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bookViews>
    <workbookView xWindow="195" yWindow="555" windowWidth="18885" windowHeight="6735" activeTab="0"/>
  </bookViews>
  <sheets>
    <sheet name="Rekapitulace stavby" sheetId="1" r:id="rId1"/>
    <sheet name="SO 01 - Stavební práce " sheetId="2" r:id="rId2"/>
    <sheet name="SO 02 - Elektroinstalace" sheetId="3" r:id="rId3"/>
    <sheet name="SO 03 - Slaboproud" sheetId="4" r:id="rId4"/>
    <sheet name="SO 04 - HZS" sheetId="5" r:id="rId5"/>
    <sheet name="SO 05 - Zdravotechnika" sheetId="6" r:id="rId6"/>
    <sheet name="SO 06 - Ústřední topení" sheetId="7" r:id="rId7"/>
    <sheet name="SO 07 - VRN" sheetId="8" r:id="rId8"/>
  </sheets>
  <definedNames>
    <definedName name="_xlnm._FilterDatabase" localSheetId="1" hidden="1">'SO 01 - Stavební práce '!$C$91:$K$161</definedName>
    <definedName name="_xlnm._FilterDatabase" localSheetId="2" hidden="1">'SO 02 - Elektroinstalace'!$C$80:$K$152</definedName>
    <definedName name="_xlnm._FilterDatabase" localSheetId="3" hidden="1">'SO 03 - Slaboproud'!$C$83:$K$106</definedName>
    <definedName name="_xlnm._FilterDatabase" localSheetId="4" hidden="1">'SO 04 - HZS'!$C$80:$K$88</definedName>
    <definedName name="_xlnm._FilterDatabase" localSheetId="5" hidden="1">'SO 05 - Zdravotechnika'!$C$82:$K$137</definedName>
    <definedName name="_xlnm._FilterDatabase" localSheetId="6" hidden="1">'SO 06 - Ústřední topení'!$C$82:$K$114</definedName>
    <definedName name="_xlnm._FilterDatabase" localSheetId="7" hidden="1">'SO 07 - VRN'!$C$85:$K$115</definedName>
    <definedName name="_xlnm.Print_Area" localSheetId="0">'Rekapitulace stavby'!$D$4:$AO$36,'Rekapitulace stavby'!$C$42:$AQ$62</definedName>
    <definedName name="_xlnm.Print_Area" localSheetId="1">'SO 01 - Stavební práce '!$C$4:$J$39,'SO 01 - Stavební práce '!$C$45:$J$73,'SO 01 - Stavební práce '!$C$79:$K$161</definedName>
    <definedName name="_xlnm.Print_Area" localSheetId="2">'SO 02 - Elektroinstalace'!$C$4:$J$39,'SO 02 - Elektroinstalace'!$C$45:$J$62,'SO 02 - Elektroinstalace'!$C$68:$K$152</definedName>
    <definedName name="_xlnm.Print_Area" localSheetId="3">'SO 03 - Slaboproud'!$C$4:$J$39,'SO 03 - Slaboproud'!$C$45:$J$65,'SO 03 - Slaboproud'!$C$71:$K$106</definedName>
    <definedName name="_xlnm.Print_Area" localSheetId="4">'SO 04 - HZS'!$C$4:$J$39,'SO 04 - HZS'!$C$45:$J$62,'SO 04 - HZS'!$C$68:$K$88</definedName>
    <definedName name="_xlnm.Print_Area" localSheetId="5">'SO 05 - Zdravotechnika'!$C$4:$J$39,'SO 05 - Zdravotechnika'!$C$45:$J$64,'SO 05 - Zdravotechnika'!$C$70:$K$137</definedName>
    <definedName name="_xlnm.Print_Area" localSheetId="6">'SO 06 - Ústřední topení'!$C$4:$J$39,'SO 06 - Ústřední topení'!$C$45:$J$64,'SO 06 - Ústřední topení'!$C$70:$K$114</definedName>
    <definedName name="_xlnm.Print_Area" localSheetId="7">'SO 07 - VRN'!$C$4:$J$39,'SO 07 - VRN'!$C$45:$J$67,'SO 07 - VRN'!$C$73:$K$115</definedName>
    <definedName name="_xlnm.Print_Titles" localSheetId="0">'Rekapitulace stavby'!$52:$52</definedName>
    <definedName name="_xlnm.Print_Titles" localSheetId="1">'SO 01 - Stavební práce '!$91:$91</definedName>
    <definedName name="_xlnm.Print_Titles" localSheetId="2">'SO 02 - Elektroinstalace'!$80:$80</definedName>
    <definedName name="_xlnm.Print_Titles" localSheetId="3">'SO 03 - Slaboproud'!$83:$83</definedName>
    <definedName name="_xlnm.Print_Titles" localSheetId="4">'SO 04 - HZS'!$80:$80</definedName>
    <definedName name="_xlnm.Print_Titles" localSheetId="5">'SO 05 - Zdravotechnika'!$82:$82</definedName>
    <definedName name="_xlnm.Print_Titles" localSheetId="6">'SO 06 - Ústřední topení'!$82:$82</definedName>
    <definedName name="_xlnm.Print_Titles" localSheetId="7">'SO 07 - VRN'!$85:$85</definedName>
  </definedNames>
  <calcPr calcId="162913"/>
</workbook>
</file>

<file path=xl/sharedStrings.xml><?xml version="1.0" encoding="utf-8"?>
<sst xmlns="http://schemas.openxmlformats.org/spreadsheetml/2006/main" count="4547" uniqueCount="905">
  <si>
    <t>Export Komplet</t>
  </si>
  <si>
    <t/>
  </si>
  <si>
    <t>2.0</t>
  </si>
  <si>
    <t>False</t>
  </si>
  <si>
    <t>{a51bff2d-006a-44fa-a93c-43dfd6f3257d}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</si>
  <si>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</si>
  <si>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</si>
  <si>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</si>
  <si>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</si>
  <si>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</si>
  <si>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</si>
  <si>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0,001</t>
  </si>
  <si>
    <t>Kód:</t>
  </si>
  <si>
    <t>077/19</t>
  </si>
  <si>
    <t>Stavba:</t>
  </si>
  <si>
    <t>KSO:</t>
  </si>
  <si>
    <t>CC-CZ:</t>
  </si>
  <si>
    <t>Místo:</t>
  </si>
  <si>
    <t xml:space="preserve"> </t>
  </si>
  <si>
    <t>Datum:</t>
  </si>
  <si>
    <t>Zadavatel:</t>
  </si>
  <si>
    <t>IČ:</t>
  </si>
  <si>
    <t>DIČ:</t>
  </si>
  <si>
    <t>Uchazeč: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</si>
  <si>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</si>
  <si>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</si>
  <si>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</si>
  <si>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</si>
  <si>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</si>
  <si>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</si>
  <si>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</si>
  <si>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</si>
  <si>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</si>
  <si>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</si>
  <si>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</si>
  <si>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</si>
  <si>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</si>
  <si>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</si>
  <si>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</si>
  <si>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</si>
  <si>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</si>
  <si>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</si>
  <si>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</si>
  <si>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</si>
  <si>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</si>
  <si>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</si>
  <si>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</si>
  <si>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</si>
  <si>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</si>
  <si>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</si>
  <si>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</si>
  <si>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</si>
  <si>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</si>
  <si>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</si>
  <si>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</si>
  <si>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</si>
  <si>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</si>
  <si>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</si>
  <si>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</si>
  <si>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</si>
  <si>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</si>
  <si>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</si>
  <si>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</si>
  <si>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</si>
  <si>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</si>
  <si>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</si>
  <si>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</si>
  <si>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SO 01</t>
  </si>
  <si>
    <t xml:space="preserve">Stavební práce </t>
  </si>
  <si>
    <t>STA</t>
  </si>
  <si>
    <t>1</t>
  </si>
  <si>
    <t>{c8e150b9-c239-401c-b9a6-e04bd2f94ecd}</t>
  </si>
  <si>
    <t>2</t>
  </si>
  <si>
    <t>SO 02</t>
  </si>
  <si>
    <t>Elektroinstalace</t>
  </si>
  <si>
    <t>{90c34427-0ab8-4acc-8f51-d79d53fe14d7}</t>
  </si>
  <si>
    <t>SO 03</t>
  </si>
  <si>
    <t>Slaboproud</t>
  </si>
  <si>
    <t>{fdde939a-dcb9-49a7-a025-cdace55c1273}</t>
  </si>
  <si>
    <t>SO 04</t>
  </si>
  <si>
    <t>HZS</t>
  </si>
  <si>
    <t>{309a8925-aa0b-4f4a-b652-ec23ded6b142}</t>
  </si>
  <si>
    <t>SO 05</t>
  </si>
  <si>
    <t>Zdravotechnika</t>
  </si>
  <si>
    <t>{262c9d34-bbde-4f36-9614-0544e51a823b}</t>
  </si>
  <si>
    <t>SO 06</t>
  </si>
  <si>
    <t>Ústřední topení</t>
  </si>
  <si>
    <t>{0164cbb1-8ee0-43a1-83cc-5fc66bc1f993}</t>
  </si>
  <si>
    <t>SO 07</t>
  </si>
  <si>
    <t>VRN</t>
  </si>
  <si>
    <t>{b6d2ca94-a43d-45b3-9e58-f8626aec9cf0}</t>
  </si>
  <si>
    <t>KRYCÍ LIST SOUPISU PRACÍ</t>
  </si>
  <si>
    <t>Objekt:</t>
  </si>
  <si>
    <t xml:space="preserve">SO 01 - Stavební práce 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</si>
  <si>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</si>
  <si>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</si>
  <si>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</si>
  <si>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</si>
  <si>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</si>
  <si>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</si>
  <si>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3 - Svislé a kompletní konstrukce</t>
  </si>
  <si>
    <t xml:space="preserve">    4 - Vodorovné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</si>
  <si>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</si>
  <si>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</si>
  <si>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</si>
  <si>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</si>
  <si>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</si>
  <si>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</si>
  <si>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763 - Konstrukce suché výstavby</t>
  </si>
  <si>
    <t xml:space="preserve">    771 - Podlahy z dlaždic</t>
  </si>
  <si>
    <t xml:space="preserve">    781 - Dokončovací práce - obklady</t>
  </si>
  <si>
    <t xml:space="preserve">    784 - Dokončovací práce - malby a tapety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</si>
  <si>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</si>
  <si>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</si>
  <si>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</si>
  <si>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</si>
  <si>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</si>
  <si>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</si>
  <si>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</si>
  <si>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</si>
  <si>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</si>
  <si>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</si>
  <si>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</si>
  <si>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</si>
  <si>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</si>
  <si>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</si>
  <si>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</si>
  <si>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</si>
  <si>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3</t>
  </si>
  <si>
    <t>Svislé a kompletní konstrukce</t>
  </si>
  <si>
    <t>K</t>
  </si>
  <si>
    <t>340238211</t>
  </si>
  <si>
    <t>Zazdívka otvorů v příčkách nebo stěnách plochy do 1 m2 cihlami plnými tl do 100 mm</t>
  </si>
  <si>
    <t>m2</t>
  </si>
  <si>
    <t>CS ÚRS 2019 01</t>
  </si>
  <si>
    <t>4</t>
  </si>
  <si>
    <t>-425569069</t>
  </si>
  <si>
    <t>VV</t>
  </si>
  <si>
    <t>360*0,3*0,3</t>
  </si>
  <si>
    <t>Součet</t>
  </si>
  <si>
    <t>Vodorovné konstrukce</t>
  </si>
  <si>
    <t>411121221</t>
  </si>
  <si>
    <t>Montáž prefabrikovaných ŽB stropů ze stropních desek dl do 900 mm</t>
  </si>
  <si>
    <t>kus</t>
  </si>
  <si>
    <t>-904930926</t>
  </si>
  <si>
    <t>topný kanál</t>
  </si>
  <si>
    <t>15/0,6</t>
  </si>
  <si>
    <t>M</t>
  </si>
  <si>
    <t>59341216</t>
  </si>
  <si>
    <t>deska stropní plná PZD 1190x290x70mm</t>
  </si>
  <si>
    <t>8</t>
  </si>
  <si>
    <t>2143459931</t>
  </si>
  <si>
    <t>411386611</t>
  </si>
  <si>
    <t>Zabetonování prostupů v instalačních šachtách ze suchých směsí pl do 0,09 m2 ve stropech</t>
  </si>
  <si>
    <t>-890078154</t>
  </si>
  <si>
    <t>5</t>
  </si>
  <si>
    <t>411388631</t>
  </si>
  <si>
    <t>Zabetonování otvorů tl do 150 mm ze suchých směsí pl do 1 m2 ve stropech</t>
  </si>
  <si>
    <t>402605617</t>
  </si>
  <si>
    <t>6</t>
  </si>
  <si>
    <t>Úpravy povrchů, podlahy a osazování výplní</t>
  </si>
  <si>
    <t>612315122</t>
  </si>
  <si>
    <t>Vápenná štuková omítka rýh ve stěnách šířky do 300 mm</t>
  </si>
  <si>
    <t>2127648756</t>
  </si>
  <si>
    <t>320*0,3</t>
  </si>
  <si>
    <t>7</t>
  </si>
  <si>
    <t>631311114</t>
  </si>
  <si>
    <t>Mazanina tl do 80 mm z betonu prostého bez zvýšených nároků na prostředí tř. C 16/20</t>
  </si>
  <si>
    <t>m3</t>
  </si>
  <si>
    <t>1082987062</t>
  </si>
  <si>
    <t>15*1,2*0,08</t>
  </si>
  <si>
    <t>631319011</t>
  </si>
  <si>
    <t>Příplatek k mazanině tl do 80 mm za přehlazení povrchu</t>
  </si>
  <si>
    <t>895689832</t>
  </si>
  <si>
    <t>9</t>
  </si>
  <si>
    <t>Ostatní konstrukce a práce, bourání</t>
  </si>
  <si>
    <t>952901111</t>
  </si>
  <si>
    <t>Vyčištění budov bytové a občanské výstavby při výšce podlaží do 4 m</t>
  </si>
  <si>
    <t>-2051822164</t>
  </si>
  <si>
    <t>10</t>
  </si>
  <si>
    <t>965081213</t>
  </si>
  <si>
    <t>Bourání podlah z dlaždic keramických nebo xylolitových tl do 10 mm plochy přes 1 m2</t>
  </si>
  <si>
    <t>-1546047939</t>
  </si>
  <si>
    <t>11</t>
  </si>
  <si>
    <t>971033441</t>
  </si>
  <si>
    <t>Vybourání otvorů ve zdivu cihelném pl do 0,25 m2 na MVC nebo MV tl do 300 mm</t>
  </si>
  <si>
    <t>905820144</t>
  </si>
  <si>
    <t>12</t>
  </si>
  <si>
    <t>972054411</t>
  </si>
  <si>
    <t xml:space="preserve">Vybourání otvorů v ŽB stropech </t>
  </si>
  <si>
    <t>250934541</t>
  </si>
  <si>
    <t>32*0,25*0,5</t>
  </si>
  <si>
    <t>13</t>
  </si>
  <si>
    <t>973031345</t>
  </si>
  <si>
    <t>Vysekání kapes ve zdivu cihelném na MV nebo MVC pl do 0,25 m2 hl do 300 mm</t>
  </si>
  <si>
    <t>-393379571</t>
  </si>
  <si>
    <t>14</t>
  </si>
  <si>
    <t>974031155</t>
  </si>
  <si>
    <t>Vysekání rýh ve zdivu cihelném hl do 100 mm š do 200 mm</t>
  </si>
  <si>
    <t>m</t>
  </si>
  <si>
    <t>338581628</t>
  </si>
  <si>
    <t>978059541</t>
  </si>
  <si>
    <t>Odsekání a odebrání obkladů stěn z vnitřních obkládaček plochy přes 1 m2</t>
  </si>
  <si>
    <t>598037600</t>
  </si>
  <si>
    <t>997</t>
  </si>
  <si>
    <t>Přesun sutě</t>
  </si>
  <si>
    <t>16</t>
  </si>
  <si>
    <t>997013213</t>
  </si>
  <si>
    <t>Vnitrostaveništní doprava suti a vybouraných hmot pro budovy v do 12 m ručně</t>
  </si>
  <si>
    <t>t</t>
  </si>
  <si>
    <t>1385963118</t>
  </si>
  <si>
    <t>17</t>
  </si>
  <si>
    <t>997013501</t>
  </si>
  <si>
    <t>Odvoz suti a vybouraných hmot na skládku nebo meziskládku do 1 km se složením</t>
  </si>
  <si>
    <t>-199127337</t>
  </si>
  <si>
    <t>18</t>
  </si>
  <si>
    <t>997013509</t>
  </si>
  <si>
    <t>Příplatek k odvozu suti a vybouraných hmot na skládku ZKD 1 km přes 1 km</t>
  </si>
  <si>
    <t>-1539519689</t>
  </si>
  <si>
    <t>39,75*10</t>
  </si>
  <si>
    <t>19</t>
  </si>
  <si>
    <t>997013000</t>
  </si>
  <si>
    <t xml:space="preserve">Poplatek za uložení na skládce </t>
  </si>
  <si>
    <t>-915483337</t>
  </si>
  <si>
    <t>998</t>
  </si>
  <si>
    <t>Přesun hmot</t>
  </si>
  <si>
    <t>20</t>
  </si>
  <si>
    <t>998011002</t>
  </si>
  <si>
    <t>Přesun hmot pro budovy zděné v do 12 m</t>
  </si>
  <si>
    <t>-50960849</t>
  </si>
  <si>
    <t>PSV</t>
  </si>
  <si>
    <t>Práce a dodávky PSV</t>
  </si>
  <si>
    <t>711</t>
  </si>
  <si>
    <t>Izolace proti vodě, vlhkosti a plynům</t>
  </si>
  <si>
    <t>711141559</t>
  </si>
  <si>
    <t>Provedení izolace proti zemní vlhkosti pásy přitavením vodorovné NAIP</t>
  </si>
  <si>
    <t>-1357400217</t>
  </si>
  <si>
    <t>15*1,2</t>
  </si>
  <si>
    <t>22</t>
  </si>
  <si>
    <t>62832134</t>
  </si>
  <si>
    <t>pás asfaltový natavitelný oxidovaný tl. 4,0mm typu V60 S40 s vložkou ze skleněné rohože, s jemnozrnným minerálním posypem</t>
  </si>
  <si>
    <t>32</t>
  </si>
  <si>
    <t>-1257349044</t>
  </si>
  <si>
    <t>18*1,15 'Přepočtené koeficientem množství</t>
  </si>
  <si>
    <t>23</t>
  </si>
  <si>
    <t>998711202</t>
  </si>
  <si>
    <t>Přesun hmot procentní pro izolace proti vodě, vlhkosti a plynům v objektech v do 12 m</t>
  </si>
  <si>
    <t>%</t>
  </si>
  <si>
    <t>499234900</t>
  </si>
  <si>
    <t>763</t>
  </si>
  <si>
    <t>Konstrukce suché výstavby</t>
  </si>
  <si>
    <t>24</t>
  </si>
  <si>
    <t>763131411</t>
  </si>
  <si>
    <t>SDK podhled desky 1xA 12,5 bez TI dvouvrstvá spodní kce profil CD+UD</t>
  </si>
  <si>
    <t>1467132899</t>
  </si>
  <si>
    <t>25</t>
  </si>
  <si>
    <t>763431001</t>
  </si>
  <si>
    <t>Montáž minerálního podhledu s vyjímatelnými panely vel. do 0,36 m2 na zavěšený viditelný rošt</t>
  </si>
  <si>
    <t>547026498</t>
  </si>
  <si>
    <t>26</t>
  </si>
  <si>
    <t>59036514</t>
  </si>
  <si>
    <t>deska podhledová minerální rovná bílá jemně strukturovaná mikroperforovaná zvukově pohltivá 15x600x600mm</t>
  </si>
  <si>
    <t>2042276798</t>
  </si>
  <si>
    <t>520*1,05 'Přepočtené koeficientem množství</t>
  </si>
  <si>
    <t>27</t>
  </si>
  <si>
    <t>998763402</t>
  </si>
  <si>
    <t>Přesun hmot procentní pro sádrokartonové konstrukce v objektech v do 12 m</t>
  </si>
  <si>
    <t>167397022</t>
  </si>
  <si>
    <t>771</t>
  </si>
  <si>
    <t>Podlahy z dlaždic</t>
  </si>
  <si>
    <t>28</t>
  </si>
  <si>
    <t>771574263</t>
  </si>
  <si>
    <t>Montáž podlah keramických pro mechanické zatížení protiskluzných lepených flexibilním lepidlem do 12 ks/m2</t>
  </si>
  <si>
    <t>-1890220715</t>
  </si>
  <si>
    <t>45</t>
  </si>
  <si>
    <t>29</t>
  </si>
  <si>
    <t>59761409</t>
  </si>
  <si>
    <t>dlažba keramická slinutá protiskluzná do interiéru i exteriéru pro vysoké mechanické namáhání přes 9 do 12 ks/m2</t>
  </si>
  <si>
    <t>477919923</t>
  </si>
  <si>
    <t>45*1,1 'Přepočtené koeficientem množství</t>
  </si>
  <si>
    <t>781</t>
  </si>
  <si>
    <t>Dokončovací práce - obklady</t>
  </si>
  <si>
    <t>30</t>
  </si>
  <si>
    <t>781473920</t>
  </si>
  <si>
    <t>Oprava obkladu z obkladaček keramických do 12 ks/m2 lepených</t>
  </si>
  <si>
    <t>184291931</t>
  </si>
  <si>
    <t>31</t>
  </si>
  <si>
    <t>781474112</t>
  </si>
  <si>
    <t>Montáž obkladů vnitřních keramických hladkých do 12 ks/m2 lepených flexibilním lepidlem</t>
  </si>
  <si>
    <t>-1677784695</t>
  </si>
  <si>
    <t>110</t>
  </si>
  <si>
    <t>59761026</t>
  </si>
  <si>
    <t>obklad keramický hladký do 12ks/m2</t>
  </si>
  <si>
    <t>1279904709</t>
  </si>
  <si>
    <t>110*1,1 'Přepočtené koeficientem množství</t>
  </si>
  <si>
    <t>33</t>
  </si>
  <si>
    <t>998781202</t>
  </si>
  <si>
    <t>Přesun hmot procentní pro obklady keramické v objektech v do 12 m</t>
  </si>
  <si>
    <t>1609668638</t>
  </si>
  <si>
    <t>784</t>
  </si>
  <si>
    <t>Dokončovací práce - malby a tapety</t>
  </si>
  <si>
    <t>34</t>
  </si>
  <si>
    <t>784211111</t>
  </si>
  <si>
    <t>Dvojnásobné bílé malby ze směsí za mokra velmi dobře otěruvzdorných v místnostech výšky do 3,80 m</t>
  </si>
  <si>
    <t>-621232093</t>
  </si>
  <si>
    <t>SO 02 - Elektroinstalace</t>
  </si>
  <si>
    <t>M - Práce a dodávky M</t>
  </si>
  <si>
    <t xml:space="preserve">    21-M - Elektromontáže</t>
  </si>
  <si>
    <t>Práce a dodávky M</t>
  </si>
  <si>
    <t>21-M</t>
  </si>
  <si>
    <t>Elektromontáže</t>
  </si>
  <si>
    <t>210010002</t>
  </si>
  <si>
    <t>Montáž trubek plastových ohebných D 16 mm ul. p.o.</t>
  </si>
  <si>
    <t>2057561640</t>
  </si>
  <si>
    <t>trubka elektroinstalační ohebná, specifikace-viz PD</t>
  </si>
  <si>
    <t>1522978201</t>
  </si>
  <si>
    <t>210010003</t>
  </si>
  <si>
    <t>Montáž trubek plastových ohebných D 23 mm ul. p.o.</t>
  </si>
  <si>
    <t>-784922676</t>
  </si>
  <si>
    <t>394945558</t>
  </si>
  <si>
    <t>210010004</t>
  </si>
  <si>
    <t>Montáž trubek plastových ohebných D 29 mm ul. p.o.</t>
  </si>
  <si>
    <t>1236094172</t>
  </si>
  <si>
    <t>1429938169</t>
  </si>
  <si>
    <t>210010107</t>
  </si>
  <si>
    <t>Montáž lišt vkládacích s víčkem šířky do 20 mm</t>
  </si>
  <si>
    <t>1447508799</t>
  </si>
  <si>
    <t>345718250</t>
  </si>
  <si>
    <t>lišta elektroinstalační hranatá bílá LHD 20 x 20</t>
  </si>
  <si>
    <t>-1850508735</t>
  </si>
  <si>
    <t>210010301</t>
  </si>
  <si>
    <t>Montáž krabic přístrojových zapuštěných KU 68/1901,...</t>
  </si>
  <si>
    <t>-367063008</t>
  </si>
  <si>
    <t>345715190</t>
  </si>
  <si>
    <t>krabice univerzální z PH KU 68/2-1901</t>
  </si>
  <si>
    <t>1099886431</t>
  </si>
  <si>
    <t>210010321</t>
  </si>
  <si>
    <t>Montáž rozvodek zapuštěných plastových kruhových KU 68-1903</t>
  </si>
  <si>
    <t>120849457</t>
  </si>
  <si>
    <t>345715210</t>
  </si>
  <si>
    <t>krabice univerzální z PH KU 68/2-1903</t>
  </si>
  <si>
    <t>1314520556</t>
  </si>
  <si>
    <t>210010351</t>
  </si>
  <si>
    <t>Montáž rozvodky plastové, 4-hranné, do 4 mm2</t>
  </si>
  <si>
    <t>1435418708</t>
  </si>
  <si>
    <t>PC 01</t>
  </si>
  <si>
    <t>krabice rozvodná 6455-11p</t>
  </si>
  <si>
    <t>-2001863420</t>
  </si>
  <si>
    <t>210100001</t>
  </si>
  <si>
    <t>Ukončení vodičů v rozváděči do  2,5 mm2</t>
  </si>
  <si>
    <t>1070109937</t>
  </si>
  <si>
    <t>210100003</t>
  </si>
  <si>
    <t>Ukončení vodičů v rozváděči do 16,0 mm2</t>
  </si>
  <si>
    <t>1713265439</t>
  </si>
  <si>
    <t>210100013</t>
  </si>
  <si>
    <t>Ukončení vodičů v rozváděči do  4,0 mm2</t>
  </si>
  <si>
    <t>1792653449</t>
  </si>
  <si>
    <t>210100014</t>
  </si>
  <si>
    <t>Ukončení vodičů v rozváděči do 10,0 mm2</t>
  </si>
  <si>
    <t>1406743681</t>
  </si>
  <si>
    <t>210100156</t>
  </si>
  <si>
    <t>Ukončení kabelů smršťovací záklopkou do 5x16 mm2</t>
  </si>
  <si>
    <t>-1258161486</t>
  </si>
  <si>
    <t>PC 02</t>
  </si>
  <si>
    <t>kabelová koncovka KSCZ4X do 4x 6,0 - 25,0 mm2</t>
  </si>
  <si>
    <t>1475667977</t>
  </si>
  <si>
    <t>210100251</t>
  </si>
  <si>
    <t>Ukončení kabelů smršťovací záklopkou do 4x10 mm2</t>
  </si>
  <si>
    <t>-1660026386</t>
  </si>
  <si>
    <t>PC 03</t>
  </si>
  <si>
    <t>kabelová koncovka KSCZ5X do 4x 10,0 - 16,0 mm2</t>
  </si>
  <si>
    <t>1912103483</t>
  </si>
  <si>
    <t>210110001</t>
  </si>
  <si>
    <t>Montáž vypínače řaz. 1, pro prostředí základní nebo vlhké</t>
  </si>
  <si>
    <t>-824763320</t>
  </si>
  <si>
    <t>PC 06</t>
  </si>
  <si>
    <t>vypínač řaz. 1, v PH, do vhlka</t>
  </si>
  <si>
    <t>-692307274</t>
  </si>
  <si>
    <t>210110003</t>
  </si>
  <si>
    <t>Montáž přepínače řaz.5, pro prostředí základní nebo vlhké</t>
  </si>
  <si>
    <t>1372636288</t>
  </si>
  <si>
    <t>PC 07</t>
  </si>
  <si>
    <t>přepínač řaz. 5, V PH, do vlhka</t>
  </si>
  <si>
    <t>-543490761</t>
  </si>
  <si>
    <t>210110041</t>
  </si>
  <si>
    <t>Montáž vypínače, polozap., řaz. 1, šroubové připojení</t>
  </si>
  <si>
    <t>1738748134</t>
  </si>
  <si>
    <t>PC 04</t>
  </si>
  <si>
    <t>vypínač  řaz. 1, polozap., (strojek+kryt+rámeček)</t>
  </si>
  <si>
    <t>2004010168</t>
  </si>
  <si>
    <t>210110043</t>
  </si>
  <si>
    <t>Montáž přepínače, polozap., řaz. 5, šroubové připojení</t>
  </si>
  <si>
    <t>-2071016987</t>
  </si>
  <si>
    <t>PC 05</t>
  </si>
  <si>
    <t>přepínač řaz. 5, polozap., (strojek+kryt+rámeček)</t>
  </si>
  <si>
    <t>-710410280</t>
  </si>
  <si>
    <t>210111011</t>
  </si>
  <si>
    <t>Montáž zásuvky, (polo)zapuštěná, P+PE, šroubové připojení</t>
  </si>
  <si>
    <t>126782078</t>
  </si>
  <si>
    <t>PC 08</t>
  </si>
  <si>
    <t>zásuvka polozap., 2P+PE, do vhlka</t>
  </si>
  <si>
    <t>1205565174</t>
  </si>
  <si>
    <t>210111022</t>
  </si>
  <si>
    <t>Montáž zásuvky 2x(2P+PE), v PH, prostředí základní a vlhké</t>
  </si>
  <si>
    <t>-1455119379</t>
  </si>
  <si>
    <t>PC 09</t>
  </si>
  <si>
    <t>zásuvka polozap. 2x (2P+PE), do vhlka</t>
  </si>
  <si>
    <t>1705509080</t>
  </si>
  <si>
    <t>35</t>
  </si>
  <si>
    <t>210190002</t>
  </si>
  <si>
    <t>Montáž rozvodnice - běžná, oceloplech. nebo plastová - do 50 kg</t>
  </si>
  <si>
    <t>-1016382313</t>
  </si>
  <si>
    <t>36</t>
  </si>
  <si>
    <t>PC 20</t>
  </si>
  <si>
    <t>rozvaděč R 1 - náplň dle schéma</t>
  </si>
  <si>
    <t>-845536041</t>
  </si>
  <si>
    <t>37</t>
  </si>
  <si>
    <t>210201069</t>
  </si>
  <si>
    <t>Montáž svítidla - zářivkové, průmysl., přisazené - 1 zdroj s krytem</t>
  </si>
  <si>
    <t>-1204484086</t>
  </si>
  <si>
    <t>38</t>
  </si>
  <si>
    <t>PC 12</t>
  </si>
  <si>
    <t>svítidlo nouzové, LED, 3h, IP 42, specifikace-viz PD</t>
  </si>
  <si>
    <t>-434796276</t>
  </si>
  <si>
    <t>39</t>
  </si>
  <si>
    <t>210201073</t>
  </si>
  <si>
    <t>Montáž svítidla - zářivkové, průmysl., přisazené - 2 zdroje s krytem</t>
  </si>
  <si>
    <t>-809341451</t>
  </si>
  <si>
    <t>40</t>
  </si>
  <si>
    <t>PC 14</t>
  </si>
  <si>
    <t>svítidlo zářivkové, 2x36 W, IP 54, specifikace-viz PD</t>
  </si>
  <si>
    <t>-1277939742</t>
  </si>
  <si>
    <t>41</t>
  </si>
  <si>
    <t>210220302</t>
  </si>
  <si>
    <t>Montáž svorky SZ (uzemnění)</t>
  </si>
  <si>
    <t>1644186145</t>
  </si>
  <si>
    <t>42</t>
  </si>
  <si>
    <t>354419250</t>
  </si>
  <si>
    <t>svorka zkušební SZ pro lano D6-12 mm   FeZn</t>
  </si>
  <si>
    <t>-1765780633</t>
  </si>
  <si>
    <t>43</t>
  </si>
  <si>
    <t>210220321</t>
  </si>
  <si>
    <t>Montáž svorky uzemňovací ZSA 16 na potrubí, vč. pásky Cu</t>
  </si>
  <si>
    <t>-917424654</t>
  </si>
  <si>
    <t>44</t>
  </si>
  <si>
    <t>PC 30</t>
  </si>
  <si>
    <t>svorka uzemňovací ZS 16</t>
  </si>
  <si>
    <t>-579516038</t>
  </si>
  <si>
    <t>PC 31</t>
  </si>
  <si>
    <t>pásek Cu 20x500 mm</t>
  </si>
  <si>
    <t>318006129</t>
  </si>
  <si>
    <t>46</t>
  </si>
  <si>
    <t>210280002</t>
  </si>
  <si>
    <t>Zkoušky a prohlídky el. rozvodů a zařízení, celková prohlídka pro objem mtž prací do 500 000 Kč, výchozí revozní zpráva</t>
  </si>
  <si>
    <t>-871469243</t>
  </si>
  <si>
    <t>47</t>
  </si>
  <si>
    <t>210800005</t>
  </si>
  <si>
    <t>Montáž měděných vodičů CY 10 mm2 pod omítku ve stěně</t>
  </si>
  <si>
    <t>875215043</t>
  </si>
  <si>
    <t>48</t>
  </si>
  <si>
    <t>341421580</t>
  </si>
  <si>
    <t>vodič silový CY (H07 V-K) 10,0 mm2</t>
  </si>
  <si>
    <t>-277847924</t>
  </si>
  <si>
    <t>49</t>
  </si>
  <si>
    <t>210800105</t>
  </si>
  <si>
    <t>Montáž kabelu CYKY 3x1,5 mm2 ul. p.o.</t>
  </si>
  <si>
    <t>-854823899</t>
  </si>
  <si>
    <t>50</t>
  </si>
  <si>
    <t>341110300</t>
  </si>
  <si>
    <t>kabel silový CYKY 3Ax1,5 mm2</t>
  </si>
  <si>
    <t>266705409</t>
  </si>
  <si>
    <t>51</t>
  </si>
  <si>
    <t>341110301</t>
  </si>
  <si>
    <t>kabel silový CYKY 3Cx1,5 mm2</t>
  </si>
  <si>
    <t>-37187107</t>
  </si>
  <si>
    <t>52</t>
  </si>
  <si>
    <t>210800106</t>
  </si>
  <si>
    <t>Montáž kabelu CYKY 3x2,5 mm2 ul. p.o.</t>
  </si>
  <si>
    <t>-1624292616</t>
  </si>
  <si>
    <t>53</t>
  </si>
  <si>
    <t>341110360</t>
  </si>
  <si>
    <t>kabel silový CYKY 3Cx2,5 mm2</t>
  </si>
  <si>
    <t>683160656</t>
  </si>
  <si>
    <t>54</t>
  </si>
  <si>
    <t>210800113</t>
  </si>
  <si>
    <t>Montáž kabelu CYKY 4x10,0 mm2 ul. p.o.</t>
  </si>
  <si>
    <t>-293116093</t>
  </si>
  <si>
    <t>55</t>
  </si>
  <si>
    <t>341110760</t>
  </si>
  <si>
    <t>kabel silový CYKY 4Bx10,0 mm2</t>
  </si>
  <si>
    <t>1094217076</t>
  </si>
  <si>
    <t>56</t>
  </si>
  <si>
    <t>210800114S</t>
  </si>
  <si>
    <t>Montáž kabelu CYKY 5x16,0 mm2, ul. p.o.</t>
  </si>
  <si>
    <t>1926144257</t>
  </si>
  <si>
    <t>57</t>
  </si>
  <si>
    <t>341111040</t>
  </si>
  <si>
    <t>kabel silový CYKY 5Cx16,0 mm2</t>
  </si>
  <si>
    <t>-10944043</t>
  </si>
  <si>
    <t>58</t>
  </si>
  <si>
    <t>210800115</t>
  </si>
  <si>
    <t>Montáž kabelu CYKY 5x1,5 mm2 ul. p.o.</t>
  </si>
  <si>
    <t>-121611397</t>
  </si>
  <si>
    <t>59</t>
  </si>
  <si>
    <t>341110900</t>
  </si>
  <si>
    <t>kabel silový CYKY 5Cx1,5 mm2</t>
  </si>
  <si>
    <t>821877284</t>
  </si>
  <si>
    <t>60</t>
  </si>
  <si>
    <t>210800116</t>
  </si>
  <si>
    <t>Montáž kabelu CYKY 5x2,5 mm2 ul. p.o.</t>
  </si>
  <si>
    <t>-271860121</t>
  </si>
  <si>
    <t>61</t>
  </si>
  <si>
    <t>341110940</t>
  </si>
  <si>
    <t>kabel silový CYKY 5Cx2,5 mm2</t>
  </si>
  <si>
    <t>-137039679</t>
  </si>
  <si>
    <t>62</t>
  </si>
  <si>
    <t>210800117</t>
  </si>
  <si>
    <t>Montáž kabelu CYKY 5x4 mm2 ul. p.o.</t>
  </si>
  <si>
    <t>-1725123153</t>
  </si>
  <si>
    <t>63</t>
  </si>
  <si>
    <t>341110980</t>
  </si>
  <si>
    <t>kabel silový CYKY 5Cx4 mm2</t>
  </si>
  <si>
    <t>1518238908</t>
  </si>
  <si>
    <t>64</t>
  </si>
  <si>
    <t>460690062</t>
  </si>
  <si>
    <t>Osazení hmoždinky vč. vyvrtání otvoru D do 12 mm</t>
  </si>
  <si>
    <t>809059581</t>
  </si>
  <si>
    <t>65</t>
  </si>
  <si>
    <t>hmoždinka, specifikace-viz PD</t>
  </si>
  <si>
    <t>tis kus</t>
  </si>
  <si>
    <t>990068572</t>
  </si>
  <si>
    <t>66</t>
  </si>
  <si>
    <t>MD</t>
  </si>
  <si>
    <t>Mimostaveništní doprava</t>
  </si>
  <si>
    <t>-800274821</t>
  </si>
  <si>
    <t>67</t>
  </si>
  <si>
    <t>PD</t>
  </si>
  <si>
    <t>Přesun dodávek</t>
  </si>
  <si>
    <t>soubor</t>
  </si>
  <si>
    <t>1997892048</t>
  </si>
  <si>
    <t>68</t>
  </si>
  <si>
    <t>PM</t>
  </si>
  <si>
    <t>Přidružený materiál</t>
  </si>
  <si>
    <t>418324228</t>
  </si>
  <si>
    <t>69</t>
  </si>
  <si>
    <t>PPV</t>
  </si>
  <si>
    <t>Podíl přidružených výkonů</t>
  </si>
  <si>
    <t>-1827688997</t>
  </si>
  <si>
    <t>SO 03 - Slaboproud</t>
  </si>
  <si>
    <t xml:space="preserve">    22.1-M.1 - Slaboproud - Montáž</t>
  </si>
  <si>
    <t xml:space="preserve">    22.1-M.2 - Slaboproud - Materiál</t>
  </si>
  <si>
    <t xml:space="preserve">    742 - Elektroinstalace - slaboproud</t>
  </si>
  <si>
    <t>22.1-M.1</t>
  </si>
  <si>
    <t>Slaboproud - Montáž</t>
  </si>
  <si>
    <t>trubka oheb.el.inst. typ 20 R=20mm (PO)</t>
  </si>
  <si>
    <t>2078728657</t>
  </si>
  <si>
    <t>220260001</t>
  </si>
  <si>
    <t xml:space="preserve">krabice KO 68 pod omítku </t>
  </si>
  <si>
    <t>170347846</t>
  </si>
  <si>
    <t>220260022</t>
  </si>
  <si>
    <t xml:space="preserve">krabice KP 68 pod omítku </t>
  </si>
  <si>
    <t>-1153143848</t>
  </si>
  <si>
    <t>220270201</t>
  </si>
  <si>
    <t>kabel UTP 4x2x0,5 cat.6 drát</t>
  </si>
  <si>
    <t>977060815</t>
  </si>
  <si>
    <t>220301201</t>
  </si>
  <si>
    <t>zásuvka datová pod omítku - TANGO, ELEMENT 2xRJ45</t>
  </si>
  <si>
    <t>1785086948</t>
  </si>
  <si>
    <t>22.1-M.2</t>
  </si>
  <si>
    <t>Slaboproud - Materiál</t>
  </si>
  <si>
    <t>10.062.252</t>
  </si>
  <si>
    <t>Rámeček TIME 3901F-A00110 32</t>
  </si>
  <si>
    <t>-1033696536</t>
  </si>
  <si>
    <t>10.078.908</t>
  </si>
  <si>
    <t>Trubka oheb.2320E/LPE-1 pr.20 320N b.</t>
  </si>
  <si>
    <t>1047067361</t>
  </si>
  <si>
    <t>10.076.527</t>
  </si>
  <si>
    <t>Krabice KP 68/2 kruhová</t>
  </si>
  <si>
    <t>1095316461</t>
  </si>
  <si>
    <t>10.079.363</t>
  </si>
  <si>
    <t>Krabice KU 68 - 1902</t>
  </si>
  <si>
    <t>1695942920</t>
  </si>
  <si>
    <t>10.079.578</t>
  </si>
  <si>
    <t>Zásuvka RJ45-8 Cat.5e/u R302518</t>
  </si>
  <si>
    <t>1642232686</t>
  </si>
  <si>
    <t>10.079.664</t>
  </si>
  <si>
    <t>Maska ELEMENT,TIME 5014E-B01018</t>
  </si>
  <si>
    <t>367905522</t>
  </si>
  <si>
    <t>10.671.685</t>
  </si>
  <si>
    <t>UTP 4x2x0,5 cat.5e drát bal.500m</t>
  </si>
  <si>
    <t>1161847229</t>
  </si>
  <si>
    <t>PM-SLP 01</t>
  </si>
  <si>
    <t>Podružný materiál</t>
  </si>
  <si>
    <t>kpl</t>
  </si>
  <si>
    <t>-667928061</t>
  </si>
  <si>
    <t>742</t>
  </si>
  <si>
    <t>Elektroinstalace - slaboproud</t>
  </si>
  <si>
    <t>742230002</t>
  </si>
  <si>
    <t xml:space="preserve"> PC pro sledování kamerového systému, OS, monitor, klávesnice myš D+M</t>
  </si>
  <si>
    <t>433488652</t>
  </si>
  <si>
    <t>742230004</t>
  </si>
  <si>
    <t>Vnitřní kamery -D+ M</t>
  </si>
  <si>
    <t>-104691263</t>
  </si>
  <si>
    <t>742230102</t>
  </si>
  <si>
    <t>Instalace a nastavení SW pro sledování kamer</t>
  </si>
  <si>
    <t>-1359162490</t>
  </si>
  <si>
    <t>998742202</t>
  </si>
  <si>
    <t>Přesun hmot procentní pro slaboproud v objektech v do 12 m</t>
  </si>
  <si>
    <t>-1486084592</t>
  </si>
  <si>
    <t>SO 04 - HZS</t>
  </si>
  <si>
    <t>742220001</t>
  </si>
  <si>
    <t>Dodávka a montáž ústředny PZTS do 16 ti zón a 4 podsystémů s komunikátorem na PCO a zdrojem</t>
  </si>
  <si>
    <t>562792219</t>
  </si>
  <si>
    <t>742220031</t>
  </si>
  <si>
    <t>Dodávka a montáž čidel</t>
  </si>
  <si>
    <t>1042624419</t>
  </si>
  <si>
    <t>742220051</t>
  </si>
  <si>
    <t xml:space="preserve">Dodávka a montáž krabice </t>
  </si>
  <si>
    <t>1577180388</t>
  </si>
  <si>
    <t>742220401</t>
  </si>
  <si>
    <t>Programování základních parametrů ústředny PZTS</t>
  </si>
  <si>
    <t>1126666030</t>
  </si>
  <si>
    <t>742220511</t>
  </si>
  <si>
    <t>Výchozí revize systému PZTS</t>
  </si>
  <si>
    <t>-337935017</t>
  </si>
  <si>
    <t>SO 05 - Zdravotechnika</t>
  </si>
  <si>
    <t xml:space="preserve">    721 - Zdravotechnika - vnitřní kanalizace</t>
  </si>
  <si>
    <t xml:space="preserve">    722 - Zdravotechnika - vnitřní vodovod</t>
  </si>
  <si>
    <t xml:space="preserve">    725 - Zdravotechnika - zařizovací předměty</t>
  </si>
  <si>
    <t>721</t>
  </si>
  <si>
    <t>Zdravotechnika - vnitřní kanalizace</t>
  </si>
  <si>
    <t>721173401</t>
  </si>
  <si>
    <t>Potrubí z plastových trub PVC SN4 svodné (ležaté) DN 110</t>
  </si>
  <si>
    <t>-2046452414</t>
  </si>
  <si>
    <t>721173402</t>
  </si>
  <si>
    <t>Potrubí z plastových trub PVC SN4 svodné (ležaté) DN 125</t>
  </si>
  <si>
    <t>1342720492</t>
  </si>
  <si>
    <t>721173404</t>
  </si>
  <si>
    <t>Potrubí z plastových trub PVC SN4 svodné (ležaté) DN 200</t>
  </si>
  <si>
    <t>-1793149185</t>
  </si>
  <si>
    <t>721174005</t>
  </si>
  <si>
    <t>Potrubí z plastových trub polypropylenové svodné (ležaté) DN 100</t>
  </si>
  <si>
    <t>-1587650450</t>
  </si>
  <si>
    <t>721174042</t>
  </si>
  <si>
    <t>Potrubí z plastových trub polypropylenové připojovací DN 40</t>
  </si>
  <si>
    <t>1317323286</t>
  </si>
  <si>
    <t>721174043</t>
  </si>
  <si>
    <t>Potrubí z plastových trub polypropylenové připojovací DN 50</t>
  </si>
  <si>
    <t>1664442596</t>
  </si>
  <si>
    <t>721174044</t>
  </si>
  <si>
    <t>Potrubí z plastových trub polypropylenové připojovací DN 70</t>
  </si>
  <si>
    <t>-68601131</t>
  </si>
  <si>
    <t>721174063</t>
  </si>
  <si>
    <t>Potrubí z plastových trub polypropylenové větrací DN 110</t>
  </si>
  <si>
    <t>1851843510</t>
  </si>
  <si>
    <t>721290111</t>
  </si>
  <si>
    <t>Zkouška těsnosti kanalizace v objektech vodou do DN 125</t>
  </si>
  <si>
    <t>-1487161424</t>
  </si>
  <si>
    <t>721290112</t>
  </si>
  <si>
    <t>Zkouška těsnosti kanalizace v objektech vodou DN 150 nebo DN 200</t>
  </si>
  <si>
    <t>-85015366</t>
  </si>
  <si>
    <t>998721202</t>
  </si>
  <si>
    <t>Přesun hmot procentní pro vnitřní kanalizace v objektech v do 12 m</t>
  </si>
  <si>
    <t>-2020708179</t>
  </si>
  <si>
    <t>722</t>
  </si>
  <si>
    <t>Zdravotechnika - vnitřní vodovod</t>
  </si>
  <si>
    <t>220</t>
  </si>
  <si>
    <t>Termostatický směšovací ventil 1" nastavitelný, D+M</t>
  </si>
  <si>
    <t>1400500038</t>
  </si>
  <si>
    <t>221</t>
  </si>
  <si>
    <t>Termostatický směšovací ventil 3/4" nastavitelný, D+M</t>
  </si>
  <si>
    <t>-2107069123</t>
  </si>
  <si>
    <t>722174002</t>
  </si>
  <si>
    <t>Potrubí z plastových trubek z polypropylenu (PPR) svařovaných polyfuzně PN 16 (SDR 7,4) D 20 x 2,8</t>
  </si>
  <si>
    <t>-1279999911</t>
  </si>
  <si>
    <t>722174003</t>
  </si>
  <si>
    <t>Potrubí z plastových trubek z polypropylenu (PPR) svařovaných polyfuzně PN 16 (SDR 7,4) D 25 x 3,5</t>
  </si>
  <si>
    <t>-1538336647</t>
  </si>
  <si>
    <t>722174004</t>
  </si>
  <si>
    <t>Potrubí z plastových trubek z polypropylenu (PPR) svařovaných polyfuzně PN 16 (SDR 7,4) D 32 x 4,4</t>
  </si>
  <si>
    <t>1924077299</t>
  </si>
  <si>
    <t>722174005</t>
  </si>
  <si>
    <t>Potrubí z plastových trubek z polypropylenu (PPR) svařovaných polyfuzně PN 16 (SDR 7,4) D 40 x 5,5</t>
  </si>
  <si>
    <t>1947620052</t>
  </si>
  <si>
    <t>722174021</t>
  </si>
  <si>
    <t>Potrubí z plastových trubek z polypropylenu (PPR) svařovaných polyfuzně PN 20 (SDR 6) D 16 x 2,7</t>
  </si>
  <si>
    <t>-1126881896</t>
  </si>
  <si>
    <t>722174022</t>
  </si>
  <si>
    <t>Potrubí z plastových trubek z polypropylenu (PPR) svařovaných polyfuzně PN 20 (SDR 6) D 20 x 3,4</t>
  </si>
  <si>
    <t>486747180</t>
  </si>
  <si>
    <t>722174023</t>
  </si>
  <si>
    <t>Potrubí z plastových trubek z polypropylenu (PPR) svařovaných polyfuzně PN 20 (SDR 6) D 25 x 4,2</t>
  </si>
  <si>
    <t>1982049141</t>
  </si>
  <si>
    <t>722181231</t>
  </si>
  <si>
    <t>Ochrana potrubí termoizolačními trubicemi z pěnového polyetylenu PE přilepenými v příčných a podélných spojích, tloušťky izolace přes 9 do 13 mm, vnitřního průměru izolace DN do 22 mm</t>
  </si>
  <si>
    <t>1907554217</t>
  </si>
  <si>
    <t>722181232</t>
  </si>
  <si>
    <t>Ochrana potrubí termoizolačními trubicemi z pěnového polyetylenu PE přilepenými v příčných a podélných spojích, tloušťky izolace přes 9 do 13 mm, vnitřního průměru izolace DN přes 22 do 45 mm</t>
  </si>
  <si>
    <t>-2098654719</t>
  </si>
  <si>
    <t>722190401</t>
  </si>
  <si>
    <t>Zřízení přípojek na potrubí vyvedení a upevnění výpustek do DN 25</t>
  </si>
  <si>
    <t>-825016109</t>
  </si>
  <si>
    <t>722190402</t>
  </si>
  <si>
    <t>Zřízení přípojek na potrubí vyvedení a upevnění výpustek přes 25 do DN 50</t>
  </si>
  <si>
    <t>93768297</t>
  </si>
  <si>
    <t>722231282</t>
  </si>
  <si>
    <t>Armatury se dvěma závity regulátor výstupního tlaku membránový PN 16 do 70 st.C G 3/4 (DN 20)</t>
  </si>
  <si>
    <t>-2045129156</t>
  </si>
  <si>
    <t>722234265</t>
  </si>
  <si>
    <t>Armatury se dvěma závity filtry mosazný PN 16 do 120 st.C G 1</t>
  </si>
  <si>
    <t>517850998</t>
  </si>
  <si>
    <t>722240102</t>
  </si>
  <si>
    <t>Armatury z plastických hmot ventily (PPR) přímé DN 25</t>
  </si>
  <si>
    <t>1962201417</t>
  </si>
  <si>
    <t>722240123</t>
  </si>
  <si>
    <t>Armatury z plastických hmot kohouty (PPR) kulové DN 25</t>
  </si>
  <si>
    <t>-74173606</t>
  </si>
  <si>
    <t>722240124</t>
  </si>
  <si>
    <t>Armatury z plastických hmot kohouty (PPR) kulové DN 32</t>
  </si>
  <si>
    <t>-775201733</t>
  </si>
  <si>
    <t>722240125</t>
  </si>
  <si>
    <t>Armatury z plastických hmot kohouty (PPR) kulové DN 40</t>
  </si>
  <si>
    <t>-155134871</t>
  </si>
  <si>
    <t>722240142</t>
  </si>
  <si>
    <t>Armatury z plastických hmot T-kusy s vypouštěcím ventilem D 25 x 4,2</t>
  </si>
  <si>
    <t>-239915446</t>
  </si>
  <si>
    <t>722240143</t>
  </si>
  <si>
    <t>Armatury z plastických hmot T-kusy s vypouštěcím ventilem D 32 x 5,4</t>
  </si>
  <si>
    <t>-1315343030</t>
  </si>
  <si>
    <t>722290215</t>
  </si>
  <si>
    <t>Zkoušky, proplach a desinfekce vodovodního potrubí zkoušky těsnosti vodovodního potrubí hrdlového nebo přírubového do DN 100</t>
  </si>
  <si>
    <t>-1052739661</t>
  </si>
  <si>
    <t>998722202</t>
  </si>
  <si>
    <t>Přesun hmot procentní pro vnitřní vodovod v objektech v do 12 m</t>
  </si>
  <si>
    <t>-1936114777</t>
  </si>
  <si>
    <t>725</t>
  </si>
  <si>
    <t>Zdravotechnika - zařizovací předměty</t>
  </si>
  <si>
    <t>725112001</t>
  </si>
  <si>
    <t>Klozet keramický standardní samostatně stojící s hlubokým splachováním odpad vodorovný</t>
  </si>
  <si>
    <t>2142908415</t>
  </si>
  <si>
    <t>725121521</t>
  </si>
  <si>
    <t>Pisoárový záchodek automatický s infračerveným senzorem</t>
  </si>
  <si>
    <t>-569948262</t>
  </si>
  <si>
    <t>725211681</t>
  </si>
  <si>
    <t>Umyvadla keramická bez výtokových armatur zdravotní se zápachovou uzávěrkou připevněná na stěnu šrouby bílá 640 mm</t>
  </si>
  <si>
    <t>1937483867</t>
  </si>
  <si>
    <t>725291211</t>
  </si>
  <si>
    <t>Doplňky zařízení koupelen a záchodů keramické mýdelník jednoduchý</t>
  </si>
  <si>
    <t>-893916041</t>
  </si>
  <si>
    <t>725291521</t>
  </si>
  <si>
    <t>Doplňky zařízení koupelen a záchodů plastové zásobník toaletních papírů</t>
  </si>
  <si>
    <t>1939305929</t>
  </si>
  <si>
    <t>725291531</t>
  </si>
  <si>
    <t>Doplňky zařízení koupelen a záchodů plastové zásobník papírových ručníků</t>
  </si>
  <si>
    <t>-1417737249</t>
  </si>
  <si>
    <t>725331111</t>
  </si>
  <si>
    <t>Výlevky bez výtokových armatur a splachovací nádrže keramické se sklopnou plastovou mřížkou 425 mm</t>
  </si>
  <si>
    <t>990484307</t>
  </si>
  <si>
    <t>725532125</t>
  </si>
  <si>
    <t>Elektrický ohřívač zásobníkový akumulační závěsný svislý 180 l / 2,2 kW</t>
  </si>
  <si>
    <t>1519854180</t>
  </si>
  <si>
    <t>725813111</t>
  </si>
  <si>
    <t>Ventily rohové bez připojovací trubičky nebo flexi hadičky G 1/2</t>
  </si>
  <si>
    <t>1624540768</t>
  </si>
  <si>
    <t>551908300</t>
  </si>
  <si>
    <t>flexi ohebná k baterii D 8 x 12 mm F 1/2" x M 10, 50 cm</t>
  </si>
  <si>
    <t>2097332085</t>
  </si>
  <si>
    <t>551908200</t>
  </si>
  <si>
    <t>flexi ohebná sanitární D 9 x 13 mm FF 1/2", 50 cm</t>
  </si>
  <si>
    <t>-6910277</t>
  </si>
  <si>
    <t>725822611</t>
  </si>
  <si>
    <t>Baterie umyvadlové stojánkové pákové bez výpusti</t>
  </si>
  <si>
    <t>456469724</t>
  </si>
  <si>
    <t>725851325</t>
  </si>
  <si>
    <t xml:space="preserve">Ventily odpadní pro zařizovací předměty umyvadlové bez přepadu G 5/4 </t>
  </si>
  <si>
    <t>520006498</t>
  </si>
  <si>
    <t>725861102</t>
  </si>
  <si>
    <t xml:space="preserve">Zápachové uzávěrky zařizovacích předmětů pro umyvadla DN 40 </t>
  </si>
  <si>
    <t>1845041285</t>
  </si>
  <si>
    <t>725861312</t>
  </si>
  <si>
    <t xml:space="preserve">Zápachové uzávěrky zařizovacích předmětů pro umyvadla podomítkové DN 40/50 </t>
  </si>
  <si>
    <t>1310870628</t>
  </si>
  <si>
    <t>998725202</t>
  </si>
  <si>
    <t>Přesun hmot procentní pro zařizovací předměty v objektech v do 12 m</t>
  </si>
  <si>
    <t>-2101683075</t>
  </si>
  <si>
    <t>SO 06 - Ústřední topení</t>
  </si>
  <si>
    <t xml:space="preserve">    733 - Ústřední vytápění - rozvodné potrubí</t>
  </si>
  <si>
    <t xml:space="preserve">    734 - Ústřední vytápění - armatury</t>
  </si>
  <si>
    <t xml:space="preserve">    735 - Ústřední vytápění - otopná tělesa</t>
  </si>
  <si>
    <t>733</t>
  </si>
  <si>
    <t>Ústřední vytápění - rozvodné potrubí</t>
  </si>
  <si>
    <t>217</t>
  </si>
  <si>
    <t>Doplnění tepelné izolace v kotelně na stávajících armaturách a potrubí ústředního topení, D+M</t>
  </si>
  <si>
    <t>296579175</t>
  </si>
  <si>
    <t>713463411</t>
  </si>
  <si>
    <t>Montáž izolace tepelné potrubí a ohybů tvarovkami nebo deskami potrubními pouzdry návlekovými izolačními hadicemi potrubí a ohybů</t>
  </si>
  <si>
    <t>1452914665</t>
  </si>
  <si>
    <t>124,74+4,18+7,92+12,76+44,44</t>
  </si>
  <si>
    <t>212</t>
  </si>
  <si>
    <t>Termoizolační trubice z pěnového polyetylenu s uzavřenou buněčnou strukturou, tl. stěny 20 mm pro potrubí 15/1</t>
  </si>
  <si>
    <t>420208970</t>
  </si>
  <si>
    <t>213</t>
  </si>
  <si>
    <t>Termoizolační trubice z pěnového polyetylenu s uzavřenou buněčnou strukturou, tl. stěny 20 mm pro potrubí 18/1</t>
  </si>
  <si>
    <t>-2118591759</t>
  </si>
  <si>
    <t>214</t>
  </si>
  <si>
    <t>Termoizolační trubice z pěnového polyetylenu s uzavřenou buněčnou strukturou, tl. stěny 20 mm pro potrubí 22/1</t>
  </si>
  <si>
    <t>-872321661</t>
  </si>
  <si>
    <t>215</t>
  </si>
  <si>
    <t>Termoizolační trubice z pěnového polyetylenu s uzavřenou buněčnou strukturou, tl. stěny 20 mm pro potrubí 28/1,5</t>
  </si>
  <si>
    <t>-136507302</t>
  </si>
  <si>
    <t>216</t>
  </si>
  <si>
    <t>Termoizolační trubice z pěnového polyetylenu s uzavřenou buněčnou strukturou, tl. stěny 20 mm pro potrubí 35/1,5</t>
  </si>
  <si>
    <t>56012752</t>
  </si>
  <si>
    <t>733222102</t>
  </si>
  <si>
    <t>Potrubí z trubek měděných polotvrdých spojovaných měkkým pájením D 15/1</t>
  </si>
  <si>
    <t>-1578757900</t>
  </si>
  <si>
    <t>733222103</t>
  </si>
  <si>
    <t>Potrubí z trubek měděných polotvrdých spojovaných měkkým pájením D 18/1</t>
  </si>
  <si>
    <t>1778652873</t>
  </si>
  <si>
    <t>733222104</t>
  </si>
  <si>
    <t>Potrubí z trubek měděných polotvrdých spojovaných měkkým pájením D 22/1,0</t>
  </si>
  <si>
    <t>-363687491</t>
  </si>
  <si>
    <t>733222105</t>
  </si>
  <si>
    <t>Potrubí z trubek měděných polotvrdých spojovaných měkkým pájením D 28/1,5</t>
  </si>
  <si>
    <t>1487182189</t>
  </si>
  <si>
    <t>733222106</t>
  </si>
  <si>
    <t>Potrubí z trubek měděných polotvrdých spojovaných měkkým pájením D 35/1,5</t>
  </si>
  <si>
    <t>-1382004414</t>
  </si>
  <si>
    <t>733291101</t>
  </si>
  <si>
    <t>Zkoušky těsnosti potrubí z trubek měděných D do 35/1,5</t>
  </si>
  <si>
    <t>1268545628</t>
  </si>
  <si>
    <t>224,74+14,18+17,92+52,76+64,44</t>
  </si>
  <si>
    <t>998733202</t>
  </si>
  <si>
    <t>Přesun hmot procentní pro rozvody potrubí v objektech v do 12 m</t>
  </si>
  <si>
    <t>-117754875</t>
  </si>
  <si>
    <t>734</t>
  </si>
  <si>
    <t>Ústřední vytápění - armatury</t>
  </si>
  <si>
    <t>211</t>
  </si>
  <si>
    <t>Přepouštěcí ventil D+M</t>
  </si>
  <si>
    <t>1250557182</t>
  </si>
  <si>
    <t>734221682</t>
  </si>
  <si>
    <t xml:space="preserve">Ventily regulační závitové hlavice termostatické, pro ovládání ventilů PN 10 do 110 st.C kapalinové otopných těles VK </t>
  </si>
  <si>
    <t>1137481087</t>
  </si>
  <si>
    <t>734261334</t>
  </si>
  <si>
    <t>Šroubení topenářské PN 16 do 120 st.C rohové G 3/4</t>
  </si>
  <si>
    <t>-1429016504</t>
  </si>
  <si>
    <t>734271146</t>
  </si>
  <si>
    <t>Šoupátka uzavírací závitová PN 20 do 80 st.C G 5/4</t>
  </si>
  <si>
    <t>-451764538</t>
  </si>
  <si>
    <t>734291245</t>
  </si>
  <si>
    <t>Ostatní armatury filtry závitové PN 16 do 130 st.C přímé s vnitřními závity G 1 1/4</t>
  </si>
  <si>
    <t>369642317</t>
  </si>
  <si>
    <t>998734202</t>
  </si>
  <si>
    <t>Přesun hmot procentní pro armatury v objektech v do 12 m</t>
  </si>
  <si>
    <t>-179601766</t>
  </si>
  <si>
    <t>735</t>
  </si>
  <si>
    <t>Ústřední vytápění - otopná tělesa</t>
  </si>
  <si>
    <t>735152152</t>
  </si>
  <si>
    <t>Otopná tělesa panelová (VK) PN 1,0 MPa, T do 110 st.C jednodesková bez přídavné přestupní plochy výšky tělesa 500 mm 500 mm / 257 W stavební délky / výkonu</t>
  </si>
  <si>
    <t>181408960</t>
  </si>
  <si>
    <t>735152351</t>
  </si>
  <si>
    <t>Otopná tělesa panelová (VK) PN 1,0 MPa, T do 110 st.C dvoudesková bez přídavné přestupní plochy výšky tělesa 500 mm 400 mm / 335 W stavební délky / výkonu</t>
  </si>
  <si>
    <t>-858177042</t>
  </si>
  <si>
    <t>735152352</t>
  </si>
  <si>
    <t>Otopná tělesa panelová (VK) PN 1,0 MPa, T do 110 st.C dvoudesková bez přídavné přestupní plochy výšky tělesa 500 mm 500 mm / 419 W stavební délky / výkonu</t>
  </si>
  <si>
    <t>-1099143618</t>
  </si>
  <si>
    <t>998735202</t>
  </si>
  <si>
    <t>Přesun hmot procentní pro otopná tělesa v objektech v do 12 m</t>
  </si>
  <si>
    <t>446565385</t>
  </si>
  <si>
    <t>SO 07 - VRN</t>
  </si>
  <si>
    <t>VRN - Vedlejší rozpočtové náklady</t>
  </si>
  <si>
    <t xml:space="preserve">    VRN1 - Průzkumné, geodetické a projektové práce</t>
  </si>
  <si>
    <t xml:space="preserve">    VRN2 - Příprava staveniště</t>
  </si>
  <si>
    <t xml:space="preserve">    VRN3 - Zařízení staveniště</t>
  </si>
  <si>
    <t xml:space="preserve">    VRN4 - Inženýrská činnost</t>
  </si>
  <si>
    <t xml:space="preserve">    VRN7 - Provozní vlivy</t>
  </si>
  <si>
    <t xml:space="preserve">    VRN9 - Ostatní náklady</t>
  </si>
  <si>
    <t>Vedlejší rozpočtové náklady</t>
  </si>
  <si>
    <t>VRN1</t>
  </si>
  <si>
    <t>Průzkumné, geodetické a projektové práce</t>
  </si>
  <si>
    <t>-1684929016</t>
  </si>
  <si>
    <t>"viz popis položky, projektová dokumentace, zadavací dokumentace, apod." 1</t>
  </si>
  <si>
    <t>VRN2</t>
  </si>
  <si>
    <t>Příprava staveniště</t>
  </si>
  <si>
    <t>1763785</t>
  </si>
  <si>
    <t>VRN3</t>
  </si>
  <si>
    <t>Zařízení staveniště</t>
  </si>
  <si>
    <t>520777478</t>
  </si>
  <si>
    <t>VRN4</t>
  </si>
  <si>
    <t>Inženýrská činnost</t>
  </si>
  <si>
    <t>202865023</t>
  </si>
  <si>
    <t>Kompletace dokladové části stavby k předání a převzetí stavby a kolaudaci stavby</t>
  </si>
  <si>
    <t>122923877</t>
  </si>
  <si>
    <t>VRN7</t>
  </si>
  <si>
    <t>Provozní vlivy</t>
  </si>
  <si>
    <t>481171744</t>
  </si>
  <si>
    <t>VRN9</t>
  </si>
  <si>
    <t>Ostatní náklady</t>
  </si>
  <si>
    <t>094103000</t>
  </si>
  <si>
    <t>Náklady na plánované vyklizení objektu</t>
  </si>
  <si>
    <t>1024</t>
  </si>
  <si>
    <t>112550516</t>
  </si>
  <si>
    <t>Zabezpečení stávajících zařízení a vybavení</t>
  </si>
  <si>
    <t>-815415896</t>
  </si>
  <si>
    <t>SPŠ Velíšská - rekonstrukce instalací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</si>
</sst>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32">
    <font>
      <sz val="8"/>
      <name val="Arial CE"/>
      <family val="2"/>
    </font>
    <font>
      <sz val="10"/>
      <name val="Arial"/>
      <family val="2"/>
    </font>
    <font>
      <sz val="8"/>
      <color rgb="FF969696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8"/>
      <color rgb="FF969696"/>
      <name val="Arial CE"/>
      <family val="2"/>
    </font>
    <font>
      <b/>
      <sz val="8"/>
      <name val="Arial CE"/>
      <family val="2"/>
    </font>
    <font>
      <sz val="12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sz val="7"/>
      <color rgb="FF969696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1" fillId="0" borderId="0" applyNumberFormat="0" applyFill="0" applyBorder="0" applyAlignment="0" applyProtection="0"/>
  </cellStyleXfs>
  <cellXfs count="209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4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3" xfId="0" applyFont="1" applyBorder="1" applyAlignment="1">
      <alignment vertical="center"/>
    </xf>
    <xf numFmtId="0" fontId="15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2" borderId="0" xfId="0" applyFont="1" applyFill="1" applyAlignment="1">
      <alignment vertical="center"/>
    </xf>
    <xf numFmtId="0" fontId="4" fillId="2" borderId="6" xfId="0" applyFont="1" applyFill="1" applyBorder="1" applyAlignment="1">
      <alignment horizontal="left" vertical="center"/>
    </xf>
    <xf numFmtId="0" fontId="0" fillId="2" borderId="7" xfId="0" applyFont="1" applyFill="1" applyBorder="1" applyAlignment="1">
      <alignment vertical="center"/>
    </xf>
    <xf numFmtId="0" fontId="4" fillId="2" borderId="7" xfId="0" applyFont="1" applyFill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165" fontId="0" fillId="0" borderId="0" xfId="0" applyNumberFormat="1" applyFont="1" applyAlignment="1">
      <alignment horizontal="left"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2" fillId="0" borderId="12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3" borderId="7" xfId="0" applyFont="1" applyFill="1" applyBorder="1" applyAlignment="1">
      <alignment vertical="center"/>
    </xf>
    <xf numFmtId="0" fontId="19" fillId="3" borderId="0" xfId="0" applyFont="1" applyFill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vertical="center"/>
    </xf>
    <xf numFmtId="4" fontId="21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18" fillId="0" borderId="12" xfId="0" applyNumberFormat="1" applyFont="1" applyBorder="1" applyAlignment="1">
      <alignment vertical="center"/>
    </xf>
    <xf numFmtId="4" fontId="18" fillId="0" borderId="0" xfId="0" applyNumberFormat="1" applyFont="1" applyBorder="1" applyAlignment="1">
      <alignment vertical="center"/>
    </xf>
    <xf numFmtId="166" fontId="18" fillId="0" borderId="0" xfId="0" applyNumberFormat="1" applyFont="1" applyBorder="1" applyAlignment="1">
      <alignment vertical="center"/>
    </xf>
    <xf numFmtId="4" fontId="18" fillId="0" borderId="13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3" fillId="0" borderId="0" xfId="20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6" fillId="0" borderId="12" xfId="0" applyNumberFormat="1" applyFont="1" applyBorder="1" applyAlignment="1">
      <alignment vertical="center"/>
    </xf>
    <xf numFmtId="4" fontId="26" fillId="0" borderId="0" xfId="0" applyNumberFormat="1" applyFont="1" applyBorder="1" applyAlignment="1">
      <alignment vertical="center"/>
    </xf>
    <xf numFmtId="166" fontId="26" fillId="0" borderId="0" xfId="0" applyNumberFormat="1" applyFont="1" applyBorder="1" applyAlignment="1">
      <alignment vertical="center"/>
    </xf>
    <xf numFmtId="4" fontId="26" fillId="0" borderId="13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4" fontId="26" fillId="0" borderId="18" xfId="0" applyNumberFormat="1" applyFont="1" applyBorder="1" applyAlignment="1">
      <alignment vertical="center"/>
    </xf>
    <xf numFmtId="4" fontId="26" fillId="0" borderId="19" xfId="0" applyNumberFormat="1" applyFont="1" applyBorder="1" applyAlignment="1">
      <alignment vertical="center"/>
    </xf>
    <xf numFmtId="166" fontId="26" fillId="0" borderId="19" xfId="0" applyNumberFormat="1" applyFont="1" applyBorder="1" applyAlignment="1">
      <alignment vertical="center"/>
    </xf>
    <xf numFmtId="4" fontId="26" fillId="0" borderId="20" xfId="0" applyNumberFormat="1" applyFont="1" applyBorder="1" applyAlignment="1">
      <alignment vertical="center"/>
    </xf>
    <xf numFmtId="0" fontId="0" fillId="0" borderId="0" xfId="0" applyProtection="1">
      <protection/>
    </xf>
    <xf numFmtId="0" fontId="0" fillId="0" borderId="3" xfId="0" applyFont="1" applyBorder="1" applyAlignment="1">
      <alignment vertical="center" wrapText="1"/>
    </xf>
    <xf numFmtId="0" fontId="15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0" fontId="0" fillId="3" borderId="0" xfId="0" applyFont="1" applyFill="1" applyAlignment="1">
      <alignment vertical="center"/>
    </xf>
    <xf numFmtId="0" fontId="4" fillId="3" borderId="6" xfId="0" applyFont="1" applyFill="1" applyBorder="1" applyAlignment="1">
      <alignment horizontal="left" vertical="center"/>
    </xf>
    <xf numFmtId="0" fontId="4" fillId="3" borderId="7" xfId="0" applyFont="1" applyFill="1" applyBorder="1" applyAlignment="1">
      <alignment horizontal="right" vertical="center"/>
    </xf>
    <xf numFmtId="0" fontId="4" fillId="3" borderId="7" xfId="0" applyFont="1" applyFill="1" applyBorder="1" applyAlignment="1">
      <alignment horizontal="center" vertical="center"/>
    </xf>
    <xf numFmtId="4" fontId="4" fillId="3" borderId="7" xfId="0" applyNumberFormat="1" applyFont="1" applyFill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0" fontId="19" fillId="3" borderId="0" xfId="0" applyFont="1" applyFill="1" applyAlignment="1">
      <alignment horizontal="left" vertical="center"/>
    </xf>
    <xf numFmtId="0" fontId="19" fillId="3" borderId="0" xfId="0" applyFont="1" applyFill="1" applyAlignment="1">
      <alignment horizontal="right" vertical="center"/>
    </xf>
    <xf numFmtId="0" fontId="27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19" xfId="0" applyFont="1" applyBorder="1" applyAlignment="1">
      <alignment horizontal="left" vertical="center"/>
    </xf>
    <xf numFmtId="0" fontId="6" fillId="0" borderId="19" xfId="0" applyFont="1" applyBorder="1" applyAlignment="1">
      <alignment vertical="center"/>
    </xf>
    <xf numFmtId="4" fontId="6" fillId="0" borderId="19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19" xfId="0" applyFont="1" applyBorder="1" applyAlignment="1">
      <alignment horizontal="left" vertical="center"/>
    </xf>
    <xf numFmtId="0" fontId="7" fillId="0" borderId="19" xfId="0" applyFont="1" applyBorder="1" applyAlignment="1">
      <alignment vertical="center"/>
    </xf>
    <xf numFmtId="4" fontId="7" fillId="0" borderId="19" xfId="0" applyNumberFormat="1" applyFont="1" applyBorder="1" applyAlignment="1">
      <alignment vertical="center"/>
    </xf>
    <xf numFmtId="0" fontId="0" fillId="0" borderId="3" xfId="0" applyFont="1" applyBorder="1" applyAlignment="1">
      <alignment horizontal="center" vertical="center" wrapText="1"/>
    </xf>
    <xf numFmtId="0" fontId="19" fillId="3" borderId="14" xfId="0" applyFont="1" applyFill="1" applyBorder="1" applyAlignment="1">
      <alignment horizontal="center" vertical="center" wrapText="1"/>
    </xf>
    <xf numFmtId="0" fontId="19" fillId="3" borderId="15" xfId="0" applyFont="1" applyFill="1" applyBorder="1" applyAlignment="1">
      <alignment horizontal="center" vertical="center" wrapText="1"/>
    </xf>
    <xf numFmtId="0" fontId="19" fillId="3" borderId="16" xfId="0" applyFont="1" applyFill="1" applyBorder="1" applyAlignment="1">
      <alignment horizontal="center" vertical="center" wrapText="1"/>
    </xf>
    <xf numFmtId="0" fontId="19" fillId="3" borderId="0" xfId="0" applyFont="1" applyFill="1" applyAlignment="1">
      <alignment horizontal="center" vertical="center" wrapText="1"/>
    </xf>
    <xf numFmtId="4" fontId="21" fillId="0" borderId="0" xfId="0" applyNumberFormat="1" applyFont="1" applyAlignment="1">
      <alignment/>
    </xf>
    <xf numFmtId="166" fontId="28" fillId="0" borderId="10" xfId="0" applyNumberFormat="1" applyFont="1" applyBorder="1" applyAlignment="1">
      <alignment/>
    </xf>
    <xf numFmtId="166" fontId="28" fillId="0" borderId="11" xfId="0" applyNumberFormat="1" applyFont="1" applyBorder="1" applyAlignment="1">
      <alignment/>
    </xf>
    <xf numFmtId="4" fontId="17" fillId="0" borderId="0" xfId="0" applyNumberFormat="1" applyFont="1" applyAlignment="1">
      <alignment vertical="center"/>
    </xf>
    <xf numFmtId="0" fontId="8" fillId="0" borderId="3" xfId="0" applyFont="1" applyBorder="1" applyAlignment="1">
      <alignment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4" fontId="6" fillId="0" borderId="0" xfId="0" applyNumberFormat="1" applyFont="1" applyAlignment="1">
      <alignment/>
    </xf>
    <xf numFmtId="0" fontId="8" fillId="0" borderId="12" xfId="0" applyFont="1" applyBorder="1" applyAlignment="1">
      <alignment/>
    </xf>
    <xf numFmtId="0" fontId="8" fillId="0" borderId="0" xfId="0" applyFont="1" applyBorder="1" applyAlignment="1">
      <alignment/>
    </xf>
    <xf numFmtId="166" fontId="8" fillId="0" borderId="0" xfId="0" applyNumberFormat="1" applyFont="1" applyBorder="1" applyAlignment="1">
      <alignment/>
    </xf>
    <xf numFmtId="166" fontId="8" fillId="0" borderId="13" xfId="0" applyNumberFormat="1" applyFont="1" applyBorder="1" applyAlignment="1">
      <alignment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>
      <alignment/>
    </xf>
    <xf numFmtId="0" fontId="0" fillId="0" borderId="3" xfId="0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horizontal="center" vertical="center"/>
      <protection locked="0"/>
    </xf>
    <xf numFmtId="49" fontId="0" fillId="0" borderId="22" xfId="0" applyNumberFormat="1" applyFont="1" applyBorder="1" applyAlignment="1" applyProtection="1">
      <alignment horizontal="left" vertical="center" wrapText="1"/>
      <protection locked="0"/>
    </xf>
    <xf numFmtId="0" fontId="0" fillId="0" borderId="22" xfId="0" applyFont="1" applyBorder="1" applyAlignment="1" applyProtection="1">
      <alignment horizontal="left" vertical="center" wrapText="1"/>
      <protection locked="0"/>
    </xf>
    <xf numFmtId="0" fontId="0" fillId="0" borderId="22" xfId="0" applyFont="1" applyBorder="1" applyAlignment="1" applyProtection="1">
      <alignment horizontal="center" vertical="center" wrapText="1"/>
      <protection locked="0"/>
    </xf>
    <xf numFmtId="167" fontId="0" fillId="0" borderId="22" xfId="0" applyNumberFormat="1" applyFont="1" applyBorder="1" applyAlignment="1" applyProtection="1">
      <alignment vertical="center"/>
      <protection locked="0"/>
    </xf>
    <xf numFmtId="4" fontId="0" fillId="0" borderId="22" xfId="0" applyNumberFormat="1" applyFont="1" applyBorder="1" applyAlignment="1" applyProtection="1">
      <alignment vertical="center"/>
      <protection locked="0"/>
    </xf>
    <xf numFmtId="0" fontId="2" fillId="0" borderId="0" xfId="0" applyFont="1" applyBorder="1" applyAlignment="1">
      <alignment horizontal="center" vertical="center"/>
    </xf>
    <xf numFmtId="166" fontId="2" fillId="0" borderId="0" xfId="0" applyNumberFormat="1" applyFont="1" applyBorder="1" applyAlignment="1">
      <alignment vertical="center"/>
    </xf>
    <xf numFmtId="166" fontId="2" fillId="0" borderId="13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9" fillId="0" borderId="3" xfId="0" applyFont="1" applyBorder="1" applyAlignment="1">
      <alignment vertical="center"/>
    </xf>
    <xf numFmtId="0" fontId="2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167" fontId="9" fillId="0" borderId="0" xfId="0" applyNumberFormat="1" applyFont="1" applyAlignment="1">
      <alignment vertical="center"/>
    </xf>
    <xf numFmtId="0" fontId="9" fillId="0" borderId="12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12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11" fillId="0" borderId="12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3" xfId="0" applyFont="1" applyBorder="1" applyAlignment="1">
      <alignment vertical="center"/>
    </xf>
    <xf numFmtId="0" fontId="30" fillId="0" borderId="22" xfId="0" applyFont="1" applyBorder="1" applyAlignment="1" applyProtection="1">
      <alignment horizontal="center" vertical="center"/>
      <protection locked="0"/>
    </xf>
    <xf numFmtId="49" fontId="30" fillId="0" borderId="22" xfId="0" applyNumberFormat="1" applyFont="1" applyBorder="1" applyAlignment="1" applyProtection="1">
      <alignment horizontal="left" vertical="center" wrapText="1"/>
      <protection locked="0"/>
    </xf>
    <xf numFmtId="0" fontId="30" fillId="0" borderId="22" xfId="0" applyFont="1" applyBorder="1" applyAlignment="1" applyProtection="1">
      <alignment horizontal="left" vertical="center" wrapText="1"/>
      <protection locked="0"/>
    </xf>
    <xf numFmtId="0" fontId="30" fillId="0" borderId="22" xfId="0" applyFont="1" applyBorder="1" applyAlignment="1" applyProtection="1">
      <alignment horizontal="center" vertical="center" wrapText="1"/>
      <protection locked="0"/>
    </xf>
    <xf numFmtId="167" fontId="30" fillId="0" borderId="22" xfId="0" applyNumberFormat="1" applyFont="1" applyBorder="1" applyAlignment="1" applyProtection="1">
      <alignment vertical="center"/>
      <protection locked="0"/>
    </xf>
    <xf numFmtId="4" fontId="30" fillId="0" borderId="22" xfId="0" applyNumberFormat="1" applyFont="1" applyBorder="1" applyAlignment="1" applyProtection="1">
      <alignment vertical="center"/>
      <protection locked="0"/>
    </xf>
    <xf numFmtId="0" fontId="30" fillId="0" borderId="3" xfId="0" applyFont="1" applyBorder="1" applyAlignment="1">
      <alignment vertical="center"/>
    </xf>
    <xf numFmtId="0" fontId="30" fillId="0" borderId="12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2" fillId="0" borderId="18" xfId="0" applyFont="1" applyBorder="1" applyAlignment="1">
      <alignment horizontal="left" vertical="center"/>
    </xf>
    <xf numFmtId="0" fontId="2" fillId="0" borderId="19" xfId="0" applyFont="1" applyBorder="1" applyAlignment="1">
      <alignment horizontal="center" vertical="center"/>
    </xf>
    <xf numFmtId="166" fontId="2" fillId="0" borderId="19" xfId="0" applyNumberFormat="1" applyFont="1" applyBorder="1" applyAlignment="1">
      <alignment vertical="center"/>
    </xf>
    <xf numFmtId="166" fontId="2" fillId="0" borderId="20" xfId="0" applyNumberFormat="1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10" fillId="0" borderId="19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165" fontId="0" fillId="0" borderId="0" xfId="0" applyNumberFormat="1" applyAlignment="1">
      <alignment horizontal="left" vertical="center"/>
    </xf>
    <xf numFmtId="4" fontId="0" fillId="0" borderId="22" xfId="0" applyNumberFormat="1" applyBorder="1" applyAlignment="1" applyProtection="1">
      <alignment vertical="center"/>
      <protection locked="0"/>
    </xf>
    <xf numFmtId="0" fontId="0" fillId="0" borderId="0" xfId="0" applyAlignment="1">
      <alignment horizontal="left" vertical="center"/>
    </xf>
    <xf numFmtId="0" fontId="2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18" fillId="0" borderId="17" xfId="0" applyFont="1" applyBorder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5" fillId="0" borderId="0" xfId="0" applyFont="1" applyAlignment="1">
      <alignment vertical="center"/>
    </xf>
    <xf numFmtId="4" fontId="21" fillId="0" borderId="0" xfId="0" applyNumberFormat="1" applyFont="1" applyAlignment="1">
      <alignment horizontal="right" vertical="center"/>
    </xf>
    <xf numFmtId="0" fontId="19" fillId="3" borderId="7" xfId="0" applyFont="1" applyFill="1" applyBorder="1" applyAlignment="1">
      <alignment horizontal="center" vertical="center"/>
    </xf>
    <xf numFmtId="0" fontId="19" fillId="3" borderId="7" xfId="0" applyFont="1" applyFill="1" applyBorder="1" applyAlignment="1">
      <alignment horizontal="left" vertical="center"/>
    </xf>
    <xf numFmtId="0" fontId="19" fillId="3" borderId="7" xfId="0" applyFont="1" applyFill="1" applyBorder="1" applyAlignment="1">
      <alignment horizontal="right" vertical="center"/>
    </xf>
    <xf numFmtId="0" fontId="4" fillId="2" borderId="7" xfId="0" applyFont="1" applyFill="1" applyBorder="1" applyAlignment="1">
      <alignment horizontal="left" vertical="center"/>
    </xf>
    <xf numFmtId="0" fontId="0" fillId="2" borderId="7" xfId="0" applyFont="1" applyFill="1" applyBorder="1" applyAlignment="1">
      <alignment vertical="center"/>
    </xf>
    <xf numFmtId="4" fontId="4" fillId="2" borderId="7" xfId="0" applyNumberFormat="1" applyFont="1" applyFill="1" applyBorder="1" applyAlignment="1">
      <alignment vertical="center"/>
    </xf>
    <xf numFmtId="0" fontId="0" fillId="2" borderId="21" xfId="0" applyFont="1" applyFill="1" applyBorder="1" applyAlignment="1">
      <alignment vertical="center"/>
    </xf>
    <xf numFmtId="0" fontId="19" fillId="3" borderId="6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0" fillId="0" borderId="0" xfId="0" applyNumberFormat="1" applyFont="1" applyAlignment="1">
      <alignment horizontal="left" vertical="center"/>
    </xf>
    <xf numFmtId="4" fontId="16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4" fontId="21" fillId="0" borderId="0" xfId="0" applyNumberFormat="1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/>
    <xf numFmtId="0" fontId="3" fillId="0" borderId="0" xfId="0" applyFont="1" applyAlignment="1">
      <alignment horizontal="left" vertical="top" wrapText="1"/>
    </xf>
    <xf numFmtId="0" fontId="13" fillId="4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4" fontId="15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19" fillId="3" borderId="21" xfId="0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63"/>
  <sheetViews>
    <sheetView showGridLines="0" tabSelected="1" workbookViewId="0" topLeftCell="A1">
      <selection activeCell="AC9" sqref="AC9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hidden="1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4" t="s">
        <v>0</v>
      </c>
      <c r="AZ1" s="14" t="s">
        <v>1</v>
      </c>
      <c r="BA1" s="14" t="s">
        <v>2</v>
      </c>
      <c r="BB1" s="14" t="s">
        <v>1</v>
      </c>
      <c r="BT1" s="14" t="s">
        <v>3</v>
      </c>
      <c r="BU1" s="14" t="s">
        <v>3</v>
      </c>
      <c r="BV1" s="14" t="s">
        <v>4</v>
      </c>
    </row>
    <row r="2" spans="44:72" ht="36.95" customHeight="1">
      <c r="AR2" s="201" t="s">
        <v>5</v>
      </c>
      <c r="AS2" s="199"/>
      <c r="AT2" s="199"/>
      <c r="AU2" s="199"/>
      <c r="AV2" s="199"/>
      <c r="AW2" s="199"/>
      <c r="AX2" s="199"/>
      <c r="AY2" s="199"/>
      <c r="AZ2" s="199"/>
      <c r="BA2" s="199"/>
      <c r="BB2" s="199"/>
      <c r="BC2" s="199"/>
      <c r="BD2" s="199"/>
      <c r="BE2" s="199"/>
      <c r="BS2" s="15" t="s">
        <v>6</v>
      </c>
      <c r="BT2" s="15" t="s">
        <v>7</v>
      </c>
    </row>
    <row r="3" spans="2:72" ht="6.9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8"/>
      <c r="BS3" s="15" t="s">
        <v>6</v>
      </c>
      <c r="BT3" s="15" t="s">
        <v>8</v>
      </c>
    </row>
    <row r="4" spans="2:71" ht="24.95" customHeight="1">
      <c r="B4" s="18"/>
      <c r="D4" s="19" t="s">
        <v>9</v>
      </c>
      <c r="AR4" s="18"/>
      <c r="AS4" s="20" t="s">
        <v>10</v>
      </c>
      <c r="BS4" s="15" t="s">
        <v>11</v>
      </c>
    </row>
    <row r="5" spans="2:71" ht="12" customHeight="1">
      <c r="B5" s="18"/>
      <c r="D5" s="21" t="s">
        <v>12</v>
      </c>
      <c r="K5" s="198" t="s">
        <v>13</v>
      </c>
      <c r="L5" s="199"/>
      <c r="M5" s="199"/>
      <c r="N5" s="199"/>
      <c r="O5" s="199"/>
      <c r="P5" s="199"/>
      <c r="Q5" s="199"/>
      <c r="R5" s="199"/>
      <c r="S5" s="199"/>
      <c r="T5" s="199"/>
      <c r="U5" s="199"/>
      <c r="V5" s="199"/>
      <c r="W5" s="199"/>
      <c r="X5" s="199"/>
      <c r="Y5" s="199"/>
      <c r="Z5" s="199"/>
      <c r="AA5" s="199"/>
      <c r="AB5" s="199"/>
      <c r="AC5" s="199"/>
      <c r="AD5" s="199"/>
      <c r="AE5" s="199"/>
      <c r="AF5" s="199"/>
      <c r="AG5" s="199"/>
      <c r="AH5" s="199"/>
      <c r="AI5" s="199"/>
      <c r="AJ5" s="199"/>
      <c r="AK5" s="199"/>
      <c r="AL5" s="199"/>
      <c r="AM5" s="199"/>
      <c r="AN5" s="199"/>
      <c r="AO5" s="199"/>
      <c r="AR5" s="18"/>
      <c r="BS5" s="15" t="s">
        <v>6</v>
      </c>
    </row>
    <row r="6" spans="2:71" ht="36.95" customHeight="1">
      <c r="B6" s="18"/>
      <c r="D6" s="22" t="s">
        <v>14</v>
      </c>
      <c r="K6" s="200" t="s">
        <v>904</v>
      </c>
      <c r="L6" s="199"/>
      <c r="M6" s="199"/>
      <c r="N6" s="199"/>
      <c r="O6" s="199"/>
      <c r="P6" s="199"/>
      <c r="Q6" s="199"/>
      <c r="R6" s="199"/>
      <c r="S6" s="199"/>
      <c r="T6" s="199"/>
      <c r="U6" s="199"/>
      <c r="V6" s="199"/>
      <c r="W6" s="199"/>
      <c r="X6" s="199"/>
      <c r="Y6" s="199"/>
      <c r="Z6" s="199"/>
      <c r="AA6" s="199"/>
      <c r="AB6" s="199"/>
      <c r="AC6" s="199"/>
      <c r="AD6" s="199"/>
      <c r="AE6" s="199"/>
      <c r="AF6" s="199"/>
      <c r="AG6" s="199"/>
      <c r="AH6" s="199"/>
      <c r="AI6" s="199"/>
      <c r="AJ6" s="199"/>
      <c r="AK6" s="199"/>
      <c r="AL6" s="199"/>
      <c r="AM6" s="199"/>
      <c r="AN6" s="199"/>
      <c r="AO6" s="199"/>
      <c r="AR6" s="18"/>
      <c r="BS6" s="15" t="s">
        <v>6</v>
      </c>
    </row>
    <row r="7" spans="2:71" ht="12" customHeight="1">
      <c r="B7" s="18"/>
      <c r="D7" s="23" t="s">
        <v>15</v>
      </c>
      <c r="K7" s="15" t="s">
        <v>1</v>
      </c>
      <c r="AK7" s="23" t="s">
        <v>16</v>
      </c>
      <c r="AN7" s="15" t="s">
        <v>1</v>
      </c>
      <c r="AR7" s="18"/>
      <c r="BS7" s="15" t="s">
        <v>6</v>
      </c>
    </row>
    <row r="8" spans="2:71" ht="12" customHeight="1">
      <c r="B8" s="18"/>
      <c r="D8" s="23" t="s">
        <v>17</v>
      </c>
      <c r="K8" s="15" t="s">
        <v>18</v>
      </c>
      <c r="AK8" s="23" t="s">
        <v>19</v>
      </c>
      <c r="AN8" s="172" t="s">
        <v>18</v>
      </c>
      <c r="AR8" s="18"/>
      <c r="BS8" s="15" t="s">
        <v>6</v>
      </c>
    </row>
    <row r="9" spans="2:71" ht="14.45" customHeight="1">
      <c r="B9" s="18"/>
      <c r="AR9" s="18"/>
      <c r="BS9" s="15" t="s">
        <v>6</v>
      </c>
    </row>
    <row r="10" spans="2:71" ht="12" customHeight="1">
      <c r="B10" s="18"/>
      <c r="D10" s="23" t="s">
        <v>20</v>
      </c>
      <c r="AK10" s="23" t="s">
        <v>21</v>
      </c>
      <c r="AN10" s="15" t="s">
        <v>1</v>
      </c>
      <c r="AR10" s="18"/>
      <c r="BS10" s="15" t="s">
        <v>6</v>
      </c>
    </row>
    <row r="11" spans="2:71" ht="18.6" customHeight="1">
      <c r="B11" s="18"/>
      <c r="E11" s="15" t="s">
        <v>18</v>
      </c>
      <c r="AK11" s="23" t="s">
        <v>22</v>
      </c>
      <c r="AN11" s="15" t="s">
        <v>1</v>
      </c>
      <c r="AR11" s="18"/>
      <c r="BS11" s="15" t="s">
        <v>6</v>
      </c>
    </row>
    <row r="12" spans="2:71" ht="6.95" customHeight="1">
      <c r="B12" s="18"/>
      <c r="AR12" s="18"/>
      <c r="BS12" s="15" t="s">
        <v>6</v>
      </c>
    </row>
    <row r="13" spans="2:71" ht="12" customHeight="1">
      <c r="B13" s="18"/>
      <c r="D13" s="23" t="s">
        <v>23</v>
      </c>
      <c r="AK13" s="23" t="s">
        <v>21</v>
      </c>
      <c r="AN13" s="15" t="s">
        <v>1</v>
      </c>
      <c r="AR13" s="18"/>
      <c r="BS13" s="15" t="s">
        <v>6</v>
      </c>
    </row>
    <row r="14" spans="2:71" ht="12">
      <c r="B14" s="18"/>
      <c r="E14" s="15" t="s">
        <v>18</v>
      </c>
      <c r="AK14" s="23" t="s">
        <v>22</v>
      </c>
      <c r="AN14" s="15" t="s">
        <v>1</v>
      </c>
      <c r="AR14" s="18"/>
      <c r="BS14" s="15" t="s">
        <v>6</v>
      </c>
    </row>
    <row r="15" spans="2:71" ht="6.95" customHeight="1">
      <c r="B15" s="18"/>
      <c r="AR15" s="18"/>
      <c r="BS15" s="15" t="s">
        <v>3</v>
      </c>
    </row>
    <row r="16" spans="2:71" ht="12" customHeight="1">
      <c r="B16" s="18"/>
      <c r="D16" s="23" t="s">
        <v>24</v>
      </c>
      <c r="AK16" s="23" t="s">
        <v>21</v>
      </c>
      <c r="AN16" s="15" t="s">
        <v>1</v>
      </c>
      <c r="AR16" s="18"/>
      <c r="BS16" s="15" t="s">
        <v>3</v>
      </c>
    </row>
    <row r="17" spans="2:71" ht="18.6" customHeight="1">
      <c r="B17" s="18"/>
      <c r="E17" s="15" t="s">
        <v>18</v>
      </c>
      <c r="AK17" s="23" t="s">
        <v>22</v>
      </c>
      <c r="AN17" s="15" t="s">
        <v>1</v>
      </c>
      <c r="AR17" s="18"/>
      <c r="BS17" s="15" t="s">
        <v>25</v>
      </c>
    </row>
    <row r="18" spans="2:71" ht="6.95" customHeight="1">
      <c r="B18" s="18"/>
      <c r="AR18" s="18"/>
      <c r="BS18" s="15" t="s">
        <v>6</v>
      </c>
    </row>
    <row r="19" spans="2:71" ht="12" customHeight="1">
      <c r="B19" s="18"/>
      <c r="D19" s="23" t="s">
        <v>26</v>
      </c>
      <c r="AK19" s="23" t="s">
        <v>21</v>
      </c>
      <c r="AN19" s="15" t="s">
        <v>1</v>
      </c>
      <c r="AR19" s="18"/>
      <c r="BS19" s="15" t="s">
        <v>6</v>
      </c>
    </row>
    <row r="20" spans="2:71" ht="18.6" customHeight="1">
      <c r="B20" s="18"/>
      <c r="E20" s="15" t="s">
        <v>18</v>
      </c>
      <c r="AK20" s="23" t="s">
        <v>22</v>
      </c>
      <c r="AN20" s="15" t="s">
        <v>1</v>
      </c>
      <c r="AR20" s="18"/>
      <c r="BS20" s="15" t="s">
        <v>25</v>
      </c>
    </row>
    <row r="21" spans="2:44" ht="6.95" customHeight="1">
      <c r="B21" s="18"/>
      <c r="AR21" s="18"/>
    </row>
    <row r="22" spans="2:44" ht="12" customHeight="1">
      <c r="B22" s="18"/>
      <c r="D22" s="23" t="s">
        <v>27</v>
      </c>
      <c r="AR22" s="18"/>
    </row>
    <row r="23" spans="2:44" ht="16.5" customHeight="1">
      <c r="B23" s="18"/>
      <c r="E23" s="202" t="s">
        <v>1</v>
      </c>
      <c r="F23" s="202"/>
      <c r="G23" s="202"/>
      <c r="H23" s="202"/>
      <c r="I23" s="202"/>
      <c r="J23" s="202"/>
      <c r="K23" s="202"/>
      <c r="L23" s="202"/>
      <c r="M23" s="202"/>
      <c r="N23" s="202"/>
      <c r="O23" s="202"/>
      <c r="P23" s="202"/>
      <c r="Q23" s="202"/>
      <c r="R23" s="202"/>
      <c r="S23" s="202"/>
      <c r="T23" s="202"/>
      <c r="U23" s="202"/>
      <c r="V23" s="202"/>
      <c r="W23" s="202"/>
      <c r="X23" s="202"/>
      <c r="Y23" s="202"/>
      <c r="Z23" s="202"/>
      <c r="AA23" s="202"/>
      <c r="AB23" s="202"/>
      <c r="AC23" s="202"/>
      <c r="AD23" s="202"/>
      <c r="AE23" s="202"/>
      <c r="AF23" s="202"/>
      <c r="AG23" s="202"/>
      <c r="AH23" s="202"/>
      <c r="AI23" s="202"/>
      <c r="AJ23" s="202"/>
      <c r="AK23" s="202"/>
      <c r="AL23" s="202"/>
      <c r="AM23" s="202"/>
      <c r="AN23" s="202"/>
      <c r="AR23" s="18"/>
    </row>
    <row r="24" spans="2:44" ht="6.95" customHeight="1">
      <c r="B24" s="18"/>
      <c r="AR24" s="18"/>
    </row>
    <row r="25" spans="2:44" ht="6.95" customHeight="1">
      <c r="B25" s="18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R25" s="18"/>
    </row>
    <row r="26" spans="2:44" s="1" customFormat="1" ht="25.9" customHeight="1">
      <c r="B26" s="26"/>
      <c r="D26" s="27" t="s">
        <v>28</v>
      </c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03">
        <f>ROUND(AG54,2)</f>
        <v>0</v>
      </c>
      <c r="AL26" s="204"/>
      <c r="AM26" s="204"/>
      <c r="AN26" s="204"/>
      <c r="AO26" s="204"/>
      <c r="AR26" s="26"/>
    </row>
    <row r="27" spans="2:44" s="1" customFormat="1" ht="6.95" customHeight="1">
      <c r="B27" s="26"/>
      <c r="AR27" s="26"/>
    </row>
    <row r="28" spans="2:44" s="1" customFormat="1" ht="12">
      <c r="B28" s="26"/>
      <c r="L28" s="205" t="s">
        <v>29</v>
      </c>
      <c r="M28" s="205"/>
      <c r="N28" s="205"/>
      <c r="O28" s="205"/>
      <c r="P28" s="205"/>
      <c r="W28" s="205" t="s">
        <v>30</v>
      </c>
      <c r="X28" s="205"/>
      <c r="Y28" s="205"/>
      <c r="Z28" s="205"/>
      <c r="AA28" s="205"/>
      <c r="AB28" s="205"/>
      <c r="AC28" s="205"/>
      <c r="AD28" s="205"/>
      <c r="AE28" s="205"/>
      <c r="AK28" s="205" t="s">
        <v>31</v>
      </c>
      <c r="AL28" s="205"/>
      <c r="AM28" s="205"/>
      <c r="AN28" s="205"/>
      <c r="AO28" s="205"/>
      <c r="AR28" s="26"/>
    </row>
    <row r="29" spans="2:44" s="2" customFormat="1" ht="14.45" customHeight="1">
      <c r="B29" s="30"/>
      <c r="D29" s="23" t="s">
        <v>32</v>
      </c>
      <c r="F29" s="23" t="s">
        <v>33</v>
      </c>
      <c r="L29" s="196">
        <v>0.21</v>
      </c>
      <c r="M29" s="195"/>
      <c r="N29" s="195"/>
      <c r="O29" s="195"/>
      <c r="P29" s="195"/>
      <c r="W29" s="194">
        <f>ROUND(AZ54,2)</f>
        <v>0</v>
      </c>
      <c r="X29" s="195"/>
      <c r="Y29" s="195"/>
      <c r="Z29" s="195"/>
      <c r="AA29" s="195"/>
      <c r="AB29" s="195"/>
      <c r="AC29" s="195"/>
      <c r="AD29" s="195"/>
      <c r="AE29" s="195"/>
      <c r="AK29" s="194">
        <f>ROUND(AV54,2)</f>
        <v>0</v>
      </c>
      <c r="AL29" s="195"/>
      <c r="AM29" s="195"/>
      <c r="AN29" s="195"/>
      <c r="AO29" s="195"/>
      <c r="AR29" s="30"/>
    </row>
    <row r="30" spans="2:44" s="2" customFormat="1" ht="14.45" customHeight="1">
      <c r="B30" s="30"/>
      <c r="F30" s="23" t="s">
        <v>34</v>
      </c>
      <c r="L30" s="196">
        <v>0.15</v>
      </c>
      <c r="M30" s="195"/>
      <c r="N30" s="195"/>
      <c r="O30" s="195"/>
      <c r="P30" s="195"/>
      <c r="W30" s="194">
        <f>ROUND(BA54,2)</f>
        <v>0</v>
      </c>
      <c r="X30" s="195"/>
      <c r="Y30" s="195"/>
      <c r="Z30" s="195"/>
      <c r="AA30" s="195"/>
      <c r="AB30" s="195"/>
      <c r="AC30" s="195"/>
      <c r="AD30" s="195"/>
      <c r="AE30" s="195"/>
      <c r="AK30" s="194">
        <f>ROUND(AW54,2)</f>
        <v>0</v>
      </c>
      <c r="AL30" s="195"/>
      <c r="AM30" s="195"/>
      <c r="AN30" s="195"/>
      <c r="AO30" s="195"/>
      <c r="AR30" s="30"/>
    </row>
    <row r="31" spans="2:44" s="2" customFormat="1" ht="14.45" customHeight="1" hidden="1">
      <c r="B31" s="30"/>
      <c r="F31" s="23" t="s">
        <v>35</v>
      </c>
      <c r="L31" s="196">
        <v>0.21</v>
      </c>
      <c r="M31" s="195"/>
      <c r="N31" s="195"/>
      <c r="O31" s="195"/>
      <c r="P31" s="195"/>
      <c r="W31" s="194">
        <f>ROUND(BB54,2)</f>
        <v>0</v>
      </c>
      <c r="X31" s="195"/>
      <c r="Y31" s="195"/>
      <c r="Z31" s="195"/>
      <c r="AA31" s="195"/>
      <c r="AB31" s="195"/>
      <c r="AC31" s="195"/>
      <c r="AD31" s="195"/>
      <c r="AE31" s="195"/>
      <c r="AK31" s="194">
        <v>0</v>
      </c>
      <c r="AL31" s="195"/>
      <c r="AM31" s="195"/>
      <c r="AN31" s="195"/>
      <c r="AO31" s="195"/>
      <c r="AR31" s="30"/>
    </row>
    <row r="32" spans="2:44" s="2" customFormat="1" ht="14.45" customHeight="1" hidden="1">
      <c r="B32" s="30"/>
      <c r="F32" s="23" t="s">
        <v>36</v>
      </c>
      <c r="L32" s="196">
        <v>0.15</v>
      </c>
      <c r="M32" s="195"/>
      <c r="N32" s="195"/>
      <c r="O32" s="195"/>
      <c r="P32" s="195"/>
      <c r="W32" s="194">
        <f>ROUND(BC54,2)</f>
        <v>0</v>
      </c>
      <c r="X32" s="195"/>
      <c r="Y32" s="195"/>
      <c r="Z32" s="195"/>
      <c r="AA32" s="195"/>
      <c r="AB32" s="195"/>
      <c r="AC32" s="195"/>
      <c r="AD32" s="195"/>
      <c r="AE32" s="195"/>
      <c r="AK32" s="194">
        <v>0</v>
      </c>
      <c r="AL32" s="195"/>
      <c r="AM32" s="195"/>
      <c r="AN32" s="195"/>
      <c r="AO32" s="195"/>
      <c r="AR32" s="30"/>
    </row>
    <row r="33" spans="2:44" s="2" customFormat="1" ht="14.45" customHeight="1" hidden="1">
      <c r="B33" s="30"/>
      <c r="F33" s="23" t="s">
        <v>37</v>
      </c>
      <c r="L33" s="196">
        <v>0</v>
      </c>
      <c r="M33" s="195"/>
      <c r="N33" s="195"/>
      <c r="O33" s="195"/>
      <c r="P33" s="195"/>
      <c r="W33" s="194">
        <f>ROUND(BD54,2)</f>
        <v>0</v>
      </c>
      <c r="X33" s="195"/>
      <c r="Y33" s="195"/>
      <c r="Z33" s="195"/>
      <c r="AA33" s="195"/>
      <c r="AB33" s="195"/>
      <c r="AC33" s="195"/>
      <c r="AD33" s="195"/>
      <c r="AE33" s="195"/>
      <c r="AK33" s="194">
        <v>0</v>
      </c>
      <c r="AL33" s="195"/>
      <c r="AM33" s="195"/>
      <c r="AN33" s="195"/>
      <c r="AO33" s="195"/>
      <c r="AR33" s="30"/>
    </row>
    <row r="34" spans="2:44" s="1" customFormat="1" ht="6.95" customHeight="1">
      <c r="B34" s="26"/>
      <c r="AR34" s="26"/>
    </row>
    <row r="35" spans="2:44" s="1" customFormat="1" ht="25.9" customHeight="1">
      <c r="B35" s="26"/>
      <c r="C35" s="32"/>
      <c r="D35" s="33" t="s">
        <v>38</v>
      </c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5" t="s">
        <v>39</v>
      </c>
      <c r="U35" s="34"/>
      <c r="V35" s="34"/>
      <c r="W35" s="34"/>
      <c r="X35" s="186" t="s">
        <v>40</v>
      </c>
      <c r="Y35" s="187"/>
      <c r="Z35" s="187"/>
      <c r="AA35" s="187"/>
      <c r="AB35" s="187"/>
      <c r="AC35" s="34"/>
      <c r="AD35" s="34"/>
      <c r="AE35" s="34"/>
      <c r="AF35" s="34"/>
      <c r="AG35" s="34"/>
      <c r="AH35" s="34"/>
      <c r="AI35" s="34"/>
      <c r="AJ35" s="34"/>
      <c r="AK35" s="188">
        <f>SUM(AK26:AK33)</f>
        <v>0</v>
      </c>
      <c r="AL35" s="187"/>
      <c r="AM35" s="187"/>
      <c r="AN35" s="187"/>
      <c r="AO35" s="189"/>
      <c r="AP35" s="32"/>
      <c r="AQ35" s="32"/>
      <c r="AR35" s="26"/>
    </row>
    <row r="36" spans="2:44" s="1" customFormat="1" ht="6.95" customHeight="1">
      <c r="B36" s="26"/>
      <c r="AR36" s="26"/>
    </row>
    <row r="37" spans="2:44" s="1" customFormat="1" ht="6.95" customHeight="1">
      <c r="B37" s="36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26"/>
    </row>
    <row r="41" spans="2:44" s="1" customFormat="1" ht="6.95" customHeight="1">
      <c r="B41" s="38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26"/>
    </row>
    <row r="42" spans="2:44" s="1" customFormat="1" ht="24.95" customHeight="1">
      <c r="B42" s="26"/>
      <c r="C42" s="19" t="s">
        <v>41</v>
      </c>
      <c r="AR42" s="26"/>
    </row>
    <row r="43" spans="2:44" s="1" customFormat="1" ht="6.95" customHeight="1">
      <c r="B43" s="26"/>
      <c r="AR43" s="26"/>
    </row>
    <row r="44" spans="2:44" s="1" customFormat="1" ht="12" customHeight="1">
      <c r="B44" s="26"/>
      <c r="C44" s="23" t="s">
        <v>12</v>
      </c>
      <c r="L44" s="1" t="str">
        <f>K5</f>
        <v>077/19</v>
      </c>
      <c r="AR44" s="26"/>
    </row>
    <row r="45" spans="2:44" s="3" customFormat="1" ht="36.95" customHeight="1">
      <c r="B45" s="40"/>
      <c r="C45" s="41" t="s">
        <v>14</v>
      </c>
      <c r="L45" s="191" t="str">
        <f>K6</f>
        <v>SPŠ Velíšská - rekonstrukce instalací</v>
      </c>
      <c r="M45" s="192"/>
      <c r="N45" s="192"/>
      <c r="O45" s="192"/>
      <c r="P45" s="192"/>
      <c r="Q45" s="192"/>
      <c r="R45" s="192"/>
      <c r="S45" s="192"/>
      <c r="T45" s="192"/>
      <c r="U45" s="192"/>
      <c r="V45" s="192"/>
      <c r="W45" s="192"/>
      <c r="X45" s="192"/>
      <c r="Y45" s="192"/>
      <c r="Z45" s="192"/>
      <c r="AA45" s="192"/>
      <c r="AB45" s="192"/>
      <c r="AC45" s="192"/>
      <c r="AD45" s="192"/>
      <c r="AE45" s="192"/>
      <c r="AF45" s="192"/>
      <c r="AG45" s="192"/>
      <c r="AH45" s="192"/>
      <c r="AI45" s="192"/>
      <c r="AJ45" s="192"/>
      <c r="AK45" s="192"/>
      <c r="AL45" s="192"/>
      <c r="AM45" s="192"/>
      <c r="AN45" s="192"/>
      <c r="AO45" s="192"/>
      <c r="AR45" s="40"/>
    </row>
    <row r="46" spans="2:44" s="1" customFormat="1" ht="6.95" customHeight="1">
      <c r="B46" s="26"/>
      <c r="AR46" s="26"/>
    </row>
    <row r="47" spans="2:44" s="1" customFormat="1" ht="12" customHeight="1">
      <c r="B47" s="26"/>
      <c r="C47" s="23" t="s">
        <v>17</v>
      </c>
      <c r="L47" s="42" t="str">
        <f>IF(K8="","",K8)</f>
        <v xml:space="preserve"> </v>
      </c>
      <c r="AI47" s="23" t="s">
        <v>19</v>
      </c>
      <c r="AM47" s="193" t="str">
        <f>IF(AN8="","",AN8)</f>
        <v xml:space="preserve"> </v>
      </c>
      <c r="AN47" s="193"/>
      <c r="AR47" s="26"/>
    </row>
    <row r="48" spans="2:44" s="1" customFormat="1" ht="6.95" customHeight="1">
      <c r="B48" s="26"/>
      <c r="AR48" s="26"/>
    </row>
    <row r="49" spans="2:56" s="1" customFormat="1" ht="13.7" customHeight="1">
      <c r="B49" s="26"/>
      <c r="C49" s="23" t="s">
        <v>20</v>
      </c>
      <c r="L49" s="1" t="str">
        <f>IF(E11="","",E11)</f>
        <v xml:space="preserve"> </v>
      </c>
      <c r="AI49" s="23" t="s">
        <v>24</v>
      </c>
      <c r="AM49" s="174" t="str">
        <f>IF(E17="","",E17)</f>
        <v xml:space="preserve"> </v>
      </c>
      <c r="AN49" s="175"/>
      <c r="AO49" s="175"/>
      <c r="AP49" s="175"/>
      <c r="AR49" s="26"/>
      <c r="AS49" s="176" t="s">
        <v>42</v>
      </c>
      <c r="AT49" s="177"/>
      <c r="AU49" s="44"/>
      <c r="AV49" s="44"/>
      <c r="AW49" s="44"/>
      <c r="AX49" s="44"/>
      <c r="AY49" s="44"/>
      <c r="AZ49" s="44"/>
      <c r="BA49" s="44"/>
      <c r="BB49" s="44"/>
      <c r="BC49" s="44"/>
      <c r="BD49" s="45"/>
    </row>
    <row r="50" spans="2:56" s="1" customFormat="1" ht="13.7" customHeight="1">
      <c r="B50" s="26"/>
      <c r="C50" s="23" t="s">
        <v>23</v>
      </c>
      <c r="L50" s="1" t="str">
        <f>IF(E14="","",E14)</f>
        <v xml:space="preserve"> </v>
      </c>
      <c r="AI50" s="23" t="s">
        <v>26</v>
      </c>
      <c r="AM50" s="174" t="str">
        <f>IF(E20="","",E20)</f>
        <v xml:space="preserve"> </v>
      </c>
      <c r="AN50" s="175"/>
      <c r="AO50" s="175"/>
      <c r="AP50" s="175"/>
      <c r="AR50" s="26"/>
      <c r="AS50" s="178"/>
      <c r="AT50" s="179"/>
      <c r="AU50" s="47"/>
      <c r="AV50" s="47"/>
      <c r="AW50" s="47"/>
      <c r="AX50" s="47"/>
      <c r="AY50" s="47"/>
      <c r="AZ50" s="47"/>
      <c r="BA50" s="47"/>
      <c r="BB50" s="47"/>
      <c r="BC50" s="47"/>
      <c r="BD50" s="48"/>
    </row>
    <row r="51" spans="2:56" s="1" customFormat="1" ht="10.7" customHeight="1">
      <c r="B51" s="26"/>
      <c r="AR51" s="26"/>
      <c r="AS51" s="178"/>
      <c r="AT51" s="179"/>
      <c r="AU51" s="47"/>
      <c r="AV51" s="47"/>
      <c r="AW51" s="47"/>
      <c r="AX51" s="47"/>
      <c r="AY51" s="47"/>
      <c r="AZ51" s="47"/>
      <c r="BA51" s="47"/>
      <c r="BB51" s="47"/>
      <c r="BC51" s="47"/>
      <c r="BD51" s="48"/>
    </row>
    <row r="52" spans="2:56" s="1" customFormat="1" ht="29.25" customHeight="1">
      <c r="B52" s="26"/>
      <c r="C52" s="190" t="s">
        <v>43</v>
      </c>
      <c r="D52" s="184"/>
      <c r="E52" s="184"/>
      <c r="F52" s="184"/>
      <c r="G52" s="184"/>
      <c r="H52" s="49"/>
      <c r="I52" s="183" t="s">
        <v>44</v>
      </c>
      <c r="J52" s="184"/>
      <c r="K52" s="184"/>
      <c r="L52" s="184"/>
      <c r="M52" s="184"/>
      <c r="N52" s="184"/>
      <c r="O52" s="184"/>
      <c r="P52" s="184"/>
      <c r="Q52" s="184"/>
      <c r="R52" s="184"/>
      <c r="S52" s="184"/>
      <c r="T52" s="184"/>
      <c r="U52" s="184"/>
      <c r="V52" s="184"/>
      <c r="W52" s="184"/>
      <c r="X52" s="184"/>
      <c r="Y52" s="184"/>
      <c r="Z52" s="184"/>
      <c r="AA52" s="184"/>
      <c r="AB52" s="184"/>
      <c r="AC52" s="184"/>
      <c r="AD52" s="184"/>
      <c r="AE52" s="184"/>
      <c r="AF52" s="184"/>
      <c r="AG52" s="185" t="s">
        <v>45</v>
      </c>
      <c r="AH52" s="184"/>
      <c r="AI52" s="184"/>
      <c r="AJ52" s="184"/>
      <c r="AK52" s="184"/>
      <c r="AL52" s="184"/>
      <c r="AM52" s="184"/>
      <c r="AN52" s="183" t="s">
        <v>46</v>
      </c>
      <c r="AO52" s="184"/>
      <c r="AP52" s="206"/>
      <c r="AQ52" s="50" t="s">
        <v>47</v>
      </c>
      <c r="AR52" s="26"/>
      <c r="AS52" s="51" t="s">
        <v>48</v>
      </c>
      <c r="AT52" s="52" t="s">
        <v>49</v>
      </c>
      <c r="AU52" s="52" t="s">
        <v>50</v>
      </c>
      <c r="AV52" s="52" t="s">
        <v>51</v>
      </c>
      <c r="AW52" s="52" t="s">
        <v>52</v>
      </c>
      <c r="AX52" s="52" t="s">
        <v>53</v>
      </c>
      <c r="AY52" s="52" t="s">
        <v>54</v>
      </c>
      <c r="AZ52" s="52" t="s">
        <v>55</v>
      </c>
      <c r="BA52" s="52" t="s">
        <v>56</v>
      </c>
      <c r="BB52" s="52" t="s">
        <v>57</v>
      </c>
      <c r="BC52" s="52" t="s">
        <v>58</v>
      </c>
      <c r="BD52" s="53" t="s">
        <v>59</v>
      </c>
    </row>
    <row r="53" spans="2:56" s="1" customFormat="1" ht="10.7" customHeight="1">
      <c r="B53" s="26"/>
      <c r="AR53" s="26"/>
      <c r="AS53" s="54"/>
      <c r="AT53" s="44"/>
      <c r="AU53" s="44"/>
      <c r="AV53" s="44"/>
      <c r="AW53" s="44"/>
      <c r="AX53" s="44"/>
      <c r="AY53" s="44"/>
      <c r="AZ53" s="44"/>
      <c r="BA53" s="44"/>
      <c r="BB53" s="44"/>
      <c r="BC53" s="44"/>
      <c r="BD53" s="45"/>
    </row>
    <row r="54" spans="2:90" s="4" customFormat="1" ht="32.45" customHeight="1">
      <c r="B54" s="55"/>
      <c r="C54" s="56" t="s">
        <v>60</v>
      </c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182">
        <f>ROUND(SUM(AG55:AG61),2)</f>
        <v>0</v>
      </c>
      <c r="AH54" s="182"/>
      <c r="AI54" s="182"/>
      <c r="AJ54" s="182"/>
      <c r="AK54" s="182"/>
      <c r="AL54" s="182"/>
      <c r="AM54" s="182"/>
      <c r="AN54" s="197">
        <f aca="true" t="shared" si="0" ref="AN54:AN61">SUM(AG54,AT54)</f>
        <v>0</v>
      </c>
      <c r="AO54" s="197"/>
      <c r="AP54" s="197"/>
      <c r="AQ54" s="59" t="s">
        <v>1</v>
      </c>
      <c r="AR54" s="55"/>
      <c r="AS54" s="60">
        <f>ROUND(SUM(AS55:AS61),2)</f>
        <v>0</v>
      </c>
      <c r="AT54" s="61">
        <f aca="true" t="shared" si="1" ref="AT54:AT61">ROUND(SUM(AV54:AW54),2)</f>
        <v>0</v>
      </c>
      <c r="AU54" s="62">
        <f>ROUND(SUM(AU55:AU61),5)</f>
        <v>1928.92362</v>
      </c>
      <c r="AV54" s="61">
        <f>ROUND(AZ54*L29,2)</f>
        <v>0</v>
      </c>
      <c r="AW54" s="61">
        <f>ROUND(BA54*L30,2)</f>
        <v>0</v>
      </c>
      <c r="AX54" s="61">
        <f>ROUND(BB54*L29,2)</f>
        <v>0</v>
      </c>
      <c r="AY54" s="61">
        <f>ROUND(BC54*L30,2)</f>
        <v>0</v>
      </c>
      <c r="AZ54" s="61">
        <f>ROUND(SUM(AZ55:AZ61),2)</f>
        <v>0</v>
      </c>
      <c r="BA54" s="61">
        <f>ROUND(SUM(BA55:BA61),2)</f>
        <v>0</v>
      </c>
      <c r="BB54" s="61">
        <f>ROUND(SUM(BB55:BB61),2)</f>
        <v>0</v>
      </c>
      <c r="BC54" s="61">
        <f>ROUND(SUM(BC55:BC61),2)</f>
        <v>0</v>
      </c>
      <c r="BD54" s="63">
        <f>ROUND(SUM(BD55:BD61),2)</f>
        <v>0</v>
      </c>
      <c r="BS54" s="64" t="s">
        <v>61</v>
      </c>
      <c r="BT54" s="64" t="s">
        <v>62</v>
      </c>
      <c r="BU54" s="65" t="s">
        <v>63</v>
      </c>
      <c r="BV54" s="64" t="s">
        <v>64</v>
      </c>
      <c r="BW54" s="64" t="s">
        <v>4</v>
      </c>
      <c r="BX54" s="64" t="s">
        <v>65</v>
      </c>
      <c r="CL54" s="64" t="s">
        <v>1</v>
      </c>
    </row>
    <row r="55" spans="1:91" s="5" customFormat="1" ht="16.5" customHeight="1">
      <c r="A55" s="66" t="s">
        <v>66</v>
      </c>
      <c r="B55" s="67"/>
      <c r="C55" s="68"/>
      <c r="D55" s="173" t="s">
        <v>67</v>
      </c>
      <c r="E55" s="173"/>
      <c r="F55" s="173"/>
      <c r="G55" s="173"/>
      <c r="H55" s="173"/>
      <c r="I55" s="69"/>
      <c r="J55" s="173" t="s">
        <v>68</v>
      </c>
      <c r="K55" s="173"/>
      <c r="L55" s="173"/>
      <c r="M55" s="173"/>
      <c r="N55" s="173"/>
      <c r="O55" s="173"/>
      <c r="P55" s="173"/>
      <c r="Q55" s="173"/>
      <c r="R55" s="173"/>
      <c r="S55" s="173"/>
      <c r="T55" s="173"/>
      <c r="U55" s="173"/>
      <c r="V55" s="173"/>
      <c r="W55" s="173"/>
      <c r="X55" s="173"/>
      <c r="Y55" s="173"/>
      <c r="Z55" s="173"/>
      <c r="AA55" s="173"/>
      <c r="AB55" s="173"/>
      <c r="AC55" s="173"/>
      <c r="AD55" s="173"/>
      <c r="AE55" s="173"/>
      <c r="AF55" s="173"/>
      <c r="AG55" s="180">
        <f>'SO 01 - Stavební práce '!J30</f>
        <v>0</v>
      </c>
      <c r="AH55" s="181"/>
      <c r="AI55" s="181"/>
      <c r="AJ55" s="181"/>
      <c r="AK55" s="181"/>
      <c r="AL55" s="181"/>
      <c r="AM55" s="181"/>
      <c r="AN55" s="180">
        <f t="shared" si="0"/>
        <v>0</v>
      </c>
      <c r="AO55" s="181"/>
      <c r="AP55" s="181"/>
      <c r="AQ55" s="70" t="s">
        <v>69</v>
      </c>
      <c r="AR55" s="67"/>
      <c r="AS55" s="71">
        <v>0</v>
      </c>
      <c r="AT55" s="72">
        <f t="shared" si="1"/>
        <v>0</v>
      </c>
      <c r="AU55" s="73">
        <f>'SO 01 - Stavební práce '!P92</f>
        <v>1885.41662</v>
      </c>
      <c r="AV55" s="72">
        <f>'SO 01 - Stavební práce '!J33</f>
        <v>0</v>
      </c>
      <c r="AW55" s="72">
        <f>'SO 01 - Stavební práce '!J34</f>
        <v>0</v>
      </c>
      <c r="AX55" s="72">
        <f>'SO 01 - Stavební práce '!J35</f>
        <v>0</v>
      </c>
      <c r="AY55" s="72">
        <f>'SO 01 - Stavební práce '!J36</f>
        <v>0</v>
      </c>
      <c r="AZ55" s="72">
        <f>'SO 01 - Stavební práce '!F33</f>
        <v>0</v>
      </c>
      <c r="BA55" s="72">
        <f>'SO 01 - Stavební práce '!F34</f>
        <v>0</v>
      </c>
      <c r="BB55" s="72">
        <f>'SO 01 - Stavební práce '!F35</f>
        <v>0</v>
      </c>
      <c r="BC55" s="72">
        <f>'SO 01 - Stavební práce '!F36</f>
        <v>0</v>
      </c>
      <c r="BD55" s="74">
        <f>'SO 01 - Stavební práce '!F37</f>
        <v>0</v>
      </c>
      <c r="BT55" s="75" t="s">
        <v>70</v>
      </c>
      <c r="BV55" s="75" t="s">
        <v>64</v>
      </c>
      <c r="BW55" s="75" t="s">
        <v>71</v>
      </c>
      <c r="BX55" s="75" t="s">
        <v>4</v>
      </c>
      <c r="CL55" s="75" t="s">
        <v>1</v>
      </c>
      <c r="CM55" s="75" t="s">
        <v>72</v>
      </c>
    </row>
    <row r="56" spans="1:91" s="5" customFormat="1" ht="16.5" customHeight="1">
      <c r="A56" s="66" t="s">
        <v>66</v>
      </c>
      <c r="B56" s="67"/>
      <c r="C56" s="68"/>
      <c r="D56" s="173" t="s">
        <v>73</v>
      </c>
      <c r="E56" s="173"/>
      <c r="F56" s="173"/>
      <c r="G56" s="173"/>
      <c r="H56" s="173"/>
      <c r="I56" s="69"/>
      <c r="J56" s="173" t="s">
        <v>74</v>
      </c>
      <c r="K56" s="173"/>
      <c r="L56" s="173"/>
      <c r="M56" s="173"/>
      <c r="N56" s="173"/>
      <c r="O56" s="173"/>
      <c r="P56" s="173"/>
      <c r="Q56" s="173"/>
      <c r="R56" s="173"/>
      <c r="S56" s="173"/>
      <c r="T56" s="173"/>
      <c r="U56" s="173"/>
      <c r="V56" s="173"/>
      <c r="W56" s="173"/>
      <c r="X56" s="173"/>
      <c r="Y56" s="173"/>
      <c r="Z56" s="173"/>
      <c r="AA56" s="173"/>
      <c r="AB56" s="173"/>
      <c r="AC56" s="173"/>
      <c r="AD56" s="173"/>
      <c r="AE56" s="173"/>
      <c r="AF56" s="173"/>
      <c r="AG56" s="180">
        <f>'SO 02 - Elektroinstalace'!J30</f>
        <v>0</v>
      </c>
      <c r="AH56" s="181"/>
      <c r="AI56" s="181"/>
      <c r="AJ56" s="181"/>
      <c r="AK56" s="181"/>
      <c r="AL56" s="181"/>
      <c r="AM56" s="181"/>
      <c r="AN56" s="180">
        <f t="shared" si="0"/>
        <v>0</v>
      </c>
      <c r="AO56" s="181"/>
      <c r="AP56" s="181"/>
      <c r="AQ56" s="70" t="s">
        <v>69</v>
      </c>
      <c r="AR56" s="67"/>
      <c r="AS56" s="71">
        <v>0</v>
      </c>
      <c r="AT56" s="72">
        <f t="shared" si="1"/>
        <v>0</v>
      </c>
      <c r="AU56" s="73">
        <f>'SO 02 - Elektroinstalace'!P81</f>
        <v>0</v>
      </c>
      <c r="AV56" s="72">
        <f>'SO 02 - Elektroinstalace'!J33</f>
        <v>0</v>
      </c>
      <c r="AW56" s="72">
        <f>'SO 02 - Elektroinstalace'!J34</f>
        <v>0</v>
      </c>
      <c r="AX56" s="72">
        <f>'SO 02 - Elektroinstalace'!J35</f>
        <v>0</v>
      </c>
      <c r="AY56" s="72">
        <f>'SO 02 - Elektroinstalace'!J36</f>
        <v>0</v>
      </c>
      <c r="AZ56" s="72">
        <f>'SO 02 - Elektroinstalace'!F33</f>
        <v>0</v>
      </c>
      <c r="BA56" s="72">
        <f>'SO 02 - Elektroinstalace'!F34</f>
        <v>0</v>
      </c>
      <c r="BB56" s="72">
        <f>'SO 02 - Elektroinstalace'!F35</f>
        <v>0</v>
      </c>
      <c r="BC56" s="72">
        <f>'SO 02 - Elektroinstalace'!F36</f>
        <v>0</v>
      </c>
      <c r="BD56" s="74">
        <f>'SO 02 - Elektroinstalace'!F37</f>
        <v>0</v>
      </c>
      <c r="BT56" s="75" t="s">
        <v>70</v>
      </c>
      <c r="BV56" s="75" t="s">
        <v>64</v>
      </c>
      <c r="BW56" s="75" t="s">
        <v>75</v>
      </c>
      <c r="BX56" s="75" t="s">
        <v>4</v>
      </c>
      <c r="CL56" s="75" t="s">
        <v>1</v>
      </c>
      <c r="CM56" s="75" t="s">
        <v>72</v>
      </c>
    </row>
    <row r="57" spans="1:91" s="5" customFormat="1" ht="16.5" customHeight="1">
      <c r="A57" s="66" t="s">
        <v>66</v>
      </c>
      <c r="B57" s="67"/>
      <c r="C57" s="68"/>
      <c r="D57" s="173" t="s">
        <v>76</v>
      </c>
      <c r="E57" s="173"/>
      <c r="F57" s="173"/>
      <c r="G57" s="173"/>
      <c r="H57" s="173"/>
      <c r="I57" s="69"/>
      <c r="J57" s="173" t="s">
        <v>77</v>
      </c>
      <c r="K57" s="173"/>
      <c r="L57" s="173"/>
      <c r="M57" s="173"/>
      <c r="N57" s="173"/>
      <c r="O57" s="173"/>
      <c r="P57" s="173"/>
      <c r="Q57" s="173"/>
      <c r="R57" s="173"/>
      <c r="S57" s="173"/>
      <c r="T57" s="173"/>
      <c r="U57" s="173"/>
      <c r="V57" s="173"/>
      <c r="W57" s="173"/>
      <c r="X57" s="173"/>
      <c r="Y57" s="173"/>
      <c r="Z57" s="173"/>
      <c r="AA57" s="173"/>
      <c r="AB57" s="173"/>
      <c r="AC57" s="173"/>
      <c r="AD57" s="173"/>
      <c r="AE57" s="173"/>
      <c r="AF57" s="173"/>
      <c r="AG57" s="180">
        <f>'SO 03 - Slaboproud'!J30</f>
        <v>0</v>
      </c>
      <c r="AH57" s="181"/>
      <c r="AI57" s="181"/>
      <c r="AJ57" s="181"/>
      <c r="AK57" s="181"/>
      <c r="AL57" s="181"/>
      <c r="AM57" s="181"/>
      <c r="AN57" s="180">
        <f t="shared" si="0"/>
        <v>0</v>
      </c>
      <c r="AO57" s="181"/>
      <c r="AP57" s="181"/>
      <c r="AQ57" s="70" t="s">
        <v>69</v>
      </c>
      <c r="AR57" s="67"/>
      <c r="AS57" s="71">
        <v>0</v>
      </c>
      <c r="AT57" s="72">
        <f t="shared" si="1"/>
        <v>0</v>
      </c>
      <c r="AU57" s="73">
        <f>'SO 03 - Slaboproud'!P84</f>
        <v>13.1</v>
      </c>
      <c r="AV57" s="72">
        <f>'SO 03 - Slaboproud'!J33</f>
        <v>0</v>
      </c>
      <c r="AW57" s="72">
        <f>'SO 03 - Slaboproud'!J34</f>
        <v>0</v>
      </c>
      <c r="AX57" s="72">
        <f>'SO 03 - Slaboproud'!J35</f>
        <v>0</v>
      </c>
      <c r="AY57" s="72">
        <f>'SO 03 - Slaboproud'!J36</f>
        <v>0</v>
      </c>
      <c r="AZ57" s="72">
        <f>'SO 03 - Slaboproud'!F33</f>
        <v>0</v>
      </c>
      <c r="BA57" s="72">
        <f>'SO 03 - Slaboproud'!F34</f>
        <v>0</v>
      </c>
      <c r="BB57" s="72">
        <f>'SO 03 - Slaboproud'!F35</f>
        <v>0</v>
      </c>
      <c r="BC57" s="72">
        <f>'SO 03 - Slaboproud'!F36</f>
        <v>0</v>
      </c>
      <c r="BD57" s="74">
        <f>'SO 03 - Slaboproud'!F37</f>
        <v>0</v>
      </c>
      <c r="BT57" s="75" t="s">
        <v>70</v>
      </c>
      <c r="BV57" s="75" t="s">
        <v>64</v>
      </c>
      <c r="BW57" s="75" t="s">
        <v>78</v>
      </c>
      <c r="BX57" s="75" t="s">
        <v>4</v>
      </c>
      <c r="CL57" s="75" t="s">
        <v>1</v>
      </c>
      <c r="CM57" s="75" t="s">
        <v>72</v>
      </c>
    </row>
    <row r="58" spans="1:91" s="5" customFormat="1" ht="16.5" customHeight="1">
      <c r="A58" s="66" t="s">
        <v>66</v>
      </c>
      <c r="B58" s="67"/>
      <c r="C58" s="68"/>
      <c r="D58" s="173" t="s">
        <v>79</v>
      </c>
      <c r="E58" s="173"/>
      <c r="F58" s="173"/>
      <c r="G58" s="173"/>
      <c r="H58" s="173"/>
      <c r="I58" s="69"/>
      <c r="J58" s="173" t="s">
        <v>80</v>
      </c>
      <c r="K58" s="173"/>
      <c r="L58" s="173"/>
      <c r="M58" s="173"/>
      <c r="N58" s="173"/>
      <c r="O58" s="173"/>
      <c r="P58" s="173"/>
      <c r="Q58" s="173"/>
      <c r="R58" s="173"/>
      <c r="S58" s="173"/>
      <c r="T58" s="173"/>
      <c r="U58" s="173"/>
      <c r="V58" s="173"/>
      <c r="W58" s="173"/>
      <c r="X58" s="173"/>
      <c r="Y58" s="173"/>
      <c r="Z58" s="173"/>
      <c r="AA58" s="173"/>
      <c r="AB58" s="173"/>
      <c r="AC58" s="173"/>
      <c r="AD58" s="173"/>
      <c r="AE58" s="173"/>
      <c r="AF58" s="173"/>
      <c r="AG58" s="180">
        <f>'SO 04 - HZS'!J30</f>
        <v>0</v>
      </c>
      <c r="AH58" s="181"/>
      <c r="AI58" s="181"/>
      <c r="AJ58" s="181"/>
      <c r="AK58" s="181"/>
      <c r="AL58" s="181"/>
      <c r="AM58" s="181"/>
      <c r="AN58" s="180">
        <f t="shared" si="0"/>
        <v>0</v>
      </c>
      <c r="AO58" s="181"/>
      <c r="AP58" s="181"/>
      <c r="AQ58" s="70" t="s">
        <v>69</v>
      </c>
      <c r="AR58" s="67"/>
      <c r="AS58" s="71">
        <v>0</v>
      </c>
      <c r="AT58" s="72">
        <f t="shared" si="1"/>
        <v>0</v>
      </c>
      <c r="AU58" s="73">
        <f>'SO 04 - HZS'!P81</f>
        <v>19.05</v>
      </c>
      <c r="AV58" s="72">
        <f>'SO 04 - HZS'!J33</f>
        <v>0</v>
      </c>
      <c r="AW58" s="72">
        <f>'SO 04 - HZS'!J34</f>
        <v>0</v>
      </c>
      <c r="AX58" s="72">
        <f>'SO 04 - HZS'!J35</f>
        <v>0</v>
      </c>
      <c r="AY58" s="72">
        <f>'SO 04 - HZS'!J36</f>
        <v>0</v>
      </c>
      <c r="AZ58" s="72">
        <f>'SO 04 - HZS'!F33</f>
        <v>0</v>
      </c>
      <c r="BA58" s="72">
        <f>'SO 04 - HZS'!F34</f>
        <v>0</v>
      </c>
      <c r="BB58" s="72">
        <f>'SO 04 - HZS'!F35</f>
        <v>0</v>
      </c>
      <c r="BC58" s="72">
        <f>'SO 04 - HZS'!F36</f>
        <v>0</v>
      </c>
      <c r="BD58" s="74">
        <f>'SO 04 - HZS'!F37</f>
        <v>0</v>
      </c>
      <c r="BT58" s="75" t="s">
        <v>70</v>
      </c>
      <c r="BV58" s="75" t="s">
        <v>64</v>
      </c>
      <c r="BW58" s="75" t="s">
        <v>81</v>
      </c>
      <c r="BX58" s="75" t="s">
        <v>4</v>
      </c>
      <c r="CL58" s="75" t="s">
        <v>1</v>
      </c>
      <c r="CM58" s="75" t="s">
        <v>72</v>
      </c>
    </row>
    <row r="59" spans="1:91" s="5" customFormat="1" ht="16.5" customHeight="1">
      <c r="A59" s="66" t="s">
        <v>66</v>
      </c>
      <c r="B59" s="67"/>
      <c r="C59" s="68"/>
      <c r="D59" s="173" t="s">
        <v>82</v>
      </c>
      <c r="E59" s="173"/>
      <c r="F59" s="173"/>
      <c r="G59" s="173"/>
      <c r="H59" s="173"/>
      <c r="I59" s="69"/>
      <c r="J59" s="173" t="s">
        <v>83</v>
      </c>
      <c r="K59" s="173"/>
      <c r="L59" s="173"/>
      <c r="M59" s="173"/>
      <c r="N59" s="173"/>
      <c r="O59" s="173"/>
      <c r="P59" s="173"/>
      <c r="Q59" s="173"/>
      <c r="R59" s="173"/>
      <c r="S59" s="173"/>
      <c r="T59" s="173"/>
      <c r="U59" s="173"/>
      <c r="V59" s="173"/>
      <c r="W59" s="173"/>
      <c r="X59" s="173"/>
      <c r="Y59" s="173"/>
      <c r="Z59" s="173"/>
      <c r="AA59" s="173"/>
      <c r="AB59" s="173"/>
      <c r="AC59" s="173"/>
      <c r="AD59" s="173"/>
      <c r="AE59" s="173"/>
      <c r="AF59" s="173"/>
      <c r="AG59" s="180">
        <f>'SO 05 - Zdravotechnika'!J30</f>
        <v>0</v>
      </c>
      <c r="AH59" s="181"/>
      <c r="AI59" s="181"/>
      <c r="AJ59" s="181"/>
      <c r="AK59" s="181"/>
      <c r="AL59" s="181"/>
      <c r="AM59" s="181"/>
      <c r="AN59" s="180">
        <f t="shared" si="0"/>
        <v>0</v>
      </c>
      <c r="AO59" s="181"/>
      <c r="AP59" s="181"/>
      <c r="AQ59" s="70" t="s">
        <v>69</v>
      </c>
      <c r="AR59" s="67"/>
      <c r="AS59" s="71">
        <v>0</v>
      </c>
      <c r="AT59" s="72">
        <f t="shared" si="1"/>
        <v>0</v>
      </c>
      <c r="AU59" s="73">
        <f>'SO 05 - Zdravotechnika'!P83</f>
        <v>11.357</v>
      </c>
      <c r="AV59" s="72">
        <f>'SO 05 - Zdravotechnika'!J33</f>
        <v>0</v>
      </c>
      <c r="AW59" s="72">
        <f>'SO 05 - Zdravotechnika'!J34</f>
        <v>0</v>
      </c>
      <c r="AX59" s="72">
        <f>'SO 05 - Zdravotechnika'!J35</f>
        <v>0</v>
      </c>
      <c r="AY59" s="72">
        <f>'SO 05 - Zdravotechnika'!J36</f>
        <v>0</v>
      </c>
      <c r="AZ59" s="72">
        <f>'SO 05 - Zdravotechnika'!F33</f>
        <v>0</v>
      </c>
      <c r="BA59" s="72">
        <f>'SO 05 - Zdravotechnika'!F34</f>
        <v>0</v>
      </c>
      <c r="BB59" s="72">
        <f>'SO 05 - Zdravotechnika'!F35</f>
        <v>0</v>
      </c>
      <c r="BC59" s="72">
        <f>'SO 05 - Zdravotechnika'!F36</f>
        <v>0</v>
      </c>
      <c r="BD59" s="74">
        <f>'SO 05 - Zdravotechnika'!F37</f>
        <v>0</v>
      </c>
      <c r="BT59" s="75" t="s">
        <v>70</v>
      </c>
      <c r="BV59" s="75" t="s">
        <v>64</v>
      </c>
      <c r="BW59" s="75" t="s">
        <v>84</v>
      </c>
      <c r="BX59" s="75" t="s">
        <v>4</v>
      </c>
      <c r="CL59" s="75" t="s">
        <v>1</v>
      </c>
      <c r="CM59" s="75" t="s">
        <v>72</v>
      </c>
    </row>
    <row r="60" spans="1:91" s="5" customFormat="1" ht="16.5" customHeight="1">
      <c r="A60" s="66" t="s">
        <v>66</v>
      </c>
      <c r="B60" s="67"/>
      <c r="C60" s="68"/>
      <c r="D60" s="173" t="s">
        <v>85</v>
      </c>
      <c r="E60" s="173"/>
      <c r="F60" s="173"/>
      <c r="G60" s="173"/>
      <c r="H60" s="173"/>
      <c r="I60" s="69"/>
      <c r="J60" s="173" t="s">
        <v>86</v>
      </c>
      <c r="K60" s="173"/>
      <c r="L60" s="173"/>
      <c r="M60" s="173"/>
      <c r="N60" s="173"/>
      <c r="O60" s="173"/>
      <c r="P60" s="173"/>
      <c r="Q60" s="173"/>
      <c r="R60" s="173"/>
      <c r="S60" s="173"/>
      <c r="T60" s="173"/>
      <c r="U60" s="173"/>
      <c r="V60" s="173"/>
      <c r="W60" s="173"/>
      <c r="X60" s="173"/>
      <c r="Y60" s="173"/>
      <c r="Z60" s="173"/>
      <c r="AA60" s="173"/>
      <c r="AB60" s="173"/>
      <c r="AC60" s="173"/>
      <c r="AD60" s="173"/>
      <c r="AE60" s="173"/>
      <c r="AF60" s="173"/>
      <c r="AG60" s="180">
        <f>'SO 06 - Ústřední topení'!J30</f>
        <v>0</v>
      </c>
      <c r="AH60" s="181"/>
      <c r="AI60" s="181"/>
      <c r="AJ60" s="181"/>
      <c r="AK60" s="181"/>
      <c r="AL60" s="181"/>
      <c r="AM60" s="181"/>
      <c r="AN60" s="180">
        <f t="shared" si="0"/>
        <v>0</v>
      </c>
      <c r="AO60" s="181"/>
      <c r="AP60" s="181"/>
      <c r="AQ60" s="70" t="s">
        <v>69</v>
      </c>
      <c r="AR60" s="67"/>
      <c r="AS60" s="71">
        <v>0</v>
      </c>
      <c r="AT60" s="72">
        <f t="shared" si="1"/>
        <v>0</v>
      </c>
      <c r="AU60" s="73">
        <f>'SO 06 - Ústřední topení'!P83</f>
        <v>0</v>
      </c>
      <c r="AV60" s="72">
        <f>'SO 06 - Ústřední topení'!J33</f>
        <v>0</v>
      </c>
      <c r="AW60" s="72">
        <f>'SO 06 - Ústřední topení'!J34</f>
        <v>0</v>
      </c>
      <c r="AX60" s="72">
        <f>'SO 06 - Ústřední topení'!J35</f>
        <v>0</v>
      </c>
      <c r="AY60" s="72">
        <f>'SO 06 - Ústřední topení'!J36</f>
        <v>0</v>
      </c>
      <c r="AZ60" s="72">
        <f>'SO 06 - Ústřední topení'!F33</f>
        <v>0</v>
      </c>
      <c r="BA60" s="72">
        <f>'SO 06 - Ústřední topení'!F34</f>
        <v>0</v>
      </c>
      <c r="BB60" s="72">
        <f>'SO 06 - Ústřední topení'!F35</f>
        <v>0</v>
      </c>
      <c r="BC60" s="72">
        <f>'SO 06 - Ústřední topení'!F36</f>
        <v>0</v>
      </c>
      <c r="BD60" s="74">
        <f>'SO 06 - Ústřední topení'!F37</f>
        <v>0</v>
      </c>
      <c r="BT60" s="75" t="s">
        <v>70</v>
      </c>
      <c r="BV60" s="75" t="s">
        <v>64</v>
      </c>
      <c r="BW60" s="75" t="s">
        <v>87</v>
      </c>
      <c r="BX60" s="75" t="s">
        <v>4</v>
      </c>
      <c r="CL60" s="75" t="s">
        <v>1</v>
      </c>
      <c r="CM60" s="75" t="s">
        <v>72</v>
      </c>
    </row>
    <row r="61" spans="1:91" s="5" customFormat="1" ht="16.5" customHeight="1">
      <c r="A61" s="66" t="s">
        <v>66</v>
      </c>
      <c r="B61" s="67"/>
      <c r="C61" s="68"/>
      <c r="D61" s="173" t="s">
        <v>88</v>
      </c>
      <c r="E61" s="173"/>
      <c r="F61" s="173"/>
      <c r="G61" s="173"/>
      <c r="H61" s="173"/>
      <c r="I61" s="69"/>
      <c r="J61" s="173" t="s">
        <v>89</v>
      </c>
      <c r="K61" s="173"/>
      <c r="L61" s="173"/>
      <c r="M61" s="173"/>
      <c r="N61" s="173"/>
      <c r="O61" s="173"/>
      <c r="P61" s="173"/>
      <c r="Q61" s="173"/>
      <c r="R61" s="173"/>
      <c r="S61" s="173"/>
      <c r="T61" s="173"/>
      <c r="U61" s="173"/>
      <c r="V61" s="173"/>
      <c r="W61" s="173"/>
      <c r="X61" s="173"/>
      <c r="Y61" s="173"/>
      <c r="Z61" s="173"/>
      <c r="AA61" s="173"/>
      <c r="AB61" s="173"/>
      <c r="AC61" s="173"/>
      <c r="AD61" s="173"/>
      <c r="AE61" s="173"/>
      <c r="AF61" s="173"/>
      <c r="AG61" s="180">
        <f>'SO 07 - VRN'!J30</f>
        <v>0</v>
      </c>
      <c r="AH61" s="181"/>
      <c r="AI61" s="181"/>
      <c r="AJ61" s="181"/>
      <c r="AK61" s="181"/>
      <c r="AL61" s="181"/>
      <c r="AM61" s="181"/>
      <c r="AN61" s="180">
        <f t="shared" si="0"/>
        <v>0</v>
      </c>
      <c r="AO61" s="181"/>
      <c r="AP61" s="181"/>
      <c r="AQ61" s="70" t="s">
        <v>69</v>
      </c>
      <c r="AR61" s="67"/>
      <c r="AS61" s="76">
        <v>0</v>
      </c>
      <c r="AT61" s="77">
        <f t="shared" si="1"/>
        <v>0</v>
      </c>
      <c r="AU61" s="78">
        <f>'SO 07 - VRN'!P86</f>
        <v>0</v>
      </c>
      <c r="AV61" s="77">
        <f>'SO 07 - VRN'!J33</f>
        <v>0</v>
      </c>
      <c r="AW61" s="77">
        <f>'SO 07 - VRN'!J34</f>
        <v>0</v>
      </c>
      <c r="AX61" s="77">
        <f>'SO 07 - VRN'!J35</f>
        <v>0</v>
      </c>
      <c r="AY61" s="77">
        <f>'SO 07 - VRN'!J36</f>
        <v>0</v>
      </c>
      <c r="AZ61" s="77">
        <f>'SO 07 - VRN'!F33</f>
        <v>0</v>
      </c>
      <c r="BA61" s="77">
        <f>'SO 07 - VRN'!F34</f>
        <v>0</v>
      </c>
      <c r="BB61" s="77">
        <f>'SO 07 - VRN'!F35</f>
        <v>0</v>
      </c>
      <c r="BC61" s="77">
        <f>'SO 07 - VRN'!F36</f>
        <v>0</v>
      </c>
      <c r="BD61" s="79">
        <f>'SO 07 - VRN'!F37</f>
        <v>0</v>
      </c>
      <c r="BT61" s="75" t="s">
        <v>70</v>
      </c>
      <c r="BV61" s="75" t="s">
        <v>64</v>
      </c>
      <c r="BW61" s="75" t="s">
        <v>90</v>
      </c>
      <c r="BX61" s="75" t="s">
        <v>4</v>
      </c>
      <c r="CL61" s="75" t="s">
        <v>1</v>
      </c>
      <c r="CM61" s="75" t="s">
        <v>72</v>
      </c>
    </row>
    <row r="62" spans="2:44" s="1" customFormat="1" ht="30" customHeight="1">
      <c r="B62" s="26"/>
      <c r="AR62" s="26"/>
    </row>
    <row r="63" spans="2:44" s="1" customFormat="1" ht="6.95" customHeight="1">
      <c r="B63" s="36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/>
      <c r="AJ63" s="37"/>
      <c r="AK63" s="37"/>
      <c r="AL63" s="37"/>
      <c r="AM63" s="37"/>
      <c r="AN63" s="37"/>
      <c r="AO63" s="37"/>
      <c r="AP63" s="37"/>
      <c r="AQ63" s="37"/>
      <c r="AR63" s="26"/>
    </row>
  </sheetData>
  <mergeCells count="64">
    <mergeCell ref="AN60:AP60"/>
    <mergeCell ref="AN52:AP52"/>
    <mergeCell ref="AN55:AP55"/>
    <mergeCell ref="AN56:AP56"/>
    <mergeCell ref="AN57:AP57"/>
    <mergeCell ref="AN58:AP58"/>
    <mergeCell ref="AN59:AP59"/>
    <mergeCell ref="AN61:AP61"/>
    <mergeCell ref="AN54:AP54"/>
    <mergeCell ref="K5:AO5"/>
    <mergeCell ref="K6:AO6"/>
    <mergeCell ref="AR2:BE2"/>
    <mergeCell ref="E23:AN23"/>
    <mergeCell ref="AK26:AO26"/>
    <mergeCell ref="L28:P28"/>
    <mergeCell ref="W28:AE28"/>
    <mergeCell ref="AK28:AO28"/>
    <mergeCell ref="AK29:AO29"/>
    <mergeCell ref="L29:P29"/>
    <mergeCell ref="AK30:AO30"/>
    <mergeCell ref="L30:P30"/>
    <mergeCell ref="AK31:AO31"/>
    <mergeCell ref="L31:P31"/>
    <mergeCell ref="AK32:AO32"/>
    <mergeCell ref="L32:P32"/>
    <mergeCell ref="AK33:AO33"/>
    <mergeCell ref="L33:P33"/>
    <mergeCell ref="W29:AE29"/>
    <mergeCell ref="W32:AE32"/>
    <mergeCell ref="W30:AE30"/>
    <mergeCell ref="W31:AE31"/>
    <mergeCell ref="W33:AE33"/>
    <mergeCell ref="J56:AF56"/>
    <mergeCell ref="X35:AB35"/>
    <mergeCell ref="AK35:AO35"/>
    <mergeCell ref="D60:H60"/>
    <mergeCell ref="C52:G52"/>
    <mergeCell ref="D55:H55"/>
    <mergeCell ref="D56:H56"/>
    <mergeCell ref="D57:H57"/>
    <mergeCell ref="D58:H58"/>
    <mergeCell ref="D59:H59"/>
    <mergeCell ref="L45:AO45"/>
    <mergeCell ref="AM47:AN47"/>
    <mergeCell ref="J57:AF57"/>
    <mergeCell ref="J58:AF58"/>
    <mergeCell ref="J59:AF59"/>
    <mergeCell ref="J60:AF60"/>
    <mergeCell ref="J61:AF61"/>
    <mergeCell ref="D61:H61"/>
    <mergeCell ref="AM49:AP49"/>
    <mergeCell ref="AS49:AT51"/>
    <mergeCell ref="AM50:AP50"/>
    <mergeCell ref="AG55:AM55"/>
    <mergeCell ref="AG56:AM56"/>
    <mergeCell ref="AG57:AM57"/>
    <mergeCell ref="AG58:AM58"/>
    <mergeCell ref="AG59:AM59"/>
    <mergeCell ref="AG60:AM60"/>
    <mergeCell ref="AG61:AM61"/>
    <mergeCell ref="AG54:AM54"/>
    <mergeCell ref="I52:AF52"/>
    <mergeCell ref="AG52:AM52"/>
    <mergeCell ref="J55:AF55"/>
  </mergeCells>
  <hyperlinks>
    <hyperlink ref="A55" location="'SO 01 - Stavební práce '!C2" display="/"/>
    <hyperlink ref="A56" location="'SO 02 - Elektroinstalace'!C2" display="/"/>
    <hyperlink ref="A57" location="'SO 03 - Slaboproud'!C2" display="/"/>
    <hyperlink ref="A58" location="'SO 04 - HZS'!C2" display="/"/>
    <hyperlink ref="A59" location="'SO 05 - Zdravotechnika'!C2" display="/"/>
    <hyperlink ref="A60" location="'SO 06 - Ústřední topení'!C2" display="/"/>
    <hyperlink ref="A61" location="'SO 07 - VRN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162"/>
  <sheetViews>
    <sheetView showGridLines="0" workbookViewId="0" topLeftCell="A44">
      <selection activeCell="I93" sqref="I93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0" customWidth="1"/>
    <col min="10" max="10" width="23.421875" style="0" customWidth="1"/>
    <col min="11" max="11" width="15.42187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>
      <c r="A1" s="80"/>
    </row>
    <row r="2" spans="12:46" ht="36.95" customHeight="1">
      <c r="L2" s="201" t="s">
        <v>5</v>
      </c>
      <c r="M2" s="199"/>
      <c r="N2" s="199"/>
      <c r="O2" s="199"/>
      <c r="P2" s="199"/>
      <c r="Q2" s="199"/>
      <c r="R2" s="199"/>
      <c r="S2" s="199"/>
      <c r="T2" s="199"/>
      <c r="U2" s="199"/>
      <c r="V2" s="199"/>
      <c r="AT2" s="15" t="s">
        <v>71</v>
      </c>
    </row>
    <row r="3" spans="2:46" ht="6.9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8"/>
      <c r="AT3" s="15" t="s">
        <v>72</v>
      </c>
    </row>
    <row r="4" spans="2:46" ht="24.95" customHeight="1">
      <c r="B4" s="18"/>
      <c r="D4" s="19" t="s">
        <v>91</v>
      </c>
      <c r="L4" s="18"/>
      <c r="M4" s="20" t="s">
        <v>10</v>
      </c>
      <c r="AT4" s="15" t="s">
        <v>3</v>
      </c>
    </row>
    <row r="5" spans="2:12" ht="6.95" customHeight="1">
      <c r="B5" s="18"/>
      <c r="L5" s="18"/>
    </row>
    <row r="6" spans="2:12" ht="12" customHeight="1">
      <c r="B6" s="18"/>
      <c r="D6" s="23" t="s">
        <v>14</v>
      </c>
      <c r="L6" s="18"/>
    </row>
    <row r="7" spans="2:12" ht="16.5" customHeight="1">
      <c r="B7" s="18"/>
      <c r="E7" s="207" t="str">
        <f>'Rekapitulace stavby'!K6</f>
        <v>SPŠ Velíšská - rekonstrukce instalací</v>
      </c>
      <c r="F7" s="208"/>
      <c r="G7" s="208"/>
      <c r="H7" s="208"/>
      <c r="L7" s="18"/>
    </row>
    <row r="8" spans="2:12" s="1" customFormat="1" ht="12" customHeight="1">
      <c r="B8" s="26"/>
      <c r="D8" s="23" t="s">
        <v>92</v>
      </c>
      <c r="L8" s="26"/>
    </row>
    <row r="9" spans="2:12" s="1" customFormat="1" ht="36.95" customHeight="1">
      <c r="B9" s="26"/>
      <c r="E9" s="191" t="s">
        <v>93</v>
      </c>
      <c r="F9" s="175"/>
      <c r="G9" s="175"/>
      <c r="H9" s="175"/>
      <c r="L9" s="26"/>
    </row>
    <row r="10" spans="2:12" s="1" customFormat="1" ht="12">
      <c r="B10" s="26"/>
      <c r="L10" s="26"/>
    </row>
    <row r="11" spans="2:12" s="1" customFormat="1" ht="12" customHeight="1">
      <c r="B11" s="26"/>
      <c r="D11" s="23" t="s">
        <v>15</v>
      </c>
      <c r="F11" s="15" t="s">
        <v>1</v>
      </c>
      <c r="I11" s="23" t="s">
        <v>16</v>
      </c>
      <c r="J11" s="15" t="s">
        <v>1</v>
      </c>
      <c r="L11" s="26"/>
    </row>
    <row r="12" spans="2:12" s="1" customFormat="1" ht="12" customHeight="1">
      <c r="B12" s="26"/>
      <c r="D12" s="23" t="s">
        <v>17</v>
      </c>
      <c r="F12" s="15" t="s">
        <v>18</v>
      </c>
      <c r="I12" s="23" t="s">
        <v>19</v>
      </c>
      <c r="J12" s="170" t="s">
        <v>18</v>
      </c>
      <c r="L12" s="26"/>
    </row>
    <row r="13" spans="2:12" s="1" customFormat="1" ht="10.7" customHeight="1">
      <c r="B13" s="26"/>
      <c r="L13" s="26"/>
    </row>
    <row r="14" spans="2:12" s="1" customFormat="1" ht="12" customHeight="1">
      <c r="B14" s="26"/>
      <c r="D14" s="23" t="s">
        <v>20</v>
      </c>
      <c r="I14" s="23" t="s">
        <v>21</v>
      </c>
      <c r="J14" s="15" t="str">
        <f>IF('Rekapitulace stavby'!AN10="","",'Rekapitulace stavby'!AN10)</f>
        <v/>
      </c>
      <c r="L14" s="26"/>
    </row>
    <row r="15" spans="2:12" s="1" customFormat="1" ht="18" customHeight="1">
      <c r="B15" s="26"/>
      <c r="E15" s="15" t="str">
        <f>IF('Rekapitulace stavby'!E11="","",'Rekapitulace stavby'!E11)</f>
        <v xml:space="preserve"> </v>
      </c>
      <c r="I15" s="23" t="s">
        <v>22</v>
      </c>
      <c r="J15" s="15" t="str">
        <f>IF('Rekapitulace stavby'!AN11="","",'Rekapitulace stavby'!AN11)</f>
        <v/>
      </c>
      <c r="L15" s="26"/>
    </row>
    <row r="16" spans="2:12" s="1" customFormat="1" ht="6.95" customHeight="1">
      <c r="B16" s="26"/>
      <c r="L16" s="26"/>
    </row>
    <row r="17" spans="2:12" s="1" customFormat="1" ht="12" customHeight="1">
      <c r="B17" s="26"/>
      <c r="D17" s="23" t="s">
        <v>23</v>
      </c>
      <c r="I17" s="23" t="s">
        <v>21</v>
      </c>
      <c r="J17" s="15" t="str">
        <f>'Rekapitulace stavby'!AN13</f>
        <v/>
      </c>
      <c r="L17" s="26"/>
    </row>
    <row r="18" spans="2:12" s="1" customFormat="1" ht="18" customHeight="1">
      <c r="B18" s="26"/>
      <c r="E18" s="198" t="str">
        <f>'Rekapitulace stavby'!E14</f>
        <v xml:space="preserve"> </v>
      </c>
      <c r="F18" s="198"/>
      <c r="G18" s="198"/>
      <c r="H18" s="198"/>
      <c r="I18" s="23" t="s">
        <v>22</v>
      </c>
      <c r="J18" s="15" t="str">
        <f>'Rekapitulace stavby'!AN14</f>
        <v/>
      </c>
      <c r="L18" s="26"/>
    </row>
    <row r="19" spans="2:12" s="1" customFormat="1" ht="6.95" customHeight="1">
      <c r="B19" s="26"/>
      <c r="L19" s="26"/>
    </row>
    <row r="20" spans="2:12" s="1" customFormat="1" ht="12" customHeight="1">
      <c r="B20" s="26"/>
      <c r="D20" s="23" t="s">
        <v>24</v>
      </c>
      <c r="I20" s="23" t="s">
        <v>21</v>
      </c>
      <c r="J20" s="15" t="str">
        <f>IF('Rekapitulace stavby'!AN16="","",'Rekapitulace stavby'!AN16)</f>
        <v/>
      </c>
      <c r="L20" s="26"/>
    </row>
    <row r="21" spans="2:12" s="1" customFormat="1" ht="18" customHeight="1">
      <c r="B21" s="26"/>
      <c r="E21" s="15" t="str">
        <f>IF('Rekapitulace stavby'!E17="","",'Rekapitulace stavby'!E17)</f>
        <v xml:space="preserve"> </v>
      </c>
      <c r="I21" s="23" t="s">
        <v>22</v>
      </c>
      <c r="J21" s="15" t="str">
        <f>IF('Rekapitulace stavby'!AN17="","",'Rekapitulace stavby'!AN17)</f>
        <v/>
      </c>
      <c r="L21" s="26"/>
    </row>
    <row r="22" spans="2:12" s="1" customFormat="1" ht="6.95" customHeight="1">
      <c r="B22" s="26"/>
      <c r="L22" s="26"/>
    </row>
    <row r="23" spans="2:12" s="1" customFormat="1" ht="12" customHeight="1">
      <c r="B23" s="26"/>
      <c r="D23" s="23" t="s">
        <v>26</v>
      </c>
      <c r="I23" s="23" t="s">
        <v>21</v>
      </c>
      <c r="J23" s="15" t="str">
        <f>IF('Rekapitulace stavby'!AN19="","",'Rekapitulace stavby'!AN19)</f>
        <v/>
      </c>
      <c r="L23" s="26"/>
    </row>
    <row r="24" spans="2:12" s="1" customFormat="1" ht="18" customHeight="1">
      <c r="B24" s="26"/>
      <c r="E24" s="15" t="str">
        <f>IF('Rekapitulace stavby'!E20="","",'Rekapitulace stavby'!E20)</f>
        <v xml:space="preserve"> </v>
      </c>
      <c r="I24" s="23" t="s">
        <v>22</v>
      </c>
      <c r="J24" s="15" t="str">
        <f>IF('Rekapitulace stavby'!AN20="","",'Rekapitulace stavby'!AN20)</f>
        <v/>
      </c>
      <c r="L24" s="26"/>
    </row>
    <row r="25" spans="2:12" s="1" customFormat="1" ht="6.95" customHeight="1">
      <c r="B25" s="26"/>
      <c r="L25" s="26"/>
    </row>
    <row r="26" spans="2:12" s="1" customFormat="1" ht="12" customHeight="1">
      <c r="B26" s="26"/>
      <c r="D26" s="23" t="s">
        <v>27</v>
      </c>
      <c r="L26" s="26"/>
    </row>
    <row r="27" spans="2:12" s="6" customFormat="1" ht="16.5" customHeight="1">
      <c r="B27" s="81"/>
      <c r="E27" s="202" t="s">
        <v>1</v>
      </c>
      <c r="F27" s="202"/>
      <c r="G27" s="202"/>
      <c r="H27" s="202"/>
      <c r="L27" s="81"/>
    </row>
    <row r="28" spans="2:12" s="1" customFormat="1" ht="6.95" customHeight="1">
      <c r="B28" s="26"/>
      <c r="L28" s="26"/>
    </row>
    <row r="29" spans="2:12" s="1" customFormat="1" ht="6.95" customHeight="1">
      <c r="B29" s="26"/>
      <c r="D29" s="44"/>
      <c r="E29" s="44"/>
      <c r="F29" s="44"/>
      <c r="G29" s="44"/>
      <c r="H29" s="44"/>
      <c r="I29" s="44"/>
      <c r="J29" s="44"/>
      <c r="K29" s="44"/>
      <c r="L29" s="26"/>
    </row>
    <row r="30" spans="2:12" s="1" customFormat="1" ht="25.35" customHeight="1">
      <c r="B30" s="26"/>
      <c r="D30" s="82" t="s">
        <v>28</v>
      </c>
      <c r="J30" s="58">
        <f>ROUND(J92,2)</f>
        <v>0</v>
      </c>
      <c r="L30" s="26"/>
    </row>
    <row r="31" spans="2:12" s="1" customFormat="1" ht="6.95" customHeight="1">
      <c r="B31" s="26"/>
      <c r="D31" s="44"/>
      <c r="E31" s="44"/>
      <c r="F31" s="44"/>
      <c r="G31" s="44"/>
      <c r="H31" s="44"/>
      <c r="I31" s="44"/>
      <c r="J31" s="44"/>
      <c r="K31" s="44"/>
      <c r="L31" s="26"/>
    </row>
    <row r="32" spans="2:12" s="1" customFormat="1" ht="14.45" customHeight="1">
      <c r="B32" s="26"/>
      <c r="F32" s="29" t="s">
        <v>30</v>
      </c>
      <c r="I32" s="29" t="s">
        <v>29</v>
      </c>
      <c r="J32" s="29" t="s">
        <v>31</v>
      </c>
      <c r="L32" s="26"/>
    </row>
    <row r="33" spans="2:12" s="1" customFormat="1" ht="14.45" customHeight="1">
      <c r="B33" s="26"/>
      <c r="D33" s="23" t="s">
        <v>32</v>
      </c>
      <c r="E33" s="23" t="s">
        <v>33</v>
      </c>
      <c r="F33" s="83">
        <f>ROUND((SUM(BE92:BE161)),2)</f>
        <v>0</v>
      </c>
      <c r="I33" s="31">
        <v>0.21</v>
      </c>
      <c r="J33" s="83">
        <f>ROUND(((SUM(BE92:BE161))*I33),2)</f>
        <v>0</v>
      </c>
      <c r="L33" s="26"/>
    </row>
    <row r="34" spans="2:12" s="1" customFormat="1" ht="14.45" customHeight="1">
      <c r="B34" s="26"/>
      <c r="E34" s="23" t="s">
        <v>34</v>
      </c>
      <c r="F34" s="83">
        <f>ROUND((SUM(BF92:BF161)),2)</f>
        <v>0</v>
      </c>
      <c r="I34" s="31">
        <v>0.15</v>
      </c>
      <c r="J34" s="83">
        <f>ROUND(((SUM(BF92:BF161))*I34),2)</f>
        <v>0</v>
      </c>
      <c r="L34" s="26"/>
    </row>
    <row r="35" spans="2:12" s="1" customFormat="1" ht="14.45" customHeight="1" hidden="1">
      <c r="B35" s="26"/>
      <c r="E35" s="23" t="s">
        <v>35</v>
      </c>
      <c r="F35" s="83">
        <f>ROUND((SUM(BG92:BG161)),2)</f>
        <v>0</v>
      </c>
      <c r="I35" s="31">
        <v>0.21</v>
      </c>
      <c r="J35" s="83">
        <f>0</f>
        <v>0</v>
      </c>
      <c r="L35" s="26"/>
    </row>
    <row r="36" spans="2:12" s="1" customFormat="1" ht="14.45" customHeight="1" hidden="1">
      <c r="B36" s="26"/>
      <c r="E36" s="23" t="s">
        <v>36</v>
      </c>
      <c r="F36" s="83">
        <f>ROUND((SUM(BH92:BH161)),2)</f>
        <v>0</v>
      </c>
      <c r="I36" s="31">
        <v>0.15</v>
      </c>
      <c r="J36" s="83">
        <f>0</f>
        <v>0</v>
      </c>
      <c r="L36" s="26"/>
    </row>
    <row r="37" spans="2:12" s="1" customFormat="1" ht="14.45" customHeight="1" hidden="1">
      <c r="B37" s="26"/>
      <c r="E37" s="23" t="s">
        <v>37</v>
      </c>
      <c r="F37" s="83">
        <f>ROUND((SUM(BI92:BI161)),2)</f>
        <v>0</v>
      </c>
      <c r="I37" s="31">
        <v>0</v>
      </c>
      <c r="J37" s="83">
        <f>0</f>
        <v>0</v>
      </c>
      <c r="L37" s="26"/>
    </row>
    <row r="38" spans="2:12" s="1" customFormat="1" ht="6.95" customHeight="1">
      <c r="B38" s="26"/>
      <c r="L38" s="26"/>
    </row>
    <row r="39" spans="2:12" s="1" customFormat="1" ht="25.35" customHeight="1">
      <c r="B39" s="26"/>
      <c r="C39" s="84"/>
      <c r="D39" s="85" t="s">
        <v>38</v>
      </c>
      <c r="E39" s="49"/>
      <c r="F39" s="49"/>
      <c r="G39" s="86" t="s">
        <v>39</v>
      </c>
      <c r="H39" s="87" t="s">
        <v>40</v>
      </c>
      <c r="I39" s="49"/>
      <c r="J39" s="88">
        <f>SUM(J30:J37)</f>
        <v>0</v>
      </c>
      <c r="K39" s="89"/>
      <c r="L39" s="26"/>
    </row>
    <row r="40" spans="2:12" s="1" customFormat="1" ht="14.45" customHeight="1">
      <c r="B40" s="36"/>
      <c r="C40" s="37"/>
      <c r="D40" s="37"/>
      <c r="E40" s="37"/>
      <c r="F40" s="37"/>
      <c r="G40" s="37"/>
      <c r="H40" s="37"/>
      <c r="I40" s="37"/>
      <c r="J40" s="37"/>
      <c r="K40" s="37"/>
      <c r="L40" s="26"/>
    </row>
    <row r="44" spans="2:12" s="1" customFormat="1" ht="6.95" customHeight="1">
      <c r="B44" s="38"/>
      <c r="C44" s="39"/>
      <c r="D44" s="39"/>
      <c r="E44" s="39"/>
      <c r="F44" s="39"/>
      <c r="G44" s="39"/>
      <c r="H44" s="39"/>
      <c r="I44" s="39"/>
      <c r="J44" s="39"/>
      <c r="K44" s="39"/>
      <c r="L44" s="26"/>
    </row>
    <row r="45" spans="2:12" s="1" customFormat="1" ht="24.95" customHeight="1">
      <c r="B45" s="26"/>
      <c r="C45" s="19" t="s">
        <v>94</v>
      </c>
      <c r="L45" s="26"/>
    </row>
    <row r="46" spans="2:12" s="1" customFormat="1" ht="6.95" customHeight="1">
      <c r="B46" s="26"/>
      <c r="L46" s="26"/>
    </row>
    <row r="47" spans="2:12" s="1" customFormat="1" ht="12" customHeight="1">
      <c r="B47" s="26"/>
      <c r="C47" s="23" t="s">
        <v>14</v>
      </c>
      <c r="L47" s="26"/>
    </row>
    <row r="48" spans="2:12" s="1" customFormat="1" ht="16.5" customHeight="1">
      <c r="B48" s="26"/>
      <c r="E48" s="207" t="str">
        <f>E7</f>
        <v>SPŠ Velíšská - rekonstrukce instalací</v>
      </c>
      <c r="F48" s="208"/>
      <c r="G48" s="208"/>
      <c r="H48" s="208"/>
      <c r="L48" s="26"/>
    </row>
    <row r="49" spans="2:12" s="1" customFormat="1" ht="12" customHeight="1">
      <c r="B49" s="26"/>
      <c r="C49" s="23" t="s">
        <v>92</v>
      </c>
      <c r="L49" s="26"/>
    </row>
    <row r="50" spans="2:12" s="1" customFormat="1" ht="16.5" customHeight="1">
      <c r="B50" s="26"/>
      <c r="E50" s="191" t="str">
        <f>E9</f>
        <v xml:space="preserve">SO 01 - Stavební práce </v>
      </c>
      <c r="F50" s="175"/>
      <c r="G50" s="175"/>
      <c r="H50" s="175"/>
      <c r="L50" s="26"/>
    </row>
    <row r="51" spans="2:12" s="1" customFormat="1" ht="6.95" customHeight="1">
      <c r="B51" s="26"/>
      <c r="L51" s="26"/>
    </row>
    <row r="52" spans="2:12" s="1" customFormat="1" ht="12" customHeight="1">
      <c r="B52" s="26"/>
      <c r="C52" s="23" t="s">
        <v>17</v>
      </c>
      <c r="F52" s="15" t="str">
        <f>F12</f>
        <v xml:space="preserve"> </v>
      </c>
      <c r="I52" s="23" t="s">
        <v>19</v>
      </c>
      <c r="J52" s="170" t="s">
        <v>18</v>
      </c>
      <c r="L52" s="26"/>
    </row>
    <row r="53" spans="2:12" s="1" customFormat="1" ht="6.95" customHeight="1">
      <c r="B53" s="26"/>
      <c r="L53" s="26"/>
    </row>
    <row r="54" spans="2:12" s="1" customFormat="1" ht="13.7" customHeight="1">
      <c r="B54" s="26"/>
      <c r="C54" s="23" t="s">
        <v>20</v>
      </c>
      <c r="F54" s="15" t="str">
        <f>E15</f>
        <v xml:space="preserve"> </v>
      </c>
      <c r="I54" s="23" t="s">
        <v>24</v>
      </c>
      <c r="J54" s="24" t="str">
        <f>E21</f>
        <v xml:space="preserve"> </v>
      </c>
      <c r="L54" s="26"/>
    </row>
    <row r="55" spans="2:12" s="1" customFormat="1" ht="13.7" customHeight="1">
      <c r="B55" s="26"/>
      <c r="C55" s="23" t="s">
        <v>23</v>
      </c>
      <c r="F55" s="15" t="str">
        <f>IF(E18="","",E18)</f>
        <v xml:space="preserve"> </v>
      </c>
      <c r="I55" s="23" t="s">
        <v>26</v>
      </c>
      <c r="J55" s="24" t="str">
        <f>E24</f>
        <v xml:space="preserve"> </v>
      </c>
      <c r="L55" s="26"/>
    </row>
    <row r="56" spans="2:12" s="1" customFormat="1" ht="10.35" customHeight="1">
      <c r="B56" s="26"/>
      <c r="L56" s="26"/>
    </row>
    <row r="57" spans="2:12" s="1" customFormat="1" ht="29.25" customHeight="1">
      <c r="B57" s="26"/>
      <c r="C57" s="90" t="s">
        <v>95</v>
      </c>
      <c r="D57" s="84"/>
      <c r="E57" s="84"/>
      <c r="F57" s="84"/>
      <c r="G57" s="84"/>
      <c r="H57" s="84"/>
      <c r="I57" s="84"/>
      <c r="J57" s="91" t="s">
        <v>96</v>
      </c>
      <c r="K57" s="84"/>
      <c r="L57" s="26"/>
    </row>
    <row r="58" spans="2:12" s="1" customFormat="1" ht="10.35" customHeight="1">
      <c r="B58" s="26"/>
      <c r="L58" s="26"/>
    </row>
    <row r="59" spans="2:47" s="1" customFormat="1" ht="22.7" customHeight="1">
      <c r="B59" s="26"/>
      <c r="C59" s="92" t="s">
        <v>97</v>
      </c>
      <c r="J59" s="58">
        <f>J92</f>
        <v>0</v>
      </c>
      <c r="L59" s="26"/>
      <c r="AU59" s="15" t="s">
        <v>98</v>
      </c>
    </row>
    <row r="60" spans="2:12" s="7" customFormat="1" ht="24.95" customHeight="1">
      <c r="B60" s="93"/>
      <c r="D60" s="94" t="s">
        <v>99</v>
      </c>
      <c r="E60" s="95"/>
      <c r="F60" s="95"/>
      <c r="G60" s="95"/>
      <c r="H60" s="95"/>
      <c r="I60" s="95"/>
      <c r="J60" s="96">
        <f>J93</f>
        <v>0</v>
      </c>
      <c r="L60" s="93"/>
    </row>
    <row r="61" spans="2:12" s="8" customFormat="1" ht="19.9" customHeight="1">
      <c r="B61" s="97"/>
      <c r="D61" s="98" t="s">
        <v>100</v>
      </c>
      <c r="E61" s="99"/>
      <c r="F61" s="99"/>
      <c r="G61" s="99"/>
      <c r="H61" s="99"/>
      <c r="I61" s="99"/>
      <c r="J61" s="100">
        <f>J94</f>
        <v>0</v>
      </c>
      <c r="L61" s="97"/>
    </row>
    <row r="62" spans="2:12" s="8" customFormat="1" ht="19.9" customHeight="1">
      <c r="B62" s="97"/>
      <c r="D62" s="98" t="s">
        <v>101</v>
      </c>
      <c r="E62" s="99"/>
      <c r="F62" s="99"/>
      <c r="G62" s="99"/>
      <c r="H62" s="99"/>
      <c r="I62" s="99"/>
      <c r="J62" s="100">
        <f>J98</f>
        <v>0</v>
      </c>
      <c r="L62" s="97"/>
    </row>
    <row r="63" spans="2:12" s="8" customFormat="1" ht="19.9" customHeight="1">
      <c r="B63" s="97"/>
      <c r="D63" s="98" t="s">
        <v>102</v>
      </c>
      <c r="E63" s="99"/>
      <c r="F63" s="99"/>
      <c r="G63" s="99"/>
      <c r="H63" s="99"/>
      <c r="I63" s="99"/>
      <c r="J63" s="100">
        <f>J106</f>
        <v>0</v>
      </c>
      <c r="L63" s="97"/>
    </row>
    <row r="64" spans="2:12" s="8" customFormat="1" ht="19.9" customHeight="1">
      <c r="B64" s="97"/>
      <c r="D64" s="98" t="s">
        <v>103</v>
      </c>
      <c r="E64" s="99"/>
      <c r="F64" s="99"/>
      <c r="G64" s="99"/>
      <c r="H64" s="99"/>
      <c r="I64" s="99"/>
      <c r="J64" s="100">
        <f>J114</f>
        <v>0</v>
      </c>
      <c r="L64" s="97"/>
    </row>
    <row r="65" spans="2:12" s="8" customFormat="1" ht="19.9" customHeight="1">
      <c r="B65" s="97"/>
      <c r="D65" s="98" t="s">
        <v>104</v>
      </c>
      <c r="E65" s="99"/>
      <c r="F65" s="99"/>
      <c r="G65" s="99"/>
      <c r="H65" s="99"/>
      <c r="I65" s="99"/>
      <c r="J65" s="100">
        <f>J124</f>
        <v>0</v>
      </c>
      <c r="L65" s="97"/>
    </row>
    <row r="66" spans="2:12" s="8" customFormat="1" ht="19.9" customHeight="1">
      <c r="B66" s="97"/>
      <c r="D66" s="98" t="s">
        <v>105</v>
      </c>
      <c r="E66" s="99"/>
      <c r="F66" s="99"/>
      <c r="G66" s="99"/>
      <c r="H66" s="99"/>
      <c r="I66" s="99"/>
      <c r="J66" s="100">
        <f>J131</f>
        <v>0</v>
      </c>
      <c r="L66" s="97"/>
    </row>
    <row r="67" spans="2:12" s="7" customFormat="1" ht="24.95" customHeight="1">
      <c r="B67" s="93"/>
      <c r="D67" s="94" t="s">
        <v>106</v>
      </c>
      <c r="E67" s="95"/>
      <c r="F67" s="95"/>
      <c r="G67" s="95"/>
      <c r="H67" s="95"/>
      <c r="I67" s="95"/>
      <c r="J67" s="96">
        <f>J133</f>
        <v>0</v>
      </c>
      <c r="L67" s="93"/>
    </row>
    <row r="68" spans="2:12" s="8" customFormat="1" ht="19.9" customHeight="1">
      <c r="B68" s="97"/>
      <c r="D68" s="98" t="s">
        <v>107</v>
      </c>
      <c r="E68" s="99"/>
      <c r="F68" s="99"/>
      <c r="G68" s="99"/>
      <c r="H68" s="99"/>
      <c r="I68" s="99"/>
      <c r="J68" s="100">
        <f>J134</f>
        <v>0</v>
      </c>
      <c r="L68" s="97"/>
    </row>
    <row r="69" spans="2:12" s="8" customFormat="1" ht="19.9" customHeight="1">
      <c r="B69" s="97"/>
      <c r="D69" s="98" t="s">
        <v>108</v>
      </c>
      <c r="E69" s="99"/>
      <c r="F69" s="99"/>
      <c r="G69" s="99"/>
      <c r="H69" s="99"/>
      <c r="I69" s="99"/>
      <c r="J69" s="100">
        <f>J142</f>
        <v>0</v>
      </c>
      <c r="L69" s="97"/>
    </row>
    <row r="70" spans="2:12" s="8" customFormat="1" ht="19.9" customHeight="1">
      <c r="B70" s="97"/>
      <c r="D70" s="98" t="s">
        <v>109</v>
      </c>
      <c r="E70" s="99"/>
      <c r="F70" s="99"/>
      <c r="G70" s="99"/>
      <c r="H70" s="99"/>
      <c r="I70" s="99"/>
      <c r="J70" s="100">
        <f>J148</f>
        <v>0</v>
      </c>
      <c r="L70" s="97"/>
    </row>
    <row r="71" spans="2:12" s="8" customFormat="1" ht="19.9" customHeight="1">
      <c r="B71" s="97"/>
      <c r="D71" s="98" t="s">
        <v>110</v>
      </c>
      <c r="E71" s="99"/>
      <c r="F71" s="99"/>
      <c r="G71" s="99"/>
      <c r="H71" s="99"/>
      <c r="I71" s="99"/>
      <c r="J71" s="100">
        <f>J153</f>
        <v>0</v>
      </c>
      <c r="L71" s="97"/>
    </row>
    <row r="72" spans="2:12" s="8" customFormat="1" ht="19.9" customHeight="1">
      <c r="B72" s="97"/>
      <c r="D72" s="98" t="s">
        <v>111</v>
      </c>
      <c r="E72" s="99"/>
      <c r="F72" s="99"/>
      <c r="G72" s="99"/>
      <c r="H72" s="99"/>
      <c r="I72" s="99"/>
      <c r="J72" s="100">
        <f>J160</f>
        <v>0</v>
      </c>
      <c r="L72" s="97"/>
    </row>
    <row r="73" spans="2:12" s="1" customFormat="1" ht="21.75" customHeight="1">
      <c r="B73" s="26"/>
      <c r="L73" s="26"/>
    </row>
    <row r="74" spans="2:12" s="1" customFormat="1" ht="6.95" customHeight="1">
      <c r="B74" s="36"/>
      <c r="C74" s="37"/>
      <c r="D74" s="37"/>
      <c r="E74" s="37"/>
      <c r="F74" s="37"/>
      <c r="G74" s="37"/>
      <c r="H74" s="37"/>
      <c r="I74" s="37"/>
      <c r="J74" s="37"/>
      <c r="K74" s="37"/>
      <c r="L74" s="26"/>
    </row>
    <row r="78" spans="2:12" s="1" customFormat="1" ht="6.95" customHeight="1">
      <c r="B78" s="38"/>
      <c r="C78" s="39"/>
      <c r="D78" s="39"/>
      <c r="E78" s="39"/>
      <c r="F78" s="39"/>
      <c r="G78" s="39"/>
      <c r="H78" s="39"/>
      <c r="I78" s="39"/>
      <c r="J78" s="39"/>
      <c r="K78" s="39"/>
      <c r="L78" s="26"/>
    </row>
    <row r="79" spans="2:12" s="1" customFormat="1" ht="24.95" customHeight="1">
      <c r="B79" s="26"/>
      <c r="C79" s="19" t="s">
        <v>112</v>
      </c>
      <c r="L79" s="26"/>
    </row>
    <row r="80" spans="2:12" s="1" customFormat="1" ht="6.95" customHeight="1">
      <c r="B80" s="26"/>
      <c r="L80" s="26"/>
    </row>
    <row r="81" spans="2:12" s="1" customFormat="1" ht="12" customHeight="1">
      <c r="B81" s="26"/>
      <c r="C81" s="23" t="s">
        <v>14</v>
      </c>
      <c r="L81" s="26"/>
    </row>
    <row r="82" spans="2:12" s="1" customFormat="1" ht="16.5" customHeight="1">
      <c r="B82" s="26"/>
      <c r="E82" s="207" t="str">
        <f>E7</f>
        <v>SPŠ Velíšská - rekonstrukce instalací</v>
      </c>
      <c r="F82" s="208"/>
      <c r="G82" s="208"/>
      <c r="H82" s="208"/>
      <c r="L82" s="26"/>
    </row>
    <row r="83" spans="2:12" s="1" customFormat="1" ht="12" customHeight="1">
      <c r="B83" s="26"/>
      <c r="C83" s="23" t="s">
        <v>92</v>
      </c>
      <c r="L83" s="26"/>
    </row>
    <row r="84" spans="2:12" s="1" customFormat="1" ht="16.5" customHeight="1">
      <c r="B84" s="26"/>
      <c r="E84" s="191" t="str">
        <f>E9</f>
        <v xml:space="preserve">SO 01 - Stavební práce </v>
      </c>
      <c r="F84" s="175"/>
      <c r="G84" s="175"/>
      <c r="H84" s="175"/>
      <c r="L84" s="26"/>
    </row>
    <row r="85" spans="2:12" s="1" customFormat="1" ht="6.95" customHeight="1">
      <c r="B85" s="26"/>
      <c r="L85" s="26"/>
    </row>
    <row r="86" spans="2:12" s="1" customFormat="1" ht="12" customHeight="1">
      <c r="B86" s="26"/>
      <c r="C86" s="23" t="s">
        <v>17</v>
      </c>
      <c r="F86" s="15" t="str">
        <f>F12</f>
        <v xml:space="preserve"> </v>
      </c>
      <c r="I86" s="23" t="s">
        <v>19</v>
      </c>
      <c r="J86" s="43" t="str">
        <f>IF(J12="","",J12)</f>
        <v xml:space="preserve"> </v>
      </c>
      <c r="L86" s="26"/>
    </row>
    <row r="87" spans="2:12" s="1" customFormat="1" ht="6.95" customHeight="1">
      <c r="B87" s="26"/>
      <c r="L87" s="26"/>
    </row>
    <row r="88" spans="2:12" s="1" customFormat="1" ht="13.7" customHeight="1">
      <c r="B88" s="26"/>
      <c r="C88" s="23" t="s">
        <v>20</v>
      </c>
      <c r="F88" s="15" t="str">
        <f>E15</f>
        <v xml:space="preserve"> </v>
      </c>
      <c r="I88" s="23" t="s">
        <v>24</v>
      </c>
      <c r="J88" s="24" t="str">
        <f>E21</f>
        <v xml:space="preserve"> </v>
      </c>
      <c r="L88" s="26"/>
    </row>
    <row r="89" spans="2:12" s="1" customFormat="1" ht="13.7" customHeight="1">
      <c r="B89" s="26"/>
      <c r="C89" s="23" t="s">
        <v>23</v>
      </c>
      <c r="F89" s="15" t="str">
        <f>IF(E18="","",E18)</f>
        <v xml:space="preserve"> </v>
      </c>
      <c r="I89" s="23" t="s">
        <v>26</v>
      </c>
      <c r="J89" s="24" t="str">
        <f>E24</f>
        <v xml:space="preserve"> </v>
      </c>
      <c r="L89" s="26"/>
    </row>
    <row r="90" spans="2:12" s="1" customFormat="1" ht="10.35" customHeight="1">
      <c r="B90" s="26"/>
      <c r="L90" s="26"/>
    </row>
    <row r="91" spans="2:20" s="9" customFormat="1" ht="29.25" customHeight="1">
      <c r="B91" s="101"/>
      <c r="C91" s="102" t="s">
        <v>113</v>
      </c>
      <c r="D91" s="103" t="s">
        <v>47</v>
      </c>
      <c r="E91" s="103" t="s">
        <v>43</v>
      </c>
      <c r="F91" s="103" t="s">
        <v>44</v>
      </c>
      <c r="G91" s="103" t="s">
        <v>114</v>
      </c>
      <c r="H91" s="103" t="s">
        <v>115</v>
      </c>
      <c r="I91" s="103" t="s">
        <v>116</v>
      </c>
      <c r="J91" s="104" t="s">
        <v>96</v>
      </c>
      <c r="K91" s="105" t="s">
        <v>117</v>
      </c>
      <c r="L91" s="101"/>
      <c r="M91" s="51" t="s">
        <v>1</v>
      </c>
      <c r="N91" s="52" t="s">
        <v>32</v>
      </c>
      <c r="O91" s="52" t="s">
        <v>118</v>
      </c>
      <c r="P91" s="52" t="s">
        <v>119</v>
      </c>
      <c r="Q91" s="52" t="s">
        <v>120</v>
      </c>
      <c r="R91" s="52" t="s">
        <v>121</v>
      </c>
      <c r="S91" s="52" t="s">
        <v>122</v>
      </c>
      <c r="T91" s="53" t="s">
        <v>123</v>
      </c>
    </row>
    <row r="92" spans="2:63" s="1" customFormat="1" ht="22.7" customHeight="1">
      <c r="B92" s="26"/>
      <c r="C92" s="56" t="s">
        <v>124</v>
      </c>
      <c r="J92" s="106">
        <f>BK92</f>
        <v>0</v>
      </c>
      <c r="L92" s="26"/>
      <c r="M92" s="54"/>
      <c r="N92" s="44"/>
      <c r="O92" s="44"/>
      <c r="P92" s="107">
        <f>P93+P133</f>
        <v>1885.41662</v>
      </c>
      <c r="Q92" s="44"/>
      <c r="R92" s="107">
        <f>R93+R133</f>
        <v>28.962037600000002</v>
      </c>
      <c r="S92" s="44"/>
      <c r="T92" s="108">
        <f>T93+T133</f>
        <v>39.75008</v>
      </c>
      <c r="AT92" s="15" t="s">
        <v>61</v>
      </c>
      <c r="AU92" s="15" t="s">
        <v>98</v>
      </c>
      <c r="BK92" s="109">
        <f>BK93+BK133</f>
        <v>0</v>
      </c>
    </row>
    <row r="93" spans="2:63" s="10" customFormat="1" ht="25.9" customHeight="1">
      <c r="B93" s="110"/>
      <c r="D93" s="111" t="s">
        <v>61</v>
      </c>
      <c r="E93" s="112" t="s">
        <v>125</v>
      </c>
      <c r="F93" s="112" t="s">
        <v>126</v>
      </c>
      <c r="J93" s="113">
        <f>BK93</f>
        <v>0</v>
      </c>
      <c r="L93" s="110"/>
      <c r="M93" s="114"/>
      <c r="N93" s="115"/>
      <c r="O93" s="115"/>
      <c r="P93" s="116">
        <f>P94+P98+P106+P114+P124+P131</f>
        <v>991.86762</v>
      </c>
      <c r="Q93" s="115"/>
      <c r="R93" s="116">
        <f>R94+R98+R106+R114+R124+R131</f>
        <v>20.5250716</v>
      </c>
      <c r="S93" s="115"/>
      <c r="T93" s="117">
        <f>T94+T98+T106+T114+T124+T131</f>
        <v>39.6986</v>
      </c>
      <c r="AR93" s="111" t="s">
        <v>70</v>
      </c>
      <c r="AT93" s="118" t="s">
        <v>61</v>
      </c>
      <c r="AU93" s="118" t="s">
        <v>62</v>
      </c>
      <c r="AY93" s="111" t="s">
        <v>127</v>
      </c>
      <c r="BK93" s="119">
        <f>BK94+BK98+BK106+BK114+BK124+BK131</f>
        <v>0</v>
      </c>
    </row>
    <row r="94" spans="2:63" s="10" customFormat="1" ht="22.7" customHeight="1">
      <c r="B94" s="110"/>
      <c r="D94" s="111" t="s">
        <v>61</v>
      </c>
      <c r="E94" s="120" t="s">
        <v>128</v>
      </c>
      <c r="F94" s="120" t="s">
        <v>129</v>
      </c>
      <c r="J94" s="121">
        <f>BK94</f>
        <v>0</v>
      </c>
      <c r="L94" s="110"/>
      <c r="M94" s="114"/>
      <c r="N94" s="115"/>
      <c r="O94" s="115"/>
      <c r="P94" s="116">
        <f>SUM(P95:P97)</f>
        <v>29.1924</v>
      </c>
      <c r="Q94" s="115"/>
      <c r="R94" s="116">
        <f>SUM(R95:R97)</f>
        <v>3.99654</v>
      </c>
      <c r="S94" s="115"/>
      <c r="T94" s="117">
        <f>SUM(T95:T97)</f>
        <v>0</v>
      </c>
      <c r="AR94" s="111" t="s">
        <v>70</v>
      </c>
      <c r="AT94" s="118" t="s">
        <v>61</v>
      </c>
      <c r="AU94" s="118" t="s">
        <v>70</v>
      </c>
      <c r="AY94" s="111" t="s">
        <v>127</v>
      </c>
      <c r="BK94" s="119">
        <f>SUM(BK95:BK97)</f>
        <v>0</v>
      </c>
    </row>
    <row r="95" spans="2:65" s="1" customFormat="1" ht="16.5" customHeight="1">
      <c r="B95" s="122"/>
      <c r="C95" s="123" t="s">
        <v>70</v>
      </c>
      <c r="D95" s="123" t="s">
        <v>130</v>
      </c>
      <c r="E95" s="124" t="s">
        <v>131</v>
      </c>
      <c r="F95" s="125" t="s">
        <v>132</v>
      </c>
      <c r="G95" s="126" t="s">
        <v>133</v>
      </c>
      <c r="H95" s="127">
        <v>32.4</v>
      </c>
      <c r="I95" s="171"/>
      <c r="J95" s="128"/>
      <c r="K95" s="125" t="s">
        <v>134</v>
      </c>
      <c r="L95" s="26"/>
      <c r="M95" s="46" t="s">
        <v>1</v>
      </c>
      <c r="N95" s="129" t="s">
        <v>33</v>
      </c>
      <c r="O95" s="130">
        <v>0.901</v>
      </c>
      <c r="P95" s="130">
        <f>O95*H95</f>
        <v>29.1924</v>
      </c>
      <c r="Q95" s="130">
        <v>0.12335</v>
      </c>
      <c r="R95" s="130">
        <f>Q95*H95</f>
        <v>3.99654</v>
      </c>
      <c r="S95" s="130">
        <v>0</v>
      </c>
      <c r="T95" s="131">
        <f>S95*H95</f>
        <v>0</v>
      </c>
      <c r="AR95" s="15" t="s">
        <v>135</v>
      </c>
      <c r="AT95" s="15" t="s">
        <v>130</v>
      </c>
      <c r="AU95" s="15" t="s">
        <v>72</v>
      </c>
      <c r="AY95" s="15" t="s">
        <v>127</v>
      </c>
      <c r="BE95" s="132">
        <f>IF(N95="základní",J95,0)</f>
        <v>0</v>
      </c>
      <c r="BF95" s="132">
        <f>IF(N95="snížená",J95,0)</f>
        <v>0</v>
      </c>
      <c r="BG95" s="132">
        <f>IF(N95="zákl. přenesená",J95,0)</f>
        <v>0</v>
      </c>
      <c r="BH95" s="132">
        <f>IF(N95="sníž. přenesená",J95,0)</f>
        <v>0</v>
      </c>
      <c r="BI95" s="132">
        <f>IF(N95="nulová",J95,0)</f>
        <v>0</v>
      </c>
      <c r="BJ95" s="15" t="s">
        <v>70</v>
      </c>
      <c r="BK95" s="132">
        <f>ROUND(I95*H95,2)</f>
        <v>0</v>
      </c>
      <c r="BL95" s="15" t="s">
        <v>135</v>
      </c>
      <c r="BM95" s="15" t="s">
        <v>136</v>
      </c>
    </row>
    <row r="96" spans="2:51" s="11" customFormat="1" ht="12">
      <c r="B96" s="133"/>
      <c r="D96" s="134" t="s">
        <v>137</v>
      </c>
      <c r="E96" s="135" t="s">
        <v>1</v>
      </c>
      <c r="F96" s="136" t="s">
        <v>138</v>
      </c>
      <c r="H96" s="137">
        <v>32.4</v>
      </c>
      <c r="L96" s="133"/>
      <c r="M96" s="138"/>
      <c r="N96" s="139"/>
      <c r="O96" s="139"/>
      <c r="P96" s="139"/>
      <c r="Q96" s="139"/>
      <c r="R96" s="139"/>
      <c r="S96" s="139"/>
      <c r="T96" s="140"/>
      <c r="AT96" s="135" t="s">
        <v>137</v>
      </c>
      <c r="AU96" s="135" t="s">
        <v>72</v>
      </c>
      <c r="AV96" s="11" t="s">
        <v>72</v>
      </c>
      <c r="AW96" s="11" t="s">
        <v>25</v>
      </c>
      <c r="AX96" s="11" t="s">
        <v>62</v>
      </c>
      <c r="AY96" s="135" t="s">
        <v>127</v>
      </c>
    </row>
    <row r="97" spans="2:51" s="12" customFormat="1" ht="12">
      <c r="B97" s="141"/>
      <c r="D97" s="134" t="s">
        <v>137</v>
      </c>
      <c r="E97" s="142" t="s">
        <v>1</v>
      </c>
      <c r="F97" s="143" t="s">
        <v>139</v>
      </c>
      <c r="H97" s="144">
        <v>32.4</v>
      </c>
      <c r="L97" s="141"/>
      <c r="M97" s="145"/>
      <c r="N97" s="146"/>
      <c r="O97" s="146"/>
      <c r="P97" s="146"/>
      <c r="Q97" s="146"/>
      <c r="R97" s="146"/>
      <c r="S97" s="146"/>
      <c r="T97" s="147"/>
      <c r="AT97" s="142" t="s">
        <v>137</v>
      </c>
      <c r="AU97" s="142" t="s">
        <v>72</v>
      </c>
      <c r="AV97" s="12" t="s">
        <v>135</v>
      </c>
      <c r="AW97" s="12" t="s">
        <v>25</v>
      </c>
      <c r="AX97" s="12" t="s">
        <v>70</v>
      </c>
      <c r="AY97" s="142" t="s">
        <v>127</v>
      </c>
    </row>
    <row r="98" spans="2:63" s="10" customFormat="1" ht="22.7" customHeight="1">
      <c r="B98" s="110"/>
      <c r="D98" s="111" t="s">
        <v>61</v>
      </c>
      <c r="E98" s="120" t="s">
        <v>135</v>
      </c>
      <c r="F98" s="120" t="s">
        <v>140</v>
      </c>
      <c r="J98" s="121"/>
      <c r="L98" s="110"/>
      <c r="M98" s="114"/>
      <c r="N98" s="115"/>
      <c r="O98" s="115"/>
      <c r="P98" s="116">
        <f>SUM(P99:P105)</f>
        <v>148.6638</v>
      </c>
      <c r="Q98" s="115"/>
      <c r="R98" s="116">
        <f>SUM(R99:R105)</f>
        <v>9.370122</v>
      </c>
      <c r="S98" s="115"/>
      <c r="T98" s="117">
        <f>SUM(T99:T105)</f>
        <v>0</v>
      </c>
      <c r="AR98" s="111" t="s">
        <v>70</v>
      </c>
      <c r="AT98" s="118" t="s">
        <v>61</v>
      </c>
      <c r="AU98" s="118" t="s">
        <v>70</v>
      </c>
      <c r="AY98" s="111" t="s">
        <v>127</v>
      </c>
      <c r="BK98" s="119">
        <f>SUM(BK99:BK105)</f>
        <v>0</v>
      </c>
    </row>
    <row r="99" spans="2:65" s="1" customFormat="1" ht="16.5" customHeight="1">
      <c r="B99" s="122"/>
      <c r="C99" s="123" t="s">
        <v>72</v>
      </c>
      <c r="D99" s="123" t="s">
        <v>130</v>
      </c>
      <c r="E99" s="124" t="s">
        <v>141</v>
      </c>
      <c r="F99" s="125" t="s">
        <v>142</v>
      </c>
      <c r="G99" s="126" t="s">
        <v>143</v>
      </c>
      <c r="H99" s="127">
        <v>25</v>
      </c>
      <c r="I99" s="128"/>
      <c r="J99" s="128"/>
      <c r="K99" s="125" t="s">
        <v>134</v>
      </c>
      <c r="L99" s="26"/>
      <c r="M99" s="46" t="s">
        <v>1</v>
      </c>
      <c r="N99" s="129" t="s">
        <v>33</v>
      </c>
      <c r="O99" s="130">
        <v>0.293</v>
      </c>
      <c r="P99" s="130">
        <f>O99*H99</f>
        <v>7.324999999999999</v>
      </c>
      <c r="Q99" s="130">
        <v>0.00229</v>
      </c>
      <c r="R99" s="130">
        <f>Q99*H99</f>
        <v>0.057249999999999995</v>
      </c>
      <c r="S99" s="130">
        <v>0</v>
      </c>
      <c r="T99" s="131">
        <f>S99*H99</f>
        <v>0</v>
      </c>
      <c r="AR99" s="15" t="s">
        <v>135</v>
      </c>
      <c r="AT99" s="15" t="s">
        <v>130</v>
      </c>
      <c r="AU99" s="15" t="s">
        <v>72</v>
      </c>
      <c r="AY99" s="15" t="s">
        <v>127</v>
      </c>
      <c r="BE99" s="132">
        <f>IF(N99="základní",J99,0)</f>
        <v>0</v>
      </c>
      <c r="BF99" s="132">
        <f>IF(N99="snížená",J99,0)</f>
        <v>0</v>
      </c>
      <c r="BG99" s="132">
        <f>IF(N99="zákl. přenesená",J99,0)</f>
        <v>0</v>
      </c>
      <c r="BH99" s="132">
        <f>IF(N99="sníž. přenesená",J99,0)</f>
        <v>0</v>
      </c>
      <c r="BI99" s="132">
        <f>IF(N99="nulová",J99,0)</f>
        <v>0</v>
      </c>
      <c r="BJ99" s="15" t="s">
        <v>70</v>
      </c>
      <c r="BK99" s="132">
        <f>ROUND(I99*H99,2)</f>
        <v>0</v>
      </c>
      <c r="BL99" s="15" t="s">
        <v>135</v>
      </c>
      <c r="BM99" s="15" t="s">
        <v>144</v>
      </c>
    </row>
    <row r="100" spans="2:51" s="13" customFormat="1" ht="12">
      <c r="B100" s="148"/>
      <c r="D100" s="134" t="s">
        <v>137</v>
      </c>
      <c r="E100" s="149" t="s">
        <v>1</v>
      </c>
      <c r="F100" s="150" t="s">
        <v>145</v>
      </c>
      <c r="H100" s="149" t="s">
        <v>1</v>
      </c>
      <c r="L100" s="148"/>
      <c r="M100" s="151"/>
      <c r="N100" s="152"/>
      <c r="O100" s="152"/>
      <c r="P100" s="152"/>
      <c r="Q100" s="152"/>
      <c r="R100" s="152"/>
      <c r="S100" s="152"/>
      <c r="T100" s="153"/>
      <c r="AT100" s="149" t="s">
        <v>137</v>
      </c>
      <c r="AU100" s="149" t="s">
        <v>72</v>
      </c>
      <c r="AV100" s="13" t="s">
        <v>70</v>
      </c>
      <c r="AW100" s="13" t="s">
        <v>25</v>
      </c>
      <c r="AX100" s="13" t="s">
        <v>62</v>
      </c>
      <c r="AY100" s="149" t="s">
        <v>127</v>
      </c>
    </row>
    <row r="101" spans="2:51" s="11" customFormat="1" ht="12">
      <c r="B101" s="133"/>
      <c r="D101" s="134" t="s">
        <v>137</v>
      </c>
      <c r="E101" s="135" t="s">
        <v>1</v>
      </c>
      <c r="F101" s="136" t="s">
        <v>146</v>
      </c>
      <c r="H101" s="137">
        <v>25</v>
      </c>
      <c r="L101" s="133"/>
      <c r="M101" s="138"/>
      <c r="N101" s="139"/>
      <c r="O101" s="139"/>
      <c r="P101" s="139"/>
      <c r="Q101" s="139"/>
      <c r="R101" s="139"/>
      <c r="S101" s="139"/>
      <c r="T101" s="140"/>
      <c r="AT101" s="135" t="s">
        <v>137</v>
      </c>
      <c r="AU101" s="135" t="s">
        <v>72</v>
      </c>
      <c r="AV101" s="11" t="s">
        <v>72</v>
      </c>
      <c r="AW101" s="11" t="s">
        <v>25</v>
      </c>
      <c r="AX101" s="11" t="s">
        <v>62</v>
      </c>
      <c r="AY101" s="135" t="s">
        <v>127</v>
      </c>
    </row>
    <row r="102" spans="2:51" s="12" customFormat="1" ht="12">
      <c r="B102" s="141"/>
      <c r="D102" s="134" t="s">
        <v>137</v>
      </c>
      <c r="E102" s="142" t="s">
        <v>1</v>
      </c>
      <c r="F102" s="143" t="s">
        <v>139</v>
      </c>
      <c r="H102" s="144">
        <v>25</v>
      </c>
      <c r="L102" s="141"/>
      <c r="M102" s="145"/>
      <c r="N102" s="146"/>
      <c r="O102" s="146"/>
      <c r="P102" s="146"/>
      <c r="Q102" s="146"/>
      <c r="R102" s="146"/>
      <c r="S102" s="146"/>
      <c r="T102" s="147"/>
      <c r="AT102" s="142" t="s">
        <v>137</v>
      </c>
      <c r="AU102" s="142" t="s">
        <v>72</v>
      </c>
      <c r="AV102" s="12" t="s">
        <v>135</v>
      </c>
      <c r="AW102" s="12" t="s">
        <v>25</v>
      </c>
      <c r="AX102" s="12" t="s">
        <v>70</v>
      </c>
      <c r="AY102" s="142" t="s">
        <v>127</v>
      </c>
    </row>
    <row r="103" spans="2:65" s="1" customFormat="1" ht="16.5" customHeight="1">
      <c r="B103" s="122"/>
      <c r="C103" s="154" t="s">
        <v>128</v>
      </c>
      <c r="D103" s="154" t="s">
        <v>147</v>
      </c>
      <c r="E103" s="155" t="s">
        <v>148</v>
      </c>
      <c r="F103" s="156" t="s">
        <v>149</v>
      </c>
      <c r="G103" s="157" t="s">
        <v>143</v>
      </c>
      <c r="H103" s="158">
        <v>25</v>
      </c>
      <c r="I103" s="159"/>
      <c r="J103" s="159"/>
      <c r="K103" s="156" t="s">
        <v>134</v>
      </c>
      <c r="L103" s="160"/>
      <c r="M103" s="161" t="s">
        <v>1</v>
      </c>
      <c r="N103" s="162" t="s">
        <v>33</v>
      </c>
      <c r="O103" s="130">
        <v>0</v>
      </c>
      <c r="P103" s="130">
        <f>O103*H103</f>
        <v>0</v>
      </c>
      <c r="Q103" s="130">
        <v>0.058</v>
      </c>
      <c r="R103" s="130">
        <f>Q103*H103</f>
        <v>1.4500000000000002</v>
      </c>
      <c r="S103" s="130">
        <v>0</v>
      </c>
      <c r="T103" s="131">
        <f>S103*H103</f>
        <v>0</v>
      </c>
      <c r="AR103" s="15" t="s">
        <v>150</v>
      </c>
      <c r="AT103" s="15" t="s">
        <v>147</v>
      </c>
      <c r="AU103" s="15" t="s">
        <v>72</v>
      </c>
      <c r="AY103" s="15" t="s">
        <v>127</v>
      </c>
      <c r="BE103" s="132">
        <f>IF(N103="základní",J103,0)</f>
        <v>0</v>
      </c>
      <c r="BF103" s="132">
        <f>IF(N103="snížená",J103,0)</f>
        <v>0</v>
      </c>
      <c r="BG103" s="132">
        <f>IF(N103="zákl. přenesená",J103,0)</f>
        <v>0</v>
      </c>
      <c r="BH103" s="132">
        <f>IF(N103="sníž. přenesená",J103,0)</f>
        <v>0</v>
      </c>
      <c r="BI103" s="132">
        <f>IF(N103="nulová",J103,0)</f>
        <v>0</v>
      </c>
      <c r="BJ103" s="15" t="s">
        <v>70</v>
      </c>
      <c r="BK103" s="132">
        <f>ROUND(I103*H103,2)</f>
        <v>0</v>
      </c>
      <c r="BL103" s="15" t="s">
        <v>135</v>
      </c>
      <c r="BM103" s="15" t="s">
        <v>151</v>
      </c>
    </row>
    <row r="104" spans="2:65" s="1" customFormat="1" ht="16.5" customHeight="1">
      <c r="B104" s="122"/>
      <c r="C104" s="123" t="s">
        <v>135</v>
      </c>
      <c r="D104" s="123" t="s">
        <v>130</v>
      </c>
      <c r="E104" s="124" t="s">
        <v>152</v>
      </c>
      <c r="F104" s="125" t="s">
        <v>153</v>
      </c>
      <c r="G104" s="126" t="s">
        <v>143</v>
      </c>
      <c r="H104" s="127">
        <v>14</v>
      </c>
      <c r="I104" s="128"/>
      <c r="J104" s="128"/>
      <c r="K104" s="125" t="s">
        <v>134</v>
      </c>
      <c r="L104" s="26"/>
      <c r="M104" s="46" t="s">
        <v>1</v>
      </c>
      <c r="N104" s="129" t="s">
        <v>33</v>
      </c>
      <c r="O104" s="130">
        <v>1.01</v>
      </c>
      <c r="P104" s="130">
        <f>O104*H104</f>
        <v>14.14</v>
      </c>
      <c r="Q104" s="130">
        <v>0.0197</v>
      </c>
      <c r="R104" s="130">
        <f>Q104*H104</f>
        <v>0.2758</v>
      </c>
      <c r="S104" s="130">
        <v>0</v>
      </c>
      <c r="T104" s="131">
        <f>S104*H104</f>
        <v>0</v>
      </c>
      <c r="AR104" s="15" t="s">
        <v>135</v>
      </c>
      <c r="AT104" s="15" t="s">
        <v>130</v>
      </c>
      <c r="AU104" s="15" t="s">
        <v>72</v>
      </c>
      <c r="AY104" s="15" t="s">
        <v>127</v>
      </c>
      <c r="BE104" s="132">
        <f>IF(N104="základní",J104,0)</f>
        <v>0</v>
      </c>
      <c r="BF104" s="132">
        <f>IF(N104="snížená",J104,0)</f>
        <v>0</v>
      </c>
      <c r="BG104" s="132">
        <f>IF(N104="zákl. přenesená",J104,0)</f>
        <v>0</v>
      </c>
      <c r="BH104" s="132">
        <f>IF(N104="sníž. přenesená",J104,0)</f>
        <v>0</v>
      </c>
      <c r="BI104" s="132">
        <f>IF(N104="nulová",J104,0)</f>
        <v>0</v>
      </c>
      <c r="BJ104" s="15" t="s">
        <v>70</v>
      </c>
      <c r="BK104" s="132">
        <f>ROUND(I104*H104,2)</f>
        <v>0</v>
      </c>
      <c r="BL104" s="15" t="s">
        <v>135</v>
      </c>
      <c r="BM104" s="15" t="s">
        <v>154</v>
      </c>
    </row>
    <row r="105" spans="2:65" s="1" customFormat="1" ht="16.5" customHeight="1">
      <c r="B105" s="122"/>
      <c r="C105" s="123" t="s">
        <v>155</v>
      </c>
      <c r="D105" s="123" t="s">
        <v>130</v>
      </c>
      <c r="E105" s="124" t="s">
        <v>156</v>
      </c>
      <c r="F105" s="125" t="s">
        <v>157</v>
      </c>
      <c r="G105" s="126" t="s">
        <v>133</v>
      </c>
      <c r="H105" s="127">
        <v>35.6</v>
      </c>
      <c r="I105" s="128"/>
      <c r="J105" s="128"/>
      <c r="K105" s="125" t="s">
        <v>134</v>
      </c>
      <c r="L105" s="26"/>
      <c r="M105" s="46" t="s">
        <v>1</v>
      </c>
      <c r="N105" s="129" t="s">
        <v>33</v>
      </c>
      <c r="O105" s="130">
        <v>3.573</v>
      </c>
      <c r="P105" s="130">
        <f>O105*H105</f>
        <v>127.1988</v>
      </c>
      <c r="Q105" s="130">
        <v>0.21312</v>
      </c>
      <c r="R105" s="130">
        <f>Q105*H105</f>
        <v>7.587072</v>
      </c>
      <c r="S105" s="130">
        <v>0</v>
      </c>
      <c r="T105" s="131">
        <f>S105*H105</f>
        <v>0</v>
      </c>
      <c r="AR105" s="15" t="s">
        <v>135</v>
      </c>
      <c r="AT105" s="15" t="s">
        <v>130</v>
      </c>
      <c r="AU105" s="15" t="s">
        <v>72</v>
      </c>
      <c r="AY105" s="15" t="s">
        <v>127</v>
      </c>
      <c r="BE105" s="132">
        <f>IF(N105="základní",J105,0)</f>
        <v>0</v>
      </c>
      <c r="BF105" s="132">
        <f>IF(N105="snížená",J105,0)</f>
        <v>0</v>
      </c>
      <c r="BG105" s="132">
        <f>IF(N105="zákl. přenesená",J105,0)</f>
        <v>0</v>
      </c>
      <c r="BH105" s="132">
        <f>IF(N105="sníž. přenesená",J105,0)</f>
        <v>0</v>
      </c>
      <c r="BI105" s="132">
        <f>IF(N105="nulová",J105,0)</f>
        <v>0</v>
      </c>
      <c r="BJ105" s="15" t="s">
        <v>70</v>
      </c>
      <c r="BK105" s="132">
        <f>ROUND(I105*H105,2)</f>
        <v>0</v>
      </c>
      <c r="BL105" s="15" t="s">
        <v>135</v>
      </c>
      <c r="BM105" s="15" t="s">
        <v>158</v>
      </c>
    </row>
    <row r="106" spans="2:63" s="10" customFormat="1" ht="22.7" customHeight="1">
      <c r="B106" s="110"/>
      <c r="D106" s="111" t="s">
        <v>61</v>
      </c>
      <c r="E106" s="120" t="s">
        <v>159</v>
      </c>
      <c r="F106" s="120" t="s">
        <v>160</v>
      </c>
      <c r="J106" s="121"/>
      <c r="L106" s="110"/>
      <c r="M106" s="114"/>
      <c r="N106" s="115"/>
      <c r="O106" s="115"/>
      <c r="P106" s="116">
        <f>SUM(P107:P113)</f>
        <v>136.38672000000003</v>
      </c>
      <c r="Q106" s="115"/>
      <c r="R106" s="116">
        <f>SUM(R107:R113)</f>
        <v>7.1496096</v>
      </c>
      <c r="S106" s="115"/>
      <c r="T106" s="117">
        <f>SUM(T107:T113)</f>
        <v>0</v>
      </c>
      <c r="AR106" s="111" t="s">
        <v>70</v>
      </c>
      <c r="AT106" s="118" t="s">
        <v>61</v>
      </c>
      <c r="AU106" s="118" t="s">
        <v>70</v>
      </c>
      <c r="AY106" s="111" t="s">
        <v>127</v>
      </c>
      <c r="BK106" s="119">
        <f>SUM(BK107:BK113)</f>
        <v>0</v>
      </c>
    </row>
    <row r="107" spans="2:65" s="1" customFormat="1" ht="16.5" customHeight="1">
      <c r="B107" s="122"/>
      <c r="C107" s="123" t="s">
        <v>159</v>
      </c>
      <c r="D107" s="123" t="s">
        <v>130</v>
      </c>
      <c r="E107" s="124" t="s">
        <v>161</v>
      </c>
      <c r="F107" s="125" t="s">
        <v>162</v>
      </c>
      <c r="G107" s="126" t="s">
        <v>133</v>
      </c>
      <c r="H107" s="127">
        <v>96</v>
      </c>
      <c r="I107" s="128"/>
      <c r="J107" s="128"/>
      <c r="K107" s="125" t="s">
        <v>134</v>
      </c>
      <c r="L107" s="26"/>
      <c r="M107" s="46" t="s">
        <v>1</v>
      </c>
      <c r="N107" s="129" t="s">
        <v>33</v>
      </c>
      <c r="O107" s="130">
        <v>1.332</v>
      </c>
      <c r="P107" s="130">
        <f>O107*H107</f>
        <v>127.87200000000001</v>
      </c>
      <c r="Q107" s="130">
        <v>0.04063</v>
      </c>
      <c r="R107" s="130">
        <f>Q107*H107</f>
        <v>3.90048</v>
      </c>
      <c r="S107" s="130">
        <v>0</v>
      </c>
      <c r="T107" s="131">
        <f>S107*H107</f>
        <v>0</v>
      </c>
      <c r="AR107" s="15" t="s">
        <v>135</v>
      </c>
      <c r="AT107" s="15" t="s">
        <v>130</v>
      </c>
      <c r="AU107" s="15" t="s">
        <v>72</v>
      </c>
      <c r="AY107" s="15" t="s">
        <v>127</v>
      </c>
      <c r="BE107" s="132">
        <f>IF(N107="základní",J107,0)</f>
        <v>0</v>
      </c>
      <c r="BF107" s="132">
        <f>IF(N107="snížená",J107,0)</f>
        <v>0</v>
      </c>
      <c r="BG107" s="132">
        <f>IF(N107="zákl. přenesená",J107,0)</f>
        <v>0</v>
      </c>
      <c r="BH107" s="132">
        <f>IF(N107="sníž. přenesená",J107,0)</f>
        <v>0</v>
      </c>
      <c r="BI107" s="132">
        <f>IF(N107="nulová",J107,0)</f>
        <v>0</v>
      </c>
      <c r="BJ107" s="15" t="s">
        <v>70</v>
      </c>
      <c r="BK107" s="132">
        <f>ROUND(I107*H107,2)</f>
        <v>0</v>
      </c>
      <c r="BL107" s="15" t="s">
        <v>135</v>
      </c>
      <c r="BM107" s="15" t="s">
        <v>163</v>
      </c>
    </row>
    <row r="108" spans="2:51" s="11" customFormat="1" ht="12">
      <c r="B108" s="133"/>
      <c r="D108" s="134" t="s">
        <v>137</v>
      </c>
      <c r="E108" s="135" t="s">
        <v>1</v>
      </c>
      <c r="F108" s="136" t="s">
        <v>164</v>
      </c>
      <c r="H108" s="137">
        <v>96</v>
      </c>
      <c r="L108" s="133"/>
      <c r="M108" s="138"/>
      <c r="N108" s="139"/>
      <c r="O108" s="139"/>
      <c r="P108" s="139"/>
      <c r="Q108" s="139"/>
      <c r="R108" s="139"/>
      <c r="S108" s="139"/>
      <c r="T108" s="140"/>
      <c r="AT108" s="135" t="s">
        <v>137</v>
      </c>
      <c r="AU108" s="135" t="s">
        <v>72</v>
      </c>
      <c r="AV108" s="11" t="s">
        <v>72</v>
      </c>
      <c r="AW108" s="11" t="s">
        <v>25</v>
      </c>
      <c r="AX108" s="11" t="s">
        <v>70</v>
      </c>
      <c r="AY108" s="135" t="s">
        <v>127</v>
      </c>
    </row>
    <row r="109" spans="2:65" s="1" customFormat="1" ht="16.5" customHeight="1">
      <c r="B109" s="122"/>
      <c r="C109" s="123" t="s">
        <v>165</v>
      </c>
      <c r="D109" s="123" t="s">
        <v>130</v>
      </c>
      <c r="E109" s="124" t="s">
        <v>166</v>
      </c>
      <c r="F109" s="125" t="s">
        <v>167</v>
      </c>
      <c r="G109" s="126" t="s">
        <v>168</v>
      </c>
      <c r="H109" s="127">
        <v>1.44</v>
      </c>
      <c r="I109" s="128"/>
      <c r="J109" s="128"/>
      <c r="K109" s="125" t="s">
        <v>134</v>
      </c>
      <c r="L109" s="26"/>
      <c r="M109" s="46" t="s">
        <v>1</v>
      </c>
      <c r="N109" s="129" t="s">
        <v>33</v>
      </c>
      <c r="O109" s="130">
        <v>3.213</v>
      </c>
      <c r="P109" s="130">
        <f>O109*H109</f>
        <v>4.62672</v>
      </c>
      <c r="Q109" s="130">
        <v>2.25634</v>
      </c>
      <c r="R109" s="130">
        <f>Q109*H109</f>
        <v>3.2491295999999994</v>
      </c>
      <c r="S109" s="130">
        <v>0</v>
      </c>
      <c r="T109" s="131">
        <f>S109*H109</f>
        <v>0</v>
      </c>
      <c r="AR109" s="15" t="s">
        <v>135</v>
      </c>
      <c r="AT109" s="15" t="s">
        <v>130</v>
      </c>
      <c r="AU109" s="15" t="s">
        <v>72</v>
      </c>
      <c r="AY109" s="15" t="s">
        <v>127</v>
      </c>
      <c r="BE109" s="132">
        <f>IF(N109="základní",J109,0)</f>
        <v>0</v>
      </c>
      <c r="BF109" s="132">
        <f>IF(N109="snížená",J109,0)</f>
        <v>0</v>
      </c>
      <c r="BG109" s="132">
        <f>IF(N109="zákl. přenesená",J109,0)</f>
        <v>0</v>
      </c>
      <c r="BH109" s="132">
        <f>IF(N109="sníž. přenesená",J109,0)</f>
        <v>0</v>
      </c>
      <c r="BI109" s="132">
        <f>IF(N109="nulová",J109,0)</f>
        <v>0</v>
      </c>
      <c r="BJ109" s="15" t="s">
        <v>70</v>
      </c>
      <c r="BK109" s="132">
        <f>ROUND(I109*H109,2)</f>
        <v>0</v>
      </c>
      <c r="BL109" s="15" t="s">
        <v>135</v>
      </c>
      <c r="BM109" s="15" t="s">
        <v>169</v>
      </c>
    </row>
    <row r="110" spans="2:51" s="13" customFormat="1" ht="12">
      <c r="B110" s="148"/>
      <c r="D110" s="134" t="s">
        <v>137</v>
      </c>
      <c r="E110" s="149" t="s">
        <v>1</v>
      </c>
      <c r="F110" s="150" t="s">
        <v>145</v>
      </c>
      <c r="H110" s="149" t="s">
        <v>1</v>
      </c>
      <c r="L110" s="148"/>
      <c r="M110" s="151"/>
      <c r="N110" s="152"/>
      <c r="O110" s="152"/>
      <c r="P110" s="152"/>
      <c r="Q110" s="152"/>
      <c r="R110" s="152"/>
      <c r="S110" s="152"/>
      <c r="T110" s="153"/>
      <c r="AT110" s="149" t="s">
        <v>137</v>
      </c>
      <c r="AU110" s="149" t="s">
        <v>72</v>
      </c>
      <c r="AV110" s="13" t="s">
        <v>70</v>
      </c>
      <c r="AW110" s="13" t="s">
        <v>25</v>
      </c>
      <c r="AX110" s="13" t="s">
        <v>62</v>
      </c>
      <c r="AY110" s="149" t="s">
        <v>127</v>
      </c>
    </row>
    <row r="111" spans="2:51" s="11" customFormat="1" ht="12">
      <c r="B111" s="133"/>
      <c r="D111" s="134" t="s">
        <v>137</v>
      </c>
      <c r="E111" s="135" t="s">
        <v>1</v>
      </c>
      <c r="F111" s="136" t="s">
        <v>170</v>
      </c>
      <c r="H111" s="137">
        <v>1.44</v>
      </c>
      <c r="L111" s="133"/>
      <c r="M111" s="138"/>
      <c r="N111" s="139"/>
      <c r="O111" s="139"/>
      <c r="P111" s="139"/>
      <c r="Q111" s="139"/>
      <c r="R111" s="139"/>
      <c r="S111" s="139"/>
      <c r="T111" s="140"/>
      <c r="AT111" s="135" t="s">
        <v>137</v>
      </c>
      <c r="AU111" s="135" t="s">
        <v>72</v>
      </c>
      <c r="AV111" s="11" t="s">
        <v>72</v>
      </c>
      <c r="AW111" s="11" t="s">
        <v>25</v>
      </c>
      <c r="AX111" s="11" t="s">
        <v>62</v>
      </c>
      <c r="AY111" s="135" t="s">
        <v>127</v>
      </c>
    </row>
    <row r="112" spans="2:51" s="12" customFormat="1" ht="12">
      <c r="B112" s="141"/>
      <c r="D112" s="134" t="s">
        <v>137</v>
      </c>
      <c r="E112" s="142" t="s">
        <v>1</v>
      </c>
      <c r="F112" s="143" t="s">
        <v>139</v>
      </c>
      <c r="H112" s="144">
        <v>1.44</v>
      </c>
      <c r="L112" s="141"/>
      <c r="M112" s="145"/>
      <c r="N112" s="146"/>
      <c r="O112" s="146"/>
      <c r="P112" s="146"/>
      <c r="Q112" s="146"/>
      <c r="R112" s="146"/>
      <c r="S112" s="146"/>
      <c r="T112" s="147"/>
      <c r="AT112" s="142" t="s">
        <v>137</v>
      </c>
      <c r="AU112" s="142" t="s">
        <v>72</v>
      </c>
      <c r="AV112" s="12" t="s">
        <v>135</v>
      </c>
      <c r="AW112" s="12" t="s">
        <v>25</v>
      </c>
      <c r="AX112" s="12" t="s">
        <v>70</v>
      </c>
      <c r="AY112" s="142" t="s">
        <v>127</v>
      </c>
    </row>
    <row r="113" spans="2:65" s="1" customFormat="1" ht="16.5" customHeight="1">
      <c r="B113" s="122"/>
      <c r="C113" s="123" t="s">
        <v>150</v>
      </c>
      <c r="D113" s="123" t="s">
        <v>130</v>
      </c>
      <c r="E113" s="124" t="s">
        <v>171</v>
      </c>
      <c r="F113" s="125" t="s">
        <v>172</v>
      </c>
      <c r="G113" s="126" t="s">
        <v>168</v>
      </c>
      <c r="H113" s="127">
        <v>1.44</v>
      </c>
      <c r="I113" s="128"/>
      <c r="J113" s="128"/>
      <c r="K113" s="125" t="s">
        <v>134</v>
      </c>
      <c r="L113" s="26"/>
      <c r="M113" s="46" t="s">
        <v>1</v>
      </c>
      <c r="N113" s="129" t="s">
        <v>33</v>
      </c>
      <c r="O113" s="130">
        <v>2.7</v>
      </c>
      <c r="P113" s="130">
        <f>O113*H113</f>
        <v>3.888</v>
      </c>
      <c r="Q113" s="130">
        <v>0</v>
      </c>
      <c r="R113" s="130">
        <f>Q113*H113</f>
        <v>0</v>
      </c>
      <c r="S113" s="130">
        <v>0</v>
      </c>
      <c r="T113" s="131">
        <f>S113*H113</f>
        <v>0</v>
      </c>
      <c r="AR113" s="15" t="s">
        <v>135</v>
      </c>
      <c r="AT113" s="15" t="s">
        <v>130</v>
      </c>
      <c r="AU113" s="15" t="s">
        <v>72</v>
      </c>
      <c r="AY113" s="15" t="s">
        <v>127</v>
      </c>
      <c r="BE113" s="132">
        <f>IF(N113="základní",J113,0)</f>
        <v>0</v>
      </c>
      <c r="BF113" s="132">
        <f>IF(N113="snížená",J113,0)</f>
        <v>0</v>
      </c>
      <c r="BG113" s="132">
        <f>IF(N113="zákl. přenesená",J113,0)</f>
        <v>0</v>
      </c>
      <c r="BH113" s="132">
        <f>IF(N113="sníž. přenesená",J113,0)</f>
        <v>0</v>
      </c>
      <c r="BI113" s="132">
        <f>IF(N113="nulová",J113,0)</f>
        <v>0</v>
      </c>
      <c r="BJ113" s="15" t="s">
        <v>70</v>
      </c>
      <c r="BK113" s="132">
        <f>ROUND(I113*H113,2)</f>
        <v>0</v>
      </c>
      <c r="BL113" s="15" t="s">
        <v>135</v>
      </c>
      <c r="BM113" s="15" t="s">
        <v>173</v>
      </c>
    </row>
    <row r="114" spans="2:63" s="10" customFormat="1" ht="22.7" customHeight="1">
      <c r="B114" s="110"/>
      <c r="D114" s="111" t="s">
        <v>61</v>
      </c>
      <c r="E114" s="120" t="s">
        <v>174</v>
      </c>
      <c r="F114" s="120" t="s">
        <v>175</v>
      </c>
      <c r="J114" s="121"/>
      <c r="L114" s="110"/>
      <c r="M114" s="114"/>
      <c r="N114" s="115"/>
      <c r="O114" s="115"/>
      <c r="P114" s="116">
        <f>SUM(P115:P123)</f>
        <v>446.70899999999995</v>
      </c>
      <c r="Q114" s="115"/>
      <c r="R114" s="116">
        <f>SUM(R115:R123)</f>
        <v>0.0088</v>
      </c>
      <c r="S114" s="115"/>
      <c r="T114" s="117">
        <f>SUM(T115:T123)</f>
        <v>39.6986</v>
      </c>
      <c r="AR114" s="111" t="s">
        <v>70</v>
      </c>
      <c r="AT114" s="118" t="s">
        <v>61</v>
      </c>
      <c r="AU114" s="118" t="s">
        <v>70</v>
      </c>
      <c r="AY114" s="111" t="s">
        <v>127</v>
      </c>
      <c r="BK114" s="119">
        <f>SUM(BK115:BK123)</f>
        <v>0</v>
      </c>
    </row>
    <row r="115" spans="2:65" s="1" customFormat="1" ht="16.5" customHeight="1">
      <c r="B115" s="122"/>
      <c r="C115" s="123" t="s">
        <v>174</v>
      </c>
      <c r="D115" s="123" t="s">
        <v>130</v>
      </c>
      <c r="E115" s="124" t="s">
        <v>176</v>
      </c>
      <c r="F115" s="125" t="s">
        <v>177</v>
      </c>
      <c r="G115" s="126" t="s">
        <v>133</v>
      </c>
      <c r="H115" s="127">
        <v>220</v>
      </c>
      <c r="I115" s="128"/>
      <c r="J115" s="128"/>
      <c r="K115" s="125" t="s">
        <v>134</v>
      </c>
      <c r="L115" s="26"/>
      <c r="M115" s="46" t="s">
        <v>1</v>
      </c>
      <c r="N115" s="129" t="s">
        <v>33</v>
      </c>
      <c r="O115" s="130">
        <v>0.308</v>
      </c>
      <c r="P115" s="130">
        <f>O115*H115</f>
        <v>67.76</v>
      </c>
      <c r="Q115" s="130">
        <v>4E-05</v>
      </c>
      <c r="R115" s="130">
        <f>Q115*H115</f>
        <v>0.0088</v>
      </c>
      <c r="S115" s="130">
        <v>0</v>
      </c>
      <c r="T115" s="131">
        <f>S115*H115</f>
        <v>0</v>
      </c>
      <c r="AR115" s="15" t="s">
        <v>135</v>
      </c>
      <c r="AT115" s="15" t="s">
        <v>130</v>
      </c>
      <c r="AU115" s="15" t="s">
        <v>72</v>
      </c>
      <c r="AY115" s="15" t="s">
        <v>127</v>
      </c>
      <c r="BE115" s="132">
        <f>IF(N115="základní",J115,0)</f>
        <v>0</v>
      </c>
      <c r="BF115" s="132">
        <f>IF(N115="snížená",J115,0)</f>
        <v>0</v>
      </c>
      <c r="BG115" s="132">
        <f>IF(N115="zákl. přenesená",J115,0)</f>
        <v>0</v>
      </c>
      <c r="BH115" s="132">
        <f>IF(N115="sníž. přenesená",J115,0)</f>
        <v>0</v>
      </c>
      <c r="BI115" s="132">
        <f>IF(N115="nulová",J115,0)</f>
        <v>0</v>
      </c>
      <c r="BJ115" s="15" t="s">
        <v>70</v>
      </c>
      <c r="BK115" s="132">
        <f>ROUND(I115*H115,2)</f>
        <v>0</v>
      </c>
      <c r="BL115" s="15" t="s">
        <v>135</v>
      </c>
      <c r="BM115" s="15" t="s">
        <v>178</v>
      </c>
    </row>
    <row r="116" spans="2:65" s="1" customFormat="1" ht="16.5" customHeight="1">
      <c r="B116" s="122"/>
      <c r="C116" s="123" t="s">
        <v>179</v>
      </c>
      <c r="D116" s="123" t="s">
        <v>130</v>
      </c>
      <c r="E116" s="124" t="s">
        <v>180</v>
      </c>
      <c r="F116" s="125" t="s">
        <v>181</v>
      </c>
      <c r="G116" s="126" t="s">
        <v>133</v>
      </c>
      <c r="H116" s="127">
        <v>45</v>
      </c>
      <c r="I116" s="128"/>
      <c r="J116" s="128"/>
      <c r="K116" s="125" t="s">
        <v>134</v>
      </c>
      <c r="L116" s="26"/>
      <c r="M116" s="46" t="s">
        <v>1</v>
      </c>
      <c r="N116" s="129" t="s">
        <v>33</v>
      </c>
      <c r="O116" s="130">
        <v>0.162</v>
      </c>
      <c r="P116" s="130">
        <f>O116*H116</f>
        <v>7.29</v>
      </c>
      <c r="Q116" s="130">
        <v>0</v>
      </c>
      <c r="R116" s="130">
        <f>Q116*H116</f>
        <v>0</v>
      </c>
      <c r="S116" s="130">
        <v>0.035</v>
      </c>
      <c r="T116" s="131">
        <f>S116*H116</f>
        <v>1.5750000000000002</v>
      </c>
      <c r="AR116" s="15" t="s">
        <v>135</v>
      </c>
      <c r="AT116" s="15" t="s">
        <v>130</v>
      </c>
      <c r="AU116" s="15" t="s">
        <v>72</v>
      </c>
      <c r="AY116" s="15" t="s">
        <v>127</v>
      </c>
      <c r="BE116" s="132">
        <f>IF(N116="základní",J116,0)</f>
        <v>0</v>
      </c>
      <c r="BF116" s="132">
        <f>IF(N116="snížená",J116,0)</f>
        <v>0</v>
      </c>
      <c r="BG116" s="132">
        <f>IF(N116="zákl. přenesená",J116,0)</f>
        <v>0</v>
      </c>
      <c r="BH116" s="132">
        <f>IF(N116="sníž. přenesená",J116,0)</f>
        <v>0</v>
      </c>
      <c r="BI116" s="132">
        <f>IF(N116="nulová",J116,0)</f>
        <v>0</v>
      </c>
      <c r="BJ116" s="15" t="s">
        <v>70</v>
      </c>
      <c r="BK116" s="132">
        <f>ROUND(I116*H116,2)</f>
        <v>0</v>
      </c>
      <c r="BL116" s="15" t="s">
        <v>135</v>
      </c>
      <c r="BM116" s="15" t="s">
        <v>182</v>
      </c>
    </row>
    <row r="117" spans="2:65" s="1" customFormat="1" ht="16.5" customHeight="1">
      <c r="B117" s="122"/>
      <c r="C117" s="123" t="s">
        <v>183</v>
      </c>
      <c r="D117" s="123" t="s">
        <v>130</v>
      </c>
      <c r="E117" s="124" t="s">
        <v>184</v>
      </c>
      <c r="F117" s="125" t="s">
        <v>185</v>
      </c>
      <c r="G117" s="126" t="s">
        <v>143</v>
      </c>
      <c r="H117" s="127">
        <v>66</v>
      </c>
      <c r="I117" s="128"/>
      <c r="J117" s="128"/>
      <c r="K117" s="125" t="s">
        <v>134</v>
      </c>
      <c r="L117" s="26"/>
      <c r="M117" s="46" t="s">
        <v>1</v>
      </c>
      <c r="N117" s="129" t="s">
        <v>33</v>
      </c>
      <c r="O117" s="130">
        <v>0.813</v>
      </c>
      <c r="P117" s="130">
        <f>O117*H117</f>
        <v>53.657999999999994</v>
      </c>
      <c r="Q117" s="130">
        <v>0</v>
      </c>
      <c r="R117" s="130">
        <f>Q117*H117</f>
        <v>0</v>
      </c>
      <c r="S117" s="130">
        <v>0.138</v>
      </c>
      <c r="T117" s="131">
        <f>S117*H117</f>
        <v>9.108</v>
      </c>
      <c r="AR117" s="15" t="s">
        <v>135</v>
      </c>
      <c r="AT117" s="15" t="s">
        <v>130</v>
      </c>
      <c r="AU117" s="15" t="s">
        <v>72</v>
      </c>
      <c r="AY117" s="15" t="s">
        <v>127</v>
      </c>
      <c r="BE117" s="132">
        <f>IF(N117="základní",J117,0)</f>
        <v>0</v>
      </c>
      <c r="BF117" s="132">
        <f>IF(N117="snížená",J117,0)</f>
        <v>0</v>
      </c>
      <c r="BG117" s="132">
        <f>IF(N117="zákl. přenesená",J117,0)</f>
        <v>0</v>
      </c>
      <c r="BH117" s="132">
        <f>IF(N117="sníž. přenesená",J117,0)</f>
        <v>0</v>
      </c>
      <c r="BI117" s="132">
        <f>IF(N117="nulová",J117,0)</f>
        <v>0</v>
      </c>
      <c r="BJ117" s="15" t="s">
        <v>70</v>
      </c>
      <c r="BK117" s="132">
        <f>ROUND(I117*H117,2)</f>
        <v>0</v>
      </c>
      <c r="BL117" s="15" t="s">
        <v>135</v>
      </c>
      <c r="BM117" s="15" t="s">
        <v>186</v>
      </c>
    </row>
    <row r="118" spans="2:65" s="1" customFormat="1" ht="16.5" customHeight="1">
      <c r="B118" s="122"/>
      <c r="C118" s="123" t="s">
        <v>187</v>
      </c>
      <c r="D118" s="123" t="s">
        <v>130</v>
      </c>
      <c r="E118" s="124" t="s">
        <v>188</v>
      </c>
      <c r="F118" s="125" t="s">
        <v>189</v>
      </c>
      <c r="G118" s="126" t="s">
        <v>168</v>
      </c>
      <c r="H118" s="127">
        <v>4</v>
      </c>
      <c r="I118" s="128"/>
      <c r="J118" s="128"/>
      <c r="K118" s="125" t="s">
        <v>134</v>
      </c>
      <c r="L118" s="26"/>
      <c r="M118" s="46" t="s">
        <v>1</v>
      </c>
      <c r="N118" s="129" t="s">
        <v>33</v>
      </c>
      <c r="O118" s="130">
        <v>27.56</v>
      </c>
      <c r="P118" s="130">
        <f>O118*H118</f>
        <v>110.24</v>
      </c>
      <c r="Q118" s="130">
        <v>0</v>
      </c>
      <c r="R118" s="130">
        <f>Q118*H118</f>
        <v>0</v>
      </c>
      <c r="S118" s="130">
        <v>2.4</v>
      </c>
      <c r="T118" s="131">
        <f>S118*H118</f>
        <v>9.6</v>
      </c>
      <c r="AR118" s="15" t="s">
        <v>135</v>
      </c>
      <c r="AT118" s="15" t="s">
        <v>130</v>
      </c>
      <c r="AU118" s="15" t="s">
        <v>72</v>
      </c>
      <c r="AY118" s="15" t="s">
        <v>127</v>
      </c>
      <c r="BE118" s="132">
        <f>IF(N118="základní",J118,0)</f>
        <v>0</v>
      </c>
      <c r="BF118" s="132">
        <f>IF(N118="snížená",J118,0)</f>
        <v>0</v>
      </c>
      <c r="BG118" s="132">
        <f>IF(N118="zákl. přenesená",J118,0)</f>
        <v>0</v>
      </c>
      <c r="BH118" s="132">
        <f>IF(N118="sníž. přenesená",J118,0)</f>
        <v>0</v>
      </c>
      <c r="BI118" s="132">
        <f>IF(N118="nulová",J118,0)</f>
        <v>0</v>
      </c>
      <c r="BJ118" s="15" t="s">
        <v>70</v>
      </c>
      <c r="BK118" s="132">
        <f>ROUND(I118*H118,2)</f>
        <v>0</v>
      </c>
      <c r="BL118" s="15" t="s">
        <v>135</v>
      </c>
      <c r="BM118" s="15" t="s">
        <v>190</v>
      </c>
    </row>
    <row r="119" spans="2:51" s="11" customFormat="1" ht="12">
      <c r="B119" s="133"/>
      <c r="D119" s="134" t="s">
        <v>137</v>
      </c>
      <c r="E119" s="135" t="s">
        <v>1</v>
      </c>
      <c r="F119" s="136" t="s">
        <v>191</v>
      </c>
      <c r="H119" s="137">
        <v>4</v>
      </c>
      <c r="L119" s="133"/>
      <c r="M119" s="138"/>
      <c r="N119" s="139"/>
      <c r="O119" s="139"/>
      <c r="P119" s="139"/>
      <c r="Q119" s="139"/>
      <c r="R119" s="139"/>
      <c r="S119" s="139"/>
      <c r="T119" s="140"/>
      <c r="AT119" s="135" t="s">
        <v>137</v>
      </c>
      <c r="AU119" s="135" t="s">
        <v>72</v>
      </c>
      <c r="AV119" s="11" t="s">
        <v>72</v>
      </c>
      <c r="AW119" s="11" t="s">
        <v>25</v>
      </c>
      <c r="AX119" s="11" t="s">
        <v>62</v>
      </c>
      <c r="AY119" s="135" t="s">
        <v>127</v>
      </c>
    </row>
    <row r="120" spans="2:51" s="12" customFormat="1" ht="12">
      <c r="B120" s="141"/>
      <c r="D120" s="134" t="s">
        <v>137</v>
      </c>
      <c r="E120" s="142" t="s">
        <v>1</v>
      </c>
      <c r="F120" s="143" t="s">
        <v>139</v>
      </c>
      <c r="H120" s="144">
        <v>4</v>
      </c>
      <c r="L120" s="141"/>
      <c r="M120" s="145"/>
      <c r="N120" s="146"/>
      <c r="O120" s="146"/>
      <c r="P120" s="146"/>
      <c r="Q120" s="146"/>
      <c r="R120" s="146"/>
      <c r="S120" s="146"/>
      <c r="T120" s="147"/>
      <c r="AT120" s="142" t="s">
        <v>137</v>
      </c>
      <c r="AU120" s="142" t="s">
        <v>72</v>
      </c>
      <c r="AV120" s="12" t="s">
        <v>135</v>
      </c>
      <c r="AW120" s="12" t="s">
        <v>25</v>
      </c>
      <c r="AX120" s="12" t="s">
        <v>70</v>
      </c>
      <c r="AY120" s="142" t="s">
        <v>127</v>
      </c>
    </row>
    <row r="121" spans="2:65" s="1" customFormat="1" ht="16.5" customHeight="1">
      <c r="B121" s="122"/>
      <c r="C121" s="123" t="s">
        <v>192</v>
      </c>
      <c r="D121" s="123" t="s">
        <v>130</v>
      </c>
      <c r="E121" s="124" t="s">
        <v>193</v>
      </c>
      <c r="F121" s="125" t="s">
        <v>194</v>
      </c>
      <c r="G121" s="126" t="s">
        <v>143</v>
      </c>
      <c r="H121" s="127">
        <v>36</v>
      </c>
      <c r="I121" s="128"/>
      <c r="J121" s="128"/>
      <c r="K121" s="125" t="s">
        <v>134</v>
      </c>
      <c r="L121" s="26"/>
      <c r="M121" s="46" t="s">
        <v>1</v>
      </c>
      <c r="N121" s="129" t="s">
        <v>33</v>
      </c>
      <c r="O121" s="130">
        <v>1.182</v>
      </c>
      <c r="P121" s="130">
        <f>O121*H121</f>
        <v>42.552</v>
      </c>
      <c r="Q121" s="130">
        <v>0</v>
      </c>
      <c r="R121" s="130">
        <f>Q121*H121</f>
        <v>0</v>
      </c>
      <c r="S121" s="130">
        <v>0.097</v>
      </c>
      <c r="T121" s="131">
        <f>S121*H121</f>
        <v>3.492</v>
      </c>
      <c r="AR121" s="15" t="s">
        <v>135</v>
      </c>
      <c r="AT121" s="15" t="s">
        <v>130</v>
      </c>
      <c r="AU121" s="15" t="s">
        <v>72</v>
      </c>
      <c r="AY121" s="15" t="s">
        <v>127</v>
      </c>
      <c r="BE121" s="132">
        <f>IF(N121="základní",J121,0)</f>
        <v>0</v>
      </c>
      <c r="BF121" s="132">
        <f>IF(N121="snížená",J121,0)</f>
        <v>0</v>
      </c>
      <c r="BG121" s="132">
        <f>IF(N121="zákl. přenesená",J121,0)</f>
        <v>0</v>
      </c>
      <c r="BH121" s="132">
        <f>IF(N121="sníž. přenesená",J121,0)</f>
        <v>0</v>
      </c>
      <c r="BI121" s="132">
        <f>IF(N121="nulová",J121,0)</f>
        <v>0</v>
      </c>
      <c r="BJ121" s="15" t="s">
        <v>70</v>
      </c>
      <c r="BK121" s="132">
        <f>ROUND(I121*H121,2)</f>
        <v>0</v>
      </c>
      <c r="BL121" s="15" t="s">
        <v>135</v>
      </c>
      <c r="BM121" s="15" t="s">
        <v>195</v>
      </c>
    </row>
    <row r="122" spans="2:65" s="1" customFormat="1" ht="16.5" customHeight="1">
      <c r="B122" s="122"/>
      <c r="C122" s="123" t="s">
        <v>196</v>
      </c>
      <c r="D122" s="123" t="s">
        <v>130</v>
      </c>
      <c r="E122" s="124" t="s">
        <v>197</v>
      </c>
      <c r="F122" s="125" t="s">
        <v>198</v>
      </c>
      <c r="G122" s="126" t="s">
        <v>199</v>
      </c>
      <c r="H122" s="127">
        <v>222.2</v>
      </c>
      <c r="I122" s="128"/>
      <c r="J122" s="128"/>
      <c r="K122" s="125" t="s">
        <v>134</v>
      </c>
      <c r="L122" s="26"/>
      <c r="M122" s="46" t="s">
        <v>1</v>
      </c>
      <c r="N122" s="129" t="s">
        <v>33</v>
      </c>
      <c r="O122" s="130">
        <v>0.595</v>
      </c>
      <c r="P122" s="130">
        <f>O122*H122</f>
        <v>132.20899999999997</v>
      </c>
      <c r="Q122" s="130">
        <v>0</v>
      </c>
      <c r="R122" s="130">
        <f>Q122*H122</f>
        <v>0</v>
      </c>
      <c r="S122" s="130">
        <v>0.038</v>
      </c>
      <c r="T122" s="131">
        <f>S122*H122</f>
        <v>8.4436</v>
      </c>
      <c r="AR122" s="15" t="s">
        <v>135</v>
      </c>
      <c r="AT122" s="15" t="s">
        <v>130</v>
      </c>
      <c r="AU122" s="15" t="s">
        <v>72</v>
      </c>
      <c r="AY122" s="15" t="s">
        <v>127</v>
      </c>
      <c r="BE122" s="132">
        <f>IF(N122="základní",J122,0)</f>
        <v>0</v>
      </c>
      <c r="BF122" s="132">
        <f>IF(N122="snížená",J122,0)</f>
        <v>0</v>
      </c>
      <c r="BG122" s="132">
        <f>IF(N122="zákl. přenesená",J122,0)</f>
        <v>0</v>
      </c>
      <c r="BH122" s="132">
        <f>IF(N122="sníž. přenesená",J122,0)</f>
        <v>0</v>
      </c>
      <c r="BI122" s="132">
        <f>IF(N122="nulová",J122,0)</f>
        <v>0</v>
      </c>
      <c r="BJ122" s="15" t="s">
        <v>70</v>
      </c>
      <c r="BK122" s="132">
        <f>ROUND(I122*H122,2)</f>
        <v>0</v>
      </c>
      <c r="BL122" s="15" t="s">
        <v>135</v>
      </c>
      <c r="BM122" s="15" t="s">
        <v>200</v>
      </c>
    </row>
    <row r="123" spans="2:65" s="1" customFormat="1" ht="16.5" customHeight="1">
      <c r="B123" s="122"/>
      <c r="C123" s="123" t="s">
        <v>8</v>
      </c>
      <c r="D123" s="123" t="s">
        <v>130</v>
      </c>
      <c r="E123" s="124" t="s">
        <v>201</v>
      </c>
      <c r="F123" s="125" t="s">
        <v>202</v>
      </c>
      <c r="G123" s="126" t="s">
        <v>133</v>
      </c>
      <c r="H123" s="127">
        <v>110</v>
      </c>
      <c r="I123" s="128"/>
      <c r="J123" s="128"/>
      <c r="K123" s="125" t="s">
        <v>134</v>
      </c>
      <c r="L123" s="26"/>
      <c r="M123" s="46" t="s">
        <v>1</v>
      </c>
      <c r="N123" s="129" t="s">
        <v>33</v>
      </c>
      <c r="O123" s="130">
        <v>0.3</v>
      </c>
      <c r="P123" s="130">
        <f>O123*H123</f>
        <v>33</v>
      </c>
      <c r="Q123" s="130">
        <v>0</v>
      </c>
      <c r="R123" s="130">
        <f>Q123*H123</f>
        <v>0</v>
      </c>
      <c r="S123" s="130">
        <v>0.068</v>
      </c>
      <c r="T123" s="131">
        <f>S123*H123</f>
        <v>7.48</v>
      </c>
      <c r="AR123" s="15" t="s">
        <v>135</v>
      </c>
      <c r="AT123" s="15" t="s">
        <v>130</v>
      </c>
      <c r="AU123" s="15" t="s">
        <v>72</v>
      </c>
      <c r="AY123" s="15" t="s">
        <v>127</v>
      </c>
      <c r="BE123" s="132">
        <f>IF(N123="základní",J123,0)</f>
        <v>0</v>
      </c>
      <c r="BF123" s="132">
        <f>IF(N123="snížená",J123,0)</f>
        <v>0</v>
      </c>
      <c r="BG123" s="132">
        <f>IF(N123="zákl. přenesená",J123,0)</f>
        <v>0</v>
      </c>
      <c r="BH123" s="132">
        <f>IF(N123="sníž. přenesená",J123,0)</f>
        <v>0</v>
      </c>
      <c r="BI123" s="132">
        <f>IF(N123="nulová",J123,0)</f>
        <v>0</v>
      </c>
      <c r="BJ123" s="15" t="s">
        <v>70</v>
      </c>
      <c r="BK123" s="132">
        <f>ROUND(I123*H123,2)</f>
        <v>0</v>
      </c>
      <c r="BL123" s="15" t="s">
        <v>135</v>
      </c>
      <c r="BM123" s="15" t="s">
        <v>203</v>
      </c>
    </row>
    <row r="124" spans="2:63" s="10" customFormat="1" ht="22.7" customHeight="1">
      <c r="B124" s="110"/>
      <c r="D124" s="111" t="s">
        <v>61</v>
      </c>
      <c r="E124" s="120" t="s">
        <v>204</v>
      </c>
      <c r="F124" s="120" t="s">
        <v>205</v>
      </c>
      <c r="J124" s="121"/>
      <c r="L124" s="110"/>
      <c r="M124" s="114"/>
      <c r="N124" s="115"/>
      <c r="O124" s="115"/>
      <c r="P124" s="116">
        <f>SUM(P125:P130)</f>
        <v>224.38875</v>
      </c>
      <c r="Q124" s="115"/>
      <c r="R124" s="116">
        <f>SUM(R125:R130)</f>
        <v>0</v>
      </c>
      <c r="S124" s="115"/>
      <c r="T124" s="117">
        <f>SUM(T125:T130)</f>
        <v>0</v>
      </c>
      <c r="AR124" s="111" t="s">
        <v>70</v>
      </c>
      <c r="AT124" s="118" t="s">
        <v>61</v>
      </c>
      <c r="AU124" s="118" t="s">
        <v>70</v>
      </c>
      <c r="AY124" s="111" t="s">
        <v>127</v>
      </c>
      <c r="BK124" s="119">
        <f>SUM(BK125:BK130)</f>
        <v>0</v>
      </c>
    </row>
    <row r="125" spans="2:65" s="1" customFormat="1" ht="16.5" customHeight="1">
      <c r="B125" s="122"/>
      <c r="C125" s="123" t="s">
        <v>206</v>
      </c>
      <c r="D125" s="123" t="s">
        <v>130</v>
      </c>
      <c r="E125" s="124" t="s">
        <v>207</v>
      </c>
      <c r="F125" s="125" t="s">
        <v>208</v>
      </c>
      <c r="G125" s="126" t="s">
        <v>209</v>
      </c>
      <c r="H125" s="127">
        <v>39.75</v>
      </c>
      <c r="I125" s="128"/>
      <c r="J125" s="128"/>
      <c r="K125" s="125" t="s">
        <v>134</v>
      </c>
      <c r="L125" s="26"/>
      <c r="M125" s="46" t="s">
        <v>1</v>
      </c>
      <c r="N125" s="129" t="s">
        <v>33</v>
      </c>
      <c r="O125" s="130">
        <v>5.46</v>
      </c>
      <c r="P125" s="130">
        <f>O125*H125</f>
        <v>217.035</v>
      </c>
      <c r="Q125" s="130">
        <v>0</v>
      </c>
      <c r="R125" s="130">
        <f>Q125*H125</f>
        <v>0</v>
      </c>
      <c r="S125" s="130">
        <v>0</v>
      </c>
      <c r="T125" s="131">
        <f>S125*H125</f>
        <v>0</v>
      </c>
      <c r="AR125" s="15" t="s">
        <v>135</v>
      </c>
      <c r="AT125" s="15" t="s">
        <v>130</v>
      </c>
      <c r="AU125" s="15" t="s">
        <v>72</v>
      </c>
      <c r="AY125" s="15" t="s">
        <v>127</v>
      </c>
      <c r="BE125" s="132">
        <f>IF(N125="základní",J125,0)</f>
        <v>0</v>
      </c>
      <c r="BF125" s="132">
        <f>IF(N125="snížená",J125,0)</f>
        <v>0</v>
      </c>
      <c r="BG125" s="132">
        <f>IF(N125="zákl. přenesená",J125,0)</f>
        <v>0</v>
      </c>
      <c r="BH125" s="132">
        <f>IF(N125="sníž. přenesená",J125,0)</f>
        <v>0</v>
      </c>
      <c r="BI125" s="132">
        <f>IF(N125="nulová",J125,0)</f>
        <v>0</v>
      </c>
      <c r="BJ125" s="15" t="s">
        <v>70</v>
      </c>
      <c r="BK125" s="132">
        <f>ROUND(I125*H125,2)</f>
        <v>0</v>
      </c>
      <c r="BL125" s="15" t="s">
        <v>135</v>
      </c>
      <c r="BM125" s="15" t="s">
        <v>210</v>
      </c>
    </row>
    <row r="126" spans="2:65" s="1" customFormat="1" ht="16.5" customHeight="1">
      <c r="B126" s="122"/>
      <c r="C126" s="123" t="s">
        <v>211</v>
      </c>
      <c r="D126" s="123" t="s">
        <v>130</v>
      </c>
      <c r="E126" s="124" t="s">
        <v>212</v>
      </c>
      <c r="F126" s="125" t="s">
        <v>213</v>
      </c>
      <c r="G126" s="126" t="s">
        <v>209</v>
      </c>
      <c r="H126" s="127">
        <v>39.75</v>
      </c>
      <c r="I126" s="128"/>
      <c r="J126" s="128"/>
      <c r="K126" s="125" t="s">
        <v>134</v>
      </c>
      <c r="L126" s="26"/>
      <c r="M126" s="46" t="s">
        <v>1</v>
      </c>
      <c r="N126" s="129" t="s">
        <v>33</v>
      </c>
      <c r="O126" s="130">
        <v>0.125</v>
      </c>
      <c r="P126" s="130">
        <f>O126*H126</f>
        <v>4.96875</v>
      </c>
      <c r="Q126" s="130">
        <v>0</v>
      </c>
      <c r="R126" s="130">
        <f>Q126*H126</f>
        <v>0</v>
      </c>
      <c r="S126" s="130">
        <v>0</v>
      </c>
      <c r="T126" s="131">
        <f>S126*H126</f>
        <v>0</v>
      </c>
      <c r="AR126" s="15" t="s">
        <v>135</v>
      </c>
      <c r="AT126" s="15" t="s">
        <v>130</v>
      </c>
      <c r="AU126" s="15" t="s">
        <v>72</v>
      </c>
      <c r="AY126" s="15" t="s">
        <v>127</v>
      </c>
      <c r="BE126" s="132">
        <f>IF(N126="základní",J126,0)</f>
        <v>0</v>
      </c>
      <c r="BF126" s="132">
        <f>IF(N126="snížená",J126,0)</f>
        <v>0</v>
      </c>
      <c r="BG126" s="132">
        <f>IF(N126="zákl. přenesená",J126,0)</f>
        <v>0</v>
      </c>
      <c r="BH126" s="132">
        <f>IF(N126="sníž. přenesená",J126,0)</f>
        <v>0</v>
      </c>
      <c r="BI126" s="132">
        <f>IF(N126="nulová",J126,0)</f>
        <v>0</v>
      </c>
      <c r="BJ126" s="15" t="s">
        <v>70</v>
      </c>
      <c r="BK126" s="132">
        <f>ROUND(I126*H126,2)</f>
        <v>0</v>
      </c>
      <c r="BL126" s="15" t="s">
        <v>135</v>
      </c>
      <c r="BM126" s="15" t="s">
        <v>214</v>
      </c>
    </row>
    <row r="127" spans="2:65" s="1" customFormat="1" ht="16.5" customHeight="1">
      <c r="B127" s="122"/>
      <c r="C127" s="123" t="s">
        <v>215</v>
      </c>
      <c r="D127" s="123" t="s">
        <v>130</v>
      </c>
      <c r="E127" s="124" t="s">
        <v>216</v>
      </c>
      <c r="F127" s="125" t="s">
        <v>217</v>
      </c>
      <c r="G127" s="126" t="s">
        <v>209</v>
      </c>
      <c r="H127" s="127">
        <v>397.5</v>
      </c>
      <c r="I127" s="128"/>
      <c r="J127" s="128"/>
      <c r="K127" s="125" t="s">
        <v>134</v>
      </c>
      <c r="L127" s="26"/>
      <c r="M127" s="46" t="s">
        <v>1</v>
      </c>
      <c r="N127" s="129" t="s">
        <v>33</v>
      </c>
      <c r="O127" s="130">
        <v>0.006</v>
      </c>
      <c r="P127" s="130">
        <f>O127*H127</f>
        <v>2.3850000000000002</v>
      </c>
      <c r="Q127" s="130">
        <v>0</v>
      </c>
      <c r="R127" s="130">
        <f>Q127*H127</f>
        <v>0</v>
      </c>
      <c r="S127" s="130">
        <v>0</v>
      </c>
      <c r="T127" s="131">
        <f>S127*H127</f>
        <v>0</v>
      </c>
      <c r="AR127" s="15" t="s">
        <v>135</v>
      </c>
      <c r="AT127" s="15" t="s">
        <v>130</v>
      </c>
      <c r="AU127" s="15" t="s">
        <v>72</v>
      </c>
      <c r="AY127" s="15" t="s">
        <v>127</v>
      </c>
      <c r="BE127" s="132">
        <f>IF(N127="základní",J127,0)</f>
        <v>0</v>
      </c>
      <c r="BF127" s="132">
        <f>IF(N127="snížená",J127,0)</f>
        <v>0</v>
      </c>
      <c r="BG127" s="132">
        <f>IF(N127="zákl. přenesená",J127,0)</f>
        <v>0</v>
      </c>
      <c r="BH127" s="132">
        <f>IF(N127="sníž. přenesená",J127,0)</f>
        <v>0</v>
      </c>
      <c r="BI127" s="132">
        <f>IF(N127="nulová",J127,0)</f>
        <v>0</v>
      </c>
      <c r="BJ127" s="15" t="s">
        <v>70</v>
      </c>
      <c r="BK127" s="132">
        <f>ROUND(I127*H127,2)</f>
        <v>0</v>
      </c>
      <c r="BL127" s="15" t="s">
        <v>135</v>
      </c>
      <c r="BM127" s="15" t="s">
        <v>218</v>
      </c>
    </row>
    <row r="128" spans="2:51" s="11" customFormat="1" ht="12">
      <c r="B128" s="133"/>
      <c r="D128" s="134" t="s">
        <v>137</v>
      </c>
      <c r="E128" s="135" t="s">
        <v>1</v>
      </c>
      <c r="F128" s="136" t="s">
        <v>219</v>
      </c>
      <c r="H128" s="137">
        <v>397.5</v>
      </c>
      <c r="L128" s="133"/>
      <c r="M128" s="138"/>
      <c r="N128" s="139"/>
      <c r="O128" s="139"/>
      <c r="P128" s="139"/>
      <c r="Q128" s="139"/>
      <c r="R128" s="139"/>
      <c r="S128" s="139"/>
      <c r="T128" s="140"/>
      <c r="AT128" s="135" t="s">
        <v>137</v>
      </c>
      <c r="AU128" s="135" t="s">
        <v>72</v>
      </c>
      <c r="AV128" s="11" t="s">
        <v>72</v>
      </c>
      <c r="AW128" s="11" t="s">
        <v>25</v>
      </c>
      <c r="AX128" s="11" t="s">
        <v>62</v>
      </c>
      <c r="AY128" s="135" t="s">
        <v>127</v>
      </c>
    </row>
    <row r="129" spans="2:51" s="12" customFormat="1" ht="12">
      <c r="B129" s="141"/>
      <c r="D129" s="134" t="s">
        <v>137</v>
      </c>
      <c r="E129" s="142" t="s">
        <v>1</v>
      </c>
      <c r="F129" s="143" t="s">
        <v>139</v>
      </c>
      <c r="H129" s="144">
        <v>397.5</v>
      </c>
      <c r="L129" s="141"/>
      <c r="M129" s="145"/>
      <c r="N129" s="146"/>
      <c r="O129" s="146"/>
      <c r="P129" s="146"/>
      <c r="Q129" s="146"/>
      <c r="R129" s="146"/>
      <c r="S129" s="146"/>
      <c r="T129" s="147"/>
      <c r="AT129" s="142" t="s">
        <v>137</v>
      </c>
      <c r="AU129" s="142" t="s">
        <v>72</v>
      </c>
      <c r="AV129" s="12" t="s">
        <v>135</v>
      </c>
      <c r="AW129" s="12" t="s">
        <v>25</v>
      </c>
      <c r="AX129" s="12" t="s">
        <v>70</v>
      </c>
      <c r="AY129" s="142" t="s">
        <v>127</v>
      </c>
    </row>
    <row r="130" spans="2:65" s="1" customFormat="1" ht="16.5" customHeight="1">
      <c r="B130" s="122"/>
      <c r="C130" s="123" t="s">
        <v>220</v>
      </c>
      <c r="D130" s="123" t="s">
        <v>130</v>
      </c>
      <c r="E130" s="124" t="s">
        <v>221</v>
      </c>
      <c r="F130" s="125" t="s">
        <v>222</v>
      </c>
      <c r="G130" s="126" t="s">
        <v>209</v>
      </c>
      <c r="H130" s="127">
        <v>39.75</v>
      </c>
      <c r="I130" s="128"/>
      <c r="J130" s="128"/>
      <c r="K130" s="125" t="s">
        <v>1</v>
      </c>
      <c r="L130" s="26"/>
      <c r="M130" s="46" t="s">
        <v>1</v>
      </c>
      <c r="N130" s="129" t="s">
        <v>33</v>
      </c>
      <c r="O130" s="130">
        <v>0</v>
      </c>
      <c r="P130" s="130">
        <f>O130*H130</f>
        <v>0</v>
      </c>
      <c r="Q130" s="130">
        <v>0</v>
      </c>
      <c r="R130" s="130">
        <f>Q130*H130</f>
        <v>0</v>
      </c>
      <c r="S130" s="130">
        <v>0</v>
      </c>
      <c r="T130" s="131">
        <f>S130*H130</f>
        <v>0</v>
      </c>
      <c r="AR130" s="15" t="s">
        <v>135</v>
      </c>
      <c r="AT130" s="15" t="s">
        <v>130</v>
      </c>
      <c r="AU130" s="15" t="s">
        <v>72</v>
      </c>
      <c r="AY130" s="15" t="s">
        <v>127</v>
      </c>
      <c r="BE130" s="132">
        <f>IF(N130="základní",J130,0)</f>
        <v>0</v>
      </c>
      <c r="BF130" s="132">
        <f>IF(N130="snížená",J130,0)</f>
        <v>0</v>
      </c>
      <c r="BG130" s="132">
        <f>IF(N130="zákl. přenesená",J130,0)</f>
        <v>0</v>
      </c>
      <c r="BH130" s="132">
        <f>IF(N130="sníž. přenesená",J130,0)</f>
        <v>0</v>
      </c>
      <c r="BI130" s="132">
        <f>IF(N130="nulová",J130,0)</f>
        <v>0</v>
      </c>
      <c r="BJ130" s="15" t="s">
        <v>70</v>
      </c>
      <c r="BK130" s="132">
        <f>ROUND(I130*H130,2)</f>
        <v>0</v>
      </c>
      <c r="BL130" s="15" t="s">
        <v>135</v>
      </c>
      <c r="BM130" s="15" t="s">
        <v>223</v>
      </c>
    </row>
    <row r="131" spans="2:63" s="10" customFormat="1" ht="22.7" customHeight="1">
      <c r="B131" s="110"/>
      <c r="D131" s="111" t="s">
        <v>61</v>
      </c>
      <c r="E131" s="120" t="s">
        <v>224</v>
      </c>
      <c r="F131" s="120" t="s">
        <v>225</v>
      </c>
      <c r="J131" s="121"/>
      <c r="L131" s="110"/>
      <c r="M131" s="114"/>
      <c r="N131" s="115"/>
      <c r="O131" s="115"/>
      <c r="P131" s="116">
        <f>P132</f>
        <v>6.526949999999999</v>
      </c>
      <c r="Q131" s="115"/>
      <c r="R131" s="116">
        <f>R132</f>
        <v>0</v>
      </c>
      <c r="S131" s="115"/>
      <c r="T131" s="117">
        <f>T132</f>
        <v>0</v>
      </c>
      <c r="AR131" s="111" t="s">
        <v>70</v>
      </c>
      <c r="AT131" s="118" t="s">
        <v>61</v>
      </c>
      <c r="AU131" s="118" t="s">
        <v>70</v>
      </c>
      <c r="AY131" s="111" t="s">
        <v>127</v>
      </c>
      <c r="BK131" s="119">
        <f>BK132</f>
        <v>0</v>
      </c>
    </row>
    <row r="132" spans="2:65" s="1" customFormat="1" ht="16.5" customHeight="1">
      <c r="B132" s="122"/>
      <c r="C132" s="123" t="s">
        <v>226</v>
      </c>
      <c r="D132" s="123" t="s">
        <v>130</v>
      </c>
      <c r="E132" s="124" t="s">
        <v>227</v>
      </c>
      <c r="F132" s="125" t="s">
        <v>228</v>
      </c>
      <c r="G132" s="126" t="s">
        <v>209</v>
      </c>
      <c r="H132" s="127">
        <v>20.525</v>
      </c>
      <c r="I132" s="128"/>
      <c r="J132" s="128"/>
      <c r="K132" s="125" t="s">
        <v>134</v>
      </c>
      <c r="L132" s="26"/>
      <c r="M132" s="46" t="s">
        <v>1</v>
      </c>
      <c r="N132" s="129" t="s">
        <v>33</v>
      </c>
      <c r="O132" s="130">
        <v>0.318</v>
      </c>
      <c r="P132" s="130">
        <f>O132*H132</f>
        <v>6.526949999999999</v>
      </c>
      <c r="Q132" s="130">
        <v>0</v>
      </c>
      <c r="R132" s="130">
        <f>Q132*H132</f>
        <v>0</v>
      </c>
      <c r="S132" s="130">
        <v>0</v>
      </c>
      <c r="T132" s="131">
        <f>S132*H132</f>
        <v>0</v>
      </c>
      <c r="AR132" s="15" t="s">
        <v>135</v>
      </c>
      <c r="AT132" s="15" t="s">
        <v>130</v>
      </c>
      <c r="AU132" s="15" t="s">
        <v>72</v>
      </c>
      <c r="AY132" s="15" t="s">
        <v>127</v>
      </c>
      <c r="BE132" s="132">
        <f>IF(N132="základní",J132,0)</f>
        <v>0</v>
      </c>
      <c r="BF132" s="132">
        <f>IF(N132="snížená",J132,0)</f>
        <v>0</v>
      </c>
      <c r="BG132" s="132">
        <f>IF(N132="zákl. přenesená",J132,0)</f>
        <v>0</v>
      </c>
      <c r="BH132" s="132">
        <f>IF(N132="sníž. přenesená",J132,0)</f>
        <v>0</v>
      </c>
      <c r="BI132" s="132">
        <f>IF(N132="nulová",J132,0)</f>
        <v>0</v>
      </c>
      <c r="BJ132" s="15" t="s">
        <v>70</v>
      </c>
      <c r="BK132" s="132">
        <f>ROUND(I132*H132,2)</f>
        <v>0</v>
      </c>
      <c r="BL132" s="15" t="s">
        <v>135</v>
      </c>
      <c r="BM132" s="15" t="s">
        <v>229</v>
      </c>
    </row>
    <row r="133" spans="2:63" s="10" customFormat="1" ht="25.9" customHeight="1">
      <c r="B133" s="110"/>
      <c r="D133" s="111" t="s">
        <v>61</v>
      </c>
      <c r="E133" s="112" t="s">
        <v>230</v>
      </c>
      <c r="F133" s="112" t="s">
        <v>231</v>
      </c>
      <c r="J133" s="113"/>
      <c r="L133" s="110"/>
      <c r="M133" s="114"/>
      <c r="N133" s="115"/>
      <c r="O133" s="115"/>
      <c r="P133" s="116">
        <f>P134+P142+P148+P153+P160</f>
        <v>893.549</v>
      </c>
      <c r="Q133" s="115"/>
      <c r="R133" s="116">
        <f>R134+R142+R148+R153+R160</f>
        <v>8.436966</v>
      </c>
      <c r="S133" s="115"/>
      <c r="T133" s="117">
        <f>T134+T142+T148+T153+T160</f>
        <v>0.051480000000000005</v>
      </c>
      <c r="AR133" s="111" t="s">
        <v>72</v>
      </c>
      <c r="AT133" s="118" t="s">
        <v>61</v>
      </c>
      <c r="AU133" s="118" t="s">
        <v>62</v>
      </c>
      <c r="AY133" s="111" t="s">
        <v>127</v>
      </c>
      <c r="BK133" s="119">
        <f>BK134+BK142+BK148+BK153+BK160</f>
        <v>0</v>
      </c>
    </row>
    <row r="134" spans="2:63" s="10" customFormat="1" ht="22.7" customHeight="1">
      <c r="B134" s="110"/>
      <c r="D134" s="111" t="s">
        <v>61</v>
      </c>
      <c r="E134" s="120" t="s">
        <v>232</v>
      </c>
      <c r="F134" s="120" t="s">
        <v>233</v>
      </c>
      <c r="J134" s="121"/>
      <c r="L134" s="110"/>
      <c r="M134" s="114"/>
      <c r="N134" s="115"/>
      <c r="O134" s="115"/>
      <c r="P134" s="116">
        <f>SUM(P135:P141)</f>
        <v>3.996</v>
      </c>
      <c r="Q134" s="115"/>
      <c r="R134" s="116">
        <f>SUM(R135:R141)</f>
        <v>0.087516</v>
      </c>
      <c r="S134" s="115"/>
      <c r="T134" s="117">
        <f>SUM(T135:T141)</f>
        <v>0</v>
      </c>
      <c r="AR134" s="111" t="s">
        <v>72</v>
      </c>
      <c r="AT134" s="118" t="s">
        <v>61</v>
      </c>
      <c r="AU134" s="118" t="s">
        <v>70</v>
      </c>
      <c r="AY134" s="111" t="s">
        <v>127</v>
      </c>
      <c r="BK134" s="119">
        <f>SUM(BK135:BK141)</f>
        <v>0</v>
      </c>
    </row>
    <row r="135" spans="2:65" s="1" customFormat="1" ht="16.5" customHeight="1">
      <c r="B135" s="122"/>
      <c r="C135" s="123" t="s">
        <v>7</v>
      </c>
      <c r="D135" s="123" t="s">
        <v>130</v>
      </c>
      <c r="E135" s="124" t="s">
        <v>234</v>
      </c>
      <c r="F135" s="125" t="s">
        <v>235</v>
      </c>
      <c r="G135" s="126" t="s">
        <v>133</v>
      </c>
      <c r="H135" s="127">
        <v>18</v>
      </c>
      <c r="I135" s="128"/>
      <c r="J135" s="128"/>
      <c r="K135" s="125" t="s">
        <v>134</v>
      </c>
      <c r="L135" s="26"/>
      <c r="M135" s="46" t="s">
        <v>1</v>
      </c>
      <c r="N135" s="129" t="s">
        <v>33</v>
      </c>
      <c r="O135" s="130">
        <v>0.222</v>
      </c>
      <c r="P135" s="130">
        <f>O135*H135</f>
        <v>3.996</v>
      </c>
      <c r="Q135" s="130">
        <v>0.0004</v>
      </c>
      <c r="R135" s="130">
        <f>Q135*H135</f>
        <v>0.007200000000000001</v>
      </c>
      <c r="S135" s="130">
        <v>0</v>
      </c>
      <c r="T135" s="131">
        <f>S135*H135</f>
        <v>0</v>
      </c>
      <c r="AR135" s="15" t="s">
        <v>206</v>
      </c>
      <c r="AT135" s="15" t="s">
        <v>130</v>
      </c>
      <c r="AU135" s="15" t="s">
        <v>72</v>
      </c>
      <c r="AY135" s="15" t="s">
        <v>127</v>
      </c>
      <c r="BE135" s="132">
        <f>IF(N135="základní",J135,0)</f>
        <v>0</v>
      </c>
      <c r="BF135" s="132">
        <f>IF(N135="snížená",J135,0)</f>
        <v>0</v>
      </c>
      <c r="BG135" s="132">
        <f>IF(N135="zákl. přenesená",J135,0)</f>
        <v>0</v>
      </c>
      <c r="BH135" s="132">
        <f>IF(N135="sníž. přenesená",J135,0)</f>
        <v>0</v>
      </c>
      <c r="BI135" s="132">
        <f>IF(N135="nulová",J135,0)</f>
        <v>0</v>
      </c>
      <c r="BJ135" s="15" t="s">
        <v>70</v>
      </c>
      <c r="BK135" s="132">
        <f>ROUND(I135*H135,2)</f>
        <v>0</v>
      </c>
      <c r="BL135" s="15" t="s">
        <v>206</v>
      </c>
      <c r="BM135" s="15" t="s">
        <v>236</v>
      </c>
    </row>
    <row r="136" spans="2:51" s="13" customFormat="1" ht="12">
      <c r="B136" s="148"/>
      <c r="D136" s="134" t="s">
        <v>137</v>
      </c>
      <c r="E136" s="149" t="s">
        <v>1</v>
      </c>
      <c r="F136" s="150" t="s">
        <v>145</v>
      </c>
      <c r="H136" s="149" t="s">
        <v>1</v>
      </c>
      <c r="L136" s="148"/>
      <c r="M136" s="151"/>
      <c r="N136" s="152"/>
      <c r="O136" s="152"/>
      <c r="P136" s="152"/>
      <c r="Q136" s="152"/>
      <c r="R136" s="152"/>
      <c r="S136" s="152"/>
      <c r="T136" s="153"/>
      <c r="AT136" s="149" t="s">
        <v>137</v>
      </c>
      <c r="AU136" s="149" t="s">
        <v>72</v>
      </c>
      <c r="AV136" s="13" t="s">
        <v>70</v>
      </c>
      <c r="AW136" s="13" t="s">
        <v>25</v>
      </c>
      <c r="AX136" s="13" t="s">
        <v>62</v>
      </c>
      <c r="AY136" s="149" t="s">
        <v>127</v>
      </c>
    </row>
    <row r="137" spans="2:51" s="11" customFormat="1" ht="12">
      <c r="B137" s="133"/>
      <c r="D137" s="134" t="s">
        <v>137</v>
      </c>
      <c r="E137" s="135" t="s">
        <v>1</v>
      </c>
      <c r="F137" s="136" t="s">
        <v>237</v>
      </c>
      <c r="H137" s="137">
        <v>18</v>
      </c>
      <c r="L137" s="133"/>
      <c r="M137" s="138"/>
      <c r="N137" s="139"/>
      <c r="O137" s="139"/>
      <c r="P137" s="139"/>
      <c r="Q137" s="139"/>
      <c r="R137" s="139"/>
      <c r="S137" s="139"/>
      <c r="T137" s="140"/>
      <c r="AT137" s="135" t="s">
        <v>137</v>
      </c>
      <c r="AU137" s="135" t="s">
        <v>72</v>
      </c>
      <c r="AV137" s="11" t="s">
        <v>72</v>
      </c>
      <c r="AW137" s="11" t="s">
        <v>25</v>
      </c>
      <c r="AX137" s="11" t="s">
        <v>62</v>
      </c>
      <c r="AY137" s="135" t="s">
        <v>127</v>
      </c>
    </row>
    <row r="138" spans="2:51" s="12" customFormat="1" ht="12">
      <c r="B138" s="141"/>
      <c r="D138" s="134" t="s">
        <v>137</v>
      </c>
      <c r="E138" s="142" t="s">
        <v>1</v>
      </c>
      <c r="F138" s="143" t="s">
        <v>139</v>
      </c>
      <c r="H138" s="144">
        <v>18</v>
      </c>
      <c r="L138" s="141"/>
      <c r="M138" s="145"/>
      <c r="N138" s="146"/>
      <c r="O138" s="146"/>
      <c r="P138" s="146"/>
      <c r="Q138" s="146"/>
      <c r="R138" s="146"/>
      <c r="S138" s="146"/>
      <c r="T138" s="147"/>
      <c r="AT138" s="142" t="s">
        <v>137</v>
      </c>
      <c r="AU138" s="142" t="s">
        <v>72</v>
      </c>
      <c r="AV138" s="12" t="s">
        <v>135</v>
      </c>
      <c r="AW138" s="12" t="s">
        <v>25</v>
      </c>
      <c r="AX138" s="12" t="s">
        <v>70</v>
      </c>
      <c r="AY138" s="142" t="s">
        <v>127</v>
      </c>
    </row>
    <row r="139" spans="2:65" s="1" customFormat="1" ht="22.5" customHeight="1">
      <c r="B139" s="122"/>
      <c r="C139" s="154" t="s">
        <v>238</v>
      </c>
      <c r="D139" s="154" t="s">
        <v>147</v>
      </c>
      <c r="E139" s="155" t="s">
        <v>239</v>
      </c>
      <c r="F139" s="156" t="s">
        <v>240</v>
      </c>
      <c r="G139" s="157" t="s">
        <v>133</v>
      </c>
      <c r="H139" s="158">
        <v>20.7</v>
      </c>
      <c r="I139" s="159"/>
      <c r="J139" s="159"/>
      <c r="K139" s="156" t="s">
        <v>134</v>
      </c>
      <c r="L139" s="160"/>
      <c r="M139" s="161" t="s">
        <v>1</v>
      </c>
      <c r="N139" s="162" t="s">
        <v>33</v>
      </c>
      <c r="O139" s="130">
        <v>0</v>
      </c>
      <c r="P139" s="130">
        <f>O139*H139</f>
        <v>0</v>
      </c>
      <c r="Q139" s="130">
        <v>0.00388</v>
      </c>
      <c r="R139" s="130">
        <f>Q139*H139</f>
        <v>0.080316</v>
      </c>
      <c r="S139" s="130">
        <v>0</v>
      </c>
      <c r="T139" s="131">
        <f>S139*H139</f>
        <v>0</v>
      </c>
      <c r="AR139" s="15" t="s">
        <v>241</v>
      </c>
      <c r="AT139" s="15" t="s">
        <v>147</v>
      </c>
      <c r="AU139" s="15" t="s">
        <v>72</v>
      </c>
      <c r="AY139" s="15" t="s">
        <v>127</v>
      </c>
      <c r="BE139" s="132">
        <f>IF(N139="základní",J139,0)</f>
        <v>0</v>
      </c>
      <c r="BF139" s="132">
        <f>IF(N139="snížená",J139,0)</f>
        <v>0</v>
      </c>
      <c r="BG139" s="132">
        <f>IF(N139="zákl. přenesená",J139,0)</f>
        <v>0</v>
      </c>
      <c r="BH139" s="132">
        <f>IF(N139="sníž. přenesená",J139,0)</f>
        <v>0</v>
      </c>
      <c r="BI139" s="132">
        <f>IF(N139="nulová",J139,0)</f>
        <v>0</v>
      </c>
      <c r="BJ139" s="15" t="s">
        <v>70</v>
      </c>
      <c r="BK139" s="132">
        <f>ROUND(I139*H139,2)</f>
        <v>0</v>
      </c>
      <c r="BL139" s="15" t="s">
        <v>206</v>
      </c>
      <c r="BM139" s="15" t="s">
        <v>242</v>
      </c>
    </row>
    <row r="140" spans="2:51" s="11" customFormat="1" ht="12">
      <c r="B140" s="133"/>
      <c r="D140" s="134" t="s">
        <v>137</v>
      </c>
      <c r="F140" s="136" t="s">
        <v>243</v>
      </c>
      <c r="H140" s="137">
        <v>20.7</v>
      </c>
      <c r="L140" s="133"/>
      <c r="M140" s="138"/>
      <c r="N140" s="139"/>
      <c r="O140" s="139"/>
      <c r="P140" s="139"/>
      <c r="Q140" s="139"/>
      <c r="R140" s="139"/>
      <c r="S140" s="139"/>
      <c r="T140" s="140"/>
      <c r="AT140" s="135" t="s">
        <v>137</v>
      </c>
      <c r="AU140" s="135" t="s">
        <v>72</v>
      </c>
      <c r="AV140" s="11" t="s">
        <v>72</v>
      </c>
      <c r="AW140" s="11" t="s">
        <v>3</v>
      </c>
      <c r="AX140" s="11" t="s">
        <v>70</v>
      </c>
      <c r="AY140" s="135" t="s">
        <v>127</v>
      </c>
    </row>
    <row r="141" spans="2:65" s="1" customFormat="1" ht="16.5" customHeight="1">
      <c r="B141" s="122"/>
      <c r="C141" s="123" t="s">
        <v>244</v>
      </c>
      <c r="D141" s="123" t="s">
        <v>130</v>
      </c>
      <c r="E141" s="124" t="s">
        <v>245</v>
      </c>
      <c r="F141" s="125" t="s">
        <v>246</v>
      </c>
      <c r="G141" s="126" t="s">
        <v>247</v>
      </c>
      <c r="H141" s="127">
        <v>38.916</v>
      </c>
      <c r="I141" s="128"/>
      <c r="J141" s="128"/>
      <c r="K141" s="125" t="s">
        <v>134</v>
      </c>
      <c r="L141" s="26"/>
      <c r="M141" s="46" t="s">
        <v>1</v>
      </c>
      <c r="N141" s="129" t="s">
        <v>33</v>
      </c>
      <c r="O141" s="130">
        <v>0</v>
      </c>
      <c r="P141" s="130">
        <f>O141*H141</f>
        <v>0</v>
      </c>
      <c r="Q141" s="130">
        <v>0</v>
      </c>
      <c r="R141" s="130">
        <f>Q141*H141</f>
        <v>0</v>
      </c>
      <c r="S141" s="130">
        <v>0</v>
      </c>
      <c r="T141" s="131">
        <f>S141*H141</f>
        <v>0</v>
      </c>
      <c r="AR141" s="15" t="s">
        <v>206</v>
      </c>
      <c r="AT141" s="15" t="s">
        <v>130</v>
      </c>
      <c r="AU141" s="15" t="s">
        <v>72</v>
      </c>
      <c r="AY141" s="15" t="s">
        <v>127</v>
      </c>
      <c r="BE141" s="132">
        <f>IF(N141="základní",J141,0)</f>
        <v>0</v>
      </c>
      <c r="BF141" s="132">
        <f>IF(N141="snížená",J141,0)</f>
        <v>0</v>
      </c>
      <c r="BG141" s="132">
        <f>IF(N141="zákl. přenesená",J141,0)</f>
        <v>0</v>
      </c>
      <c r="BH141" s="132">
        <f>IF(N141="sníž. přenesená",J141,0)</f>
        <v>0</v>
      </c>
      <c r="BI141" s="132">
        <f>IF(N141="nulová",J141,0)</f>
        <v>0</v>
      </c>
      <c r="BJ141" s="15" t="s">
        <v>70</v>
      </c>
      <c r="BK141" s="132">
        <f>ROUND(I141*H141,2)</f>
        <v>0</v>
      </c>
      <c r="BL141" s="15" t="s">
        <v>206</v>
      </c>
      <c r="BM141" s="15" t="s">
        <v>248</v>
      </c>
    </row>
    <row r="142" spans="2:63" s="10" customFormat="1" ht="22.7" customHeight="1">
      <c r="B142" s="110"/>
      <c r="D142" s="111" t="s">
        <v>61</v>
      </c>
      <c r="E142" s="120" t="s">
        <v>249</v>
      </c>
      <c r="F142" s="120" t="s">
        <v>250</v>
      </c>
      <c r="J142" s="121"/>
      <c r="L142" s="110"/>
      <c r="M142" s="114"/>
      <c r="N142" s="115"/>
      <c r="O142" s="115"/>
      <c r="P142" s="116">
        <f>SUM(P143:P147)</f>
        <v>397.36</v>
      </c>
      <c r="Q142" s="115"/>
      <c r="R142" s="116">
        <f>SUM(R143:R147)</f>
        <v>3.9608</v>
      </c>
      <c r="S142" s="115"/>
      <c r="T142" s="117">
        <f>SUM(T143:T147)</f>
        <v>0</v>
      </c>
      <c r="AR142" s="111" t="s">
        <v>72</v>
      </c>
      <c r="AT142" s="118" t="s">
        <v>61</v>
      </c>
      <c r="AU142" s="118" t="s">
        <v>70</v>
      </c>
      <c r="AY142" s="111" t="s">
        <v>127</v>
      </c>
      <c r="BK142" s="119">
        <f>SUM(BK143:BK147)</f>
        <v>0</v>
      </c>
    </row>
    <row r="143" spans="2:65" s="1" customFormat="1" ht="16.5" customHeight="1">
      <c r="B143" s="122"/>
      <c r="C143" s="123" t="s">
        <v>251</v>
      </c>
      <c r="D143" s="123" t="s">
        <v>130</v>
      </c>
      <c r="E143" s="124" t="s">
        <v>252</v>
      </c>
      <c r="F143" s="125" t="s">
        <v>253</v>
      </c>
      <c r="G143" s="126" t="s">
        <v>133</v>
      </c>
      <c r="H143" s="127">
        <v>100</v>
      </c>
      <c r="I143" s="128"/>
      <c r="J143" s="128"/>
      <c r="K143" s="125" t="s">
        <v>134</v>
      </c>
      <c r="L143" s="26"/>
      <c r="M143" s="46" t="s">
        <v>1</v>
      </c>
      <c r="N143" s="129" t="s">
        <v>33</v>
      </c>
      <c r="O143" s="130">
        <v>0.968</v>
      </c>
      <c r="P143" s="130">
        <f>O143*H143</f>
        <v>96.8</v>
      </c>
      <c r="Q143" s="130">
        <v>0.01223</v>
      </c>
      <c r="R143" s="130">
        <f>Q143*H143</f>
        <v>1.2229999999999999</v>
      </c>
      <c r="S143" s="130">
        <v>0</v>
      </c>
      <c r="T143" s="131">
        <f>S143*H143</f>
        <v>0</v>
      </c>
      <c r="AR143" s="15" t="s">
        <v>206</v>
      </c>
      <c r="AT143" s="15" t="s">
        <v>130</v>
      </c>
      <c r="AU143" s="15" t="s">
        <v>72</v>
      </c>
      <c r="AY143" s="15" t="s">
        <v>127</v>
      </c>
      <c r="BE143" s="132">
        <f>IF(N143="základní",J143,0)</f>
        <v>0</v>
      </c>
      <c r="BF143" s="132">
        <f>IF(N143="snížená",J143,0)</f>
        <v>0</v>
      </c>
      <c r="BG143" s="132">
        <f>IF(N143="zákl. přenesená",J143,0)</f>
        <v>0</v>
      </c>
      <c r="BH143" s="132">
        <f>IF(N143="sníž. přenesená",J143,0)</f>
        <v>0</v>
      </c>
      <c r="BI143" s="132">
        <f>IF(N143="nulová",J143,0)</f>
        <v>0</v>
      </c>
      <c r="BJ143" s="15" t="s">
        <v>70</v>
      </c>
      <c r="BK143" s="132">
        <f>ROUND(I143*H143,2)</f>
        <v>0</v>
      </c>
      <c r="BL143" s="15" t="s">
        <v>206</v>
      </c>
      <c r="BM143" s="15" t="s">
        <v>254</v>
      </c>
    </row>
    <row r="144" spans="2:65" s="1" customFormat="1" ht="16.5" customHeight="1">
      <c r="B144" s="122"/>
      <c r="C144" s="123" t="s">
        <v>255</v>
      </c>
      <c r="D144" s="123" t="s">
        <v>130</v>
      </c>
      <c r="E144" s="124" t="s">
        <v>256</v>
      </c>
      <c r="F144" s="125" t="s">
        <v>257</v>
      </c>
      <c r="G144" s="126" t="s">
        <v>133</v>
      </c>
      <c r="H144" s="127">
        <v>520</v>
      </c>
      <c r="I144" s="128"/>
      <c r="J144" s="128"/>
      <c r="K144" s="125" t="s">
        <v>134</v>
      </c>
      <c r="L144" s="26"/>
      <c r="M144" s="46" t="s">
        <v>1</v>
      </c>
      <c r="N144" s="129" t="s">
        <v>33</v>
      </c>
      <c r="O144" s="130">
        <v>0.578</v>
      </c>
      <c r="P144" s="130">
        <f>O144*H144</f>
        <v>300.56</v>
      </c>
      <c r="Q144" s="130">
        <v>0.00117</v>
      </c>
      <c r="R144" s="130">
        <f>Q144*H144</f>
        <v>0.6084</v>
      </c>
      <c r="S144" s="130">
        <v>0</v>
      </c>
      <c r="T144" s="131">
        <f>S144*H144</f>
        <v>0</v>
      </c>
      <c r="AR144" s="15" t="s">
        <v>206</v>
      </c>
      <c r="AT144" s="15" t="s">
        <v>130</v>
      </c>
      <c r="AU144" s="15" t="s">
        <v>72</v>
      </c>
      <c r="AY144" s="15" t="s">
        <v>127</v>
      </c>
      <c r="BE144" s="132">
        <f>IF(N144="základní",J144,0)</f>
        <v>0</v>
      </c>
      <c r="BF144" s="132">
        <f>IF(N144="snížená",J144,0)</f>
        <v>0</v>
      </c>
      <c r="BG144" s="132">
        <f>IF(N144="zákl. přenesená",J144,0)</f>
        <v>0</v>
      </c>
      <c r="BH144" s="132">
        <f>IF(N144="sníž. přenesená",J144,0)</f>
        <v>0</v>
      </c>
      <c r="BI144" s="132">
        <f>IF(N144="nulová",J144,0)</f>
        <v>0</v>
      </c>
      <c r="BJ144" s="15" t="s">
        <v>70</v>
      </c>
      <c r="BK144" s="132">
        <f>ROUND(I144*H144,2)</f>
        <v>0</v>
      </c>
      <c r="BL144" s="15" t="s">
        <v>206</v>
      </c>
      <c r="BM144" s="15" t="s">
        <v>258</v>
      </c>
    </row>
    <row r="145" spans="2:65" s="1" customFormat="1" ht="16.5" customHeight="1">
      <c r="B145" s="122"/>
      <c r="C145" s="154" t="s">
        <v>259</v>
      </c>
      <c r="D145" s="154" t="s">
        <v>147</v>
      </c>
      <c r="E145" s="155" t="s">
        <v>260</v>
      </c>
      <c r="F145" s="156" t="s">
        <v>261</v>
      </c>
      <c r="G145" s="157" t="s">
        <v>133</v>
      </c>
      <c r="H145" s="158">
        <v>546</v>
      </c>
      <c r="I145" s="159"/>
      <c r="J145" s="159"/>
      <c r="K145" s="156" t="s">
        <v>134</v>
      </c>
      <c r="L145" s="160"/>
      <c r="M145" s="161" t="s">
        <v>1</v>
      </c>
      <c r="N145" s="162" t="s">
        <v>33</v>
      </c>
      <c r="O145" s="130">
        <v>0</v>
      </c>
      <c r="P145" s="130">
        <f>O145*H145</f>
        <v>0</v>
      </c>
      <c r="Q145" s="130">
        <v>0.0039</v>
      </c>
      <c r="R145" s="130">
        <f>Q145*H145</f>
        <v>2.1294</v>
      </c>
      <c r="S145" s="130">
        <v>0</v>
      </c>
      <c r="T145" s="131">
        <f>S145*H145</f>
        <v>0</v>
      </c>
      <c r="AR145" s="15" t="s">
        <v>241</v>
      </c>
      <c r="AT145" s="15" t="s">
        <v>147</v>
      </c>
      <c r="AU145" s="15" t="s">
        <v>72</v>
      </c>
      <c r="AY145" s="15" t="s">
        <v>127</v>
      </c>
      <c r="BE145" s="132">
        <f>IF(N145="základní",J145,0)</f>
        <v>0</v>
      </c>
      <c r="BF145" s="132">
        <f>IF(N145="snížená",J145,0)</f>
        <v>0</v>
      </c>
      <c r="BG145" s="132">
        <f>IF(N145="zákl. přenesená",J145,0)</f>
        <v>0</v>
      </c>
      <c r="BH145" s="132">
        <f>IF(N145="sníž. přenesená",J145,0)</f>
        <v>0</v>
      </c>
      <c r="BI145" s="132">
        <f>IF(N145="nulová",J145,0)</f>
        <v>0</v>
      </c>
      <c r="BJ145" s="15" t="s">
        <v>70</v>
      </c>
      <c r="BK145" s="132">
        <f>ROUND(I145*H145,2)</f>
        <v>0</v>
      </c>
      <c r="BL145" s="15" t="s">
        <v>206</v>
      </c>
      <c r="BM145" s="15" t="s">
        <v>262</v>
      </c>
    </row>
    <row r="146" spans="2:51" s="11" customFormat="1" ht="12">
      <c r="B146" s="133"/>
      <c r="D146" s="134" t="s">
        <v>137</v>
      </c>
      <c r="F146" s="136" t="s">
        <v>263</v>
      </c>
      <c r="H146" s="137">
        <v>546</v>
      </c>
      <c r="L146" s="133"/>
      <c r="M146" s="138"/>
      <c r="N146" s="139"/>
      <c r="O146" s="139"/>
      <c r="P146" s="139"/>
      <c r="Q146" s="139"/>
      <c r="R146" s="139"/>
      <c r="S146" s="139"/>
      <c r="T146" s="140"/>
      <c r="AT146" s="135" t="s">
        <v>137</v>
      </c>
      <c r="AU146" s="135" t="s">
        <v>72</v>
      </c>
      <c r="AV146" s="11" t="s">
        <v>72</v>
      </c>
      <c r="AW146" s="11" t="s">
        <v>3</v>
      </c>
      <c r="AX146" s="11" t="s">
        <v>70</v>
      </c>
      <c r="AY146" s="135" t="s">
        <v>127</v>
      </c>
    </row>
    <row r="147" spans="2:65" s="1" customFormat="1" ht="16.5" customHeight="1">
      <c r="B147" s="122"/>
      <c r="C147" s="123" t="s">
        <v>264</v>
      </c>
      <c r="D147" s="123" t="s">
        <v>130</v>
      </c>
      <c r="E147" s="124" t="s">
        <v>265</v>
      </c>
      <c r="F147" s="125" t="s">
        <v>266</v>
      </c>
      <c r="G147" s="126" t="s">
        <v>247</v>
      </c>
      <c r="H147" s="127">
        <v>4252.98</v>
      </c>
      <c r="I147" s="128"/>
      <c r="J147" s="128"/>
      <c r="K147" s="125" t="s">
        <v>134</v>
      </c>
      <c r="L147" s="26"/>
      <c r="M147" s="46" t="s">
        <v>1</v>
      </c>
      <c r="N147" s="129" t="s">
        <v>33</v>
      </c>
      <c r="O147" s="130">
        <v>0</v>
      </c>
      <c r="P147" s="130">
        <f>O147*H147</f>
        <v>0</v>
      </c>
      <c r="Q147" s="130">
        <v>0</v>
      </c>
      <c r="R147" s="130">
        <f>Q147*H147</f>
        <v>0</v>
      </c>
      <c r="S147" s="130">
        <v>0</v>
      </c>
      <c r="T147" s="131">
        <f>S147*H147</f>
        <v>0</v>
      </c>
      <c r="AR147" s="15" t="s">
        <v>206</v>
      </c>
      <c r="AT147" s="15" t="s">
        <v>130</v>
      </c>
      <c r="AU147" s="15" t="s">
        <v>72</v>
      </c>
      <c r="AY147" s="15" t="s">
        <v>127</v>
      </c>
      <c r="BE147" s="132">
        <f>IF(N147="základní",J147,0)</f>
        <v>0</v>
      </c>
      <c r="BF147" s="132">
        <f>IF(N147="snížená",J147,0)</f>
        <v>0</v>
      </c>
      <c r="BG147" s="132">
        <f>IF(N147="zákl. přenesená",J147,0)</f>
        <v>0</v>
      </c>
      <c r="BH147" s="132">
        <f>IF(N147="sníž. přenesená",J147,0)</f>
        <v>0</v>
      </c>
      <c r="BI147" s="132">
        <f>IF(N147="nulová",J147,0)</f>
        <v>0</v>
      </c>
      <c r="BJ147" s="15" t="s">
        <v>70</v>
      </c>
      <c r="BK147" s="132">
        <f>ROUND(I147*H147,2)</f>
        <v>0</v>
      </c>
      <c r="BL147" s="15" t="s">
        <v>206</v>
      </c>
      <c r="BM147" s="15" t="s">
        <v>267</v>
      </c>
    </row>
    <row r="148" spans="2:63" s="10" customFormat="1" ht="22.7" customHeight="1">
      <c r="B148" s="110"/>
      <c r="D148" s="111" t="s">
        <v>61</v>
      </c>
      <c r="E148" s="120" t="s">
        <v>268</v>
      </c>
      <c r="F148" s="120" t="s">
        <v>269</v>
      </c>
      <c r="J148" s="121"/>
      <c r="L148" s="110"/>
      <c r="M148" s="114"/>
      <c r="N148" s="115"/>
      <c r="O148" s="115"/>
      <c r="P148" s="116">
        <f>SUM(P149:P152)</f>
        <v>33.345</v>
      </c>
      <c r="Q148" s="115"/>
      <c r="R148" s="116">
        <f>SUM(R149:R152)</f>
        <v>1.2604499999999998</v>
      </c>
      <c r="S148" s="115"/>
      <c r="T148" s="117">
        <f>SUM(T149:T152)</f>
        <v>0</v>
      </c>
      <c r="AR148" s="111" t="s">
        <v>72</v>
      </c>
      <c r="AT148" s="118" t="s">
        <v>61</v>
      </c>
      <c r="AU148" s="118" t="s">
        <v>70</v>
      </c>
      <c r="AY148" s="111" t="s">
        <v>127</v>
      </c>
      <c r="BK148" s="119">
        <f>SUM(BK149:BK152)</f>
        <v>0</v>
      </c>
    </row>
    <row r="149" spans="2:65" s="1" customFormat="1" ht="16.5" customHeight="1">
      <c r="B149" s="122"/>
      <c r="C149" s="123" t="s">
        <v>270</v>
      </c>
      <c r="D149" s="123" t="s">
        <v>130</v>
      </c>
      <c r="E149" s="124" t="s">
        <v>271</v>
      </c>
      <c r="F149" s="125" t="s">
        <v>272</v>
      </c>
      <c r="G149" s="126" t="s">
        <v>133</v>
      </c>
      <c r="H149" s="127">
        <v>45</v>
      </c>
      <c r="I149" s="128"/>
      <c r="J149" s="128"/>
      <c r="K149" s="125" t="s">
        <v>134</v>
      </c>
      <c r="L149" s="26"/>
      <c r="M149" s="46" t="s">
        <v>1</v>
      </c>
      <c r="N149" s="129" t="s">
        <v>33</v>
      </c>
      <c r="O149" s="130">
        <v>0.741</v>
      </c>
      <c r="P149" s="130">
        <f>O149*H149</f>
        <v>33.345</v>
      </c>
      <c r="Q149" s="130">
        <v>0.00689</v>
      </c>
      <c r="R149" s="130">
        <f>Q149*H149</f>
        <v>0.31005</v>
      </c>
      <c r="S149" s="130">
        <v>0</v>
      </c>
      <c r="T149" s="131">
        <f>S149*H149</f>
        <v>0</v>
      </c>
      <c r="AR149" s="15" t="s">
        <v>206</v>
      </c>
      <c r="AT149" s="15" t="s">
        <v>130</v>
      </c>
      <c r="AU149" s="15" t="s">
        <v>72</v>
      </c>
      <c r="AY149" s="15" t="s">
        <v>127</v>
      </c>
      <c r="BE149" s="132">
        <f>IF(N149="základní",J149,0)</f>
        <v>0</v>
      </c>
      <c r="BF149" s="132">
        <f>IF(N149="snížená",J149,0)</f>
        <v>0</v>
      </c>
      <c r="BG149" s="132">
        <f>IF(N149="zákl. přenesená",J149,0)</f>
        <v>0</v>
      </c>
      <c r="BH149" s="132">
        <f>IF(N149="sníž. přenesená",J149,0)</f>
        <v>0</v>
      </c>
      <c r="BI149" s="132">
        <f>IF(N149="nulová",J149,0)</f>
        <v>0</v>
      </c>
      <c r="BJ149" s="15" t="s">
        <v>70</v>
      </c>
      <c r="BK149" s="132">
        <f>ROUND(I149*H149,2)</f>
        <v>0</v>
      </c>
      <c r="BL149" s="15" t="s">
        <v>206</v>
      </c>
      <c r="BM149" s="15" t="s">
        <v>273</v>
      </c>
    </row>
    <row r="150" spans="2:51" s="11" customFormat="1" ht="12">
      <c r="B150" s="133"/>
      <c r="D150" s="134" t="s">
        <v>137</v>
      </c>
      <c r="E150" s="135" t="s">
        <v>1</v>
      </c>
      <c r="F150" s="136" t="s">
        <v>274</v>
      </c>
      <c r="H150" s="137">
        <v>45</v>
      </c>
      <c r="L150" s="133"/>
      <c r="M150" s="138"/>
      <c r="N150" s="139"/>
      <c r="O150" s="139"/>
      <c r="P150" s="139"/>
      <c r="Q150" s="139"/>
      <c r="R150" s="139"/>
      <c r="S150" s="139"/>
      <c r="T150" s="140"/>
      <c r="AT150" s="135" t="s">
        <v>137</v>
      </c>
      <c r="AU150" s="135" t="s">
        <v>72</v>
      </c>
      <c r="AV150" s="11" t="s">
        <v>72</v>
      </c>
      <c r="AW150" s="11" t="s">
        <v>25</v>
      </c>
      <c r="AX150" s="11" t="s">
        <v>70</v>
      </c>
      <c r="AY150" s="135" t="s">
        <v>127</v>
      </c>
    </row>
    <row r="151" spans="2:65" s="1" customFormat="1" ht="16.5" customHeight="1">
      <c r="B151" s="122"/>
      <c r="C151" s="154" t="s">
        <v>275</v>
      </c>
      <c r="D151" s="154" t="s">
        <v>147</v>
      </c>
      <c r="E151" s="155" t="s">
        <v>276</v>
      </c>
      <c r="F151" s="156" t="s">
        <v>277</v>
      </c>
      <c r="G151" s="157" t="s">
        <v>133</v>
      </c>
      <c r="H151" s="158">
        <v>49.5</v>
      </c>
      <c r="I151" s="159"/>
      <c r="J151" s="159"/>
      <c r="K151" s="156" t="s">
        <v>134</v>
      </c>
      <c r="L151" s="160"/>
      <c r="M151" s="161" t="s">
        <v>1</v>
      </c>
      <c r="N151" s="162" t="s">
        <v>33</v>
      </c>
      <c r="O151" s="130">
        <v>0</v>
      </c>
      <c r="P151" s="130">
        <f>O151*H151</f>
        <v>0</v>
      </c>
      <c r="Q151" s="130">
        <v>0.0192</v>
      </c>
      <c r="R151" s="130">
        <f>Q151*H151</f>
        <v>0.9503999999999999</v>
      </c>
      <c r="S151" s="130">
        <v>0</v>
      </c>
      <c r="T151" s="131">
        <f>S151*H151</f>
        <v>0</v>
      </c>
      <c r="AR151" s="15" t="s">
        <v>241</v>
      </c>
      <c r="AT151" s="15" t="s">
        <v>147</v>
      </c>
      <c r="AU151" s="15" t="s">
        <v>72</v>
      </c>
      <c r="AY151" s="15" t="s">
        <v>127</v>
      </c>
      <c r="BE151" s="132">
        <f>IF(N151="základní",J151,0)</f>
        <v>0</v>
      </c>
      <c r="BF151" s="132">
        <f>IF(N151="snížená",J151,0)</f>
        <v>0</v>
      </c>
      <c r="BG151" s="132">
        <f>IF(N151="zákl. přenesená",J151,0)</f>
        <v>0</v>
      </c>
      <c r="BH151" s="132">
        <f>IF(N151="sníž. přenesená",J151,0)</f>
        <v>0</v>
      </c>
      <c r="BI151" s="132">
        <f>IF(N151="nulová",J151,0)</f>
        <v>0</v>
      </c>
      <c r="BJ151" s="15" t="s">
        <v>70</v>
      </c>
      <c r="BK151" s="132">
        <f>ROUND(I151*H151,2)</f>
        <v>0</v>
      </c>
      <c r="BL151" s="15" t="s">
        <v>206</v>
      </c>
      <c r="BM151" s="15" t="s">
        <v>278</v>
      </c>
    </row>
    <row r="152" spans="2:51" s="11" customFormat="1" ht="12">
      <c r="B152" s="133"/>
      <c r="D152" s="134" t="s">
        <v>137</v>
      </c>
      <c r="F152" s="136" t="s">
        <v>279</v>
      </c>
      <c r="H152" s="137">
        <v>49.5</v>
      </c>
      <c r="L152" s="133"/>
      <c r="M152" s="138"/>
      <c r="N152" s="139"/>
      <c r="O152" s="139"/>
      <c r="P152" s="139"/>
      <c r="Q152" s="139"/>
      <c r="R152" s="139"/>
      <c r="S152" s="139"/>
      <c r="T152" s="140"/>
      <c r="AT152" s="135" t="s">
        <v>137</v>
      </c>
      <c r="AU152" s="135" t="s">
        <v>72</v>
      </c>
      <c r="AV152" s="11" t="s">
        <v>72</v>
      </c>
      <c r="AW152" s="11" t="s">
        <v>3</v>
      </c>
      <c r="AX152" s="11" t="s">
        <v>70</v>
      </c>
      <c r="AY152" s="135" t="s">
        <v>127</v>
      </c>
    </row>
    <row r="153" spans="2:63" s="10" customFormat="1" ht="22.7" customHeight="1">
      <c r="B153" s="110"/>
      <c r="D153" s="111" t="s">
        <v>61</v>
      </c>
      <c r="E153" s="120" t="s">
        <v>280</v>
      </c>
      <c r="F153" s="120" t="s">
        <v>281</v>
      </c>
      <c r="J153" s="121"/>
      <c r="L153" s="110"/>
      <c r="M153" s="114"/>
      <c r="N153" s="115"/>
      <c r="O153" s="115"/>
      <c r="P153" s="116">
        <f>SUM(P154:P159)</f>
        <v>75.048</v>
      </c>
      <c r="Q153" s="115"/>
      <c r="R153" s="116">
        <f>SUM(R154:R159)</f>
        <v>2.1022</v>
      </c>
      <c r="S153" s="115"/>
      <c r="T153" s="117">
        <f>SUM(T154:T159)</f>
        <v>0.051480000000000005</v>
      </c>
      <c r="AR153" s="111" t="s">
        <v>72</v>
      </c>
      <c r="AT153" s="118" t="s">
        <v>61</v>
      </c>
      <c r="AU153" s="118" t="s">
        <v>70</v>
      </c>
      <c r="AY153" s="111" t="s">
        <v>127</v>
      </c>
      <c r="BK153" s="119">
        <f>SUM(BK154:BK159)</f>
        <v>0</v>
      </c>
    </row>
    <row r="154" spans="2:65" s="1" customFormat="1" ht="16.5" customHeight="1">
      <c r="B154" s="122"/>
      <c r="C154" s="123" t="s">
        <v>282</v>
      </c>
      <c r="D154" s="123" t="s">
        <v>130</v>
      </c>
      <c r="E154" s="124" t="s">
        <v>283</v>
      </c>
      <c r="F154" s="125" t="s">
        <v>284</v>
      </c>
      <c r="G154" s="126" t="s">
        <v>143</v>
      </c>
      <c r="H154" s="127">
        <v>36</v>
      </c>
      <c r="I154" s="128"/>
      <c r="J154" s="128"/>
      <c r="K154" s="125" t="s">
        <v>134</v>
      </c>
      <c r="L154" s="26"/>
      <c r="M154" s="46" t="s">
        <v>1</v>
      </c>
      <c r="N154" s="129" t="s">
        <v>33</v>
      </c>
      <c r="O154" s="130">
        <v>0.123</v>
      </c>
      <c r="P154" s="130">
        <f>O154*H154</f>
        <v>4.428</v>
      </c>
      <c r="Q154" s="130">
        <v>0.0004</v>
      </c>
      <c r="R154" s="130">
        <f>Q154*H154</f>
        <v>0.014400000000000001</v>
      </c>
      <c r="S154" s="130">
        <v>0.00143</v>
      </c>
      <c r="T154" s="131">
        <f>S154*H154</f>
        <v>0.051480000000000005</v>
      </c>
      <c r="AR154" s="15" t="s">
        <v>206</v>
      </c>
      <c r="AT154" s="15" t="s">
        <v>130</v>
      </c>
      <c r="AU154" s="15" t="s">
        <v>72</v>
      </c>
      <c r="AY154" s="15" t="s">
        <v>127</v>
      </c>
      <c r="BE154" s="132">
        <f>IF(N154="základní",J154,0)</f>
        <v>0</v>
      </c>
      <c r="BF154" s="132">
        <f>IF(N154="snížená",J154,0)</f>
        <v>0</v>
      </c>
      <c r="BG154" s="132">
        <f>IF(N154="zákl. přenesená",J154,0)</f>
        <v>0</v>
      </c>
      <c r="BH154" s="132">
        <f>IF(N154="sníž. přenesená",J154,0)</f>
        <v>0</v>
      </c>
      <c r="BI154" s="132">
        <f>IF(N154="nulová",J154,0)</f>
        <v>0</v>
      </c>
      <c r="BJ154" s="15" t="s">
        <v>70</v>
      </c>
      <c r="BK154" s="132">
        <f>ROUND(I154*H154,2)</f>
        <v>0</v>
      </c>
      <c r="BL154" s="15" t="s">
        <v>206</v>
      </c>
      <c r="BM154" s="15" t="s">
        <v>285</v>
      </c>
    </row>
    <row r="155" spans="2:65" s="1" customFormat="1" ht="16.5" customHeight="1">
      <c r="B155" s="122"/>
      <c r="C155" s="123" t="s">
        <v>286</v>
      </c>
      <c r="D155" s="123" t="s">
        <v>130</v>
      </c>
      <c r="E155" s="124" t="s">
        <v>287</v>
      </c>
      <c r="F155" s="125" t="s">
        <v>288</v>
      </c>
      <c r="G155" s="126" t="s">
        <v>133</v>
      </c>
      <c r="H155" s="127">
        <v>110</v>
      </c>
      <c r="I155" s="128"/>
      <c r="J155" s="128"/>
      <c r="K155" s="125" t="s">
        <v>134</v>
      </c>
      <c r="L155" s="26"/>
      <c r="M155" s="46" t="s">
        <v>1</v>
      </c>
      <c r="N155" s="129" t="s">
        <v>33</v>
      </c>
      <c r="O155" s="130">
        <v>0.642</v>
      </c>
      <c r="P155" s="130">
        <f>O155*H155</f>
        <v>70.62</v>
      </c>
      <c r="Q155" s="130">
        <v>0.006</v>
      </c>
      <c r="R155" s="130">
        <f>Q155*H155</f>
        <v>0.66</v>
      </c>
      <c r="S155" s="130">
        <v>0</v>
      </c>
      <c r="T155" s="131">
        <f>S155*H155</f>
        <v>0</v>
      </c>
      <c r="AR155" s="15" t="s">
        <v>206</v>
      </c>
      <c r="AT155" s="15" t="s">
        <v>130</v>
      </c>
      <c r="AU155" s="15" t="s">
        <v>72</v>
      </c>
      <c r="AY155" s="15" t="s">
        <v>127</v>
      </c>
      <c r="BE155" s="132">
        <f>IF(N155="základní",J155,0)</f>
        <v>0</v>
      </c>
      <c r="BF155" s="132">
        <f>IF(N155="snížená",J155,0)</f>
        <v>0</v>
      </c>
      <c r="BG155" s="132">
        <f>IF(N155="zákl. přenesená",J155,0)</f>
        <v>0</v>
      </c>
      <c r="BH155" s="132">
        <f>IF(N155="sníž. přenesená",J155,0)</f>
        <v>0</v>
      </c>
      <c r="BI155" s="132">
        <f>IF(N155="nulová",J155,0)</f>
        <v>0</v>
      </c>
      <c r="BJ155" s="15" t="s">
        <v>70</v>
      </c>
      <c r="BK155" s="132">
        <f>ROUND(I155*H155,2)</f>
        <v>0</v>
      </c>
      <c r="BL155" s="15" t="s">
        <v>206</v>
      </c>
      <c r="BM155" s="15" t="s">
        <v>289</v>
      </c>
    </row>
    <row r="156" spans="2:51" s="11" customFormat="1" ht="12">
      <c r="B156" s="133"/>
      <c r="D156" s="134" t="s">
        <v>137</v>
      </c>
      <c r="E156" s="135" t="s">
        <v>1</v>
      </c>
      <c r="F156" s="136" t="s">
        <v>290</v>
      </c>
      <c r="H156" s="137">
        <v>110</v>
      </c>
      <c r="L156" s="133"/>
      <c r="M156" s="138"/>
      <c r="N156" s="139"/>
      <c r="O156" s="139"/>
      <c r="P156" s="139"/>
      <c r="Q156" s="139"/>
      <c r="R156" s="139"/>
      <c r="S156" s="139"/>
      <c r="T156" s="140"/>
      <c r="AT156" s="135" t="s">
        <v>137</v>
      </c>
      <c r="AU156" s="135" t="s">
        <v>72</v>
      </c>
      <c r="AV156" s="11" t="s">
        <v>72</v>
      </c>
      <c r="AW156" s="11" t="s">
        <v>25</v>
      </c>
      <c r="AX156" s="11" t="s">
        <v>70</v>
      </c>
      <c r="AY156" s="135" t="s">
        <v>127</v>
      </c>
    </row>
    <row r="157" spans="2:65" s="1" customFormat="1" ht="16.5" customHeight="1">
      <c r="B157" s="122"/>
      <c r="C157" s="154" t="s">
        <v>241</v>
      </c>
      <c r="D157" s="154" t="s">
        <v>147</v>
      </c>
      <c r="E157" s="155" t="s">
        <v>291</v>
      </c>
      <c r="F157" s="156" t="s">
        <v>292</v>
      </c>
      <c r="G157" s="157" t="s">
        <v>133</v>
      </c>
      <c r="H157" s="158">
        <v>121</v>
      </c>
      <c r="I157" s="159"/>
      <c r="J157" s="159"/>
      <c r="K157" s="156" t="s">
        <v>134</v>
      </c>
      <c r="L157" s="160"/>
      <c r="M157" s="161" t="s">
        <v>1</v>
      </c>
      <c r="N157" s="162" t="s">
        <v>33</v>
      </c>
      <c r="O157" s="130">
        <v>0</v>
      </c>
      <c r="P157" s="130">
        <f>O157*H157</f>
        <v>0</v>
      </c>
      <c r="Q157" s="130">
        <v>0.0118</v>
      </c>
      <c r="R157" s="130">
        <f>Q157*H157</f>
        <v>1.4278</v>
      </c>
      <c r="S157" s="130">
        <v>0</v>
      </c>
      <c r="T157" s="131">
        <f>S157*H157</f>
        <v>0</v>
      </c>
      <c r="AR157" s="15" t="s">
        <v>241</v>
      </c>
      <c r="AT157" s="15" t="s">
        <v>147</v>
      </c>
      <c r="AU157" s="15" t="s">
        <v>72</v>
      </c>
      <c r="AY157" s="15" t="s">
        <v>127</v>
      </c>
      <c r="BE157" s="132">
        <f>IF(N157="základní",J157,0)</f>
        <v>0</v>
      </c>
      <c r="BF157" s="132">
        <f>IF(N157="snížená",J157,0)</f>
        <v>0</v>
      </c>
      <c r="BG157" s="132">
        <f>IF(N157="zákl. přenesená",J157,0)</f>
        <v>0</v>
      </c>
      <c r="BH157" s="132">
        <f>IF(N157="sníž. přenesená",J157,0)</f>
        <v>0</v>
      </c>
      <c r="BI157" s="132">
        <f>IF(N157="nulová",J157,0)</f>
        <v>0</v>
      </c>
      <c r="BJ157" s="15" t="s">
        <v>70</v>
      </c>
      <c r="BK157" s="132">
        <f>ROUND(I157*H157,2)</f>
        <v>0</v>
      </c>
      <c r="BL157" s="15" t="s">
        <v>206</v>
      </c>
      <c r="BM157" s="15" t="s">
        <v>293</v>
      </c>
    </row>
    <row r="158" spans="2:51" s="11" customFormat="1" ht="12">
      <c r="B158" s="133"/>
      <c r="D158" s="134" t="s">
        <v>137</v>
      </c>
      <c r="F158" s="136" t="s">
        <v>294</v>
      </c>
      <c r="H158" s="137">
        <v>121</v>
      </c>
      <c r="L158" s="133"/>
      <c r="M158" s="138"/>
      <c r="N158" s="139"/>
      <c r="O158" s="139"/>
      <c r="P158" s="139"/>
      <c r="Q158" s="139"/>
      <c r="R158" s="139"/>
      <c r="S158" s="139"/>
      <c r="T158" s="140"/>
      <c r="AT158" s="135" t="s">
        <v>137</v>
      </c>
      <c r="AU158" s="135" t="s">
        <v>72</v>
      </c>
      <c r="AV158" s="11" t="s">
        <v>72</v>
      </c>
      <c r="AW158" s="11" t="s">
        <v>3</v>
      </c>
      <c r="AX158" s="11" t="s">
        <v>70</v>
      </c>
      <c r="AY158" s="135" t="s">
        <v>127</v>
      </c>
    </row>
    <row r="159" spans="2:65" s="1" customFormat="1" ht="16.5" customHeight="1">
      <c r="B159" s="122"/>
      <c r="C159" s="123" t="s">
        <v>295</v>
      </c>
      <c r="D159" s="123" t="s">
        <v>130</v>
      </c>
      <c r="E159" s="124" t="s">
        <v>296</v>
      </c>
      <c r="F159" s="125" t="s">
        <v>297</v>
      </c>
      <c r="G159" s="126" t="s">
        <v>247</v>
      </c>
      <c r="H159" s="127">
        <v>976.97</v>
      </c>
      <c r="I159" s="128"/>
      <c r="J159" s="128"/>
      <c r="K159" s="125" t="s">
        <v>134</v>
      </c>
      <c r="L159" s="26"/>
      <c r="M159" s="46" t="s">
        <v>1</v>
      </c>
      <c r="N159" s="129" t="s">
        <v>33</v>
      </c>
      <c r="O159" s="130">
        <v>0</v>
      </c>
      <c r="P159" s="130">
        <f>O159*H159</f>
        <v>0</v>
      </c>
      <c r="Q159" s="130">
        <v>0</v>
      </c>
      <c r="R159" s="130">
        <f>Q159*H159</f>
        <v>0</v>
      </c>
      <c r="S159" s="130">
        <v>0</v>
      </c>
      <c r="T159" s="131">
        <f>S159*H159</f>
        <v>0</v>
      </c>
      <c r="AR159" s="15" t="s">
        <v>206</v>
      </c>
      <c r="AT159" s="15" t="s">
        <v>130</v>
      </c>
      <c r="AU159" s="15" t="s">
        <v>72</v>
      </c>
      <c r="AY159" s="15" t="s">
        <v>127</v>
      </c>
      <c r="BE159" s="132">
        <f>IF(N159="základní",J159,0)</f>
        <v>0</v>
      </c>
      <c r="BF159" s="132">
        <f>IF(N159="snížená",J159,0)</f>
        <v>0</v>
      </c>
      <c r="BG159" s="132">
        <f>IF(N159="zákl. přenesená",J159,0)</f>
        <v>0</v>
      </c>
      <c r="BH159" s="132">
        <f>IF(N159="sníž. přenesená",J159,0)</f>
        <v>0</v>
      </c>
      <c r="BI159" s="132">
        <f>IF(N159="nulová",J159,0)</f>
        <v>0</v>
      </c>
      <c r="BJ159" s="15" t="s">
        <v>70</v>
      </c>
      <c r="BK159" s="132">
        <f>ROUND(I159*H159,2)</f>
        <v>0</v>
      </c>
      <c r="BL159" s="15" t="s">
        <v>206</v>
      </c>
      <c r="BM159" s="15" t="s">
        <v>298</v>
      </c>
    </row>
    <row r="160" spans="2:63" s="10" customFormat="1" ht="22.7" customHeight="1">
      <c r="B160" s="110"/>
      <c r="D160" s="111" t="s">
        <v>61</v>
      </c>
      <c r="E160" s="120" t="s">
        <v>299</v>
      </c>
      <c r="F160" s="120" t="s">
        <v>300</v>
      </c>
      <c r="J160" s="121"/>
      <c r="L160" s="110"/>
      <c r="M160" s="114"/>
      <c r="N160" s="115"/>
      <c r="O160" s="115"/>
      <c r="P160" s="116">
        <f>P161</f>
        <v>383.8</v>
      </c>
      <c r="Q160" s="115"/>
      <c r="R160" s="116">
        <f>R161</f>
        <v>1.026</v>
      </c>
      <c r="S160" s="115"/>
      <c r="T160" s="117">
        <f>T161</f>
        <v>0</v>
      </c>
      <c r="AR160" s="111" t="s">
        <v>72</v>
      </c>
      <c r="AT160" s="118" t="s">
        <v>61</v>
      </c>
      <c r="AU160" s="118" t="s">
        <v>70</v>
      </c>
      <c r="AY160" s="111" t="s">
        <v>127</v>
      </c>
      <c r="BK160" s="119">
        <f>BK161</f>
        <v>0</v>
      </c>
    </row>
    <row r="161" spans="2:65" s="1" customFormat="1" ht="16.5" customHeight="1">
      <c r="B161" s="122"/>
      <c r="C161" s="123" t="s">
        <v>301</v>
      </c>
      <c r="D161" s="123" t="s">
        <v>130</v>
      </c>
      <c r="E161" s="124" t="s">
        <v>302</v>
      </c>
      <c r="F161" s="125" t="s">
        <v>303</v>
      </c>
      <c r="G161" s="126" t="s">
        <v>133</v>
      </c>
      <c r="H161" s="127">
        <v>3800</v>
      </c>
      <c r="I161" s="128"/>
      <c r="J161" s="128"/>
      <c r="K161" s="125" t="s">
        <v>134</v>
      </c>
      <c r="L161" s="26"/>
      <c r="M161" s="163" t="s">
        <v>1</v>
      </c>
      <c r="N161" s="164" t="s">
        <v>33</v>
      </c>
      <c r="O161" s="165">
        <v>0.101</v>
      </c>
      <c r="P161" s="165">
        <f>O161*H161</f>
        <v>383.8</v>
      </c>
      <c r="Q161" s="165">
        <v>0.00027</v>
      </c>
      <c r="R161" s="165">
        <f>Q161*H161</f>
        <v>1.026</v>
      </c>
      <c r="S161" s="165">
        <v>0</v>
      </c>
      <c r="T161" s="166">
        <f>S161*H161</f>
        <v>0</v>
      </c>
      <c r="AR161" s="15" t="s">
        <v>206</v>
      </c>
      <c r="AT161" s="15" t="s">
        <v>130</v>
      </c>
      <c r="AU161" s="15" t="s">
        <v>72</v>
      </c>
      <c r="AY161" s="15" t="s">
        <v>127</v>
      </c>
      <c r="BE161" s="132">
        <f>IF(N161="základní",J161,0)</f>
        <v>0</v>
      </c>
      <c r="BF161" s="132">
        <f>IF(N161="snížená",J161,0)</f>
        <v>0</v>
      </c>
      <c r="BG161" s="132">
        <f>IF(N161="zákl. přenesená",J161,0)</f>
        <v>0</v>
      </c>
      <c r="BH161" s="132">
        <f>IF(N161="sníž. přenesená",J161,0)</f>
        <v>0</v>
      </c>
      <c r="BI161" s="132">
        <f>IF(N161="nulová",J161,0)</f>
        <v>0</v>
      </c>
      <c r="BJ161" s="15" t="s">
        <v>70</v>
      </c>
      <c r="BK161" s="132">
        <f>ROUND(I161*H161,2)</f>
        <v>0</v>
      </c>
      <c r="BL161" s="15" t="s">
        <v>206</v>
      </c>
      <c r="BM161" s="15" t="s">
        <v>304</v>
      </c>
    </row>
    <row r="162" spans="2:12" s="1" customFormat="1" ht="6.95" customHeight="1">
      <c r="B162" s="36"/>
      <c r="C162" s="37"/>
      <c r="D162" s="37"/>
      <c r="E162" s="37"/>
      <c r="F162" s="37"/>
      <c r="G162" s="37"/>
      <c r="H162" s="37"/>
      <c r="I162" s="37"/>
      <c r="J162" s="37"/>
      <c r="K162" s="37"/>
      <c r="L162" s="26"/>
    </row>
  </sheetData>
  <autoFilter ref="C91:K161"/>
  <mergeCells count="9">
    <mergeCell ref="E50:H50"/>
    <mergeCell ref="E82:H82"/>
    <mergeCell ref="E84:H84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153"/>
  <sheetViews>
    <sheetView showGridLines="0" workbookViewId="0" topLeftCell="A41">
      <selection activeCell="I82" sqref="I82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0" customWidth="1"/>
    <col min="10" max="10" width="23.421875" style="0" customWidth="1"/>
    <col min="11" max="11" width="15.42187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>
      <c r="A1" s="80"/>
    </row>
    <row r="2" spans="12:46" ht="36.95" customHeight="1">
      <c r="L2" s="201" t="s">
        <v>5</v>
      </c>
      <c r="M2" s="199"/>
      <c r="N2" s="199"/>
      <c r="O2" s="199"/>
      <c r="P2" s="199"/>
      <c r="Q2" s="199"/>
      <c r="R2" s="199"/>
      <c r="S2" s="199"/>
      <c r="T2" s="199"/>
      <c r="U2" s="199"/>
      <c r="V2" s="199"/>
      <c r="AT2" s="15" t="s">
        <v>75</v>
      </c>
    </row>
    <row r="3" spans="2:46" ht="6.9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8"/>
      <c r="AT3" s="15" t="s">
        <v>72</v>
      </c>
    </row>
    <row r="4" spans="2:46" ht="24.95" customHeight="1">
      <c r="B4" s="18"/>
      <c r="D4" s="19" t="s">
        <v>91</v>
      </c>
      <c r="L4" s="18"/>
      <c r="M4" s="20" t="s">
        <v>10</v>
      </c>
      <c r="AT4" s="15" t="s">
        <v>3</v>
      </c>
    </row>
    <row r="5" spans="2:12" ht="6.95" customHeight="1">
      <c r="B5" s="18"/>
      <c r="L5" s="18"/>
    </row>
    <row r="6" spans="2:12" ht="12" customHeight="1">
      <c r="B6" s="18"/>
      <c r="D6" s="23" t="s">
        <v>14</v>
      </c>
      <c r="L6" s="18"/>
    </row>
    <row r="7" spans="2:12" ht="16.5" customHeight="1">
      <c r="B7" s="18"/>
      <c r="E7" s="207" t="str">
        <f>'Rekapitulace stavby'!K6</f>
        <v>SPŠ Velíšská - rekonstrukce instalací</v>
      </c>
      <c r="F7" s="208"/>
      <c r="G7" s="208"/>
      <c r="H7" s="208"/>
      <c r="L7" s="18"/>
    </row>
    <row r="8" spans="2:12" s="1" customFormat="1" ht="12" customHeight="1">
      <c r="B8" s="26"/>
      <c r="D8" s="23" t="s">
        <v>92</v>
      </c>
      <c r="L8" s="26"/>
    </row>
    <row r="9" spans="2:12" s="1" customFormat="1" ht="36.95" customHeight="1">
      <c r="B9" s="26"/>
      <c r="E9" s="191" t="s">
        <v>305</v>
      </c>
      <c r="F9" s="175"/>
      <c r="G9" s="175"/>
      <c r="H9" s="175"/>
      <c r="L9" s="26"/>
    </row>
    <row r="10" spans="2:12" s="1" customFormat="1" ht="12">
      <c r="B10" s="26"/>
      <c r="L10" s="26"/>
    </row>
    <row r="11" spans="2:12" s="1" customFormat="1" ht="12" customHeight="1">
      <c r="B11" s="26"/>
      <c r="D11" s="23" t="s">
        <v>15</v>
      </c>
      <c r="F11" s="15" t="s">
        <v>1</v>
      </c>
      <c r="I11" s="23" t="s">
        <v>16</v>
      </c>
      <c r="J11" s="15" t="s">
        <v>1</v>
      </c>
      <c r="L11" s="26"/>
    </row>
    <row r="12" spans="2:12" s="1" customFormat="1" ht="12" customHeight="1">
      <c r="B12" s="26"/>
      <c r="D12" s="23" t="s">
        <v>17</v>
      </c>
      <c r="F12" s="15" t="s">
        <v>18</v>
      </c>
      <c r="I12" s="23" t="s">
        <v>19</v>
      </c>
      <c r="J12" s="170" t="s">
        <v>18</v>
      </c>
      <c r="L12" s="26"/>
    </row>
    <row r="13" spans="2:12" s="1" customFormat="1" ht="10.7" customHeight="1">
      <c r="B13" s="26"/>
      <c r="L13" s="26"/>
    </row>
    <row r="14" spans="2:12" s="1" customFormat="1" ht="12" customHeight="1">
      <c r="B14" s="26"/>
      <c r="D14" s="23" t="s">
        <v>20</v>
      </c>
      <c r="I14" s="23" t="s">
        <v>21</v>
      </c>
      <c r="J14" s="15" t="str">
        <f>IF('Rekapitulace stavby'!AN10="","",'Rekapitulace stavby'!AN10)</f>
        <v/>
      </c>
      <c r="L14" s="26"/>
    </row>
    <row r="15" spans="2:12" s="1" customFormat="1" ht="18" customHeight="1">
      <c r="B15" s="26"/>
      <c r="E15" s="15" t="str">
        <f>IF('Rekapitulace stavby'!E11="","",'Rekapitulace stavby'!E11)</f>
        <v xml:space="preserve"> </v>
      </c>
      <c r="I15" s="23" t="s">
        <v>22</v>
      </c>
      <c r="J15" s="15" t="str">
        <f>IF('Rekapitulace stavby'!AN11="","",'Rekapitulace stavby'!AN11)</f>
        <v/>
      </c>
      <c r="L15" s="26"/>
    </row>
    <row r="16" spans="2:12" s="1" customFormat="1" ht="6.95" customHeight="1">
      <c r="B16" s="26"/>
      <c r="L16" s="26"/>
    </row>
    <row r="17" spans="2:12" s="1" customFormat="1" ht="12" customHeight="1">
      <c r="B17" s="26"/>
      <c r="D17" s="23" t="s">
        <v>23</v>
      </c>
      <c r="I17" s="23" t="s">
        <v>21</v>
      </c>
      <c r="J17" s="15" t="str">
        <f>'Rekapitulace stavby'!AN13</f>
        <v/>
      </c>
      <c r="L17" s="26"/>
    </row>
    <row r="18" spans="2:12" s="1" customFormat="1" ht="18" customHeight="1">
      <c r="B18" s="26"/>
      <c r="E18" s="198" t="str">
        <f>'Rekapitulace stavby'!E14</f>
        <v xml:space="preserve"> </v>
      </c>
      <c r="F18" s="198"/>
      <c r="G18" s="198"/>
      <c r="H18" s="198"/>
      <c r="I18" s="23" t="s">
        <v>22</v>
      </c>
      <c r="J18" s="15" t="str">
        <f>'Rekapitulace stavby'!AN14</f>
        <v/>
      </c>
      <c r="L18" s="26"/>
    </row>
    <row r="19" spans="2:12" s="1" customFormat="1" ht="6.95" customHeight="1">
      <c r="B19" s="26"/>
      <c r="L19" s="26"/>
    </row>
    <row r="20" spans="2:12" s="1" customFormat="1" ht="12" customHeight="1">
      <c r="B20" s="26"/>
      <c r="D20" s="23" t="s">
        <v>24</v>
      </c>
      <c r="I20" s="23" t="s">
        <v>21</v>
      </c>
      <c r="J20" s="15" t="str">
        <f>IF('Rekapitulace stavby'!AN16="","",'Rekapitulace stavby'!AN16)</f>
        <v/>
      </c>
      <c r="L20" s="26"/>
    </row>
    <row r="21" spans="2:12" s="1" customFormat="1" ht="18" customHeight="1">
      <c r="B21" s="26"/>
      <c r="E21" s="15" t="str">
        <f>IF('Rekapitulace stavby'!E17="","",'Rekapitulace stavby'!E17)</f>
        <v xml:space="preserve"> </v>
      </c>
      <c r="I21" s="23" t="s">
        <v>22</v>
      </c>
      <c r="J21" s="15" t="str">
        <f>IF('Rekapitulace stavby'!AN17="","",'Rekapitulace stavby'!AN17)</f>
        <v/>
      </c>
      <c r="L21" s="26"/>
    </row>
    <row r="22" spans="2:12" s="1" customFormat="1" ht="6.95" customHeight="1">
      <c r="B22" s="26"/>
      <c r="L22" s="26"/>
    </row>
    <row r="23" spans="2:12" s="1" customFormat="1" ht="12" customHeight="1">
      <c r="B23" s="26"/>
      <c r="D23" s="23" t="s">
        <v>26</v>
      </c>
      <c r="I23" s="23" t="s">
        <v>21</v>
      </c>
      <c r="J23" s="15" t="str">
        <f>IF('Rekapitulace stavby'!AN19="","",'Rekapitulace stavby'!AN19)</f>
        <v/>
      </c>
      <c r="L23" s="26"/>
    </row>
    <row r="24" spans="2:12" s="1" customFormat="1" ht="18" customHeight="1">
      <c r="B24" s="26"/>
      <c r="E24" s="15" t="str">
        <f>IF('Rekapitulace stavby'!E20="","",'Rekapitulace stavby'!E20)</f>
        <v xml:space="preserve"> </v>
      </c>
      <c r="I24" s="23" t="s">
        <v>22</v>
      </c>
      <c r="J24" s="15" t="str">
        <f>IF('Rekapitulace stavby'!AN20="","",'Rekapitulace stavby'!AN20)</f>
        <v/>
      </c>
      <c r="L24" s="26"/>
    </row>
    <row r="25" spans="2:12" s="1" customFormat="1" ht="6.95" customHeight="1">
      <c r="B25" s="26"/>
      <c r="L25" s="26"/>
    </row>
    <row r="26" spans="2:12" s="1" customFormat="1" ht="12" customHeight="1">
      <c r="B26" s="26"/>
      <c r="D26" s="23" t="s">
        <v>27</v>
      </c>
      <c r="L26" s="26"/>
    </row>
    <row r="27" spans="2:12" s="6" customFormat="1" ht="16.5" customHeight="1">
      <c r="B27" s="81"/>
      <c r="E27" s="202" t="s">
        <v>1</v>
      </c>
      <c r="F27" s="202"/>
      <c r="G27" s="202"/>
      <c r="H27" s="202"/>
      <c r="L27" s="81"/>
    </row>
    <row r="28" spans="2:12" s="1" customFormat="1" ht="6.95" customHeight="1">
      <c r="B28" s="26"/>
      <c r="L28" s="26"/>
    </row>
    <row r="29" spans="2:12" s="1" customFormat="1" ht="6.95" customHeight="1">
      <c r="B29" s="26"/>
      <c r="D29" s="44"/>
      <c r="E29" s="44"/>
      <c r="F29" s="44"/>
      <c r="G29" s="44"/>
      <c r="H29" s="44"/>
      <c r="I29" s="44"/>
      <c r="J29" s="44"/>
      <c r="K29" s="44"/>
      <c r="L29" s="26"/>
    </row>
    <row r="30" spans="2:12" s="1" customFormat="1" ht="25.35" customHeight="1">
      <c r="B30" s="26"/>
      <c r="D30" s="82" t="s">
        <v>28</v>
      </c>
      <c r="J30" s="58">
        <f>ROUND(J81,2)</f>
        <v>0</v>
      </c>
      <c r="L30" s="26"/>
    </row>
    <row r="31" spans="2:12" s="1" customFormat="1" ht="6.95" customHeight="1">
      <c r="B31" s="26"/>
      <c r="D31" s="44"/>
      <c r="E31" s="44"/>
      <c r="F31" s="44"/>
      <c r="G31" s="44"/>
      <c r="H31" s="44"/>
      <c r="I31" s="44"/>
      <c r="J31" s="44"/>
      <c r="K31" s="44"/>
      <c r="L31" s="26"/>
    </row>
    <row r="32" spans="2:12" s="1" customFormat="1" ht="14.45" customHeight="1">
      <c r="B32" s="26"/>
      <c r="F32" s="29" t="s">
        <v>30</v>
      </c>
      <c r="I32" s="29" t="s">
        <v>29</v>
      </c>
      <c r="J32" s="29" t="s">
        <v>31</v>
      </c>
      <c r="L32" s="26"/>
    </row>
    <row r="33" spans="2:12" s="1" customFormat="1" ht="14.45" customHeight="1">
      <c r="B33" s="26"/>
      <c r="D33" s="23" t="s">
        <v>32</v>
      </c>
      <c r="E33" s="23" t="s">
        <v>33</v>
      </c>
      <c r="F33" s="83">
        <f>ROUND((SUM(BE81:BE152)),2)</f>
        <v>0</v>
      </c>
      <c r="I33" s="31">
        <v>0.21</v>
      </c>
      <c r="J33" s="83">
        <f>ROUND(((SUM(BE81:BE152))*I33),2)</f>
        <v>0</v>
      </c>
      <c r="L33" s="26"/>
    </row>
    <row r="34" spans="2:12" s="1" customFormat="1" ht="14.45" customHeight="1">
      <c r="B34" s="26"/>
      <c r="E34" s="23" t="s">
        <v>34</v>
      </c>
      <c r="F34" s="83">
        <f>ROUND((SUM(BF81:BF152)),2)</f>
        <v>0</v>
      </c>
      <c r="I34" s="31">
        <v>0.15</v>
      </c>
      <c r="J34" s="83">
        <f>ROUND(((SUM(BF81:BF152))*I34),2)</f>
        <v>0</v>
      </c>
      <c r="L34" s="26"/>
    </row>
    <row r="35" spans="2:12" s="1" customFormat="1" ht="14.45" customHeight="1" hidden="1">
      <c r="B35" s="26"/>
      <c r="E35" s="23" t="s">
        <v>35</v>
      </c>
      <c r="F35" s="83">
        <f>ROUND((SUM(BG81:BG152)),2)</f>
        <v>0</v>
      </c>
      <c r="I35" s="31">
        <v>0.21</v>
      </c>
      <c r="J35" s="83">
        <f>0</f>
        <v>0</v>
      </c>
      <c r="L35" s="26"/>
    </row>
    <row r="36" spans="2:12" s="1" customFormat="1" ht="14.45" customHeight="1" hidden="1">
      <c r="B36" s="26"/>
      <c r="E36" s="23" t="s">
        <v>36</v>
      </c>
      <c r="F36" s="83">
        <f>ROUND((SUM(BH81:BH152)),2)</f>
        <v>0</v>
      </c>
      <c r="I36" s="31">
        <v>0.15</v>
      </c>
      <c r="J36" s="83">
        <f>0</f>
        <v>0</v>
      </c>
      <c r="L36" s="26"/>
    </row>
    <row r="37" spans="2:12" s="1" customFormat="1" ht="14.45" customHeight="1" hidden="1">
      <c r="B37" s="26"/>
      <c r="E37" s="23" t="s">
        <v>37</v>
      </c>
      <c r="F37" s="83">
        <f>ROUND((SUM(BI81:BI152)),2)</f>
        <v>0</v>
      </c>
      <c r="I37" s="31">
        <v>0</v>
      </c>
      <c r="J37" s="83">
        <f>0</f>
        <v>0</v>
      </c>
      <c r="L37" s="26"/>
    </row>
    <row r="38" spans="2:12" s="1" customFormat="1" ht="6.95" customHeight="1">
      <c r="B38" s="26"/>
      <c r="L38" s="26"/>
    </row>
    <row r="39" spans="2:12" s="1" customFormat="1" ht="25.35" customHeight="1">
      <c r="B39" s="26"/>
      <c r="C39" s="84"/>
      <c r="D39" s="85" t="s">
        <v>38</v>
      </c>
      <c r="E39" s="49"/>
      <c r="F39" s="49"/>
      <c r="G39" s="86" t="s">
        <v>39</v>
      </c>
      <c r="H39" s="87" t="s">
        <v>40</v>
      </c>
      <c r="I39" s="49"/>
      <c r="J39" s="88">
        <f>SUM(J30:J37)</f>
        <v>0</v>
      </c>
      <c r="K39" s="89"/>
      <c r="L39" s="26"/>
    </row>
    <row r="40" spans="2:12" s="1" customFormat="1" ht="14.45" customHeight="1">
      <c r="B40" s="36"/>
      <c r="C40" s="37"/>
      <c r="D40" s="37"/>
      <c r="E40" s="37"/>
      <c r="F40" s="37"/>
      <c r="G40" s="37"/>
      <c r="H40" s="37"/>
      <c r="I40" s="37"/>
      <c r="J40" s="37"/>
      <c r="K40" s="37"/>
      <c r="L40" s="26"/>
    </row>
    <row r="44" spans="2:12" s="1" customFormat="1" ht="6.95" customHeight="1">
      <c r="B44" s="38"/>
      <c r="C44" s="39"/>
      <c r="D44" s="39"/>
      <c r="E44" s="39"/>
      <c r="F44" s="39"/>
      <c r="G44" s="39"/>
      <c r="H44" s="39"/>
      <c r="I44" s="39"/>
      <c r="J44" s="39"/>
      <c r="K44" s="39"/>
      <c r="L44" s="26"/>
    </row>
    <row r="45" spans="2:12" s="1" customFormat="1" ht="24.95" customHeight="1">
      <c r="B45" s="26"/>
      <c r="C45" s="19" t="s">
        <v>94</v>
      </c>
      <c r="L45" s="26"/>
    </row>
    <row r="46" spans="2:12" s="1" customFormat="1" ht="6.95" customHeight="1">
      <c r="B46" s="26"/>
      <c r="L46" s="26"/>
    </row>
    <row r="47" spans="2:12" s="1" customFormat="1" ht="12" customHeight="1">
      <c r="B47" s="26"/>
      <c r="C47" s="23" t="s">
        <v>14</v>
      </c>
      <c r="L47" s="26"/>
    </row>
    <row r="48" spans="2:12" s="1" customFormat="1" ht="16.5" customHeight="1">
      <c r="B48" s="26"/>
      <c r="E48" s="207" t="str">
        <f>E7</f>
        <v>SPŠ Velíšská - rekonstrukce instalací</v>
      </c>
      <c r="F48" s="208"/>
      <c r="G48" s="208"/>
      <c r="H48" s="208"/>
      <c r="L48" s="26"/>
    </row>
    <row r="49" spans="2:12" s="1" customFormat="1" ht="12" customHeight="1">
      <c r="B49" s="26"/>
      <c r="C49" s="23" t="s">
        <v>92</v>
      </c>
      <c r="L49" s="26"/>
    </row>
    <row r="50" spans="2:12" s="1" customFormat="1" ht="16.5" customHeight="1">
      <c r="B50" s="26"/>
      <c r="E50" s="191" t="str">
        <f>E9</f>
        <v>SO 02 - Elektroinstalace</v>
      </c>
      <c r="F50" s="175"/>
      <c r="G50" s="175"/>
      <c r="H50" s="175"/>
      <c r="L50" s="26"/>
    </row>
    <row r="51" spans="2:12" s="1" customFormat="1" ht="6.95" customHeight="1">
      <c r="B51" s="26"/>
      <c r="L51" s="26"/>
    </row>
    <row r="52" spans="2:12" s="1" customFormat="1" ht="12" customHeight="1">
      <c r="B52" s="26"/>
      <c r="C52" s="23" t="s">
        <v>17</v>
      </c>
      <c r="F52" s="15" t="str">
        <f>F12</f>
        <v xml:space="preserve"> </v>
      </c>
      <c r="I52" s="23" t="s">
        <v>19</v>
      </c>
      <c r="J52" s="170" t="s">
        <v>18</v>
      </c>
      <c r="L52" s="26"/>
    </row>
    <row r="53" spans="2:12" s="1" customFormat="1" ht="6.95" customHeight="1">
      <c r="B53" s="26"/>
      <c r="L53" s="26"/>
    </row>
    <row r="54" spans="2:12" s="1" customFormat="1" ht="13.7" customHeight="1">
      <c r="B54" s="26"/>
      <c r="C54" s="23" t="s">
        <v>20</v>
      </c>
      <c r="F54" s="15" t="str">
        <f>E15</f>
        <v xml:space="preserve"> </v>
      </c>
      <c r="I54" s="23" t="s">
        <v>24</v>
      </c>
      <c r="J54" s="24" t="str">
        <f>E21</f>
        <v xml:space="preserve"> </v>
      </c>
      <c r="L54" s="26"/>
    </row>
    <row r="55" spans="2:12" s="1" customFormat="1" ht="13.7" customHeight="1">
      <c r="B55" s="26"/>
      <c r="C55" s="23" t="s">
        <v>23</v>
      </c>
      <c r="F55" s="15" t="str">
        <f>IF(E18="","",E18)</f>
        <v xml:space="preserve"> </v>
      </c>
      <c r="I55" s="23" t="s">
        <v>26</v>
      </c>
      <c r="J55" s="24" t="str">
        <f>E24</f>
        <v xml:space="preserve"> </v>
      </c>
      <c r="L55" s="26"/>
    </row>
    <row r="56" spans="2:12" s="1" customFormat="1" ht="10.35" customHeight="1">
      <c r="B56" s="26"/>
      <c r="L56" s="26"/>
    </row>
    <row r="57" spans="2:12" s="1" customFormat="1" ht="29.25" customHeight="1">
      <c r="B57" s="26"/>
      <c r="C57" s="90" t="s">
        <v>95</v>
      </c>
      <c r="D57" s="84"/>
      <c r="E57" s="84"/>
      <c r="F57" s="84"/>
      <c r="G57" s="84"/>
      <c r="H57" s="84"/>
      <c r="I57" s="84"/>
      <c r="J57" s="91" t="s">
        <v>96</v>
      </c>
      <c r="K57" s="84"/>
      <c r="L57" s="26"/>
    </row>
    <row r="58" spans="2:12" s="1" customFormat="1" ht="10.35" customHeight="1">
      <c r="B58" s="26"/>
      <c r="L58" s="26"/>
    </row>
    <row r="59" spans="2:47" s="1" customFormat="1" ht="22.7" customHeight="1">
      <c r="B59" s="26"/>
      <c r="C59" s="92" t="s">
        <v>97</v>
      </c>
      <c r="J59" s="58">
        <f>J81</f>
        <v>0</v>
      </c>
      <c r="L59" s="26"/>
      <c r="AU59" s="15" t="s">
        <v>98</v>
      </c>
    </row>
    <row r="60" spans="2:12" s="7" customFormat="1" ht="24.95" customHeight="1">
      <c r="B60" s="93"/>
      <c r="D60" s="94" t="s">
        <v>306</v>
      </c>
      <c r="E60" s="95"/>
      <c r="F60" s="95"/>
      <c r="G60" s="95"/>
      <c r="H60" s="95"/>
      <c r="I60" s="95"/>
      <c r="J60" s="96">
        <f>J82</f>
        <v>0</v>
      </c>
      <c r="L60" s="93"/>
    </row>
    <row r="61" spans="2:12" s="8" customFormat="1" ht="19.9" customHeight="1">
      <c r="B61" s="97"/>
      <c r="D61" s="98" t="s">
        <v>307</v>
      </c>
      <c r="E61" s="99"/>
      <c r="F61" s="99"/>
      <c r="G61" s="99"/>
      <c r="H61" s="99"/>
      <c r="I61" s="99"/>
      <c r="J61" s="100">
        <f>J83</f>
        <v>0</v>
      </c>
      <c r="L61" s="97"/>
    </row>
    <row r="62" spans="2:12" s="1" customFormat="1" ht="21.75" customHeight="1">
      <c r="B62" s="26"/>
      <c r="L62" s="26"/>
    </row>
    <row r="63" spans="2:12" s="1" customFormat="1" ht="6.95" customHeight="1">
      <c r="B63" s="36"/>
      <c r="C63" s="37"/>
      <c r="D63" s="37"/>
      <c r="E63" s="37"/>
      <c r="F63" s="37"/>
      <c r="G63" s="37"/>
      <c r="H63" s="37"/>
      <c r="I63" s="37"/>
      <c r="J63" s="37"/>
      <c r="K63" s="37"/>
      <c r="L63" s="26"/>
    </row>
    <row r="67" spans="2:12" s="1" customFormat="1" ht="6.95" customHeight="1">
      <c r="B67" s="38"/>
      <c r="C67" s="39"/>
      <c r="D67" s="39"/>
      <c r="E67" s="39"/>
      <c r="F67" s="39"/>
      <c r="G67" s="39"/>
      <c r="H67" s="39"/>
      <c r="I67" s="39"/>
      <c r="J67" s="39"/>
      <c r="K67" s="39"/>
      <c r="L67" s="26"/>
    </row>
    <row r="68" spans="2:12" s="1" customFormat="1" ht="24.95" customHeight="1">
      <c r="B68" s="26"/>
      <c r="C68" s="19" t="s">
        <v>112</v>
      </c>
      <c r="L68" s="26"/>
    </row>
    <row r="69" spans="2:12" s="1" customFormat="1" ht="6.95" customHeight="1">
      <c r="B69" s="26"/>
      <c r="L69" s="26"/>
    </row>
    <row r="70" spans="2:12" s="1" customFormat="1" ht="12" customHeight="1">
      <c r="B70" s="26"/>
      <c r="C70" s="23" t="s">
        <v>14</v>
      </c>
      <c r="L70" s="26"/>
    </row>
    <row r="71" spans="2:12" s="1" customFormat="1" ht="16.5" customHeight="1">
      <c r="B71" s="26"/>
      <c r="E71" s="207" t="str">
        <f>E7</f>
        <v>SPŠ Velíšská - rekonstrukce instalací</v>
      </c>
      <c r="F71" s="208"/>
      <c r="G71" s="208"/>
      <c r="H71" s="208"/>
      <c r="L71" s="26"/>
    </row>
    <row r="72" spans="2:12" s="1" customFormat="1" ht="12" customHeight="1">
      <c r="B72" s="26"/>
      <c r="C72" s="23" t="s">
        <v>92</v>
      </c>
      <c r="L72" s="26"/>
    </row>
    <row r="73" spans="2:12" s="1" customFormat="1" ht="16.5" customHeight="1">
      <c r="B73" s="26"/>
      <c r="E73" s="191" t="str">
        <f>E9</f>
        <v>SO 02 - Elektroinstalace</v>
      </c>
      <c r="F73" s="175"/>
      <c r="G73" s="175"/>
      <c r="H73" s="175"/>
      <c r="L73" s="26"/>
    </row>
    <row r="74" spans="2:12" s="1" customFormat="1" ht="6.95" customHeight="1">
      <c r="B74" s="26"/>
      <c r="L74" s="26"/>
    </row>
    <row r="75" spans="2:12" s="1" customFormat="1" ht="12" customHeight="1">
      <c r="B75" s="26"/>
      <c r="C75" s="23" t="s">
        <v>17</v>
      </c>
      <c r="F75" s="15" t="str">
        <f>F12</f>
        <v xml:space="preserve"> </v>
      </c>
      <c r="I75" s="23" t="s">
        <v>19</v>
      </c>
      <c r="J75" s="43" t="str">
        <f>IF(J12="","",J12)</f>
        <v xml:space="preserve"> </v>
      </c>
      <c r="L75" s="26"/>
    </row>
    <row r="76" spans="2:12" s="1" customFormat="1" ht="6.95" customHeight="1">
      <c r="B76" s="26"/>
      <c r="L76" s="26"/>
    </row>
    <row r="77" spans="2:12" s="1" customFormat="1" ht="13.7" customHeight="1">
      <c r="B77" s="26"/>
      <c r="C77" s="23" t="s">
        <v>20</v>
      </c>
      <c r="F77" s="15" t="str">
        <f>E15</f>
        <v xml:space="preserve"> </v>
      </c>
      <c r="I77" s="23" t="s">
        <v>24</v>
      </c>
      <c r="J77" s="24" t="str">
        <f>E21</f>
        <v xml:space="preserve"> </v>
      </c>
      <c r="L77" s="26"/>
    </row>
    <row r="78" spans="2:12" s="1" customFormat="1" ht="13.7" customHeight="1">
      <c r="B78" s="26"/>
      <c r="C78" s="23" t="s">
        <v>23</v>
      </c>
      <c r="F78" s="15" t="str">
        <f>IF(E18="","",E18)</f>
        <v xml:space="preserve"> </v>
      </c>
      <c r="I78" s="23" t="s">
        <v>26</v>
      </c>
      <c r="J78" s="24" t="str">
        <f>E24</f>
        <v xml:space="preserve"> </v>
      </c>
      <c r="L78" s="26"/>
    </row>
    <row r="79" spans="2:12" s="1" customFormat="1" ht="10.35" customHeight="1">
      <c r="B79" s="26"/>
      <c r="L79" s="26"/>
    </row>
    <row r="80" spans="2:20" s="9" customFormat="1" ht="29.25" customHeight="1">
      <c r="B80" s="101"/>
      <c r="C80" s="102" t="s">
        <v>113</v>
      </c>
      <c r="D80" s="103" t="s">
        <v>47</v>
      </c>
      <c r="E80" s="103" t="s">
        <v>43</v>
      </c>
      <c r="F80" s="103" t="s">
        <v>44</v>
      </c>
      <c r="G80" s="103" t="s">
        <v>114</v>
      </c>
      <c r="H80" s="103" t="s">
        <v>115</v>
      </c>
      <c r="I80" s="103" t="s">
        <v>116</v>
      </c>
      <c r="J80" s="104" t="s">
        <v>96</v>
      </c>
      <c r="K80" s="105" t="s">
        <v>117</v>
      </c>
      <c r="L80" s="101"/>
      <c r="M80" s="51" t="s">
        <v>1</v>
      </c>
      <c r="N80" s="52" t="s">
        <v>32</v>
      </c>
      <c r="O80" s="52" t="s">
        <v>118</v>
      </c>
      <c r="P80" s="52" t="s">
        <v>119</v>
      </c>
      <c r="Q80" s="52" t="s">
        <v>120</v>
      </c>
      <c r="R80" s="52" t="s">
        <v>121</v>
      </c>
      <c r="S80" s="52" t="s">
        <v>122</v>
      </c>
      <c r="T80" s="53" t="s">
        <v>123</v>
      </c>
    </row>
    <row r="81" spans="2:63" s="1" customFormat="1" ht="22.7" customHeight="1">
      <c r="B81" s="26"/>
      <c r="C81" s="56" t="s">
        <v>124</v>
      </c>
      <c r="J81" s="106">
        <f>BK81</f>
        <v>0</v>
      </c>
      <c r="L81" s="26"/>
      <c r="M81" s="54"/>
      <c r="N81" s="44"/>
      <c r="O81" s="44"/>
      <c r="P81" s="107">
        <f>P82</f>
        <v>0</v>
      </c>
      <c r="Q81" s="44"/>
      <c r="R81" s="107">
        <f>R82</f>
        <v>0</v>
      </c>
      <c r="S81" s="44"/>
      <c r="T81" s="108">
        <f>T82</f>
        <v>0</v>
      </c>
      <c r="AT81" s="15" t="s">
        <v>61</v>
      </c>
      <c r="AU81" s="15" t="s">
        <v>98</v>
      </c>
      <c r="BK81" s="109">
        <f>BK82</f>
        <v>0</v>
      </c>
    </row>
    <row r="82" spans="2:63" s="10" customFormat="1" ht="25.9" customHeight="1">
      <c r="B82" s="110"/>
      <c r="D82" s="111" t="s">
        <v>61</v>
      </c>
      <c r="E82" s="112" t="s">
        <v>147</v>
      </c>
      <c r="F82" s="112" t="s">
        <v>308</v>
      </c>
      <c r="J82" s="113">
        <f>BK82</f>
        <v>0</v>
      </c>
      <c r="L82" s="110"/>
      <c r="M82" s="114"/>
      <c r="N82" s="115"/>
      <c r="O82" s="115"/>
      <c r="P82" s="116">
        <f>P83</f>
        <v>0</v>
      </c>
      <c r="Q82" s="115"/>
      <c r="R82" s="116">
        <f>R83</f>
        <v>0</v>
      </c>
      <c r="S82" s="115"/>
      <c r="T82" s="117">
        <f>T83</f>
        <v>0</v>
      </c>
      <c r="AR82" s="111" t="s">
        <v>70</v>
      </c>
      <c r="AT82" s="118" t="s">
        <v>61</v>
      </c>
      <c r="AU82" s="118" t="s">
        <v>62</v>
      </c>
      <c r="AY82" s="111" t="s">
        <v>127</v>
      </c>
      <c r="BK82" s="119">
        <f>BK83</f>
        <v>0</v>
      </c>
    </row>
    <row r="83" spans="2:63" s="10" customFormat="1" ht="22.7" customHeight="1">
      <c r="B83" s="110"/>
      <c r="D83" s="111" t="s">
        <v>61</v>
      </c>
      <c r="E83" s="120" t="s">
        <v>309</v>
      </c>
      <c r="F83" s="120" t="s">
        <v>310</v>
      </c>
      <c r="J83" s="121">
        <f>BK83</f>
        <v>0</v>
      </c>
      <c r="L83" s="110"/>
      <c r="M83" s="114"/>
      <c r="N83" s="115"/>
      <c r="O83" s="115"/>
      <c r="P83" s="116">
        <f>SUM(P84:P152)</f>
        <v>0</v>
      </c>
      <c r="Q83" s="115"/>
      <c r="R83" s="116">
        <f>SUM(R84:R152)</f>
        <v>0</v>
      </c>
      <c r="S83" s="115"/>
      <c r="T83" s="117">
        <f>SUM(T84:T152)</f>
        <v>0</v>
      </c>
      <c r="AR83" s="111" t="s">
        <v>70</v>
      </c>
      <c r="AT83" s="118" t="s">
        <v>61</v>
      </c>
      <c r="AU83" s="118" t="s">
        <v>70</v>
      </c>
      <c r="AY83" s="111" t="s">
        <v>127</v>
      </c>
      <c r="BK83" s="119">
        <f>SUM(BK84:BK152)</f>
        <v>0</v>
      </c>
    </row>
    <row r="84" spans="2:65" s="1" customFormat="1" ht="16.5" customHeight="1">
      <c r="B84" s="122"/>
      <c r="C84" s="123" t="s">
        <v>70</v>
      </c>
      <c r="D84" s="123" t="s">
        <v>130</v>
      </c>
      <c r="E84" s="124" t="s">
        <v>311</v>
      </c>
      <c r="F84" s="125" t="s">
        <v>312</v>
      </c>
      <c r="G84" s="126" t="s">
        <v>199</v>
      </c>
      <c r="H84" s="127">
        <v>50</v>
      </c>
      <c r="I84" s="171"/>
      <c r="J84" s="128"/>
      <c r="K84" s="125" t="s">
        <v>1</v>
      </c>
      <c r="L84" s="26"/>
      <c r="M84" s="46" t="s">
        <v>1</v>
      </c>
      <c r="N84" s="129" t="s">
        <v>33</v>
      </c>
      <c r="O84" s="130">
        <v>0</v>
      </c>
      <c r="P84" s="130">
        <f aca="true" t="shared" si="0" ref="P84:P115">O84*H84</f>
        <v>0</v>
      </c>
      <c r="Q84" s="130">
        <v>0</v>
      </c>
      <c r="R84" s="130">
        <f aca="true" t="shared" si="1" ref="R84:R115">Q84*H84</f>
        <v>0</v>
      </c>
      <c r="S84" s="130">
        <v>0</v>
      </c>
      <c r="T84" s="131">
        <f aca="true" t="shared" si="2" ref="T84:T115">S84*H84</f>
        <v>0</v>
      </c>
      <c r="AR84" s="15" t="s">
        <v>135</v>
      </c>
      <c r="AT84" s="15" t="s">
        <v>130</v>
      </c>
      <c r="AU84" s="15" t="s">
        <v>72</v>
      </c>
      <c r="AY84" s="15" t="s">
        <v>127</v>
      </c>
      <c r="BE84" s="132">
        <f aca="true" t="shared" si="3" ref="BE84:BE115">IF(N84="základní",J84,0)</f>
        <v>0</v>
      </c>
      <c r="BF84" s="132">
        <f aca="true" t="shared" si="4" ref="BF84:BF115">IF(N84="snížená",J84,0)</f>
        <v>0</v>
      </c>
      <c r="BG84" s="132">
        <f aca="true" t="shared" si="5" ref="BG84:BG115">IF(N84="zákl. přenesená",J84,0)</f>
        <v>0</v>
      </c>
      <c r="BH84" s="132">
        <f aca="true" t="shared" si="6" ref="BH84:BH115">IF(N84="sníž. přenesená",J84,0)</f>
        <v>0</v>
      </c>
      <c r="BI84" s="132">
        <f aca="true" t="shared" si="7" ref="BI84:BI115">IF(N84="nulová",J84,0)</f>
        <v>0</v>
      </c>
      <c r="BJ84" s="15" t="s">
        <v>70</v>
      </c>
      <c r="BK84" s="132">
        <f aca="true" t="shared" si="8" ref="BK84:BK115">ROUND(I84*H84,2)</f>
        <v>0</v>
      </c>
      <c r="BL84" s="15" t="s">
        <v>135</v>
      </c>
      <c r="BM84" s="15" t="s">
        <v>313</v>
      </c>
    </row>
    <row r="85" spans="2:65" s="1" customFormat="1" ht="16.5" customHeight="1">
      <c r="B85" s="122"/>
      <c r="C85" s="154" t="s">
        <v>72</v>
      </c>
      <c r="D85" s="154" t="s">
        <v>147</v>
      </c>
      <c r="E85" s="155" t="s">
        <v>70</v>
      </c>
      <c r="F85" s="156" t="s">
        <v>314</v>
      </c>
      <c r="G85" s="157" t="s">
        <v>199</v>
      </c>
      <c r="H85" s="158">
        <v>50</v>
      </c>
      <c r="I85" s="159"/>
      <c r="J85" s="159"/>
      <c r="K85" s="156" t="s">
        <v>1</v>
      </c>
      <c r="L85" s="160"/>
      <c r="M85" s="161" t="s">
        <v>1</v>
      </c>
      <c r="N85" s="162" t="s">
        <v>33</v>
      </c>
      <c r="O85" s="130">
        <v>0</v>
      </c>
      <c r="P85" s="130">
        <f t="shared" si="0"/>
        <v>0</v>
      </c>
      <c r="Q85" s="130">
        <v>0</v>
      </c>
      <c r="R85" s="130">
        <f t="shared" si="1"/>
        <v>0</v>
      </c>
      <c r="S85" s="130">
        <v>0</v>
      </c>
      <c r="T85" s="131">
        <f t="shared" si="2"/>
        <v>0</v>
      </c>
      <c r="AR85" s="15" t="s">
        <v>150</v>
      </c>
      <c r="AT85" s="15" t="s">
        <v>147</v>
      </c>
      <c r="AU85" s="15" t="s">
        <v>72</v>
      </c>
      <c r="AY85" s="15" t="s">
        <v>127</v>
      </c>
      <c r="BE85" s="132">
        <f t="shared" si="3"/>
        <v>0</v>
      </c>
      <c r="BF85" s="132">
        <f t="shared" si="4"/>
        <v>0</v>
      </c>
      <c r="BG85" s="132">
        <f t="shared" si="5"/>
        <v>0</v>
      </c>
      <c r="BH85" s="132">
        <f t="shared" si="6"/>
        <v>0</v>
      </c>
      <c r="BI85" s="132">
        <f t="shared" si="7"/>
        <v>0</v>
      </c>
      <c r="BJ85" s="15" t="s">
        <v>70</v>
      </c>
      <c r="BK85" s="132">
        <f t="shared" si="8"/>
        <v>0</v>
      </c>
      <c r="BL85" s="15" t="s">
        <v>135</v>
      </c>
      <c r="BM85" s="15" t="s">
        <v>315</v>
      </c>
    </row>
    <row r="86" spans="2:65" s="1" customFormat="1" ht="16.5" customHeight="1">
      <c r="B86" s="122"/>
      <c r="C86" s="123" t="s">
        <v>128</v>
      </c>
      <c r="D86" s="123" t="s">
        <v>130</v>
      </c>
      <c r="E86" s="124" t="s">
        <v>316</v>
      </c>
      <c r="F86" s="125" t="s">
        <v>317</v>
      </c>
      <c r="G86" s="126" t="s">
        <v>199</v>
      </c>
      <c r="H86" s="127">
        <v>15</v>
      </c>
      <c r="I86" s="128"/>
      <c r="J86" s="128"/>
      <c r="K86" s="125" t="s">
        <v>1</v>
      </c>
      <c r="L86" s="26"/>
      <c r="M86" s="46" t="s">
        <v>1</v>
      </c>
      <c r="N86" s="129" t="s">
        <v>33</v>
      </c>
      <c r="O86" s="130">
        <v>0</v>
      </c>
      <c r="P86" s="130">
        <f t="shared" si="0"/>
        <v>0</v>
      </c>
      <c r="Q86" s="130">
        <v>0</v>
      </c>
      <c r="R86" s="130">
        <f t="shared" si="1"/>
        <v>0</v>
      </c>
      <c r="S86" s="130">
        <v>0</v>
      </c>
      <c r="T86" s="131">
        <f t="shared" si="2"/>
        <v>0</v>
      </c>
      <c r="AR86" s="15" t="s">
        <v>135</v>
      </c>
      <c r="AT86" s="15" t="s">
        <v>130</v>
      </c>
      <c r="AU86" s="15" t="s">
        <v>72</v>
      </c>
      <c r="AY86" s="15" t="s">
        <v>127</v>
      </c>
      <c r="BE86" s="132">
        <f t="shared" si="3"/>
        <v>0</v>
      </c>
      <c r="BF86" s="132">
        <f t="shared" si="4"/>
        <v>0</v>
      </c>
      <c r="BG86" s="132">
        <f t="shared" si="5"/>
        <v>0</v>
      </c>
      <c r="BH86" s="132">
        <f t="shared" si="6"/>
        <v>0</v>
      </c>
      <c r="BI86" s="132">
        <f t="shared" si="7"/>
        <v>0</v>
      </c>
      <c r="BJ86" s="15" t="s">
        <v>70</v>
      </c>
      <c r="BK86" s="132">
        <f t="shared" si="8"/>
        <v>0</v>
      </c>
      <c r="BL86" s="15" t="s">
        <v>135</v>
      </c>
      <c r="BM86" s="15" t="s">
        <v>318</v>
      </c>
    </row>
    <row r="87" spans="2:65" s="1" customFormat="1" ht="16.5" customHeight="1">
      <c r="B87" s="122"/>
      <c r="C87" s="154" t="s">
        <v>135</v>
      </c>
      <c r="D87" s="154" t="s">
        <v>147</v>
      </c>
      <c r="E87" s="155" t="s">
        <v>72</v>
      </c>
      <c r="F87" s="156" t="s">
        <v>314</v>
      </c>
      <c r="G87" s="157" t="s">
        <v>199</v>
      </c>
      <c r="H87" s="158">
        <v>15</v>
      </c>
      <c r="I87" s="159"/>
      <c r="J87" s="159"/>
      <c r="K87" s="156" t="s">
        <v>1</v>
      </c>
      <c r="L87" s="160"/>
      <c r="M87" s="161" t="s">
        <v>1</v>
      </c>
      <c r="N87" s="162" t="s">
        <v>33</v>
      </c>
      <c r="O87" s="130">
        <v>0</v>
      </c>
      <c r="P87" s="130">
        <f t="shared" si="0"/>
        <v>0</v>
      </c>
      <c r="Q87" s="130">
        <v>0</v>
      </c>
      <c r="R87" s="130">
        <f t="shared" si="1"/>
        <v>0</v>
      </c>
      <c r="S87" s="130">
        <v>0</v>
      </c>
      <c r="T87" s="131">
        <f t="shared" si="2"/>
        <v>0</v>
      </c>
      <c r="AR87" s="15" t="s">
        <v>150</v>
      </c>
      <c r="AT87" s="15" t="s">
        <v>147</v>
      </c>
      <c r="AU87" s="15" t="s">
        <v>72</v>
      </c>
      <c r="AY87" s="15" t="s">
        <v>127</v>
      </c>
      <c r="BE87" s="132">
        <f t="shared" si="3"/>
        <v>0</v>
      </c>
      <c r="BF87" s="132">
        <f t="shared" si="4"/>
        <v>0</v>
      </c>
      <c r="BG87" s="132">
        <f t="shared" si="5"/>
        <v>0</v>
      </c>
      <c r="BH87" s="132">
        <f t="shared" si="6"/>
        <v>0</v>
      </c>
      <c r="BI87" s="132">
        <f t="shared" si="7"/>
        <v>0</v>
      </c>
      <c r="BJ87" s="15" t="s">
        <v>70</v>
      </c>
      <c r="BK87" s="132">
        <f t="shared" si="8"/>
        <v>0</v>
      </c>
      <c r="BL87" s="15" t="s">
        <v>135</v>
      </c>
      <c r="BM87" s="15" t="s">
        <v>319</v>
      </c>
    </row>
    <row r="88" spans="2:65" s="1" customFormat="1" ht="16.5" customHeight="1">
      <c r="B88" s="122"/>
      <c r="C88" s="123" t="s">
        <v>155</v>
      </c>
      <c r="D88" s="123" t="s">
        <v>130</v>
      </c>
      <c r="E88" s="124" t="s">
        <v>320</v>
      </c>
      <c r="F88" s="125" t="s">
        <v>321</v>
      </c>
      <c r="G88" s="126" t="s">
        <v>199</v>
      </c>
      <c r="H88" s="127">
        <v>10</v>
      </c>
      <c r="I88" s="128"/>
      <c r="J88" s="128"/>
      <c r="K88" s="125" t="s">
        <v>1</v>
      </c>
      <c r="L88" s="26"/>
      <c r="M88" s="46" t="s">
        <v>1</v>
      </c>
      <c r="N88" s="129" t="s">
        <v>33</v>
      </c>
      <c r="O88" s="130">
        <v>0</v>
      </c>
      <c r="P88" s="130">
        <f t="shared" si="0"/>
        <v>0</v>
      </c>
      <c r="Q88" s="130">
        <v>0</v>
      </c>
      <c r="R88" s="130">
        <f t="shared" si="1"/>
        <v>0</v>
      </c>
      <c r="S88" s="130">
        <v>0</v>
      </c>
      <c r="T88" s="131">
        <f t="shared" si="2"/>
        <v>0</v>
      </c>
      <c r="AR88" s="15" t="s">
        <v>135</v>
      </c>
      <c r="AT88" s="15" t="s">
        <v>130</v>
      </c>
      <c r="AU88" s="15" t="s">
        <v>72</v>
      </c>
      <c r="AY88" s="15" t="s">
        <v>127</v>
      </c>
      <c r="BE88" s="132">
        <f t="shared" si="3"/>
        <v>0</v>
      </c>
      <c r="BF88" s="132">
        <f t="shared" si="4"/>
        <v>0</v>
      </c>
      <c r="BG88" s="132">
        <f t="shared" si="5"/>
        <v>0</v>
      </c>
      <c r="BH88" s="132">
        <f t="shared" si="6"/>
        <v>0</v>
      </c>
      <c r="BI88" s="132">
        <f t="shared" si="7"/>
        <v>0</v>
      </c>
      <c r="BJ88" s="15" t="s">
        <v>70</v>
      </c>
      <c r="BK88" s="132">
        <f t="shared" si="8"/>
        <v>0</v>
      </c>
      <c r="BL88" s="15" t="s">
        <v>135</v>
      </c>
      <c r="BM88" s="15" t="s">
        <v>322</v>
      </c>
    </row>
    <row r="89" spans="2:65" s="1" customFormat="1" ht="16.5" customHeight="1">
      <c r="B89" s="122"/>
      <c r="C89" s="154" t="s">
        <v>159</v>
      </c>
      <c r="D89" s="154" t="s">
        <v>147</v>
      </c>
      <c r="E89" s="155" t="s">
        <v>128</v>
      </c>
      <c r="F89" s="156" t="s">
        <v>314</v>
      </c>
      <c r="G89" s="157" t="s">
        <v>199</v>
      </c>
      <c r="H89" s="158">
        <v>10</v>
      </c>
      <c r="I89" s="159"/>
      <c r="J89" s="159"/>
      <c r="K89" s="156" t="s">
        <v>1</v>
      </c>
      <c r="L89" s="160"/>
      <c r="M89" s="161" t="s">
        <v>1</v>
      </c>
      <c r="N89" s="162" t="s">
        <v>33</v>
      </c>
      <c r="O89" s="130">
        <v>0</v>
      </c>
      <c r="P89" s="130">
        <f t="shared" si="0"/>
        <v>0</v>
      </c>
      <c r="Q89" s="130">
        <v>0</v>
      </c>
      <c r="R89" s="130">
        <f t="shared" si="1"/>
        <v>0</v>
      </c>
      <c r="S89" s="130">
        <v>0</v>
      </c>
      <c r="T89" s="131">
        <f t="shared" si="2"/>
        <v>0</v>
      </c>
      <c r="AR89" s="15" t="s">
        <v>150</v>
      </c>
      <c r="AT89" s="15" t="s">
        <v>147</v>
      </c>
      <c r="AU89" s="15" t="s">
        <v>72</v>
      </c>
      <c r="AY89" s="15" t="s">
        <v>127</v>
      </c>
      <c r="BE89" s="132">
        <f t="shared" si="3"/>
        <v>0</v>
      </c>
      <c r="BF89" s="132">
        <f t="shared" si="4"/>
        <v>0</v>
      </c>
      <c r="BG89" s="132">
        <f t="shared" si="5"/>
        <v>0</v>
      </c>
      <c r="BH89" s="132">
        <f t="shared" si="6"/>
        <v>0</v>
      </c>
      <c r="BI89" s="132">
        <f t="shared" si="7"/>
        <v>0</v>
      </c>
      <c r="BJ89" s="15" t="s">
        <v>70</v>
      </c>
      <c r="BK89" s="132">
        <f t="shared" si="8"/>
        <v>0</v>
      </c>
      <c r="BL89" s="15" t="s">
        <v>135</v>
      </c>
      <c r="BM89" s="15" t="s">
        <v>323</v>
      </c>
    </row>
    <row r="90" spans="2:65" s="1" customFormat="1" ht="16.5" customHeight="1">
      <c r="B90" s="122"/>
      <c r="C90" s="123" t="s">
        <v>165</v>
      </c>
      <c r="D90" s="123" t="s">
        <v>130</v>
      </c>
      <c r="E90" s="124" t="s">
        <v>324</v>
      </c>
      <c r="F90" s="125" t="s">
        <v>325</v>
      </c>
      <c r="G90" s="126" t="s">
        <v>199</v>
      </c>
      <c r="H90" s="127">
        <v>15</v>
      </c>
      <c r="I90" s="128"/>
      <c r="J90" s="128"/>
      <c r="K90" s="125" t="s">
        <v>1</v>
      </c>
      <c r="L90" s="26"/>
      <c r="M90" s="46" t="s">
        <v>1</v>
      </c>
      <c r="N90" s="129" t="s">
        <v>33</v>
      </c>
      <c r="O90" s="130">
        <v>0</v>
      </c>
      <c r="P90" s="130">
        <f t="shared" si="0"/>
        <v>0</v>
      </c>
      <c r="Q90" s="130">
        <v>0</v>
      </c>
      <c r="R90" s="130">
        <f t="shared" si="1"/>
        <v>0</v>
      </c>
      <c r="S90" s="130">
        <v>0</v>
      </c>
      <c r="T90" s="131">
        <f t="shared" si="2"/>
        <v>0</v>
      </c>
      <c r="AR90" s="15" t="s">
        <v>135</v>
      </c>
      <c r="AT90" s="15" t="s">
        <v>130</v>
      </c>
      <c r="AU90" s="15" t="s">
        <v>72</v>
      </c>
      <c r="AY90" s="15" t="s">
        <v>127</v>
      </c>
      <c r="BE90" s="132">
        <f t="shared" si="3"/>
        <v>0</v>
      </c>
      <c r="BF90" s="132">
        <f t="shared" si="4"/>
        <v>0</v>
      </c>
      <c r="BG90" s="132">
        <f t="shared" si="5"/>
        <v>0</v>
      </c>
      <c r="BH90" s="132">
        <f t="shared" si="6"/>
        <v>0</v>
      </c>
      <c r="BI90" s="132">
        <f t="shared" si="7"/>
        <v>0</v>
      </c>
      <c r="BJ90" s="15" t="s">
        <v>70</v>
      </c>
      <c r="BK90" s="132">
        <f t="shared" si="8"/>
        <v>0</v>
      </c>
      <c r="BL90" s="15" t="s">
        <v>135</v>
      </c>
      <c r="BM90" s="15" t="s">
        <v>326</v>
      </c>
    </row>
    <row r="91" spans="2:65" s="1" customFormat="1" ht="16.5" customHeight="1">
      <c r="B91" s="122"/>
      <c r="C91" s="154" t="s">
        <v>150</v>
      </c>
      <c r="D91" s="154" t="s">
        <v>147</v>
      </c>
      <c r="E91" s="155" t="s">
        <v>327</v>
      </c>
      <c r="F91" s="156" t="s">
        <v>328</v>
      </c>
      <c r="G91" s="157" t="s">
        <v>143</v>
      </c>
      <c r="H91" s="158">
        <v>15</v>
      </c>
      <c r="I91" s="159"/>
      <c r="J91" s="159"/>
      <c r="K91" s="156" t="s">
        <v>1</v>
      </c>
      <c r="L91" s="160"/>
      <c r="M91" s="161" t="s">
        <v>1</v>
      </c>
      <c r="N91" s="162" t="s">
        <v>33</v>
      </c>
      <c r="O91" s="130">
        <v>0</v>
      </c>
      <c r="P91" s="130">
        <f t="shared" si="0"/>
        <v>0</v>
      </c>
      <c r="Q91" s="130">
        <v>0</v>
      </c>
      <c r="R91" s="130">
        <f t="shared" si="1"/>
        <v>0</v>
      </c>
      <c r="S91" s="130">
        <v>0</v>
      </c>
      <c r="T91" s="131">
        <f t="shared" si="2"/>
        <v>0</v>
      </c>
      <c r="AR91" s="15" t="s">
        <v>150</v>
      </c>
      <c r="AT91" s="15" t="s">
        <v>147</v>
      </c>
      <c r="AU91" s="15" t="s">
        <v>72</v>
      </c>
      <c r="AY91" s="15" t="s">
        <v>127</v>
      </c>
      <c r="BE91" s="132">
        <f t="shared" si="3"/>
        <v>0</v>
      </c>
      <c r="BF91" s="132">
        <f t="shared" si="4"/>
        <v>0</v>
      </c>
      <c r="BG91" s="132">
        <f t="shared" si="5"/>
        <v>0</v>
      </c>
      <c r="BH91" s="132">
        <f t="shared" si="6"/>
        <v>0</v>
      </c>
      <c r="BI91" s="132">
        <f t="shared" si="7"/>
        <v>0</v>
      </c>
      <c r="BJ91" s="15" t="s">
        <v>70</v>
      </c>
      <c r="BK91" s="132">
        <f t="shared" si="8"/>
        <v>0</v>
      </c>
      <c r="BL91" s="15" t="s">
        <v>135</v>
      </c>
      <c r="BM91" s="15" t="s">
        <v>329</v>
      </c>
    </row>
    <row r="92" spans="2:65" s="1" customFormat="1" ht="16.5" customHeight="1">
      <c r="B92" s="122"/>
      <c r="C92" s="123" t="s">
        <v>174</v>
      </c>
      <c r="D92" s="123" t="s">
        <v>130</v>
      </c>
      <c r="E92" s="124" t="s">
        <v>330</v>
      </c>
      <c r="F92" s="125" t="s">
        <v>331</v>
      </c>
      <c r="G92" s="126" t="s">
        <v>143</v>
      </c>
      <c r="H92" s="127">
        <v>50</v>
      </c>
      <c r="I92" s="128"/>
      <c r="J92" s="128"/>
      <c r="K92" s="125" t="s">
        <v>1</v>
      </c>
      <c r="L92" s="26"/>
      <c r="M92" s="46" t="s">
        <v>1</v>
      </c>
      <c r="N92" s="129" t="s">
        <v>33</v>
      </c>
      <c r="O92" s="130">
        <v>0</v>
      </c>
      <c r="P92" s="130">
        <f t="shared" si="0"/>
        <v>0</v>
      </c>
      <c r="Q92" s="130">
        <v>0</v>
      </c>
      <c r="R92" s="130">
        <f t="shared" si="1"/>
        <v>0</v>
      </c>
      <c r="S92" s="130">
        <v>0</v>
      </c>
      <c r="T92" s="131">
        <f t="shared" si="2"/>
        <v>0</v>
      </c>
      <c r="AR92" s="15" t="s">
        <v>135</v>
      </c>
      <c r="AT92" s="15" t="s">
        <v>130</v>
      </c>
      <c r="AU92" s="15" t="s">
        <v>72</v>
      </c>
      <c r="AY92" s="15" t="s">
        <v>127</v>
      </c>
      <c r="BE92" s="132">
        <f t="shared" si="3"/>
        <v>0</v>
      </c>
      <c r="BF92" s="132">
        <f t="shared" si="4"/>
        <v>0</v>
      </c>
      <c r="BG92" s="132">
        <f t="shared" si="5"/>
        <v>0</v>
      </c>
      <c r="BH92" s="132">
        <f t="shared" si="6"/>
        <v>0</v>
      </c>
      <c r="BI92" s="132">
        <f t="shared" si="7"/>
        <v>0</v>
      </c>
      <c r="BJ92" s="15" t="s">
        <v>70</v>
      </c>
      <c r="BK92" s="132">
        <f t="shared" si="8"/>
        <v>0</v>
      </c>
      <c r="BL92" s="15" t="s">
        <v>135</v>
      </c>
      <c r="BM92" s="15" t="s">
        <v>332</v>
      </c>
    </row>
    <row r="93" spans="2:65" s="1" customFormat="1" ht="16.5" customHeight="1">
      <c r="B93" s="122"/>
      <c r="C93" s="154" t="s">
        <v>179</v>
      </c>
      <c r="D93" s="154" t="s">
        <v>147</v>
      </c>
      <c r="E93" s="155" t="s">
        <v>333</v>
      </c>
      <c r="F93" s="156" t="s">
        <v>334</v>
      </c>
      <c r="G93" s="157" t="s">
        <v>143</v>
      </c>
      <c r="H93" s="158">
        <v>50</v>
      </c>
      <c r="I93" s="159"/>
      <c r="J93" s="159"/>
      <c r="K93" s="156" t="s">
        <v>1</v>
      </c>
      <c r="L93" s="160"/>
      <c r="M93" s="161" t="s">
        <v>1</v>
      </c>
      <c r="N93" s="162" t="s">
        <v>33</v>
      </c>
      <c r="O93" s="130">
        <v>0</v>
      </c>
      <c r="P93" s="130">
        <f t="shared" si="0"/>
        <v>0</v>
      </c>
      <c r="Q93" s="130">
        <v>0</v>
      </c>
      <c r="R93" s="130">
        <f t="shared" si="1"/>
        <v>0</v>
      </c>
      <c r="S93" s="130">
        <v>0</v>
      </c>
      <c r="T93" s="131">
        <f t="shared" si="2"/>
        <v>0</v>
      </c>
      <c r="AR93" s="15" t="s">
        <v>150</v>
      </c>
      <c r="AT93" s="15" t="s">
        <v>147</v>
      </c>
      <c r="AU93" s="15" t="s">
        <v>72</v>
      </c>
      <c r="AY93" s="15" t="s">
        <v>127</v>
      </c>
      <c r="BE93" s="132">
        <f t="shared" si="3"/>
        <v>0</v>
      </c>
      <c r="BF93" s="132">
        <f t="shared" si="4"/>
        <v>0</v>
      </c>
      <c r="BG93" s="132">
        <f t="shared" si="5"/>
        <v>0</v>
      </c>
      <c r="BH93" s="132">
        <f t="shared" si="6"/>
        <v>0</v>
      </c>
      <c r="BI93" s="132">
        <f t="shared" si="7"/>
        <v>0</v>
      </c>
      <c r="BJ93" s="15" t="s">
        <v>70</v>
      </c>
      <c r="BK93" s="132">
        <f t="shared" si="8"/>
        <v>0</v>
      </c>
      <c r="BL93" s="15" t="s">
        <v>135</v>
      </c>
      <c r="BM93" s="15" t="s">
        <v>335</v>
      </c>
    </row>
    <row r="94" spans="2:65" s="1" customFormat="1" ht="16.5" customHeight="1">
      <c r="B94" s="122"/>
      <c r="C94" s="123" t="s">
        <v>183</v>
      </c>
      <c r="D94" s="123" t="s">
        <v>130</v>
      </c>
      <c r="E94" s="124" t="s">
        <v>336</v>
      </c>
      <c r="F94" s="125" t="s">
        <v>337</v>
      </c>
      <c r="G94" s="126" t="s">
        <v>143</v>
      </c>
      <c r="H94" s="127">
        <v>80</v>
      </c>
      <c r="I94" s="128"/>
      <c r="J94" s="128"/>
      <c r="K94" s="125" t="s">
        <v>1</v>
      </c>
      <c r="L94" s="26"/>
      <c r="M94" s="46" t="s">
        <v>1</v>
      </c>
      <c r="N94" s="129" t="s">
        <v>33</v>
      </c>
      <c r="O94" s="130">
        <v>0</v>
      </c>
      <c r="P94" s="130">
        <f t="shared" si="0"/>
        <v>0</v>
      </c>
      <c r="Q94" s="130">
        <v>0</v>
      </c>
      <c r="R94" s="130">
        <f t="shared" si="1"/>
        <v>0</v>
      </c>
      <c r="S94" s="130">
        <v>0</v>
      </c>
      <c r="T94" s="131">
        <f t="shared" si="2"/>
        <v>0</v>
      </c>
      <c r="AR94" s="15" t="s">
        <v>135</v>
      </c>
      <c r="AT94" s="15" t="s">
        <v>130</v>
      </c>
      <c r="AU94" s="15" t="s">
        <v>72</v>
      </c>
      <c r="AY94" s="15" t="s">
        <v>127</v>
      </c>
      <c r="BE94" s="132">
        <f t="shared" si="3"/>
        <v>0</v>
      </c>
      <c r="BF94" s="132">
        <f t="shared" si="4"/>
        <v>0</v>
      </c>
      <c r="BG94" s="132">
        <f t="shared" si="5"/>
        <v>0</v>
      </c>
      <c r="BH94" s="132">
        <f t="shared" si="6"/>
        <v>0</v>
      </c>
      <c r="BI94" s="132">
        <f t="shared" si="7"/>
        <v>0</v>
      </c>
      <c r="BJ94" s="15" t="s">
        <v>70</v>
      </c>
      <c r="BK94" s="132">
        <f t="shared" si="8"/>
        <v>0</v>
      </c>
      <c r="BL94" s="15" t="s">
        <v>135</v>
      </c>
      <c r="BM94" s="15" t="s">
        <v>338</v>
      </c>
    </row>
    <row r="95" spans="2:65" s="1" customFormat="1" ht="16.5" customHeight="1">
      <c r="B95" s="122"/>
      <c r="C95" s="154" t="s">
        <v>187</v>
      </c>
      <c r="D95" s="154" t="s">
        <v>147</v>
      </c>
      <c r="E95" s="155" t="s">
        <v>339</v>
      </c>
      <c r="F95" s="156" t="s">
        <v>340</v>
      </c>
      <c r="G95" s="157" t="s">
        <v>143</v>
      </c>
      <c r="H95" s="158">
        <v>80</v>
      </c>
      <c r="I95" s="159"/>
      <c r="J95" s="159"/>
      <c r="K95" s="156" t="s">
        <v>1</v>
      </c>
      <c r="L95" s="160"/>
      <c r="M95" s="161" t="s">
        <v>1</v>
      </c>
      <c r="N95" s="162" t="s">
        <v>33</v>
      </c>
      <c r="O95" s="130">
        <v>0</v>
      </c>
      <c r="P95" s="130">
        <f t="shared" si="0"/>
        <v>0</v>
      </c>
      <c r="Q95" s="130">
        <v>0</v>
      </c>
      <c r="R95" s="130">
        <f t="shared" si="1"/>
        <v>0</v>
      </c>
      <c r="S95" s="130">
        <v>0</v>
      </c>
      <c r="T95" s="131">
        <f t="shared" si="2"/>
        <v>0</v>
      </c>
      <c r="AR95" s="15" t="s">
        <v>150</v>
      </c>
      <c r="AT95" s="15" t="s">
        <v>147</v>
      </c>
      <c r="AU95" s="15" t="s">
        <v>72</v>
      </c>
      <c r="AY95" s="15" t="s">
        <v>127</v>
      </c>
      <c r="BE95" s="132">
        <f t="shared" si="3"/>
        <v>0</v>
      </c>
      <c r="BF95" s="132">
        <f t="shared" si="4"/>
        <v>0</v>
      </c>
      <c r="BG95" s="132">
        <f t="shared" si="5"/>
        <v>0</v>
      </c>
      <c r="BH95" s="132">
        <f t="shared" si="6"/>
        <v>0</v>
      </c>
      <c r="BI95" s="132">
        <f t="shared" si="7"/>
        <v>0</v>
      </c>
      <c r="BJ95" s="15" t="s">
        <v>70</v>
      </c>
      <c r="BK95" s="132">
        <f t="shared" si="8"/>
        <v>0</v>
      </c>
      <c r="BL95" s="15" t="s">
        <v>135</v>
      </c>
      <c r="BM95" s="15" t="s">
        <v>341</v>
      </c>
    </row>
    <row r="96" spans="2:65" s="1" customFormat="1" ht="16.5" customHeight="1">
      <c r="B96" s="122"/>
      <c r="C96" s="123" t="s">
        <v>192</v>
      </c>
      <c r="D96" s="123" t="s">
        <v>130</v>
      </c>
      <c r="E96" s="124" t="s">
        <v>342</v>
      </c>
      <c r="F96" s="125" t="s">
        <v>343</v>
      </c>
      <c r="G96" s="126" t="s">
        <v>143</v>
      </c>
      <c r="H96" s="127">
        <v>10</v>
      </c>
      <c r="I96" s="128"/>
      <c r="J96" s="128"/>
      <c r="K96" s="125" t="s">
        <v>1</v>
      </c>
      <c r="L96" s="26"/>
      <c r="M96" s="46" t="s">
        <v>1</v>
      </c>
      <c r="N96" s="129" t="s">
        <v>33</v>
      </c>
      <c r="O96" s="130">
        <v>0</v>
      </c>
      <c r="P96" s="130">
        <f t="shared" si="0"/>
        <v>0</v>
      </c>
      <c r="Q96" s="130">
        <v>0</v>
      </c>
      <c r="R96" s="130">
        <f t="shared" si="1"/>
        <v>0</v>
      </c>
      <c r="S96" s="130">
        <v>0</v>
      </c>
      <c r="T96" s="131">
        <f t="shared" si="2"/>
        <v>0</v>
      </c>
      <c r="AR96" s="15" t="s">
        <v>135</v>
      </c>
      <c r="AT96" s="15" t="s">
        <v>130</v>
      </c>
      <c r="AU96" s="15" t="s">
        <v>72</v>
      </c>
      <c r="AY96" s="15" t="s">
        <v>127</v>
      </c>
      <c r="BE96" s="132">
        <f t="shared" si="3"/>
        <v>0</v>
      </c>
      <c r="BF96" s="132">
        <f t="shared" si="4"/>
        <v>0</v>
      </c>
      <c r="BG96" s="132">
        <f t="shared" si="5"/>
        <v>0</v>
      </c>
      <c r="BH96" s="132">
        <f t="shared" si="6"/>
        <v>0</v>
      </c>
      <c r="BI96" s="132">
        <f t="shared" si="7"/>
        <v>0</v>
      </c>
      <c r="BJ96" s="15" t="s">
        <v>70</v>
      </c>
      <c r="BK96" s="132">
        <f t="shared" si="8"/>
        <v>0</v>
      </c>
      <c r="BL96" s="15" t="s">
        <v>135</v>
      </c>
      <c r="BM96" s="15" t="s">
        <v>344</v>
      </c>
    </row>
    <row r="97" spans="2:65" s="1" customFormat="1" ht="16.5" customHeight="1">
      <c r="B97" s="122"/>
      <c r="C97" s="154" t="s">
        <v>196</v>
      </c>
      <c r="D97" s="154" t="s">
        <v>147</v>
      </c>
      <c r="E97" s="155" t="s">
        <v>345</v>
      </c>
      <c r="F97" s="156" t="s">
        <v>346</v>
      </c>
      <c r="G97" s="157" t="s">
        <v>143</v>
      </c>
      <c r="H97" s="158">
        <v>10</v>
      </c>
      <c r="I97" s="159"/>
      <c r="J97" s="159"/>
      <c r="K97" s="156" t="s">
        <v>1</v>
      </c>
      <c r="L97" s="160"/>
      <c r="M97" s="161" t="s">
        <v>1</v>
      </c>
      <c r="N97" s="162" t="s">
        <v>33</v>
      </c>
      <c r="O97" s="130">
        <v>0</v>
      </c>
      <c r="P97" s="130">
        <f t="shared" si="0"/>
        <v>0</v>
      </c>
      <c r="Q97" s="130">
        <v>0</v>
      </c>
      <c r="R97" s="130">
        <f t="shared" si="1"/>
        <v>0</v>
      </c>
      <c r="S97" s="130">
        <v>0</v>
      </c>
      <c r="T97" s="131">
        <f t="shared" si="2"/>
        <v>0</v>
      </c>
      <c r="AR97" s="15" t="s">
        <v>150</v>
      </c>
      <c r="AT97" s="15" t="s">
        <v>147</v>
      </c>
      <c r="AU97" s="15" t="s">
        <v>72</v>
      </c>
      <c r="AY97" s="15" t="s">
        <v>127</v>
      </c>
      <c r="BE97" s="132">
        <f t="shared" si="3"/>
        <v>0</v>
      </c>
      <c r="BF97" s="132">
        <f t="shared" si="4"/>
        <v>0</v>
      </c>
      <c r="BG97" s="132">
        <f t="shared" si="5"/>
        <v>0</v>
      </c>
      <c r="BH97" s="132">
        <f t="shared" si="6"/>
        <v>0</v>
      </c>
      <c r="BI97" s="132">
        <f t="shared" si="7"/>
        <v>0</v>
      </c>
      <c r="BJ97" s="15" t="s">
        <v>70</v>
      </c>
      <c r="BK97" s="132">
        <f t="shared" si="8"/>
        <v>0</v>
      </c>
      <c r="BL97" s="15" t="s">
        <v>135</v>
      </c>
      <c r="BM97" s="15" t="s">
        <v>347</v>
      </c>
    </row>
    <row r="98" spans="2:65" s="1" customFormat="1" ht="16.5" customHeight="1">
      <c r="B98" s="122"/>
      <c r="C98" s="123" t="s">
        <v>8</v>
      </c>
      <c r="D98" s="123" t="s">
        <v>130</v>
      </c>
      <c r="E98" s="124" t="s">
        <v>348</v>
      </c>
      <c r="F98" s="125" t="s">
        <v>349</v>
      </c>
      <c r="G98" s="126" t="s">
        <v>143</v>
      </c>
      <c r="H98" s="127">
        <v>70</v>
      </c>
      <c r="I98" s="128"/>
      <c r="J98" s="128"/>
      <c r="K98" s="125" t="s">
        <v>1</v>
      </c>
      <c r="L98" s="26"/>
      <c r="M98" s="46" t="s">
        <v>1</v>
      </c>
      <c r="N98" s="129" t="s">
        <v>33</v>
      </c>
      <c r="O98" s="130">
        <v>0</v>
      </c>
      <c r="P98" s="130">
        <f t="shared" si="0"/>
        <v>0</v>
      </c>
      <c r="Q98" s="130">
        <v>0</v>
      </c>
      <c r="R98" s="130">
        <f t="shared" si="1"/>
        <v>0</v>
      </c>
      <c r="S98" s="130">
        <v>0</v>
      </c>
      <c r="T98" s="131">
        <f t="shared" si="2"/>
        <v>0</v>
      </c>
      <c r="AR98" s="15" t="s">
        <v>135</v>
      </c>
      <c r="AT98" s="15" t="s">
        <v>130</v>
      </c>
      <c r="AU98" s="15" t="s">
        <v>72</v>
      </c>
      <c r="AY98" s="15" t="s">
        <v>127</v>
      </c>
      <c r="BE98" s="132">
        <f t="shared" si="3"/>
        <v>0</v>
      </c>
      <c r="BF98" s="132">
        <f t="shared" si="4"/>
        <v>0</v>
      </c>
      <c r="BG98" s="132">
        <f t="shared" si="5"/>
        <v>0</v>
      </c>
      <c r="BH98" s="132">
        <f t="shared" si="6"/>
        <v>0</v>
      </c>
      <c r="BI98" s="132">
        <f t="shared" si="7"/>
        <v>0</v>
      </c>
      <c r="BJ98" s="15" t="s">
        <v>70</v>
      </c>
      <c r="BK98" s="132">
        <f t="shared" si="8"/>
        <v>0</v>
      </c>
      <c r="BL98" s="15" t="s">
        <v>135</v>
      </c>
      <c r="BM98" s="15" t="s">
        <v>350</v>
      </c>
    </row>
    <row r="99" spans="2:65" s="1" customFormat="1" ht="16.5" customHeight="1">
      <c r="B99" s="122"/>
      <c r="C99" s="123" t="s">
        <v>206</v>
      </c>
      <c r="D99" s="123" t="s">
        <v>130</v>
      </c>
      <c r="E99" s="124" t="s">
        <v>351</v>
      </c>
      <c r="F99" s="125" t="s">
        <v>352</v>
      </c>
      <c r="G99" s="126" t="s">
        <v>143</v>
      </c>
      <c r="H99" s="127">
        <v>20</v>
      </c>
      <c r="I99" s="128"/>
      <c r="J99" s="128"/>
      <c r="K99" s="125" t="s">
        <v>1</v>
      </c>
      <c r="L99" s="26"/>
      <c r="M99" s="46" t="s">
        <v>1</v>
      </c>
      <c r="N99" s="129" t="s">
        <v>33</v>
      </c>
      <c r="O99" s="130">
        <v>0</v>
      </c>
      <c r="P99" s="130">
        <f t="shared" si="0"/>
        <v>0</v>
      </c>
      <c r="Q99" s="130">
        <v>0</v>
      </c>
      <c r="R99" s="130">
        <f t="shared" si="1"/>
        <v>0</v>
      </c>
      <c r="S99" s="130">
        <v>0</v>
      </c>
      <c r="T99" s="131">
        <f t="shared" si="2"/>
        <v>0</v>
      </c>
      <c r="AR99" s="15" t="s">
        <v>135</v>
      </c>
      <c r="AT99" s="15" t="s">
        <v>130</v>
      </c>
      <c r="AU99" s="15" t="s">
        <v>72</v>
      </c>
      <c r="AY99" s="15" t="s">
        <v>127</v>
      </c>
      <c r="BE99" s="132">
        <f t="shared" si="3"/>
        <v>0</v>
      </c>
      <c r="BF99" s="132">
        <f t="shared" si="4"/>
        <v>0</v>
      </c>
      <c r="BG99" s="132">
        <f t="shared" si="5"/>
        <v>0</v>
      </c>
      <c r="BH99" s="132">
        <f t="shared" si="6"/>
        <v>0</v>
      </c>
      <c r="BI99" s="132">
        <f t="shared" si="7"/>
        <v>0</v>
      </c>
      <c r="BJ99" s="15" t="s">
        <v>70</v>
      </c>
      <c r="BK99" s="132">
        <f t="shared" si="8"/>
        <v>0</v>
      </c>
      <c r="BL99" s="15" t="s">
        <v>135</v>
      </c>
      <c r="BM99" s="15" t="s">
        <v>353</v>
      </c>
    </row>
    <row r="100" spans="2:65" s="1" customFormat="1" ht="16.5" customHeight="1">
      <c r="B100" s="122"/>
      <c r="C100" s="123" t="s">
        <v>211</v>
      </c>
      <c r="D100" s="123" t="s">
        <v>130</v>
      </c>
      <c r="E100" s="124" t="s">
        <v>354</v>
      </c>
      <c r="F100" s="125" t="s">
        <v>355</v>
      </c>
      <c r="G100" s="126" t="s">
        <v>143</v>
      </c>
      <c r="H100" s="127">
        <v>50</v>
      </c>
      <c r="I100" s="128"/>
      <c r="J100" s="128"/>
      <c r="K100" s="125" t="s">
        <v>1</v>
      </c>
      <c r="L100" s="26"/>
      <c r="M100" s="46" t="s">
        <v>1</v>
      </c>
      <c r="N100" s="129" t="s">
        <v>33</v>
      </c>
      <c r="O100" s="130">
        <v>0</v>
      </c>
      <c r="P100" s="130">
        <f t="shared" si="0"/>
        <v>0</v>
      </c>
      <c r="Q100" s="130">
        <v>0</v>
      </c>
      <c r="R100" s="130">
        <f t="shared" si="1"/>
        <v>0</v>
      </c>
      <c r="S100" s="130">
        <v>0</v>
      </c>
      <c r="T100" s="131">
        <f t="shared" si="2"/>
        <v>0</v>
      </c>
      <c r="AR100" s="15" t="s">
        <v>135</v>
      </c>
      <c r="AT100" s="15" t="s">
        <v>130</v>
      </c>
      <c r="AU100" s="15" t="s">
        <v>72</v>
      </c>
      <c r="AY100" s="15" t="s">
        <v>127</v>
      </c>
      <c r="BE100" s="132">
        <f t="shared" si="3"/>
        <v>0</v>
      </c>
      <c r="BF100" s="132">
        <f t="shared" si="4"/>
        <v>0</v>
      </c>
      <c r="BG100" s="132">
        <f t="shared" si="5"/>
        <v>0</v>
      </c>
      <c r="BH100" s="132">
        <f t="shared" si="6"/>
        <v>0</v>
      </c>
      <c r="BI100" s="132">
        <f t="shared" si="7"/>
        <v>0</v>
      </c>
      <c r="BJ100" s="15" t="s">
        <v>70</v>
      </c>
      <c r="BK100" s="132">
        <f t="shared" si="8"/>
        <v>0</v>
      </c>
      <c r="BL100" s="15" t="s">
        <v>135</v>
      </c>
      <c r="BM100" s="15" t="s">
        <v>356</v>
      </c>
    </row>
    <row r="101" spans="2:65" s="1" customFormat="1" ht="16.5" customHeight="1">
      <c r="B101" s="122"/>
      <c r="C101" s="123" t="s">
        <v>215</v>
      </c>
      <c r="D101" s="123" t="s">
        <v>130</v>
      </c>
      <c r="E101" s="124" t="s">
        <v>357</v>
      </c>
      <c r="F101" s="125" t="s">
        <v>358</v>
      </c>
      <c r="G101" s="126" t="s">
        <v>143</v>
      </c>
      <c r="H101" s="127">
        <v>10</v>
      </c>
      <c r="I101" s="128"/>
      <c r="J101" s="128"/>
      <c r="K101" s="125" t="s">
        <v>1</v>
      </c>
      <c r="L101" s="26"/>
      <c r="M101" s="46" t="s">
        <v>1</v>
      </c>
      <c r="N101" s="129" t="s">
        <v>33</v>
      </c>
      <c r="O101" s="130">
        <v>0</v>
      </c>
      <c r="P101" s="130">
        <f t="shared" si="0"/>
        <v>0</v>
      </c>
      <c r="Q101" s="130">
        <v>0</v>
      </c>
      <c r="R101" s="130">
        <f t="shared" si="1"/>
        <v>0</v>
      </c>
      <c r="S101" s="130">
        <v>0</v>
      </c>
      <c r="T101" s="131">
        <f t="shared" si="2"/>
        <v>0</v>
      </c>
      <c r="AR101" s="15" t="s">
        <v>135</v>
      </c>
      <c r="AT101" s="15" t="s">
        <v>130</v>
      </c>
      <c r="AU101" s="15" t="s">
        <v>72</v>
      </c>
      <c r="AY101" s="15" t="s">
        <v>127</v>
      </c>
      <c r="BE101" s="132">
        <f t="shared" si="3"/>
        <v>0</v>
      </c>
      <c r="BF101" s="132">
        <f t="shared" si="4"/>
        <v>0</v>
      </c>
      <c r="BG101" s="132">
        <f t="shared" si="5"/>
        <v>0</v>
      </c>
      <c r="BH101" s="132">
        <f t="shared" si="6"/>
        <v>0</v>
      </c>
      <c r="BI101" s="132">
        <f t="shared" si="7"/>
        <v>0</v>
      </c>
      <c r="BJ101" s="15" t="s">
        <v>70</v>
      </c>
      <c r="BK101" s="132">
        <f t="shared" si="8"/>
        <v>0</v>
      </c>
      <c r="BL101" s="15" t="s">
        <v>135</v>
      </c>
      <c r="BM101" s="15" t="s">
        <v>359</v>
      </c>
    </row>
    <row r="102" spans="2:65" s="1" customFormat="1" ht="16.5" customHeight="1">
      <c r="B102" s="122"/>
      <c r="C102" s="123" t="s">
        <v>220</v>
      </c>
      <c r="D102" s="123" t="s">
        <v>130</v>
      </c>
      <c r="E102" s="124" t="s">
        <v>360</v>
      </c>
      <c r="F102" s="125" t="s">
        <v>361</v>
      </c>
      <c r="G102" s="126" t="s">
        <v>143</v>
      </c>
      <c r="H102" s="127">
        <v>5</v>
      </c>
      <c r="I102" s="128"/>
      <c r="J102" s="128"/>
      <c r="K102" s="125" t="s">
        <v>1</v>
      </c>
      <c r="L102" s="26"/>
      <c r="M102" s="46" t="s">
        <v>1</v>
      </c>
      <c r="N102" s="129" t="s">
        <v>33</v>
      </c>
      <c r="O102" s="130">
        <v>0</v>
      </c>
      <c r="P102" s="130">
        <f t="shared" si="0"/>
        <v>0</v>
      </c>
      <c r="Q102" s="130">
        <v>0</v>
      </c>
      <c r="R102" s="130">
        <f t="shared" si="1"/>
        <v>0</v>
      </c>
      <c r="S102" s="130">
        <v>0</v>
      </c>
      <c r="T102" s="131">
        <f t="shared" si="2"/>
        <v>0</v>
      </c>
      <c r="AR102" s="15" t="s">
        <v>135</v>
      </c>
      <c r="AT102" s="15" t="s">
        <v>130</v>
      </c>
      <c r="AU102" s="15" t="s">
        <v>72</v>
      </c>
      <c r="AY102" s="15" t="s">
        <v>127</v>
      </c>
      <c r="BE102" s="132">
        <f t="shared" si="3"/>
        <v>0</v>
      </c>
      <c r="BF102" s="132">
        <f t="shared" si="4"/>
        <v>0</v>
      </c>
      <c r="BG102" s="132">
        <f t="shared" si="5"/>
        <v>0</v>
      </c>
      <c r="BH102" s="132">
        <f t="shared" si="6"/>
        <v>0</v>
      </c>
      <c r="BI102" s="132">
        <f t="shared" si="7"/>
        <v>0</v>
      </c>
      <c r="BJ102" s="15" t="s">
        <v>70</v>
      </c>
      <c r="BK102" s="132">
        <f t="shared" si="8"/>
        <v>0</v>
      </c>
      <c r="BL102" s="15" t="s">
        <v>135</v>
      </c>
      <c r="BM102" s="15" t="s">
        <v>362</v>
      </c>
    </row>
    <row r="103" spans="2:65" s="1" customFormat="1" ht="16.5" customHeight="1">
      <c r="B103" s="122"/>
      <c r="C103" s="154" t="s">
        <v>226</v>
      </c>
      <c r="D103" s="154" t="s">
        <v>147</v>
      </c>
      <c r="E103" s="155" t="s">
        <v>363</v>
      </c>
      <c r="F103" s="156" t="s">
        <v>364</v>
      </c>
      <c r="G103" s="157" t="s">
        <v>143</v>
      </c>
      <c r="H103" s="158">
        <v>5</v>
      </c>
      <c r="I103" s="159"/>
      <c r="J103" s="159"/>
      <c r="K103" s="156" t="s">
        <v>1</v>
      </c>
      <c r="L103" s="160"/>
      <c r="M103" s="161" t="s">
        <v>1</v>
      </c>
      <c r="N103" s="162" t="s">
        <v>33</v>
      </c>
      <c r="O103" s="130">
        <v>0</v>
      </c>
      <c r="P103" s="130">
        <f t="shared" si="0"/>
        <v>0</v>
      </c>
      <c r="Q103" s="130">
        <v>0</v>
      </c>
      <c r="R103" s="130">
        <f t="shared" si="1"/>
        <v>0</v>
      </c>
      <c r="S103" s="130">
        <v>0</v>
      </c>
      <c r="T103" s="131">
        <f t="shared" si="2"/>
        <v>0</v>
      </c>
      <c r="AR103" s="15" t="s">
        <v>150</v>
      </c>
      <c r="AT103" s="15" t="s">
        <v>147</v>
      </c>
      <c r="AU103" s="15" t="s">
        <v>72</v>
      </c>
      <c r="AY103" s="15" t="s">
        <v>127</v>
      </c>
      <c r="BE103" s="132">
        <f t="shared" si="3"/>
        <v>0</v>
      </c>
      <c r="BF103" s="132">
        <f t="shared" si="4"/>
        <v>0</v>
      </c>
      <c r="BG103" s="132">
        <f t="shared" si="5"/>
        <v>0</v>
      </c>
      <c r="BH103" s="132">
        <f t="shared" si="6"/>
        <v>0</v>
      </c>
      <c r="BI103" s="132">
        <f t="shared" si="7"/>
        <v>0</v>
      </c>
      <c r="BJ103" s="15" t="s">
        <v>70</v>
      </c>
      <c r="BK103" s="132">
        <f t="shared" si="8"/>
        <v>0</v>
      </c>
      <c r="BL103" s="15" t="s">
        <v>135</v>
      </c>
      <c r="BM103" s="15" t="s">
        <v>365</v>
      </c>
    </row>
    <row r="104" spans="2:65" s="1" customFormat="1" ht="16.5" customHeight="1">
      <c r="B104" s="122"/>
      <c r="C104" s="123" t="s">
        <v>7</v>
      </c>
      <c r="D104" s="123" t="s">
        <v>130</v>
      </c>
      <c r="E104" s="124" t="s">
        <v>366</v>
      </c>
      <c r="F104" s="125" t="s">
        <v>367</v>
      </c>
      <c r="G104" s="126" t="s">
        <v>143</v>
      </c>
      <c r="H104" s="127">
        <v>10</v>
      </c>
      <c r="I104" s="128"/>
      <c r="J104" s="128"/>
      <c r="K104" s="125" t="s">
        <v>1</v>
      </c>
      <c r="L104" s="26"/>
      <c r="M104" s="46" t="s">
        <v>1</v>
      </c>
      <c r="N104" s="129" t="s">
        <v>33</v>
      </c>
      <c r="O104" s="130">
        <v>0</v>
      </c>
      <c r="P104" s="130">
        <f t="shared" si="0"/>
        <v>0</v>
      </c>
      <c r="Q104" s="130">
        <v>0</v>
      </c>
      <c r="R104" s="130">
        <f t="shared" si="1"/>
        <v>0</v>
      </c>
      <c r="S104" s="130">
        <v>0</v>
      </c>
      <c r="T104" s="131">
        <f t="shared" si="2"/>
        <v>0</v>
      </c>
      <c r="AR104" s="15" t="s">
        <v>135</v>
      </c>
      <c r="AT104" s="15" t="s">
        <v>130</v>
      </c>
      <c r="AU104" s="15" t="s">
        <v>72</v>
      </c>
      <c r="AY104" s="15" t="s">
        <v>127</v>
      </c>
      <c r="BE104" s="132">
        <f t="shared" si="3"/>
        <v>0</v>
      </c>
      <c r="BF104" s="132">
        <f t="shared" si="4"/>
        <v>0</v>
      </c>
      <c r="BG104" s="132">
        <f t="shared" si="5"/>
        <v>0</v>
      </c>
      <c r="BH104" s="132">
        <f t="shared" si="6"/>
        <v>0</v>
      </c>
      <c r="BI104" s="132">
        <f t="shared" si="7"/>
        <v>0</v>
      </c>
      <c r="BJ104" s="15" t="s">
        <v>70</v>
      </c>
      <c r="BK104" s="132">
        <f t="shared" si="8"/>
        <v>0</v>
      </c>
      <c r="BL104" s="15" t="s">
        <v>135</v>
      </c>
      <c r="BM104" s="15" t="s">
        <v>368</v>
      </c>
    </row>
    <row r="105" spans="2:65" s="1" customFormat="1" ht="16.5" customHeight="1">
      <c r="B105" s="122"/>
      <c r="C105" s="154" t="s">
        <v>238</v>
      </c>
      <c r="D105" s="154" t="s">
        <v>147</v>
      </c>
      <c r="E105" s="155" t="s">
        <v>369</v>
      </c>
      <c r="F105" s="156" t="s">
        <v>370</v>
      </c>
      <c r="G105" s="157" t="s">
        <v>143</v>
      </c>
      <c r="H105" s="158">
        <v>10</v>
      </c>
      <c r="I105" s="159"/>
      <c r="J105" s="159"/>
      <c r="K105" s="156" t="s">
        <v>1</v>
      </c>
      <c r="L105" s="160"/>
      <c r="M105" s="161" t="s">
        <v>1</v>
      </c>
      <c r="N105" s="162" t="s">
        <v>33</v>
      </c>
      <c r="O105" s="130">
        <v>0</v>
      </c>
      <c r="P105" s="130">
        <f t="shared" si="0"/>
        <v>0</v>
      </c>
      <c r="Q105" s="130">
        <v>0</v>
      </c>
      <c r="R105" s="130">
        <f t="shared" si="1"/>
        <v>0</v>
      </c>
      <c r="S105" s="130">
        <v>0</v>
      </c>
      <c r="T105" s="131">
        <f t="shared" si="2"/>
        <v>0</v>
      </c>
      <c r="AR105" s="15" t="s">
        <v>150</v>
      </c>
      <c r="AT105" s="15" t="s">
        <v>147</v>
      </c>
      <c r="AU105" s="15" t="s">
        <v>72</v>
      </c>
      <c r="AY105" s="15" t="s">
        <v>127</v>
      </c>
      <c r="BE105" s="132">
        <f t="shared" si="3"/>
        <v>0</v>
      </c>
      <c r="BF105" s="132">
        <f t="shared" si="4"/>
        <v>0</v>
      </c>
      <c r="BG105" s="132">
        <f t="shared" si="5"/>
        <v>0</v>
      </c>
      <c r="BH105" s="132">
        <f t="shared" si="6"/>
        <v>0</v>
      </c>
      <c r="BI105" s="132">
        <f t="shared" si="7"/>
        <v>0</v>
      </c>
      <c r="BJ105" s="15" t="s">
        <v>70</v>
      </c>
      <c r="BK105" s="132">
        <f t="shared" si="8"/>
        <v>0</v>
      </c>
      <c r="BL105" s="15" t="s">
        <v>135</v>
      </c>
      <c r="BM105" s="15" t="s">
        <v>371</v>
      </c>
    </row>
    <row r="106" spans="2:65" s="1" customFormat="1" ht="16.5" customHeight="1">
      <c r="B106" s="122"/>
      <c r="C106" s="123" t="s">
        <v>244</v>
      </c>
      <c r="D106" s="123" t="s">
        <v>130</v>
      </c>
      <c r="E106" s="124" t="s">
        <v>372</v>
      </c>
      <c r="F106" s="125" t="s">
        <v>373</v>
      </c>
      <c r="G106" s="126" t="s">
        <v>143</v>
      </c>
      <c r="H106" s="127">
        <v>10</v>
      </c>
      <c r="I106" s="128"/>
      <c r="J106" s="128"/>
      <c r="K106" s="125" t="s">
        <v>1</v>
      </c>
      <c r="L106" s="26"/>
      <c r="M106" s="46" t="s">
        <v>1</v>
      </c>
      <c r="N106" s="129" t="s">
        <v>33</v>
      </c>
      <c r="O106" s="130">
        <v>0</v>
      </c>
      <c r="P106" s="130">
        <f t="shared" si="0"/>
        <v>0</v>
      </c>
      <c r="Q106" s="130">
        <v>0</v>
      </c>
      <c r="R106" s="130">
        <f t="shared" si="1"/>
        <v>0</v>
      </c>
      <c r="S106" s="130">
        <v>0</v>
      </c>
      <c r="T106" s="131">
        <f t="shared" si="2"/>
        <v>0</v>
      </c>
      <c r="AR106" s="15" t="s">
        <v>135</v>
      </c>
      <c r="AT106" s="15" t="s">
        <v>130</v>
      </c>
      <c r="AU106" s="15" t="s">
        <v>72</v>
      </c>
      <c r="AY106" s="15" t="s">
        <v>127</v>
      </c>
      <c r="BE106" s="132">
        <f t="shared" si="3"/>
        <v>0</v>
      </c>
      <c r="BF106" s="132">
        <f t="shared" si="4"/>
        <v>0</v>
      </c>
      <c r="BG106" s="132">
        <f t="shared" si="5"/>
        <v>0</v>
      </c>
      <c r="BH106" s="132">
        <f t="shared" si="6"/>
        <v>0</v>
      </c>
      <c r="BI106" s="132">
        <f t="shared" si="7"/>
        <v>0</v>
      </c>
      <c r="BJ106" s="15" t="s">
        <v>70</v>
      </c>
      <c r="BK106" s="132">
        <f t="shared" si="8"/>
        <v>0</v>
      </c>
      <c r="BL106" s="15" t="s">
        <v>135</v>
      </c>
      <c r="BM106" s="15" t="s">
        <v>374</v>
      </c>
    </row>
    <row r="107" spans="2:65" s="1" customFormat="1" ht="16.5" customHeight="1">
      <c r="B107" s="122"/>
      <c r="C107" s="154" t="s">
        <v>251</v>
      </c>
      <c r="D107" s="154" t="s">
        <v>147</v>
      </c>
      <c r="E107" s="155" t="s">
        <v>375</v>
      </c>
      <c r="F107" s="156" t="s">
        <v>376</v>
      </c>
      <c r="G107" s="157" t="s">
        <v>143</v>
      </c>
      <c r="H107" s="158">
        <v>10</v>
      </c>
      <c r="I107" s="159"/>
      <c r="J107" s="159"/>
      <c r="K107" s="156" t="s">
        <v>1</v>
      </c>
      <c r="L107" s="160"/>
      <c r="M107" s="161" t="s">
        <v>1</v>
      </c>
      <c r="N107" s="162" t="s">
        <v>33</v>
      </c>
      <c r="O107" s="130">
        <v>0</v>
      </c>
      <c r="P107" s="130">
        <f t="shared" si="0"/>
        <v>0</v>
      </c>
      <c r="Q107" s="130">
        <v>0</v>
      </c>
      <c r="R107" s="130">
        <f t="shared" si="1"/>
        <v>0</v>
      </c>
      <c r="S107" s="130">
        <v>0</v>
      </c>
      <c r="T107" s="131">
        <f t="shared" si="2"/>
        <v>0</v>
      </c>
      <c r="AR107" s="15" t="s">
        <v>150</v>
      </c>
      <c r="AT107" s="15" t="s">
        <v>147</v>
      </c>
      <c r="AU107" s="15" t="s">
        <v>72</v>
      </c>
      <c r="AY107" s="15" t="s">
        <v>127</v>
      </c>
      <c r="BE107" s="132">
        <f t="shared" si="3"/>
        <v>0</v>
      </c>
      <c r="BF107" s="132">
        <f t="shared" si="4"/>
        <v>0</v>
      </c>
      <c r="BG107" s="132">
        <f t="shared" si="5"/>
        <v>0</v>
      </c>
      <c r="BH107" s="132">
        <f t="shared" si="6"/>
        <v>0</v>
      </c>
      <c r="BI107" s="132">
        <f t="shared" si="7"/>
        <v>0</v>
      </c>
      <c r="BJ107" s="15" t="s">
        <v>70</v>
      </c>
      <c r="BK107" s="132">
        <f t="shared" si="8"/>
        <v>0</v>
      </c>
      <c r="BL107" s="15" t="s">
        <v>135</v>
      </c>
      <c r="BM107" s="15" t="s">
        <v>377</v>
      </c>
    </row>
    <row r="108" spans="2:65" s="1" customFormat="1" ht="16.5" customHeight="1">
      <c r="B108" s="122"/>
      <c r="C108" s="123" t="s">
        <v>255</v>
      </c>
      <c r="D108" s="123" t="s">
        <v>130</v>
      </c>
      <c r="E108" s="124" t="s">
        <v>378</v>
      </c>
      <c r="F108" s="125" t="s">
        <v>379</v>
      </c>
      <c r="G108" s="126" t="s">
        <v>143</v>
      </c>
      <c r="H108" s="127">
        <v>15</v>
      </c>
      <c r="I108" s="128"/>
      <c r="J108" s="128"/>
      <c r="K108" s="125" t="s">
        <v>1</v>
      </c>
      <c r="L108" s="26"/>
      <c r="M108" s="46" t="s">
        <v>1</v>
      </c>
      <c r="N108" s="129" t="s">
        <v>33</v>
      </c>
      <c r="O108" s="130">
        <v>0</v>
      </c>
      <c r="P108" s="130">
        <f t="shared" si="0"/>
        <v>0</v>
      </c>
      <c r="Q108" s="130">
        <v>0</v>
      </c>
      <c r="R108" s="130">
        <f t="shared" si="1"/>
        <v>0</v>
      </c>
      <c r="S108" s="130">
        <v>0</v>
      </c>
      <c r="T108" s="131">
        <f t="shared" si="2"/>
        <v>0</v>
      </c>
      <c r="AR108" s="15" t="s">
        <v>135</v>
      </c>
      <c r="AT108" s="15" t="s">
        <v>130</v>
      </c>
      <c r="AU108" s="15" t="s">
        <v>72</v>
      </c>
      <c r="AY108" s="15" t="s">
        <v>127</v>
      </c>
      <c r="BE108" s="132">
        <f t="shared" si="3"/>
        <v>0</v>
      </c>
      <c r="BF108" s="132">
        <f t="shared" si="4"/>
        <v>0</v>
      </c>
      <c r="BG108" s="132">
        <f t="shared" si="5"/>
        <v>0</v>
      </c>
      <c r="BH108" s="132">
        <f t="shared" si="6"/>
        <v>0</v>
      </c>
      <c r="BI108" s="132">
        <f t="shared" si="7"/>
        <v>0</v>
      </c>
      <c r="BJ108" s="15" t="s">
        <v>70</v>
      </c>
      <c r="BK108" s="132">
        <f t="shared" si="8"/>
        <v>0</v>
      </c>
      <c r="BL108" s="15" t="s">
        <v>135</v>
      </c>
      <c r="BM108" s="15" t="s">
        <v>380</v>
      </c>
    </row>
    <row r="109" spans="2:65" s="1" customFormat="1" ht="16.5" customHeight="1">
      <c r="B109" s="122"/>
      <c r="C109" s="154" t="s">
        <v>259</v>
      </c>
      <c r="D109" s="154" t="s">
        <v>147</v>
      </c>
      <c r="E109" s="155" t="s">
        <v>381</v>
      </c>
      <c r="F109" s="156" t="s">
        <v>382</v>
      </c>
      <c r="G109" s="157" t="s">
        <v>143</v>
      </c>
      <c r="H109" s="158">
        <v>15</v>
      </c>
      <c r="I109" s="159"/>
      <c r="J109" s="159"/>
      <c r="K109" s="156" t="s">
        <v>1</v>
      </c>
      <c r="L109" s="160"/>
      <c r="M109" s="161" t="s">
        <v>1</v>
      </c>
      <c r="N109" s="162" t="s">
        <v>33</v>
      </c>
      <c r="O109" s="130">
        <v>0</v>
      </c>
      <c r="P109" s="130">
        <f t="shared" si="0"/>
        <v>0</v>
      </c>
      <c r="Q109" s="130">
        <v>0</v>
      </c>
      <c r="R109" s="130">
        <f t="shared" si="1"/>
        <v>0</v>
      </c>
      <c r="S109" s="130">
        <v>0</v>
      </c>
      <c r="T109" s="131">
        <f t="shared" si="2"/>
        <v>0</v>
      </c>
      <c r="AR109" s="15" t="s">
        <v>150</v>
      </c>
      <c r="AT109" s="15" t="s">
        <v>147</v>
      </c>
      <c r="AU109" s="15" t="s">
        <v>72</v>
      </c>
      <c r="AY109" s="15" t="s">
        <v>127</v>
      </c>
      <c r="BE109" s="132">
        <f t="shared" si="3"/>
        <v>0</v>
      </c>
      <c r="BF109" s="132">
        <f t="shared" si="4"/>
        <v>0</v>
      </c>
      <c r="BG109" s="132">
        <f t="shared" si="5"/>
        <v>0</v>
      </c>
      <c r="BH109" s="132">
        <f t="shared" si="6"/>
        <v>0</v>
      </c>
      <c r="BI109" s="132">
        <f t="shared" si="7"/>
        <v>0</v>
      </c>
      <c r="BJ109" s="15" t="s">
        <v>70</v>
      </c>
      <c r="BK109" s="132">
        <f t="shared" si="8"/>
        <v>0</v>
      </c>
      <c r="BL109" s="15" t="s">
        <v>135</v>
      </c>
      <c r="BM109" s="15" t="s">
        <v>383</v>
      </c>
    </row>
    <row r="110" spans="2:65" s="1" customFormat="1" ht="16.5" customHeight="1">
      <c r="B110" s="122"/>
      <c r="C110" s="123" t="s">
        <v>264</v>
      </c>
      <c r="D110" s="123" t="s">
        <v>130</v>
      </c>
      <c r="E110" s="124" t="s">
        <v>384</v>
      </c>
      <c r="F110" s="125" t="s">
        <v>385</v>
      </c>
      <c r="G110" s="126" t="s">
        <v>143</v>
      </c>
      <c r="H110" s="127">
        <v>25</v>
      </c>
      <c r="I110" s="128"/>
      <c r="J110" s="128"/>
      <c r="K110" s="125" t="s">
        <v>1</v>
      </c>
      <c r="L110" s="26"/>
      <c r="M110" s="46" t="s">
        <v>1</v>
      </c>
      <c r="N110" s="129" t="s">
        <v>33</v>
      </c>
      <c r="O110" s="130">
        <v>0</v>
      </c>
      <c r="P110" s="130">
        <f t="shared" si="0"/>
        <v>0</v>
      </c>
      <c r="Q110" s="130">
        <v>0</v>
      </c>
      <c r="R110" s="130">
        <f t="shared" si="1"/>
        <v>0</v>
      </c>
      <c r="S110" s="130">
        <v>0</v>
      </c>
      <c r="T110" s="131">
        <f t="shared" si="2"/>
        <v>0</v>
      </c>
      <c r="AR110" s="15" t="s">
        <v>135</v>
      </c>
      <c r="AT110" s="15" t="s">
        <v>130</v>
      </c>
      <c r="AU110" s="15" t="s">
        <v>72</v>
      </c>
      <c r="AY110" s="15" t="s">
        <v>127</v>
      </c>
      <c r="BE110" s="132">
        <f t="shared" si="3"/>
        <v>0</v>
      </c>
      <c r="BF110" s="132">
        <f t="shared" si="4"/>
        <v>0</v>
      </c>
      <c r="BG110" s="132">
        <f t="shared" si="5"/>
        <v>0</v>
      </c>
      <c r="BH110" s="132">
        <f t="shared" si="6"/>
        <v>0</v>
      </c>
      <c r="BI110" s="132">
        <f t="shared" si="7"/>
        <v>0</v>
      </c>
      <c r="BJ110" s="15" t="s">
        <v>70</v>
      </c>
      <c r="BK110" s="132">
        <f t="shared" si="8"/>
        <v>0</v>
      </c>
      <c r="BL110" s="15" t="s">
        <v>135</v>
      </c>
      <c r="BM110" s="15" t="s">
        <v>386</v>
      </c>
    </row>
    <row r="111" spans="2:65" s="1" customFormat="1" ht="16.5" customHeight="1">
      <c r="B111" s="122"/>
      <c r="C111" s="154" t="s">
        <v>270</v>
      </c>
      <c r="D111" s="154" t="s">
        <v>147</v>
      </c>
      <c r="E111" s="155" t="s">
        <v>387</v>
      </c>
      <c r="F111" s="156" t="s">
        <v>388</v>
      </c>
      <c r="G111" s="157" t="s">
        <v>143</v>
      </c>
      <c r="H111" s="158">
        <v>25</v>
      </c>
      <c r="I111" s="159"/>
      <c r="J111" s="159"/>
      <c r="K111" s="156" t="s">
        <v>1</v>
      </c>
      <c r="L111" s="160"/>
      <c r="M111" s="161" t="s">
        <v>1</v>
      </c>
      <c r="N111" s="162" t="s">
        <v>33</v>
      </c>
      <c r="O111" s="130">
        <v>0</v>
      </c>
      <c r="P111" s="130">
        <f t="shared" si="0"/>
        <v>0</v>
      </c>
      <c r="Q111" s="130">
        <v>0</v>
      </c>
      <c r="R111" s="130">
        <f t="shared" si="1"/>
        <v>0</v>
      </c>
      <c r="S111" s="130">
        <v>0</v>
      </c>
      <c r="T111" s="131">
        <f t="shared" si="2"/>
        <v>0</v>
      </c>
      <c r="AR111" s="15" t="s">
        <v>150</v>
      </c>
      <c r="AT111" s="15" t="s">
        <v>147</v>
      </c>
      <c r="AU111" s="15" t="s">
        <v>72</v>
      </c>
      <c r="AY111" s="15" t="s">
        <v>127</v>
      </c>
      <c r="BE111" s="132">
        <f t="shared" si="3"/>
        <v>0</v>
      </c>
      <c r="BF111" s="132">
        <f t="shared" si="4"/>
        <v>0</v>
      </c>
      <c r="BG111" s="132">
        <f t="shared" si="5"/>
        <v>0</v>
      </c>
      <c r="BH111" s="132">
        <f t="shared" si="6"/>
        <v>0</v>
      </c>
      <c r="BI111" s="132">
        <f t="shared" si="7"/>
        <v>0</v>
      </c>
      <c r="BJ111" s="15" t="s">
        <v>70</v>
      </c>
      <c r="BK111" s="132">
        <f t="shared" si="8"/>
        <v>0</v>
      </c>
      <c r="BL111" s="15" t="s">
        <v>135</v>
      </c>
      <c r="BM111" s="15" t="s">
        <v>389</v>
      </c>
    </row>
    <row r="112" spans="2:65" s="1" customFormat="1" ht="16.5" customHeight="1">
      <c r="B112" s="122"/>
      <c r="C112" s="123" t="s">
        <v>275</v>
      </c>
      <c r="D112" s="123" t="s">
        <v>130</v>
      </c>
      <c r="E112" s="124" t="s">
        <v>390</v>
      </c>
      <c r="F112" s="125" t="s">
        <v>391</v>
      </c>
      <c r="G112" s="126" t="s">
        <v>143</v>
      </c>
      <c r="H112" s="127">
        <v>30</v>
      </c>
      <c r="I112" s="128"/>
      <c r="J112" s="128"/>
      <c r="K112" s="125" t="s">
        <v>1</v>
      </c>
      <c r="L112" s="26"/>
      <c r="M112" s="46" t="s">
        <v>1</v>
      </c>
      <c r="N112" s="129" t="s">
        <v>33</v>
      </c>
      <c r="O112" s="130">
        <v>0</v>
      </c>
      <c r="P112" s="130">
        <f t="shared" si="0"/>
        <v>0</v>
      </c>
      <c r="Q112" s="130">
        <v>0</v>
      </c>
      <c r="R112" s="130">
        <f t="shared" si="1"/>
        <v>0</v>
      </c>
      <c r="S112" s="130">
        <v>0</v>
      </c>
      <c r="T112" s="131">
        <f t="shared" si="2"/>
        <v>0</v>
      </c>
      <c r="AR112" s="15" t="s">
        <v>135</v>
      </c>
      <c r="AT112" s="15" t="s">
        <v>130</v>
      </c>
      <c r="AU112" s="15" t="s">
        <v>72</v>
      </c>
      <c r="AY112" s="15" t="s">
        <v>127</v>
      </c>
      <c r="BE112" s="132">
        <f t="shared" si="3"/>
        <v>0</v>
      </c>
      <c r="BF112" s="132">
        <f t="shared" si="4"/>
        <v>0</v>
      </c>
      <c r="BG112" s="132">
        <f t="shared" si="5"/>
        <v>0</v>
      </c>
      <c r="BH112" s="132">
        <f t="shared" si="6"/>
        <v>0</v>
      </c>
      <c r="BI112" s="132">
        <f t="shared" si="7"/>
        <v>0</v>
      </c>
      <c r="BJ112" s="15" t="s">
        <v>70</v>
      </c>
      <c r="BK112" s="132">
        <f t="shared" si="8"/>
        <v>0</v>
      </c>
      <c r="BL112" s="15" t="s">
        <v>135</v>
      </c>
      <c r="BM112" s="15" t="s">
        <v>392</v>
      </c>
    </row>
    <row r="113" spans="2:65" s="1" customFormat="1" ht="16.5" customHeight="1">
      <c r="B113" s="122"/>
      <c r="C113" s="154" t="s">
        <v>282</v>
      </c>
      <c r="D113" s="154" t="s">
        <v>147</v>
      </c>
      <c r="E113" s="155" t="s">
        <v>393</v>
      </c>
      <c r="F113" s="156" t="s">
        <v>394</v>
      </c>
      <c r="G113" s="157" t="s">
        <v>143</v>
      </c>
      <c r="H113" s="158">
        <v>30</v>
      </c>
      <c r="I113" s="159"/>
      <c r="J113" s="159"/>
      <c r="K113" s="156" t="s">
        <v>1</v>
      </c>
      <c r="L113" s="160"/>
      <c r="M113" s="161" t="s">
        <v>1</v>
      </c>
      <c r="N113" s="162" t="s">
        <v>33</v>
      </c>
      <c r="O113" s="130">
        <v>0</v>
      </c>
      <c r="P113" s="130">
        <f t="shared" si="0"/>
        <v>0</v>
      </c>
      <c r="Q113" s="130">
        <v>0</v>
      </c>
      <c r="R113" s="130">
        <f t="shared" si="1"/>
        <v>0</v>
      </c>
      <c r="S113" s="130">
        <v>0</v>
      </c>
      <c r="T113" s="131">
        <f t="shared" si="2"/>
        <v>0</v>
      </c>
      <c r="AR113" s="15" t="s">
        <v>150</v>
      </c>
      <c r="AT113" s="15" t="s">
        <v>147</v>
      </c>
      <c r="AU113" s="15" t="s">
        <v>72</v>
      </c>
      <c r="AY113" s="15" t="s">
        <v>127</v>
      </c>
      <c r="BE113" s="132">
        <f t="shared" si="3"/>
        <v>0</v>
      </c>
      <c r="BF113" s="132">
        <f t="shared" si="4"/>
        <v>0</v>
      </c>
      <c r="BG113" s="132">
        <f t="shared" si="5"/>
        <v>0</v>
      </c>
      <c r="BH113" s="132">
        <f t="shared" si="6"/>
        <v>0</v>
      </c>
      <c r="BI113" s="132">
        <f t="shared" si="7"/>
        <v>0</v>
      </c>
      <c r="BJ113" s="15" t="s">
        <v>70</v>
      </c>
      <c r="BK113" s="132">
        <f t="shared" si="8"/>
        <v>0</v>
      </c>
      <c r="BL113" s="15" t="s">
        <v>135</v>
      </c>
      <c r="BM113" s="15" t="s">
        <v>395</v>
      </c>
    </row>
    <row r="114" spans="2:65" s="1" customFormat="1" ht="16.5" customHeight="1">
      <c r="B114" s="122"/>
      <c r="C114" s="123" t="s">
        <v>286</v>
      </c>
      <c r="D114" s="123" t="s">
        <v>130</v>
      </c>
      <c r="E114" s="124" t="s">
        <v>396</v>
      </c>
      <c r="F114" s="125" t="s">
        <v>397</v>
      </c>
      <c r="G114" s="126" t="s">
        <v>143</v>
      </c>
      <c r="H114" s="127">
        <v>60</v>
      </c>
      <c r="I114" s="128"/>
      <c r="J114" s="128"/>
      <c r="K114" s="125" t="s">
        <v>1</v>
      </c>
      <c r="L114" s="26"/>
      <c r="M114" s="46" t="s">
        <v>1</v>
      </c>
      <c r="N114" s="129" t="s">
        <v>33</v>
      </c>
      <c r="O114" s="130">
        <v>0</v>
      </c>
      <c r="P114" s="130">
        <f t="shared" si="0"/>
        <v>0</v>
      </c>
      <c r="Q114" s="130">
        <v>0</v>
      </c>
      <c r="R114" s="130">
        <f t="shared" si="1"/>
        <v>0</v>
      </c>
      <c r="S114" s="130">
        <v>0</v>
      </c>
      <c r="T114" s="131">
        <f t="shared" si="2"/>
        <v>0</v>
      </c>
      <c r="AR114" s="15" t="s">
        <v>135</v>
      </c>
      <c r="AT114" s="15" t="s">
        <v>130</v>
      </c>
      <c r="AU114" s="15" t="s">
        <v>72</v>
      </c>
      <c r="AY114" s="15" t="s">
        <v>127</v>
      </c>
      <c r="BE114" s="132">
        <f t="shared" si="3"/>
        <v>0</v>
      </c>
      <c r="BF114" s="132">
        <f t="shared" si="4"/>
        <v>0</v>
      </c>
      <c r="BG114" s="132">
        <f t="shared" si="5"/>
        <v>0</v>
      </c>
      <c r="BH114" s="132">
        <f t="shared" si="6"/>
        <v>0</v>
      </c>
      <c r="BI114" s="132">
        <f t="shared" si="7"/>
        <v>0</v>
      </c>
      <c r="BJ114" s="15" t="s">
        <v>70</v>
      </c>
      <c r="BK114" s="132">
        <f t="shared" si="8"/>
        <v>0</v>
      </c>
      <c r="BL114" s="15" t="s">
        <v>135</v>
      </c>
      <c r="BM114" s="15" t="s">
        <v>398</v>
      </c>
    </row>
    <row r="115" spans="2:65" s="1" customFormat="1" ht="16.5" customHeight="1">
      <c r="B115" s="122"/>
      <c r="C115" s="154" t="s">
        <v>241</v>
      </c>
      <c r="D115" s="154" t="s">
        <v>147</v>
      </c>
      <c r="E115" s="155" t="s">
        <v>399</v>
      </c>
      <c r="F115" s="156" t="s">
        <v>400</v>
      </c>
      <c r="G115" s="157" t="s">
        <v>143</v>
      </c>
      <c r="H115" s="158">
        <v>60</v>
      </c>
      <c r="I115" s="159"/>
      <c r="J115" s="159"/>
      <c r="K115" s="156" t="s">
        <v>1</v>
      </c>
      <c r="L115" s="160"/>
      <c r="M115" s="161" t="s">
        <v>1</v>
      </c>
      <c r="N115" s="162" t="s">
        <v>33</v>
      </c>
      <c r="O115" s="130">
        <v>0</v>
      </c>
      <c r="P115" s="130">
        <f t="shared" si="0"/>
        <v>0</v>
      </c>
      <c r="Q115" s="130">
        <v>0</v>
      </c>
      <c r="R115" s="130">
        <f t="shared" si="1"/>
        <v>0</v>
      </c>
      <c r="S115" s="130">
        <v>0</v>
      </c>
      <c r="T115" s="131">
        <f t="shared" si="2"/>
        <v>0</v>
      </c>
      <c r="AR115" s="15" t="s">
        <v>150</v>
      </c>
      <c r="AT115" s="15" t="s">
        <v>147</v>
      </c>
      <c r="AU115" s="15" t="s">
        <v>72</v>
      </c>
      <c r="AY115" s="15" t="s">
        <v>127</v>
      </c>
      <c r="BE115" s="132">
        <f t="shared" si="3"/>
        <v>0</v>
      </c>
      <c r="BF115" s="132">
        <f t="shared" si="4"/>
        <v>0</v>
      </c>
      <c r="BG115" s="132">
        <f t="shared" si="5"/>
        <v>0</v>
      </c>
      <c r="BH115" s="132">
        <f t="shared" si="6"/>
        <v>0</v>
      </c>
      <c r="BI115" s="132">
        <f t="shared" si="7"/>
        <v>0</v>
      </c>
      <c r="BJ115" s="15" t="s">
        <v>70</v>
      </c>
      <c r="BK115" s="132">
        <f t="shared" si="8"/>
        <v>0</v>
      </c>
      <c r="BL115" s="15" t="s">
        <v>135</v>
      </c>
      <c r="BM115" s="15" t="s">
        <v>401</v>
      </c>
    </row>
    <row r="116" spans="2:65" s="1" customFormat="1" ht="16.5" customHeight="1">
      <c r="B116" s="122"/>
      <c r="C116" s="123" t="s">
        <v>295</v>
      </c>
      <c r="D116" s="123" t="s">
        <v>130</v>
      </c>
      <c r="E116" s="124" t="s">
        <v>402</v>
      </c>
      <c r="F116" s="125" t="s">
        <v>403</v>
      </c>
      <c r="G116" s="126" t="s">
        <v>143</v>
      </c>
      <c r="H116" s="127">
        <v>10</v>
      </c>
      <c r="I116" s="128"/>
      <c r="J116" s="128"/>
      <c r="K116" s="125" t="s">
        <v>1</v>
      </c>
      <c r="L116" s="26"/>
      <c r="M116" s="46" t="s">
        <v>1</v>
      </c>
      <c r="N116" s="129" t="s">
        <v>33</v>
      </c>
      <c r="O116" s="130">
        <v>0</v>
      </c>
      <c r="P116" s="130">
        <f aca="true" t="shared" si="9" ref="P116:P147">O116*H116</f>
        <v>0</v>
      </c>
      <c r="Q116" s="130">
        <v>0</v>
      </c>
      <c r="R116" s="130">
        <f aca="true" t="shared" si="10" ref="R116:R147">Q116*H116</f>
        <v>0</v>
      </c>
      <c r="S116" s="130">
        <v>0</v>
      </c>
      <c r="T116" s="131">
        <f aca="true" t="shared" si="11" ref="T116:T147">S116*H116</f>
        <v>0</v>
      </c>
      <c r="AR116" s="15" t="s">
        <v>135</v>
      </c>
      <c r="AT116" s="15" t="s">
        <v>130</v>
      </c>
      <c r="AU116" s="15" t="s">
        <v>72</v>
      </c>
      <c r="AY116" s="15" t="s">
        <v>127</v>
      </c>
      <c r="BE116" s="132">
        <f aca="true" t="shared" si="12" ref="BE116:BE152">IF(N116="základní",J116,0)</f>
        <v>0</v>
      </c>
      <c r="BF116" s="132">
        <f aca="true" t="shared" si="13" ref="BF116:BF152">IF(N116="snížená",J116,0)</f>
        <v>0</v>
      </c>
      <c r="BG116" s="132">
        <f aca="true" t="shared" si="14" ref="BG116:BG152">IF(N116="zákl. přenesená",J116,0)</f>
        <v>0</v>
      </c>
      <c r="BH116" s="132">
        <f aca="true" t="shared" si="15" ref="BH116:BH152">IF(N116="sníž. přenesená",J116,0)</f>
        <v>0</v>
      </c>
      <c r="BI116" s="132">
        <f aca="true" t="shared" si="16" ref="BI116:BI152">IF(N116="nulová",J116,0)</f>
        <v>0</v>
      </c>
      <c r="BJ116" s="15" t="s">
        <v>70</v>
      </c>
      <c r="BK116" s="132">
        <f aca="true" t="shared" si="17" ref="BK116:BK152">ROUND(I116*H116,2)</f>
        <v>0</v>
      </c>
      <c r="BL116" s="15" t="s">
        <v>135</v>
      </c>
      <c r="BM116" s="15" t="s">
        <v>404</v>
      </c>
    </row>
    <row r="117" spans="2:65" s="1" customFormat="1" ht="16.5" customHeight="1">
      <c r="B117" s="122"/>
      <c r="C117" s="154" t="s">
        <v>301</v>
      </c>
      <c r="D117" s="154" t="s">
        <v>147</v>
      </c>
      <c r="E117" s="155" t="s">
        <v>405</v>
      </c>
      <c r="F117" s="156" t="s">
        <v>406</v>
      </c>
      <c r="G117" s="157" t="s">
        <v>143</v>
      </c>
      <c r="H117" s="158">
        <v>10</v>
      </c>
      <c r="I117" s="159"/>
      <c r="J117" s="159"/>
      <c r="K117" s="156" t="s">
        <v>1</v>
      </c>
      <c r="L117" s="160"/>
      <c r="M117" s="161" t="s">
        <v>1</v>
      </c>
      <c r="N117" s="162" t="s">
        <v>33</v>
      </c>
      <c r="O117" s="130">
        <v>0</v>
      </c>
      <c r="P117" s="130">
        <f t="shared" si="9"/>
        <v>0</v>
      </c>
      <c r="Q117" s="130">
        <v>0</v>
      </c>
      <c r="R117" s="130">
        <f t="shared" si="10"/>
        <v>0</v>
      </c>
      <c r="S117" s="130">
        <v>0</v>
      </c>
      <c r="T117" s="131">
        <f t="shared" si="11"/>
        <v>0</v>
      </c>
      <c r="AR117" s="15" t="s">
        <v>150</v>
      </c>
      <c r="AT117" s="15" t="s">
        <v>147</v>
      </c>
      <c r="AU117" s="15" t="s">
        <v>72</v>
      </c>
      <c r="AY117" s="15" t="s">
        <v>127</v>
      </c>
      <c r="BE117" s="132">
        <f t="shared" si="12"/>
        <v>0</v>
      </c>
      <c r="BF117" s="132">
        <f t="shared" si="13"/>
        <v>0</v>
      </c>
      <c r="BG117" s="132">
        <f t="shared" si="14"/>
        <v>0</v>
      </c>
      <c r="BH117" s="132">
        <f t="shared" si="15"/>
        <v>0</v>
      </c>
      <c r="BI117" s="132">
        <f t="shared" si="16"/>
        <v>0</v>
      </c>
      <c r="BJ117" s="15" t="s">
        <v>70</v>
      </c>
      <c r="BK117" s="132">
        <f t="shared" si="17"/>
        <v>0</v>
      </c>
      <c r="BL117" s="15" t="s">
        <v>135</v>
      </c>
      <c r="BM117" s="15" t="s">
        <v>407</v>
      </c>
    </row>
    <row r="118" spans="2:65" s="1" customFormat="1" ht="16.5" customHeight="1">
      <c r="B118" s="122"/>
      <c r="C118" s="123" t="s">
        <v>408</v>
      </c>
      <c r="D118" s="123" t="s">
        <v>130</v>
      </c>
      <c r="E118" s="124" t="s">
        <v>409</v>
      </c>
      <c r="F118" s="125" t="s">
        <v>410</v>
      </c>
      <c r="G118" s="126" t="s">
        <v>143</v>
      </c>
      <c r="H118" s="127">
        <v>7</v>
      </c>
      <c r="I118" s="128"/>
      <c r="J118" s="128"/>
      <c r="K118" s="125" t="s">
        <v>1</v>
      </c>
      <c r="L118" s="26"/>
      <c r="M118" s="46" t="s">
        <v>1</v>
      </c>
      <c r="N118" s="129" t="s">
        <v>33</v>
      </c>
      <c r="O118" s="130">
        <v>0</v>
      </c>
      <c r="P118" s="130">
        <f t="shared" si="9"/>
        <v>0</v>
      </c>
      <c r="Q118" s="130">
        <v>0</v>
      </c>
      <c r="R118" s="130">
        <f t="shared" si="10"/>
        <v>0</v>
      </c>
      <c r="S118" s="130">
        <v>0</v>
      </c>
      <c r="T118" s="131">
        <f t="shared" si="11"/>
        <v>0</v>
      </c>
      <c r="AR118" s="15" t="s">
        <v>135</v>
      </c>
      <c r="AT118" s="15" t="s">
        <v>130</v>
      </c>
      <c r="AU118" s="15" t="s">
        <v>72</v>
      </c>
      <c r="AY118" s="15" t="s">
        <v>127</v>
      </c>
      <c r="BE118" s="132">
        <f t="shared" si="12"/>
        <v>0</v>
      </c>
      <c r="BF118" s="132">
        <f t="shared" si="13"/>
        <v>0</v>
      </c>
      <c r="BG118" s="132">
        <f t="shared" si="14"/>
        <v>0</v>
      </c>
      <c r="BH118" s="132">
        <f t="shared" si="15"/>
        <v>0</v>
      </c>
      <c r="BI118" s="132">
        <f t="shared" si="16"/>
        <v>0</v>
      </c>
      <c r="BJ118" s="15" t="s">
        <v>70</v>
      </c>
      <c r="BK118" s="132">
        <f t="shared" si="17"/>
        <v>0</v>
      </c>
      <c r="BL118" s="15" t="s">
        <v>135</v>
      </c>
      <c r="BM118" s="15" t="s">
        <v>411</v>
      </c>
    </row>
    <row r="119" spans="2:65" s="1" customFormat="1" ht="16.5" customHeight="1">
      <c r="B119" s="122"/>
      <c r="C119" s="154" t="s">
        <v>412</v>
      </c>
      <c r="D119" s="154" t="s">
        <v>147</v>
      </c>
      <c r="E119" s="155" t="s">
        <v>413</v>
      </c>
      <c r="F119" s="156" t="s">
        <v>414</v>
      </c>
      <c r="G119" s="157" t="s">
        <v>143</v>
      </c>
      <c r="H119" s="158">
        <v>7</v>
      </c>
      <c r="I119" s="159"/>
      <c r="J119" s="159"/>
      <c r="K119" s="156" t="s">
        <v>1</v>
      </c>
      <c r="L119" s="160"/>
      <c r="M119" s="161" t="s">
        <v>1</v>
      </c>
      <c r="N119" s="162" t="s">
        <v>33</v>
      </c>
      <c r="O119" s="130">
        <v>0</v>
      </c>
      <c r="P119" s="130">
        <f t="shared" si="9"/>
        <v>0</v>
      </c>
      <c r="Q119" s="130">
        <v>0</v>
      </c>
      <c r="R119" s="130">
        <f t="shared" si="10"/>
        <v>0</v>
      </c>
      <c r="S119" s="130">
        <v>0</v>
      </c>
      <c r="T119" s="131">
        <f t="shared" si="11"/>
        <v>0</v>
      </c>
      <c r="AR119" s="15" t="s">
        <v>150</v>
      </c>
      <c r="AT119" s="15" t="s">
        <v>147</v>
      </c>
      <c r="AU119" s="15" t="s">
        <v>72</v>
      </c>
      <c r="AY119" s="15" t="s">
        <v>127</v>
      </c>
      <c r="BE119" s="132">
        <f t="shared" si="12"/>
        <v>0</v>
      </c>
      <c r="BF119" s="132">
        <f t="shared" si="13"/>
        <v>0</v>
      </c>
      <c r="BG119" s="132">
        <f t="shared" si="14"/>
        <v>0</v>
      </c>
      <c r="BH119" s="132">
        <f t="shared" si="15"/>
        <v>0</v>
      </c>
      <c r="BI119" s="132">
        <f t="shared" si="16"/>
        <v>0</v>
      </c>
      <c r="BJ119" s="15" t="s">
        <v>70</v>
      </c>
      <c r="BK119" s="132">
        <f t="shared" si="17"/>
        <v>0</v>
      </c>
      <c r="BL119" s="15" t="s">
        <v>135</v>
      </c>
      <c r="BM119" s="15" t="s">
        <v>415</v>
      </c>
    </row>
    <row r="120" spans="2:65" s="1" customFormat="1" ht="16.5" customHeight="1">
      <c r="B120" s="122"/>
      <c r="C120" s="123" t="s">
        <v>416</v>
      </c>
      <c r="D120" s="123" t="s">
        <v>130</v>
      </c>
      <c r="E120" s="124" t="s">
        <v>417</v>
      </c>
      <c r="F120" s="125" t="s">
        <v>418</v>
      </c>
      <c r="G120" s="126" t="s">
        <v>143</v>
      </c>
      <c r="H120" s="127">
        <v>20</v>
      </c>
      <c r="I120" s="128"/>
      <c r="J120" s="128"/>
      <c r="K120" s="125" t="s">
        <v>1</v>
      </c>
      <c r="L120" s="26"/>
      <c r="M120" s="46" t="s">
        <v>1</v>
      </c>
      <c r="N120" s="129" t="s">
        <v>33</v>
      </c>
      <c r="O120" s="130">
        <v>0</v>
      </c>
      <c r="P120" s="130">
        <f t="shared" si="9"/>
        <v>0</v>
      </c>
      <c r="Q120" s="130">
        <v>0</v>
      </c>
      <c r="R120" s="130">
        <f t="shared" si="10"/>
        <v>0</v>
      </c>
      <c r="S120" s="130">
        <v>0</v>
      </c>
      <c r="T120" s="131">
        <f t="shared" si="11"/>
        <v>0</v>
      </c>
      <c r="AR120" s="15" t="s">
        <v>135</v>
      </c>
      <c r="AT120" s="15" t="s">
        <v>130</v>
      </c>
      <c r="AU120" s="15" t="s">
        <v>72</v>
      </c>
      <c r="AY120" s="15" t="s">
        <v>127</v>
      </c>
      <c r="BE120" s="132">
        <f t="shared" si="12"/>
        <v>0</v>
      </c>
      <c r="BF120" s="132">
        <f t="shared" si="13"/>
        <v>0</v>
      </c>
      <c r="BG120" s="132">
        <f t="shared" si="14"/>
        <v>0</v>
      </c>
      <c r="BH120" s="132">
        <f t="shared" si="15"/>
        <v>0</v>
      </c>
      <c r="BI120" s="132">
        <f t="shared" si="16"/>
        <v>0</v>
      </c>
      <c r="BJ120" s="15" t="s">
        <v>70</v>
      </c>
      <c r="BK120" s="132">
        <f t="shared" si="17"/>
        <v>0</v>
      </c>
      <c r="BL120" s="15" t="s">
        <v>135</v>
      </c>
      <c r="BM120" s="15" t="s">
        <v>419</v>
      </c>
    </row>
    <row r="121" spans="2:65" s="1" customFormat="1" ht="16.5" customHeight="1">
      <c r="B121" s="122"/>
      <c r="C121" s="154" t="s">
        <v>420</v>
      </c>
      <c r="D121" s="154" t="s">
        <v>147</v>
      </c>
      <c r="E121" s="155" t="s">
        <v>421</v>
      </c>
      <c r="F121" s="156" t="s">
        <v>422</v>
      </c>
      <c r="G121" s="157" t="s">
        <v>143</v>
      </c>
      <c r="H121" s="158">
        <v>20</v>
      </c>
      <c r="I121" s="159"/>
      <c r="J121" s="159"/>
      <c r="K121" s="156" t="s">
        <v>1</v>
      </c>
      <c r="L121" s="160"/>
      <c r="M121" s="161" t="s">
        <v>1</v>
      </c>
      <c r="N121" s="162" t="s">
        <v>33</v>
      </c>
      <c r="O121" s="130">
        <v>0</v>
      </c>
      <c r="P121" s="130">
        <f t="shared" si="9"/>
        <v>0</v>
      </c>
      <c r="Q121" s="130">
        <v>0</v>
      </c>
      <c r="R121" s="130">
        <f t="shared" si="10"/>
        <v>0</v>
      </c>
      <c r="S121" s="130">
        <v>0</v>
      </c>
      <c r="T121" s="131">
        <f t="shared" si="11"/>
        <v>0</v>
      </c>
      <c r="AR121" s="15" t="s">
        <v>150</v>
      </c>
      <c r="AT121" s="15" t="s">
        <v>147</v>
      </c>
      <c r="AU121" s="15" t="s">
        <v>72</v>
      </c>
      <c r="AY121" s="15" t="s">
        <v>127</v>
      </c>
      <c r="BE121" s="132">
        <f t="shared" si="12"/>
        <v>0</v>
      </c>
      <c r="BF121" s="132">
        <f t="shared" si="13"/>
        <v>0</v>
      </c>
      <c r="BG121" s="132">
        <f t="shared" si="14"/>
        <v>0</v>
      </c>
      <c r="BH121" s="132">
        <f t="shared" si="15"/>
        <v>0</v>
      </c>
      <c r="BI121" s="132">
        <f t="shared" si="16"/>
        <v>0</v>
      </c>
      <c r="BJ121" s="15" t="s">
        <v>70</v>
      </c>
      <c r="BK121" s="132">
        <f t="shared" si="17"/>
        <v>0</v>
      </c>
      <c r="BL121" s="15" t="s">
        <v>135</v>
      </c>
      <c r="BM121" s="15" t="s">
        <v>423</v>
      </c>
    </row>
    <row r="122" spans="2:65" s="1" customFormat="1" ht="16.5" customHeight="1">
      <c r="B122" s="122"/>
      <c r="C122" s="123" t="s">
        <v>424</v>
      </c>
      <c r="D122" s="123" t="s">
        <v>130</v>
      </c>
      <c r="E122" s="124" t="s">
        <v>425</v>
      </c>
      <c r="F122" s="125" t="s">
        <v>426</v>
      </c>
      <c r="G122" s="126" t="s">
        <v>143</v>
      </c>
      <c r="H122" s="127">
        <v>150</v>
      </c>
      <c r="I122" s="128"/>
      <c r="J122" s="128"/>
      <c r="K122" s="125" t="s">
        <v>1</v>
      </c>
      <c r="L122" s="26"/>
      <c r="M122" s="46" t="s">
        <v>1</v>
      </c>
      <c r="N122" s="129" t="s">
        <v>33</v>
      </c>
      <c r="O122" s="130">
        <v>0</v>
      </c>
      <c r="P122" s="130">
        <f t="shared" si="9"/>
        <v>0</v>
      </c>
      <c r="Q122" s="130">
        <v>0</v>
      </c>
      <c r="R122" s="130">
        <f t="shared" si="10"/>
        <v>0</v>
      </c>
      <c r="S122" s="130">
        <v>0</v>
      </c>
      <c r="T122" s="131">
        <f t="shared" si="11"/>
        <v>0</v>
      </c>
      <c r="AR122" s="15" t="s">
        <v>135</v>
      </c>
      <c r="AT122" s="15" t="s">
        <v>130</v>
      </c>
      <c r="AU122" s="15" t="s">
        <v>72</v>
      </c>
      <c r="AY122" s="15" t="s">
        <v>127</v>
      </c>
      <c r="BE122" s="132">
        <f t="shared" si="12"/>
        <v>0</v>
      </c>
      <c r="BF122" s="132">
        <f t="shared" si="13"/>
        <v>0</v>
      </c>
      <c r="BG122" s="132">
        <f t="shared" si="14"/>
        <v>0</v>
      </c>
      <c r="BH122" s="132">
        <f t="shared" si="15"/>
        <v>0</v>
      </c>
      <c r="BI122" s="132">
        <f t="shared" si="16"/>
        <v>0</v>
      </c>
      <c r="BJ122" s="15" t="s">
        <v>70</v>
      </c>
      <c r="BK122" s="132">
        <f t="shared" si="17"/>
        <v>0</v>
      </c>
      <c r="BL122" s="15" t="s">
        <v>135</v>
      </c>
      <c r="BM122" s="15" t="s">
        <v>427</v>
      </c>
    </row>
    <row r="123" spans="2:65" s="1" customFormat="1" ht="16.5" customHeight="1">
      <c r="B123" s="122"/>
      <c r="C123" s="154" t="s">
        <v>428</v>
      </c>
      <c r="D123" s="154" t="s">
        <v>147</v>
      </c>
      <c r="E123" s="155" t="s">
        <v>429</v>
      </c>
      <c r="F123" s="156" t="s">
        <v>430</v>
      </c>
      <c r="G123" s="157" t="s">
        <v>143</v>
      </c>
      <c r="H123" s="158">
        <v>150</v>
      </c>
      <c r="I123" s="159"/>
      <c r="J123" s="159"/>
      <c r="K123" s="156" t="s">
        <v>1</v>
      </c>
      <c r="L123" s="160"/>
      <c r="M123" s="161" t="s">
        <v>1</v>
      </c>
      <c r="N123" s="162" t="s">
        <v>33</v>
      </c>
      <c r="O123" s="130">
        <v>0</v>
      </c>
      <c r="P123" s="130">
        <f t="shared" si="9"/>
        <v>0</v>
      </c>
      <c r="Q123" s="130">
        <v>0</v>
      </c>
      <c r="R123" s="130">
        <f t="shared" si="10"/>
        <v>0</v>
      </c>
      <c r="S123" s="130">
        <v>0</v>
      </c>
      <c r="T123" s="131">
        <f t="shared" si="11"/>
        <v>0</v>
      </c>
      <c r="AR123" s="15" t="s">
        <v>150</v>
      </c>
      <c r="AT123" s="15" t="s">
        <v>147</v>
      </c>
      <c r="AU123" s="15" t="s">
        <v>72</v>
      </c>
      <c r="AY123" s="15" t="s">
        <v>127</v>
      </c>
      <c r="BE123" s="132">
        <f t="shared" si="12"/>
        <v>0</v>
      </c>
      <c r="BF123" s="132">
        <f t="shared" si="13"/>
        <v>0</v>
      </c>
      <c r="BG123" s="132">
        <f t="shared" si="14"/>
        <v>0</v>
      </c>
      <c r="BH123" s="132">
        <f t="shared" si="15"/>
        <v>0</v>
      </c>
      <c r="BI123" s="132">
        <f t="shared" si="16"/>
        <v>0</v>
      </c>
      <c r="BJ123" s="15" t="s">
        <v>70</v>
      </c>
      <c r="BK123" s="132">
        <f t="shared" si="17"/>
        <v>0</v>
      </c>
      <c r="BL123" s="15" t="s">
        <v>135</v>
      </c>
      <c r="BM123" s="15" t="s">
        <v>431</v>
      </c>
    </row>
    <row r="124" spans="2:65" s="1" customFormat="1" ht="16.5" customHeight="1">
      <c r="B124" s="122"/>
      <c r="C124" s="123" t="s">
        <v>432</v>
      </c>
      <c r="D124" s="123" t="s">
        <v>130</v>
      </c>
      <c r="E124" s="124" t="s">
        <v>433</v>
      </c>
      <c r="F124" s="125" t="s">
        <v>434</v>
      </c>
      <c r="G124" s="126" t="s">
        <v>143</v>
      </c>
      <c r="H124" s="127">
        <v>5</v>
      </c>
      <c r="I124" s="128"/>
      <c r="J124" s="128"/>
      <c r="K124" s="125" t="s">
        <v>1</v>
      </c>
      <c r="L124" s="26"/>
      <c r="M124" s="46" t="s">
        <v>1</v>
      </c>
      <c r="N124" s="129" t="s">
        <v>33</v>
      </c>
      <c r="O124" s="130">
        <v>0</v>
      </c>
      <c r="P124" s="130">
        <f t="shared" si="9"/>
        <v>0</v>
      </c>
      <c r="Q124" s="130">
        <v>0</v>
      </c>
      <c r="R124" s="130">
        <f t="shared" si="10"/>
        <v>0</v>
      </c>
      <c r="S124" s="130">
        <v>0</v>
      </c>
      <c r="T124" s="131">
        <f t="shared" si="11"/>
        <v>0</v>
      </c>
      <c r="AR124" s="15" t="s">
        <v>135</v>
      </c>
      <c r="AT124" s="15" t="s">
        <v>130</v>
      </c>
      <c r="AU124" s="15" t="s">
        <v>72</v>
      </c>
      <c r="AY124" s="15" t="s">
        <v>127</v>
      </c>
      <c r="BE124" s="132">
        <f t="shared" si="12"/>
        <v>0</v>
      </c>
      <c r="BF124" s="132">
        <f t="shared" si="13"/>
        <v>0</v>
      </c>
      <c r="BG124" s="132">
        <f t="shared" si="14"/>
        <v>0</v>
      </c>
      <c r="BH124" s="132">
        <f t="shared" si="15"/>
        <v>0</v>
      </c>
      <c r="BI124" s="132">
        <f t="shared" si="16"/>
        <v>0</v>
      </c>
      <c r="BJ124" s="15" t="s">
        <v>70</v>
      </c>
      <c r="BK124" s="132">
        <f t="shared" si="17"/>
        <v>0</v>
      </c>
      <c r="BL124" s="15" t="s">
        <v>135</v>
      </c>
      <c r="BM124" s="15" t="s">
        <v>435</v>
      </c>
    </row>
    <row r="125" spans="2:65" s="1" customFormat="1" ht="16.5" customHeight="1">
      <c r="B125" s="122"/>
      <c r="C125" s="154" t="s">
        <v>436</v>
      </c>
      <c r="D125" s="154" t="s">
        <v>147</v>
      </c>
      <c r="E125" s="155" t="s">
        <v>437</v>
      </c>
      <c r="F125" s="156" t="s">
        <v>438</v>
      </c>
      <c r="G125" s="157" t="s">
        <v>143</v>
      </c>
      <c r="H125" s="158">
        <v>5</v>
      </c>
      <c r="I125" s="159"/>
      <c r="J125" s="159"/>
      <c r="K125" s="156" t="s">
        <v>1</v>
      </c>
      <c r="L125" s="160"/>
      <c r="M125" s="161" t="s">
        <v>1</v>
      </c>
      <c r="N125" s="162" t="s">
        <v>33</v>
      </c>
      <c r="O125" s="130">
        <v>0</v>
      </c>
      <c r="P125" s="130">
        <f t="shared" si="9"/>
        <v>0</v>
      </c>
      <c r="Q125" s="130">
        <v>0</v>
      </c>
      <c r="R125" s="130">
        <f t="shared" si="10"/>
        <v>0</v>
      </c>
      <c r="S125" s="130">
        <v>0</v>
      </c>
      <c r="T125" s="131">
        <f t="shared" si="11"/>
        <v>0</v>
      </c>
      <c r="AR125" s="15" t="s">
        <v>150</v>
      </c>
      <c r="AT125" s="15" t="s">
        <v>147</v>
      </c>
      <c r="AU125" s="15" t="s">
        <v>72</v>
      </c>
      <c r="AY125" s="15" t="s">
        <v>127</v>
      </c>
      <c r="BE125" s="132">
        <f t="shared" si="12"/>
        <v>0</v>
      </c>
      <c r="BF125" s="132">
        <f t="shared" si="13"/>
        <v>0</v>
      </c>
      <c r="BG125" s="132">
        <f t="shared" si="14"/>
        <v>0</v>
      </c>
      <c r="BH125" s="132">
        <f t="shared" si="15"/>
        <v>0</v>
      </c>
      <c r="BI125" s="132">
        <f t="shared" si="16"/>
        <v>0</v>
      </c>
      <c r="BJ125" s="15" t="s">
        <v>70</v>
      </c>
      <c r="BK125" s="132">
        <f t="shared" si="17"/>
        <v>0</v>
      </c>
      <c r="BL125" s="15" t="s">
        <v>135</v>
      </c>
      <c r="BM125" s="15" t="s">
        <v>439</v>
      </c>
    </row>
    <row r="126" spans="2:65" s="1" customFormat="1" ht="16.5" customHeight="1">
      <c r="B126" s="122"/>
      <c r="C126" s="123" t="s">
        <v>440</v>
      </c>
      <c r="D126" s="123" t="s">
        <v>130</v>
      </c>
      <c r="E126" s="124" t="s">
        <v>441</v>
      </c>
      <c r="F126" s="125" t="s">
        <v>442</v>
      </c>
      <c r="G126" s="126" t="s">
        <v>143</v>
      </c>
      <c r="H126" s="127">
        <v>5</v>
      </c>
      <c r="I126" s="128"/>
      <c r="J126" s="128"/>
      <c r="K126" s="125" t="s">
        <v>1</v>
      </c>
      <c r="L126" s="26"/>
      <c r="M126" s="46" t="s">
        <v>1</v>
      </c>
      <c r="N126" s="129" t="s">
        <v>33</v>
      </c>
      <c r="O126" s="130">
        <v>0</v>
      </c>
      <c r="P126" s="130">
        <f t="shared" si="9"/>
        <v>0</v>
      </c>
      <c r="Q126" s="130">
        <v>0</v>
      </c>
      <c r="R126" s="130">
        <f t="shared" si="10"/>
        <v>0</v>
      </c>
      <c r="S126" s="130">
        <v>0</v>
      </c>
      <c r="T126" s="131">
        <f t="shared" si="11"/>
        <v>0</v>
      </c>
      <c r="AR126" s="15" t="s">
        <v>135</v>
      </c>
      <c r="AT126" s="15" t="s">
        <v>130</v>
      </c>
      <c r="AU126" s="15" t="s">
        <v>72</v>
      </c>
      <c r="AY126" s="15" t="s">
        <v>127</v>
      </c>
      <c r="BE126" s="132">
        <f t="shared" si="12"/>
        <v>0</v>
      </c>
      <c r="BF126" s="132">
        <f t="shared" si="13"/>
        <v>0</v>
      </c>
      <c r="BG126" s="132">
        <f t="shared" si="14"/>
        <v>0</v>
      </c>
      <c r="BH126" s="132">
        <f t="shared" si="15"/>
        <v>0</v>
      </c>
      <c r="BI126" s="132">
        <f t="shared" si="16"/>
        <v>0</v>
      </c>
      <c r="BJ126" s="15" t="s">
        <v>70</v>
      </c>
      <c r="BK126" s="132">
        <f t="shared" si="17"/>
        <v>0</v>
      </c>
      <c r="BL126" s="15" t="s">
        <v>135</v>
      </c>
      <c r="BM126" s="15" t="s">
        <v>443</v>
      </c>
    </row>
    <row r="127" spans="2:65" s="1" customFormat="1" ht="16.5" customHeight="1">
      <c r="B127" s="122"/>
      <c r="C127" s="154" t="s">
        <v>444</v>
      </c>
      <c r="D127" s="154" t="s">
        <v>147</v>
      </c>
      <c r="E127" s="155" t="s">
        <v>445</v>
      </c>
      <c r="F127" s="156" t="s">
        <v>446</v>
      </c>
      <c r="G127" s="157" t="s">
        <v>143</v>
      </c>
      <c r="H127" s="158">
        <v>5</v>
      </c>
      <c r="I127" s="159"/>
      <c r="J127" s="159"/>
      <c r="K127" s="156" t="s">
        <v>1</v>
      </c>
      <c r="L127" s="160"/>
      <c r="M127" s="161" t="s">
        <v>1</v>
      </c>
      <c r="N127" s="162" t="s">
        <v>33</v>
      </c>
      <c r="O127" s="130">
        <v>0</v>
      </c>
      <c r="P127" s="130">
        <f t="shared" si="9"/>
        <v>0</v>
      </c>
      <c r="Q127" s="130">
        <v>0</v>
      </c>
      <c r="R127" s="130">
        <f t="shared" si="10"/>
        <v>0</v>
      </c>
      <c r="S127" s="130">
        <v>0</v>
      </c>
      <c r="T127" s="131">
        <f t="shared" si="11"/>
        <v>0</v>
      </c>
      <c r="AR127" s="15" t="s">
        <v>150</v>
      </c>
      <c r="AT127" s="15" t="s">
        <v>147</v>
      </c>
      <c r="AU127" s="15" t="s">
        <v>72</v>
      </c>
      <c r="AY127" s="15" t="s">
        <v>127</v>
      </c>
      <c r="BE127" s="132">
        <f t="shared" si="12"/>
        <v>0</v>
      </c>
      <c r="BF127" s="132">
        <f t="shared" si="13"/>
        <v>0</v>
      </c>
      <c r="BG127" s="132">
        <f t="shared" si="14"/>
        <v>0</v>
      </c>
      <c r="BH127" s="132">
        <f t="shared" si="15"/>
        <v>0</v>
      </c>
      <c r="BI127" s="132">
        <f t="shared" si="16"/>
        <v>0</v>
      </c>
      <c r="BJ127" s="15" t="s">
        <v>70</v>
      </c>
      <c r="BK127" s="132">
        <f t="shared" si="17"/>
        <v>0</v>
      </c>
      <c r="BL127" s="15" t="s">
        <v>135</v>
      </c>
      <c r="BM127" s="15" t="s">
        <v>447</v>
      </c>
    </row>
    <row r="128" spans="2:65" s="1" customFormat="1" ht="16.5" customHeight="1">
      <c r="B128" s="122"/>
      <c r="C128" s="154" t="s">
        <v>274</v>
      </c>
      <c r="D128" s="154" t="s">
        <v>147</v>
      </c>
      <c r="E128" s="155" t="s">
        <v>448</v>
      </c>
      <c r="F128" s="156" t="s">
        <v>449</v>
      </c>
      <c r="G128" s="157" t="s">
        <v>143</v>
      </c>
      <c r="H128" s="158">
        <v>5</v>
      </c>
      <c r="I128" s="159"/>
      <c r="J128" s="159"/>
      <c r="K128" s="156" t="s">
        <v>1</v>
      </c>
      <c r="L128" s="160"/>
      <c r="M128" s="161" t="s">
        <v>1</v>
      </c>
      <c r="N128" s="162" t="s">
        <v>33</v>
      </c>
      <c r="O128" s="130">
        <v>0</v>
      </c>
      <c r="P128" s="130">
        <f t="shared" si="9"/>
        <v>0</v>
      </c>
      <c r="Q128" s="130">
        <v>0</v>
      </c>
      <c r="R128" s="130">
        <f t="shared" si="10"/>
        <v>0</v>
      </c>
      <c r="S128" s="130">
        <v>0</v>
      </c>
      <c r="T128" s="131">
        <f t="shared" si="11"/>
        <v>0</v>
      </c>
      <c r="AR128" s="15" t="s">
        <v>150</v>
      </c>
      <c r="AT128" s="15" t="s">
        <v>147</v>
      </c>
      <c r="AU128" s="15" t="s">
        <v>72</v>
      </c>
      <c r="AY128" s="15" t="s">
        <v>127</v>
      </c>
      <c r="BE128" s="132">
        <f t="shared" si="12"/>
        <v>0</v>
      </c>
      <c r="BF128" s="132">
        <f t="shared" si="13"/>
        <v>0</v>
      </c>
      <c r="BG128" s="132">
        <f t="shared" si="14"/>
        <v>0</v>
      </c>
      <c r="BH128" s="132">
        <f t="shared" si="15"/>
        <v>0</v>
      </c>
      <c r="BI128" s="132">
        <f t="shared" si="16"/>
        <v>0</v>
      </c>
      <c r="BJ128" s="15" t="s">
        <v>70</v>
      </c>
      <c r="BK128" s="132">
        <f t="shared" si="17"/>
        <v>0</v>
      </c>
      <c r="BL128" s="15" t="s">
        <v>135</v>
      </c>
      <c r="BM128" s="15" t="s">
        <v>450</v>
      </c>
    </row>
    <row r="129" spans="2:65" s="1" customFormat="1" ht="16.5" customHeight="1">
      <c r="B129" s="122"/>
      <c r="C129" s="123" t="s">
        <v>451</v>
      </c>
      <c r="D129" s="123" t="s">
        <v>130</v>
      </c>
      <c r="E129" s="124" t="s">
        <v>452</v>
      </c>
      <c r="F129" s="125" t="s">
        <v>453</v>
      </c>
      <c r="G129" s="126" t="s">
        <v>143</v>
      </c>
      <c r="H129" s="127">
        <v>1</v>
      </c>
      <c r="I129" s="128"/>
      <c r="J129" s="128"/>
      <c r="K129" s="125" t="s">
        <v>1</v>
      </c>
      <c r="L129" s="26"/>
      <c r="M129" s="46" t="s">
        <v>1</v>
      </c>
      <c r="N129" s="129" t="s">
        <v>33</v>
      </c>
      <c r="O129" s="130">
        <v>0</v>
      </c>
      <c r="P129" s="130">
        <f t="shared" si="9"/>
        <v>0</v>
      </c>
      <c r="Q129" s="130">
        <v>0</v>
      </c>
      <c r="R129" s="130">
        <f t="shared" si="10"/>
        <v>0</v>
      </c>
      <c r="S129" s="130">
        <v>0</v>
      </c>
      <c r="T129" s="131">
        <f t="shared" si="11"/>
        <v>0</v>
      </c>
      <c r="AR129" s="15" t="s">
        <v>135</v>
      </c>
      <c r="AT129" s="15" t="s">
        <v>130</v>
      </c>
      <c r="AU129" s="15" t="s">
        <v>72</v>
      </c>
      <c r="AY129" s="15" t="s">
        <v>127</v>
      </c>
      <c r="BE129" s="132">
        <f t="shared" si="12"/>
        <v>0</v>
      </c>
      <c r="BF129" s="132">
        <f t="shared" si="13"/>
        <v>0</v>
      </c>
      <c r="BG129" s="132">
        <f t="shared" si="14"/>
        <v>0</v>
      </c>
      <c r="BH129" s="132">
        <f t="shared" si="15"/>
        <v>0</v>
      </c>
      <c r="BI129" s="132">
        <f t="shared" si="16"/>
        <v>0</v>
      </c>
      <c r="BJ129" s="15" t="s">
        <v>70</v>
      </c>
      <c r="BK129" s="132">
        <f t="shared" si="17"/>
        <v>0</v>
      </c>
      <c r="BL129" s="15" t="s">
        <v>135</v>
      </c>
      <c r="BM129" s="15" t="s">
        <v>454</v>
      </c>
    </row>
    <row r="130" spans="2:65" s="1" customFormat="1" ht="16.5" customHeight="1">
      <c r="B130" s="122"/>
      <c r="C130" s="123" t="s">
        <v>455</v>
      </c>
      <c r="D130" s="123" t="s">
        <v>130</v>
      </c>
      <c r="E130" s="124" t="s">
        <v>456</v>
      </c>
      <c r="F130" s="125" t="s">
        <v>457</v>
      </c>
      <c r="G130" s="126" t="s">
        <v>199</v>
      </c>
      <c r="H130" s="127">
        <v>35</v>
      </c>
      <c r="I130" s="128"/>
      <c r="J130" s="128"/>
      <c r="K130" s="125" t="s">
        <v>1</v>
      </c>
      <c r="L130" s="26"/>
      <c r="M130" s="46" t="s">
        <v>1</v>
      </c>
      <c r="N130" s="129" t="s">
        <v>33</v>
      </c>
      <c r="O130" s="130">
        <v>0</v>
      </c>
      <c r="P130" s="130">
        <f t="shared" si="9"/>
        <v>0</v>
      </c>
      <c r="Q130" s="130">
        <v>0</v>
      </c>
      <c r="R130" s="130">
        <f t="shared" si="10"/>
        <v>0</v>
      </c>
      <c r="S130" s="130">
        <v>0</v>
      </c>
      <c r="T130" s="131">
        <f t="shared" si="11"/>
        <v>0</v>
      </c>
      <c r="AR130" s="15" t="s">
        <v>135</v>
      </c>
      <c r="AT130" s="15" t="s">
        <v>130</v>
      </c>
      <c r="AU130" s="15" t="s">
        <v>72</v>
      </c>
      <c r="AY130" s="15" t="s">
        <v>127</v>
      </c>
      <c r="BE130" s="132">
        <f t="shared" si="12"/>
        <v>0</v>
      </c>
      <c r="BF130" s="132">
        <f t="shared" si="13"/>
        <v>0</v>
      </c>
      <c r="BG130" s="132">
        <f t="shared" si="14"/>
        <v>0</v>
      </c>
      <c r="BH130" s="132">
        <f t="shared" si="15"/>
        <v>0</v>
      </c>
      <c r="BI130" s="132">
        <f t="shared" si="16"/>
        <v>0</v>
      </c>
      <c r="BJ130" s="15" t="s">
        <v>70</v>
      </c>
      <c r="BK130" s="132">
        <f t="shared" si="17"/>
        <v>0</v>
      </c>
      <c r="BL130" s="15" t="s">
        <v>135</v>
      </c>
      <c r="BM130" s="15" t="s">
        <v>458</v>
      </c>
    </row>
    <row r="131" spans="2:65" s="1" customFormat="1" ht="16.5" customHeight="1">
      <c r="B131" s="122"/>
      <c r="C131" s="154" t="s">
        <v>459</v>
      </c>
      <c r="D131" s="154" t="s">
        <v>147</v>
      </c>
      <c r="E131" s="155" t="s">
        <v>460</v>
      </c>
      <c r="F131" s="156" t="s">
        <v>461</v>
      </c>
      <c r="G131" s="157" t="s">
        <v>199</v>
      </c>
      <c r="H131" s="158">
        <v>35</v>
      </c>
      <c r="I131" s="159"/>
      <c r="J131" s="159"/>
      <c r="K131" s="156" t="s">
        <v>1</v>
      </c>
      <c r="L131" s="160"/>
      <c r="M131" s="161" t="s">
        <v>1</v>
      </c>
      <c r="N131" s="162" t="s">
        <v>33</v>
      </c>
      <c r="O131" s="130">
        <v>0</v>
      </c>
      <c r="P131" s="130">
        <f t="shared" si="9"/>
        <v>0</v>
      </c>
      <c r="Q131" s="130">
        <v>0</v>
      </c>
      <c r="R131" s="130">
        <f t="shared" si="10"/>
        <v>0</v>
      </c>
      <c r="S131" s="130">
        <v>0</v>
      </c>
      <c r="T131" s="131">
        <f t="shared" si="11"/>
        <v>0</v>
      </c>
      <c r="AR131" s="15" t="s">
        <v>150</v>
      </c>
      <c r="AT131" s="15" t="s">
        <v>147</v>
      </c>
      <c r="AU131" s="15" t="s">
        <v>72</v>
      </c>
      <c r="AY131" s="15" t="s">
        <v>127</v>
      </c>
      <c r="BE131" s="132">
        <f t="shared" si="12"/>
        <v>0</v>
      </c>
      <c r="BF131" s="132">
        <f t="shared" si="13"/>
        <v>0</v>
      </c>
      <c r="BG131" s="132">
        <f t="shared" si="14"/>
        <v>0</v>
      </c>
      <c r="BH131" s="132">
        <f t="shared" si="15"/>
        <v>0</v>
      </c>
      <c r="BI131" s="132">
        <f t="shared" si="16"/>
        <v>0</v>
      </c>
      <c r="BJ131" s="15" t="s">
        <v>70</v>
      </c>
      <c r="BK131" s="132">
        <f t="shared" si="17"/>
        <v>0</v>
      </c>
      <c r="BL131" s="15" t="s">
        <v>135</v>
      </c>
      <c r="BM131" s="15" t="s">
        <v>462</v>
      </c>
    </row>
    <row r="132" spans="2:65" s="1" customFormat="1" ht="16.5" customHeight="1">
      <c r="B132" s="122"/>
      <c r="C132" s="123" t="s">
        <v>463</v>
      </c>
      <c r="D132" s="123" t="s">
        <v>130</v>
      </c>
      <c r="E132" s="124" t="s">
        <v>464</v>
      </c>
      <c r="F132" s="125" t="s">
        <v>465</v>
      </c>
      <c r="G132" s="126" t="s">
        <v>199</v>
      </c>
      <c r="H132" s="127">
        <v>1250</v>
      </c>
      <c r="I132" s="128"/>
      <c r="J132" s="128"/>
      <c r="K132" s="125" t="s">
        <v>1</v>
      </c>
      <c r="L132" s="26"/>
      <c r="M132" s="46" t="s">
        <v>1</v>
      </c>
      <c r="N132" s="129" t="s">
        <v>33</v>
      </c>
      <c r="O132" s="130">
        <v>0</v>
      </c>
      <c r="P132" s="130">
        <f t="shared" si="9"/>
        <v>0</v>
      </c>
      <c r="Q132" s="130">
        <v>0</v>
      </c>
      <c r="R132" s="130">
        <f t="shared" si="10"/>
        <v>0</v>
      </c>
      <c r="S132" s="130">
        <v>0</v>
      </c>
      <c r="T132" s="131">
        <f t="shared" si="11"/>
        <v>0</v>
      </c>
      <c r="AR132" s="15" t="s">
        <v>135</v>
      </c>
      <c r="AT132" s="15" t="s">
        <v>130</v>
      </c>
      <c r="AU132" s="15" t="s">
        <v>72</v>
      </c>
      <c r="AY132" s="15" t="s">
        <v>127</v>
      </c>
      <c r="BE132" s="132">
        <f t="shared" si="12"/>
        <v>0</v>
      </c>
      <c r="BF132" s="132">
        <f t="shared" si="13"/>
        <v>0</v>
      </c>
      <c r="BG132" s="132">
        <f t="shared" si="14"/>
        <v>0</v>
      </c>
      <c r="BH132" s="132">
        <f t="shared" si="15"/>
        <v>0</v>
      </c>
      <c r="BI132" s="132">
        <f t="shared" si="16"/>
        <v>0</v>
      </c>
      <c r="BJ132" s="15" t="s">
        <v>70</v>
      </c>
      <c r="BK132" s="132">
        <f t="shared" si="17"/>
        <v>0</v>
      </c>
      <c r="BL132" s="15" t="s">
        <v>135</v>
      </c>
      <c r="BM132" s="15" t="s">
        <v>466</v>
      </c>
    </row>
    <row r="133" spans="2:65" s="1" customFormat="1" ht="16.5" customHeight="1">
      <c r="B133" s="122"/>
      <c r="C133" s="154" t="s">
        <v>467</v>
      </c>
      <c r="D133" s="154" t="s">
        <v>147</v>
      </c>
      <c r="E133" s="155" t="s">
        <v>468</v>
      </c>
      <c r="F133" s="156" t="s">
        <v>469</v>
      </c>
      <c r="G133" s="157" t="s">
        <v>199</v>
      </c>
      <c r="H133" s="158">
        <v>520</v>
      </c>
      <c r="I133" s="159"/>
      <c r="J133" s="159"/>
      <c r="K133" s="156" t="s">
        <v>1</v>
      </c>
      <c r="L133" s="160"/>
      <c r="M133" s="161" t="s">
        <v>1</v>
      </c>
      <c r="N133" s="162" t="s">
        <v>33</v>
      </c>
      <c r="O133" s="130">
        <v>0</v>
      </c>
      <c r="P133" s="130">
        <f t="shared" si="9"/>
        <v>0</v>
      </c>
      <c r="Q133" s="130">
        <v>0</v>
      </c>
      <c r="R133" s="130">
        <f t="shared" si="10"/>
        <v>0</v>
      </c>
      <c r="S133" s="130">
        <v>0</v>
      </c>
      <c r="T133" s="131">
        <f t="shared" si="11"/>
        <v>0</v>
      </c>
      <c r="AR133" s="15" t="s">
        <v>150</v>
      </c>
      <c r="AT133" s="15" t="s">
        <v>147</v>
      </c>
      <c r="AU133" s="15" t="s">
        <v>72</v>
      </c>
      <c r="AY133" s="15" t="s">
        <v>127</v>
      </c>
      <c r="BE133" s="132">
        <f t="shared" si="12"/>
        <v>0</v>
      </c>
      <c r="BF133" s="132">
        <f t="shared" si="13"/>
        <v>0</v>
      </c>
      <c r="BG133" s="132">
        <f t="shared" si="14"/>
        <v>0</v>
      </c>
      <c r="BH133" s="132">
        <f t="shared" si="15"/>
        <v>0</v>
      </c>
      <c r="BI133" s="132">
        <f t="shared" si="16"/>
        <v>0</v>
      </c>
      <c r="BJ133" s="15" t="s">
        <v>70</v>
      </c>
      <c r="BK133" s="132">
        <f t="shared" si="17"/>
        <v>0</v>
      </c>
      <c r="BL133" s="15" t="s">
        <v>135</v>
      </c>
      <c r="BM133" s="15" t="s">
        <v>470</v>
      </c>
    </row>
    <row r="134" spans="2:65" s="1" customFormat="1" ht="16.5" customHeight="1">
      <c r="B134" s="122"/>
      <c r="C134" s="154" t="s">
        <v>471</v>
      </c>
      <c r="D134" s="154" t="s">
        <v>147</v>
      </c>
      <c r="E134" s="155" t="s">
        <v>472</v>
      </c>
      <c r="F134" s="156" t="s">
        <v>473</v>
      </c>
      <c r="G134" s="157" t="s">
        <v>199</v>
      </c>
      <c r="H134" s="158">
        <v>730</v>
      </c>
      <c r="I134" s="159"/>
      <c r="J134" s="159"/>
      <c r="K134" s="156" t="s">
        <v>1</v>
      </c>
      <c r="L134" s="160"/>
      <c r="M134" s="161" t="s">
        <v>1</v>
      </c>
      <c r="N134" s="162" t="s">
        <v>33</v>
      </c>
      <c r="O134" s="130">
        <v>0</v>
      </c>
      <c r="P134" s="130">
        <f t="shared" si="9"/>
        <v>0</v>
      </c>
      <c r="Q134" s="130">
        <v>0</v>
      </c>
      <c r="R134" s="130">
        <f t="shared" si="10"/>
        <v>0</v>
      </c>
      <c r="S134" s="130">
        <v>0</v>
      </c>
      <c r="T134" s="131">
        <f t="shared" si="11"/>
        <v>0</v>
      </c>
      <c r="AR134" s="15" t="s">
        <v>150</v>
      </c>
      <c r="AT134" s="15" t="s">
        <v>147</v>
      </c>
      <c r="AU134" s="15" t="s">
        <v>72</v>
      </c>
      <c r="AY134" s="15" t="s">
        <v>127</v>
      </c>
      <c r="BE134" s="132">
        <f t="shared" si="12"/>
        <v>0</v>
      </c>
      <c r="BF134" s="132">
        <f t="shared" si="13"/>
        <v>0</v>
      </c>
      <c r="BG134" s="132">
        <f t="shared" si="14"/>
        <v>0</v>
      </c>
      <c r="BH134" s="132">
        <f t="shared" si="15"/>
        <v>0</v>
      </c>
      <c r="BI134" s="132">
        <f t="shared" si="16"/>
        <v>0</v>
      </c>
      <c r="BJ134" s="15" t="s">
        <v>70</v>
      </c>
      <c r="BK134" s="132">
        <f t="shared" si="17"/>
        <v>0</v>
      </c>
      <c r="BL134" s="15" t="s">
        <v>135</v>
      </c>
      <c r="BM134" s="15" t="s">
        <v>474</v>
      </c>
    </row>
    <row r="135" spans="2:65" s="1" customFormat="1" ht="16.5" customHeight="1">
      <c r="B135" s="122"/>
      <c r="C135" s="123" t="s">
        <v>475</v>
      </c>
      <c r="D135" s="123" t="s">
        <v>130</v>
      </c>
      <c r="E135" s="124" t="s">
        <v>476</v>
      </c>
      <c r="F135" s="125" t="s">
        <v>477</v>
      </c>
      <c r="G135" s="126" t="s">
        <v>199</v>
      </c>
      <c r="H135" s="127">
        <v>920</v>
      </c>
      <c r="I135" s="128"/>
      <c r="J135" s="128"/>
      <c r="K135" s="125" t="s">
        <v>1</v>
      </c>
      <c r="L135" s="26"/>
      <c r="M135" s="46" t="s">
        <v>1</v>
      </c>
      <c r="N135" s="129" t="s">
        <v>33</v>
      </c>
      <c r="O135" s="130">
        <v>0</v>
      </c>
      <c r="P135" s="130">
        <f t="shared" si="9"/>
        <v>0</v>
      </c>
      <c r="Q135" s="130">
        <v>0</v>
      </c>
      <c r="R135" s="130">
        <f t="shared" si="10"/>
        <v>0</v>
      </c>
      <c r="S135" s="130">
        <v>0</v>
      </c>
      <c r="T135" s="131">
        <f t="shared" si="11"/>
        <v>0</v>
      </c>
      <c r="AR135" s="15" t="s">
        <v>135</v>
      </c>
      <c r="AT135" s="15" t="s">
        <v>130</v>
      </c>
      <c r="AU135" s="15" t="s">
        <v>72</v>
      </c>
      <c r="AY135" s="15" t="s">
        <v>127</v>
      </c>
      <c r="BE135" s="132">
        <f t="shared" si="12"/>
        <v>0</v>
      </c>
      <c r="BF135" s="132">
        <f t="shared" si="13"/>
        <v>0</v>
      </c>
      <c r="BG135" s="132">
        <f t="shared" si="14"/>
        <v>0</v>
      </c>
      <c r="BH135" s="132">
        <f t="shared" si="15"/>
        <v>0</v>
      </c>
      <c r="BI135" s="132">
        <f t="shared" si="16"/>
        <v>0</v>
      </c>
      <c r="BJ135" s="15" t="s">
        <v>70</v>
      </c>
      <c r="BK135" s="132">
        <f t="shared" si="17"/>
        <v>0</v>
      </c>
      <c r="BL135" s="15" t="s">
        <v>135</v>
      </c>
      <c r="BM135" s="15" t="s">
        <v>478</v>
      </c>
    </row>
    <row r="136" spans="2:65" s="1" customFormat="1" ht="16.5" customHeight="1">
      <c r="B136" s="122"/>
      <c r="C136" s="154" t="s">
        <v>479</v>
      </c>
      <c r="D136" s="154" t="s">
        <v>147</v>
      </c>
      <c r="E136" s="155" t="s">
        <v>480</v>
      </c>
      <c r="F136" s="156" t="s">
        <v>481</v>
      </c>
      <c r="G136" s="157" t="s">
        <v>199</v>
      </c>
      <c r="H136" s="158">
        <v>920</v>
      </c>
      <c r="I136" s="159"/>
      <c r="J136" s="159"/>
      <c r="K136" s="156" t="s">
        <v>1</v>
      </c>
      <c r="L136" s="160"/>
      <c r="M136" s="161" t="s">
        <v>1</v>
      </c>
      <c r="N136" s="162" t="s">
        <v>33</v>
      </c>
      <c r="O136" s="130">
        <v>0</v>
      </c>
      <c r="P136" s="130">
        <f t="shared" si="9"/>
        <v>0</v>
      </c>
      <c r="Q136" s="130">
        <v>0</v>
      </c>
      <c r="R136" s="130">
        <f t="shared" si="10"/>
        <v>0</v>
      </c>
      <c r="S136" s="130">
        <v>0</v>
      </c>
      <c r="T136" s="131">
        <f t="shared" si="11"/>
        <v>0</v>
      </c>
      <c r="AR136" s="15" t="s">
        <v>150</v>
      </c>
      <c r="AT136" s="15" t="s">
        <v>147</v>
      </c>
      <c r="AU136" s="15" t="s">
        <v>72</v>
      </c>
      <c r="AY136" s="15" t="s">
        <v>127</v>
      </c>
      <c r="BE136" s="132">
        <f t="shared" si="12"/>
        <v>0</v>
      </c>
      <c r="BF136" s="132">
        <f t="shared" si="13"/>
        <v>0</v>
      </c>
      <c r="BG136" s="132">
        <f t="shared" si="14"/>
        <v>0</v>
      </c>
      <c r="BH136" s="132">
        <f t="shared" si="15"/>
        <v>0</v>
      </c>
      <c r="BI136" s="132">
        <f t="shared" si="16"/>
        <v>0</v>
      </c>
      <c r="BJ136" s="15" t="s">
        <v>70</v>
      </c>
      <c r="BK136" s="132">
        <f t="shared" si="17"/>
        <v>0</v>
      </c>
      <c r="BL136" s="15" t="s">
        <v>135</v>
      </c>
      <c r="BM136" s="15" t="s">
        <v>482</v>
      </c>
    </row>
    <row r="137" spans="2:65" s="1" customFormat="1" ht="16.5" customHeight="1">
      <c r="B137" s="122"/>
      <c r="C137" s="123" t="s">
        <v>483</v>
      </c>
      <c r="D137" s="123" t="s">
        <v>130</v>
      </c>
      <c r="E137" s="124" t="s">
        <v>484</v>
      </c>
      <c r="F137" s="125" t="s">
        <v>485</v>
      </c>
      <c r="G137" s="126" t="s">
        <v>199</v>
      </c>
      <c r="H137" s="127">
        <v>40</v>
      </c>
      <c r="I137" s="128"/>
      <c r="J137" s="128"/>
      <c r="K137" s="125" t="s">
        <v>1</v>
      </c>
      <c r="L137" s="26"/>
      <c r="M137" s="46" t="s">
        <v>1</v>
      </c>
      <c r="N137" s="129" t="s">
        <v>33</v>
      </c>
      <c r="O137" s="130">
        <v>0</v>
      </c>
      <c r="P137" s="130">
        <f t="shared" si="9"/>
        <v>0</v>
      </c>
      <c r="Q137" s="130">
        <v>0</v>
      </c>
      <c r="R137" s="130">
        <f t="shared" si="10"/>
        <v>0</v>
      </c>
      <c r="S137" s="130">
        <v>0</v>
      </c>
      <c r="T137" s="131">
        <f t="shared" si="11"/>
        <v>0</v>
      </c>
      <c r="AR137" s="15" t="s">
        <v>135</v>
      </c>
      <c r="AT137" s="15" t="s">
        <v>130</v>
      </c>
      <c r="AU137" s="15" t="s">
        <v>72</v>
      </c>
      <c r="AY137" s="15" t="s">
        <v>127</v>
      </c>
      <c r="BE137" s="132">
        <f t="shared" si="12"/>
        <v>0</v>
      </c>
      <c r="BF137" s="132">
        <f t="shared" si="13"/>
        <v>0</v>
      </c>
      <c r="BG137" s="132">
        <f t="shared" si="14"/>
        <v>0</v>
      </c>
      <c r="BH137" s="132">
        <f t="shared" si="15"/>
        <v>0</v>
      </c>
      <c r="BI137" s="132">
        <f t="shared" si="16"/>
        <v>0</v>
      </c>
      <c r="BJ137" s="15" t="s">
        <v>70</v>
      </c>
      <c r="BK137" s="132">
        <f t="shared" si="17"/>
        <v>0</v>
      </c>
      <c r="BL137" s="15" t="s">
        <v>135</v>
      </c>
      <c r="BM137" s="15" t="s">
        <v>486</v>
      </c>
    </row>
    <row r="138" spans="2:65" s="1" customFormat="1" ht="16.5" customHeight="1">
      <c r="B138" s="122"/>
      <c r="C138" s="154" t="s">
        <v>487</v>
      </c>
      <c r="D138" s="154" t="s">
        <v>147</v>
      </c>
      <c r="E138" s="155" t="s">
        <v>488</v>
      </c>
      <c r="F138" s="156" t="s">
        <v>489</v>
      </c>
      <c r="G138" s="157" t="s">
        <v>199</v>
      </c>
      <c r="H138" s="158">
        <v>40</v>
      </c>
      <c r="I138" s="159"/>
      <c r="J138" s="159"/>
      <c r="K138" s="156" t="s">
        <v>1</v>
      </c>
      <c r="L138" s="160"/>
      <c r="M138" s="161" t="s">
        <v>1</v>
      </c>
      <c r="N138" s="162" t="s">
        <v>33</v>
      </c>
      <c r="O138" s="130">
        <v>0</v>
      </c>
      <c r="P138" s="130">
        <f t="shared" si="9"/>
        <v>0</v>
      </c>
      <c r="Q138" s="130">
        <v>0</v>
      </c>
      <c r="R138" s="130">
        <f t="shared" si="10"/>
        <v>0</v>
      </c>
      <c r="S138" s="130">
        <v>0</v>
      </c>
      <c r="T138" s="131">
        <f t="shared" si="11"/>
        <v>0</v>
      </c>
      <c r="AR138" s="15" t="s">
        <v>150</v>
      </c>
      <c r="AT138" s="15" t="s">
        <v>147</v>
      </c>
      <c r="AU138" s="15" t="s">
        <v>72</v>
      </c>
      <c r="AY138" s="15" t="s">
        <v>127</v>
      </c>
      <c r="BE138" s="132">
        <f t="shared" si="12"/>
        <v>0</v>
      </c>
      <c r="BF138" s="132">
        <f t="shared" si="13"/>
        <v>0</v>
      </c>
      <c r="BG138" s="132">
        <f t="shared" si="14"/>
        <v>0</v>
      </c>
      <c r="BH138" s="132">
        <f t="shared" si="15"/>
        <v>0</v>
      </c>
      <c r="BI138" s="132">
        <f t="shared" si="16"/>
        <v>0</v>
      </c>
      <c r="BJ138" s="15" t="s">
        <v>70</v>
      </c>
      <c r="BK138" s="132">
        <f t="shared" si="17"/>
        <v>0</v>
      </c>
      <c r="BL138" s="15" t="s">
        <v>135</v>
      </c>
      <c r="BM138" s="15" t="s">
        <v>490</v>
      </c>
    </row>
    <row r="139" spans="2:65" s="1" customFormat="1" ht="16.5" customHeight="1">
      <c r="B139" s="122"/>
      <c r="C139" s="123" t="s">
        <v>491</v>
      </c>
      <c r="D139" s="123" t="s">
        <v>130</v>
      </c>
      <c r="E139" s="124" t="s">
        <v>492</v>
      </c>
      <c r="F139" s="125" t="s">
        <v>493</v>
      </c>
      <c r="G139" s="126" t="s">
        <v>199</v>
      </c>
      <c r="H139" s="127">
        <v>15</v>
      </c>
      <c r="I139" s="128"/>
      <c r="J139" s="128"/>
      <c r="K139" s="125" t="s">
        <v>1</v>
      </c>
      <c r="L139" s="26"/>
      <c r="M139" s="46" t="s">
        <v>1</v>
      </c>
      <c r="N139" s="129" t="s">
        <v>33</v>
      </c>
      <c r="O139" s="130">
        <v>0</v>
      </c>
      <c r="P139" s="130">
        <f t="shared" si="9"/>
        <v>0</v>
      </c>
      <c r="Q139" s="130">
        <v>0</v>
      </c>
      <c r="R139" s="130">
        <f t="shared" si="10"/>
        <v>0</v>
      </c>
      <c r="S139" s="130">
        <v>0</v>
      </c>
      <c r="T139" s="131">
        <f t="shared" si="11"/>
        <v>0</v>
      </c>
      <c r="AR139" s="15" t="s">
        <v>135</v>
      </c>
      <c r="AT139" s="15" t="s">
        <v>130</v>
      </c>
      <c r="AU139" s="15" t="s">
        <v>72</v>
      </c>
      <c r="AY139" s="15" t="s">
        <v>127</v>
      </c>
      <c r="BE139" s="132">
        <f t="shared" si="12"/>
        <v>0</v>
      </c>
      <c r="BF139" s="132">
        <f t="shared" si="13"/>
        <v>0</v>
      </c>
      <c r="BG139" s="132">
        <f t="shared" si="14"/>
        <v>0</v>
      </c>
      <c r="BH139" s="132">
        <f t="shared" si="15"/>
        <v>0</v>
      </c>
      <c r="BI139" s="132">
        <f t="shared" si="16"/>
        <v>0</v>
      </c>
      <c r="BJ139" s="15" t="s">
        <v>70</v>
      </c>
      <c r="BK139" s="132">
        <f t="shared" si="17"/>
        <v>0</v>
      </c>
      <c r="BL139" s="15" t="s">
        <v>135</v>
      </c>
      <c r="BM139" s="15" t="s">
        <v>494</v>
      </c>
    </row>
    <row r="140" spans="2:65" s="1" customFormat="1" ht="16.5" customHeight="1">
      <c r="B140" s="122"/>
      <c r="C140" s="154" t="s">
        <v>495</v>
      </c>
      <c r="D140" s="154" t="s">
        <v>147</v>
      </c>
      <c r="E140" s="155" t="s">
        <v>496</v>
      </c>
      <c r="F140" s="156" t="s">
        <v>497</v>
      </c>
      <c r="G140" s="157" t="s">
        <v>199</v>
      </c>
      <c r="H140" s="158">
        <v>15</v>
      </c>
      <c r="I140" s="159"/>
      <c r="J140" s="159"/>
      <c r="K140" s="156" t="s">
        <v>1</v>
      </c>
      <c r="L140" s="160"/>
      <c r="M140" s="161" t="s">
        <v>1</v>
      </c>
      <c r="N140" s="162" t="s">
        <v>33</v>
      </c>
      <c r="O140" s="130">
        <v>0</v>
      </c>
      <c r="P140" s="130">
        <f t="shared" si="9"/>
        <v>0</v>
      </c>
      <c r="Q140" s="130">
        <v>0</v>
      </c>
      <c r="R140" s="130">
        <f t="shared" si="10"/>
        <v>0</v>
      </c>
      <c r="S140" s="130">
        <v>0</v>
      </c>
      <c r="T140" s="131">
        <f t="shared" si="11"/>
        <v>0</v>
      </c>
      <c r="AR140" s="15" t="s">
        <v>150</v>
      </c>
      <c r="AT140" s="15" t="s">
        <v>147</v>
      </c>
      <c r="AU140" s="15" t="s">
        <v>72</v>
      </c>
      <c r="AY140" s="15" t="s">
        <v>127</v>
      </c>
      <c r="BE140" s="132">
        <f t="shared" si="12"/>
        <v>0</v>
      </c>
      <c r="BF140" s="132">
        <f t="shared" si="13"/>
        <v>0</v>
      </c>
      <c r="BG140" s="132">
        <f t="shared" si="14"/>
        <v>0</v>
      </c>
      <c r="BH140" s="132">
        <f t="shared" si="15"/>
        <v>0</v>
      </c>
      <c r="BI140" s="132">
        <f t="shared" si="16"/>
        <v>0</v>
      </c>
      <c r="BJ140" s="15" t="s">
        <v>70</v>
      </c>
      <c r="BK140" s="132">
        <f t="shared" si="17"/>
        <v>0</v>
      </c>
      <c r="BL140" s="15" t="s">
        <v>135</v>
      </c>
      <c r="BM140" s="15" t="s">
        <v>498</v>
      </c>
    </row>
    <row r="141" spans="2:65" s="1" customFormat="1" ht="16.5" customHeight="1">
      <c r="B141" s="122"/>
      <c r="C141" s="123" t="s">
        <v>499</v>
      </c>
      <c r="D141" s="123" t="s">
        <v>130</v>
      </c>
      <c r="E141" s="124" t="s">
        <v>500</v>
      </c>
      <c r="F141" s="125" t="s">
        <v>501</v>
      </c>
      <c r="G141" s="126" t="s">
        <v>199</v>
      </c>
      <c r="H141" s="127">
        <v>120</v>
      </c>
      <c r="I141" s="128"/>
      <c r="J141" s="128"/>
      <c r="K141" s="125" t="s">
        <v>1</v>
      </c>
      <c r="L141" s="26"/>
      <c r="M141" s="46" t="s">
        <v>1</v>
      </c>
      <c r="N141" s="129" t="s">
        <v>33</v>
      </c>
      <c r="O141" s="130">
        <v>0</v>
      </c>
      <c r="P141" s="130">
        <f t="shared" si="9"/>
        <v>0</v>
      </c>
      <c r="Q141" s="130">
        <v>0</v>
      </c>
      <c r="R141" s="130">
        <f t="shared" si="10"/>
        <v>0</v>
      </c>
      <c r="S141" s="130">
        <v>0</v>
      </c>
      <c r="T141" s="131">
        <f t="shared" si="11"/>
        <v>0</v>
      </c>
      <c r="AR141" s="15" t="s">
        <v>135</v>
      </c>
      <c r="AT141" s="15" t="s">
        <v>130</v>
      </c>
      <c r="AU141" s="15" t="s">
        <v>72</v>
      </c>
      <c r="AY141" s="15" t="s">
        <v>127</v>
      </c>
      <c r="BE141" s="132">
        <f t="shared" si="12"/>
        <v>0</v>
      </c>
      <c r="BF141" s="132">
        <f t="shared" si="13"/>
        <v>0</v>
      </c>
      <c r="BG141" s="132">
        <f t="shared" si="14"/>
        <v>0</v>
      </c>
      <c r="BH141" s="132">
        <f t="shared" si="15"/>
        <v>0</v>
      </c>
      <c r="BI141" s="132">
        <f t="shared" si="16"/>
        <v>0</v>
      </c>
      <c r="BJ141" s="15" t="s">
        <v>70</v>
      </c>
      <c r="BK141" s="132">
        <f t="shared" si="17"/>
        <v>0</v>
      </c>
      <c r="BL141" s="15" t="s">
        <v>135</v>
      </c>
      <c r="BM141" s="15" t="s">
        <v>502</v>
      </c>
    </row>
    <row r="142" spans="2:65" s="1" customFormat="1" ht="16.5" customHeight="1">
      <c r="B142" s="122"/>
      <c r="C142" s="154" t="s">
        <v>503</v>
      </c>
      <c r="D142" s="154" t="s">
        <v>147</v>
      </c>
      <c r="E142" s="155" t="s">
        <v>504</v>
      </c>
      <c r="F142" s="156" t="s">
        <v>505</v>
      </c>
      <c r="G142" s="157" t="s">
        <v>199</v>
      </c>
      <c r="H142" s="158">
        <v>120</v>
      </c>
      <c r="I142" s="159"/>
      <c r="J142" s="159"/>
      <c r="K142" s="156" t="s">
        <v>1</v>
      </c>
      <c r="L142" s="160"/>
      <c r="M142" s="161" t="s">
        <v>1</v>
      </c>
      <c r="N142" s="162" t="s">
        <v>33</v>
      </c>
      <c r="O142" s="130">
        <v>0</v>
      </c>
      <c r="P142" s="130">
        <f t="shared" si="9"/>
        <v>0</v>
      </c>
      <c r="Q142" s="130">
        <v>0</v>
      </c>
      <c r="R142" s="130">
        <f t="shared" si="10"/>
        <v>0</v>
      </c>
      <c r="S142" s="130">
        <v>0</v>
      </c>
      <c r="T142" s="131">
        <f t="shared" si="11"/>
        <v>0</v>
      </c>
      <c r="AR142" s="15" t="s">
        <v>150</v>
      </c>
      <c r="AT142" s="15" t="s">
        <v>147</v>
      </c>
      <c r="AU142" s="15" t="s">
        <v>72</v>
      </c>
      <c r="AY142" s="15" t="s">
        <v>127</v>
      </c>
      <c r="BE142" s="132">
        <f t="shared" si="12"/>
        <v>0</v>
      </c>
      <c r="BF142" s="132">
        <f t="shared" si="13"/>
        <v>0</v>
      </c>
      <c r="BG142" s="132">
        <f t="shared" si="14"/>
        <v>0</v>
      </c>
      <c r="BH142" s="132">
        <f t="shared" si="15"/>
        <v>0</v>
      </c>
      <c r="BI142" s="132">
        <f t="shared" si="16"/>
        <v>0</v>
      </c>
      <c r="BJ142" s="15" t="s">
        <v>70</v>
      </c>
      <c r="BK142" s="132">
        <f t="shared" si="17"/>
        <v>0</v>
      </c>
      <c r="BL142" s="15" t="s">
        <v>135</v>
      </c>
      <c r="BM142" s="15" t="s">
        <v>506</v>
      </c>
    </row>
    <row r="143" spans="2:65" s="1" customFormat="1" ht="16.5" customHeight="1">
      <c r="B143" s="122"/>
      <c r="C143" s="123" t="s">
        <v>507</v>
      </c>
      <c r="D143" s="123" t="s">
        <v>130</v>
      </c>
      <c r="E143" s="124" t="s">
        <v>508</v>
      </c>
      <c r="F143" s="125" t="s">
        <v>509</v>
      </c>
      <c r="G143" s="126" t="s">
        <v>199</v>
      </c>
      <c r="H143" s="127">
        <v>20</v>
      </c>
      <c r="I143" s="128"/>
      <c r="J143" s="128"/>
      <c r="K143" s="125" t="s">
        <v>1</v>
      </c>
      <c r="L143" s="26"/>
      <c r="M143" s="46" t="s">
        <v>1</v>
      </c>
      <c r="N143" s="129" t="s">
        <v>33</v>
      </c>
      <c r="O143" s="130">
        <v>0</v>
      </c>
      <c r="P143" s="130">
        <f t="shared" si="9"/>
        <v>0</v>
      </c>
      <c r="Q143" s="130">
        <v>0</v>
      </c>
      <c r="R143" s="130">
        <f t="shared" si="10"/>
        <v>0</v>
      </c>
      <c r="S143" s="130">
        <v>0</v>
      </c>
      <c r="T143" s="131">
        <f t="shared" si="11"/>
        <v>0</v>
      </c>
      <c r="AR143" s="15" t="s">
        <v>135</v>
      </c>
      <c r="AT143" s="15" t="s">
        <v>130</v>
      </c>
      <c r="AU143" s="15" t="s">
        <v>72</v>
      </c>
      <c r="AY143" s="15" t="s">
        <v>127</v>
      </c>
      <c r="BE143" s="132">
        <f t="shared" si="12"/>
        <v>0</v>
      </c>
      <c r="BF143" s="132">
        <f t="shared" si="13"/>
        <v>0</v>
      </c>
      <c r="BG143" s="132">
        <f t="shared" si="14"/>
        <v>0</v>
      </c>
      <c r="BH143" s="132">
        <f t="shared" si="15"/>
        <v>0</v>
      </c>
      <c r="BI143" s="132">
        <f t="shared" si="16"/>
        <v>0</v>
      </c>
      <c r="BJ143" s="15" t="s">
        <v>70</v>
      </c>
      <c r="BK143" s="132">
        <f t="shared" si="17"/>
        <v>0</v>
      </c>
      <c r="BL143" s="15" t="s">
        <v>135</v>
      </c>
      <c r="BM143" s="15" t="s">
        <v>510</v>
      </c>
    </row>
    <row r="144" spans="2:65" s="1" customFormat="1" ht="16.5" customHeight="1">
      <c r="B144" s="122"/>
      <c r="C144" s="154" t="s">
        <v>511</v>
      </c>
      <c r="D144" s="154" t="s">
        <v>147</v>
      </c>
      <c r="E144" s="155" t="s">
        <v>512</v>
      </c>
      <c r="F144" s="156" t="s">
        <v>513</v>
      </c>
      <c r="G144" s="157" t="s">
        <v>199</v>
      </c>
      <c r="H144" s="158">
        <v>20</v>
      </c>
      <c r="I144" s="159"/>
      <c r="J144" s="159"/>
      <c r="K144" s="156" t="s">
        <v>1</v>
      </c>
      <c r="L144" s="160"/>
      <c r="M144" s="161" t="s">
        <v>1</v>
      </c>
      <c r="N144" s="162" t="s">
        <v>33</v>
      </c>
      <c r="O144" s="130">
        <v>0</v>
      </c>
      <c r="P144" s="130">
        <f t="shared" si="9"/>
        <v>0</v>
      </c>
      <c r="Q144" s="130">
        <v>0</v>
      </c>
      <c r="R144" s="130">
        <f t="shared" si="10"/>
        <v>0</v>
      </c>
      <c r="S144" s="130">
        <v>0</v>
      </c>
      <c r="T144" s="131">
        <f t="shared" si="11"/>
        <v>0</v>
      </c>
      <c r="AR144" s="15" t="s">
        <v>150</v>
      </c>
      <c r="AT144" s="15" t="s">
        <v>147</v>
      </c>
      <c r="AU144" s="15" t="s">
        <v>72</v>
      </c>
      <c r="AY144" s="15" t="s">
        <v>127</v>
      </c>
      <c r="BE144" s="132">
        <f t="shared" si="12"/>
        <v>0</v>
      </c>
      <c r="BF144" s="132">
        <f t="shared" si="13"/>
        <v>0</v>
      </c>
      <c r="BG144" s="132">
        <f t="shared" si="14"/>
        <v>0</v>
      </c>
      <c r="BH144" s="132">
        <f t="shared" si="15"/>
        <v>0</v>
      </c>
      <c r="BI144" s="132">
        <f t="shared" si="16"/>
        <v>0</v>
      </c>
      <c r="BJ144" s="15" t="s">
        <v>70</v>
      </c>
      <c r="BK144" s="132">
        <f t="shared" si="17"/>
        <v>0</v>
      </c>
      <c r="BL144" s="15" t="s">
        <v>135</v>
      </c>
      <c r="BM144" s="15" t="s">
        <v>514</v>
      </c>
    </row>
    <row r="145" spans="2:65" s="1" customFormat="1" ht="16.5" customHeight="1">
      <c r="B145" s="122"/>
      <c r="C145" s="123" t="s">
        <v>515</v>
      </c>
      <c r="D145" s="123" t="s">
        <v>130</v>
      </c>
      <c r="E145" s="124" t="s">
        <v>516</v>
      </c>
      <c r="F145" s="125" t="s">
        <v>517</v>
      </c>
      <c r="G145" s="126" t="s">
        <v>199</v>
      </c>
      <c r="H145" s="127">
        <v>30</v>
      </c>
      <c r="I145" s="128"/>
      <c r="J145" s="128"/>
      <c r="K145" s="125" t="s">
        <v>1</v>
      </c>
      <c r="L145" s="26"/>
      <c r="M145" s="46" t="s">
        <v>1</v>
      </c>
      <c r="N145" s="129" t="s">
        <v>33</v>
      </c>
      <c r="O145" s="130">
        <v>0</v>
      </c>
      <c r="P145" s="130">
        <f t="shared" si="9"/>
        <v>0</v>
      </c>
      <c r="Q145" s="130">
        <v>0</v>
      </c>
      <c r="R145" s="130">
        <f t="shared" si="10"/>
        <v>0</v>
      </c>
      <c r="S145" s="130">
        <v>0</v>
      </c>
      <c r="T145" s="131">
        <f t="shared" si="11"/>
        <v>0</v>
      </c>
      <c r="AR145" s="15" t="s">
        <v>135</v>
      </c>
      <c r="AT145" s="15" t="s">
        <v>130</v>
      </c>
      <c r="AU145" s="15" t="s">
        <v>72</v>
      </c>
      <c r="AY145" s="15" t="s">
        <v>127</v>
      </c>
      <c r="BE145" s="132">
        <f t="shared" si="12"/>
        <v>0</v>
      </c>
      <c r="BF145" s="132">
        <f t="shared" si="13"/>
        <v>0</v>
      </c>
      <c r="BG145" s="132">
        <f t="shared" si="14"/>
        <v>0</v>
      </c>
      <c r="BH145" s="132">
        <f t="shared" si="15"/>
        <v>0</v>
      </c>
      <c r="BI145" s="132">
        <f t="shared" si="16"/>
        <v>0</v>
      </c>
      <c r="BJ145" s="15" t="s">
        <v>70</v>
      </c>
      <c r="BK145" s="132">
        <f t="shared" si="17"/>
        <v>0</v>
      </c>
      <c r="BL145" s="15" t="s">
        <v>135</v>
      </c>
      <c r="BM145" s="15" t="s">
        <v>518</v>
      </c>
    </row>
    <row r="146" spans="2:65" s="1" customFormat="1" ht="16.5" customHeight="1">
      <c r="B146" s="122"/>
      <c r="C146" s="154" t="s">
        <v>519</v>
      </c>
      <c r="D146" s="154" t="s">
        <v>147</v>
      </c>
      <c r="E146" s="155" t="s">
        <v>520</v>
      </c>
      <c r="F146" s="156" t="s">
        <v>521</v>
      </c>
      <c r="G146" s="157" t="s">
        <v>199</v>
      </c>
      <c r="H146" s="158">
        <v>30</v>
      </c>
      <c r="I146" s="159"/>
      <c r="J146" s="159"/>
      <c r="K146" s="156" t="s">
        <v>1</v>
      </c>
      <c r="L146" s="160"/>
      <c r="M146" s="161" t="s">
        <v>1</v>
      </c>
      <c r="N146" s="162" t="s">
        <v>33</v>
      </c>
      <c r="O146" s="130">
        <v>0</v>
      </c>
      <c r="P146" s="130">
        <f t="shared" si="9"/>
        <v>0</v>
      </c>
      <c r="Q146" s="130">
        <v>0</v>
      </c>
      <c r="R146" s="130">
        <f t="shared" si="10"/>
        <v>0</v>
      </c>
      <c r="S146" s="130">
        <v>0</v>
      </c>
      <c r="T146" s="131">
        <f t="shared" si="11"/>
        <v>0</v>
      </c>
      <c r="AR146" s="15" t="s">
        <v>150</v>
      </c>
      <c r="AT146" s="15" t="s">
        <v>147</v>
      </c>
      <c r="AU146" s="15" t="s">
        <v>72</v>
      </c>
      <c r="AY146" s="15" t="s">
        <v>127</v>
      </c>
      <c r="BE146" s="132">
        <f t="shared" si="12"/>
        <v>0</v>
      </c>
      <c r="BF146" s="132">
        <f t="shared" si="13"/>
        <v>0</v>
      </c>
      <c r="BG146" s="132">
        <f t="shared" si="14"/>
        <v>0</v>
      </c>
      <c r="BH146" s="132">
        <f t="shared" si="15"/>
        <v>0</v>
      </c>
      <c r="BI146" s="132">
        <f t="shared" si="16"/>
        <v>0</v>
      </c>
      <c r="BJ146" s="15" t="s">
        <v>70</v>
      </c>
      <c r="BK146" s="132">
        <f t="shared" si="17"/>
        <v>0</v>
      </c>
      <c r="BL146" s="15" t="s">
        <v>135</v>
      </c>
      <c r="BM146" s="15" t="s">
        <v>522</v>
      </c>
    </row>
    <row r="147" spans="2:65" s="1" customFormat="1" ht="16.5" customHeight="1">
      <c r="B147" s="122"/>
      <c r="C147" s="123" t="s">
        <v>523</v>
      </c>
      <c r="D147" s="123" t="s">
        <v>130</v>
      </c>
      <c r="E147" s="124" t="s">
        <v>524</v>
      </c>
      <c r="F147" s="125" t="s">
        <v>525</v>
      </c>
      <c r="G147" s="126" t="s">
        <v>143</v>
      </c>
      <c r="H147" s="127">
        <v>200</v>
      </c>
      <c r="I147" s="128"/>
      <c r="J147" s="128"/>
      <c r="K147" s="125" t="s">
        <v>1</v>
      </c>
      <c r="L147" s="26"/>
      <c r="M147" s="46" t="s">
        <v>1</v>
      </c>
      <c r="N147" s="129" t="s">
        <v>33</v>
      </c>
      <c r="O147" s="130">
        <v>0</v>
      </c>
      <c r="P147" s="130">
        <f t="shared" si="9"/>
        <v>0</v>
      </c>
      <c r="Q147" s="130">
        <v>0</v>
      </c>
      <c r="R147" s="130">
        <f t="shared" si="10"/>
        <v>0</v>
      </c>
      <c r="S147" s="130">
        <v>0</v>
      </c>
      <c r="T147" s="131">
        <f t="shared" si="11"/>
        <v>0</v>
      </c>
      <c r="AR147" s="15" t="s">
        <v>135</v>
      </c>
      <c r="AT147" s="15" t="s">
        <v>130</v>
      </c>
      <c r="AU147" s="15" t="s">
        <v>72</v>
      </c>
      <c r="AY147" s="15" t="s">
        <v>127</v>
      </c>
      <c r="BE147" s="132">
        <f t="shared" si="12"/>
        <v>0</v>
      </c>
      <c r="BF147" s="132">
        <f t="shared" si="13"/>
        <v>0</v>
      </c>
      <c r="BG147" s="132">
        <f t="shared" si="14"/>
        <v>0</v>
      </c>
      <c r="BH147" s="132">
        <f t="shared" si="15"/>
        <v>0</v>
      </c>
      <c r="BI147" s="132">
        <f t="shared" si="16"/>
        <v>0</v>
      </c>
      <c r="BJ147" s="15" t="s">
        <v>70</v>
      </c>
      <c r="BK147" s="132">
        <f t="shared" si="17"/>
        <v>0</v>
      </c>
      <c r="BL147" s="15" t="s">
        <v>135</v>
      </c>
      <c r="BM147" s="15" t="s">
        <v>526</v>
      </c>
    </row>
    <row r="148" spans="2:65" s="1" customFormat="1" ht="16.5" customHeight="1">
      <c r="B148" s="122"/>
      <c r="C148" s="154" t="s">
        <v>527</v>
      </c>
      <c r="D148" s="154" t="s">
        <v>147</v>
      </c>
      <c r="E148" s="155" t="s">
        <v>135</v>
      </c>
      <c r="F148" s="156" t="s">
        <v>528</v>
      </c>
      <c r="G148" s="157" t="s">
        <v>529</v>
      </c>
      <c r="H148" s="158">
        <v>0.2</v>
      </c>
      <c r="I148" s="159"/>
      <c r="J148" s="159"/>
      <c r="K148" s="156" t="s">
        <v>1</v>
      </c>
      <c r="L148" s="160"/>
      <c r="M148" s="161" t="s">
        <v>1</v>
      </c>
      <c r="N148" s="162" t="s">
        <v>33</v>
      </c>
      <c r="O148" s="130">
        <v>0</v>
      </c>
      <c r="P148" s="130">
        <f aca="true" t="shared" si="18" ref="P148:P152">O148*H148</f>
        <v>0</v>
      </c>
      <c r="Q148" s="130">
        <v>0</v>
      </c>
      <c r="R148" s="130">
        <f aca="true" t="shared" si="19" ref="R148:R152">Q148*H148</f>
        <v>0</v>
      </c>
      <c r="S148" s="130">
        <v>0</v>
      </c>
      <c r="T148" s="131">
        <f aca="true" t="shared" si="20" ref="T148:T152">S148*H148</f>
        <v>0</v>
      </c>
      <c r="AR148" s="15" t="s">
        <v>150</v>
      </c>
      <c r="AT148" s="15" t="s">
        <v>147</v>
      </c>
      <c r="AU148" s="15" t="s">
        <v>72</v>
      </c>
      <c r="AY148" s="15" t="s">
        <v>127</v>
      </c>
      <c r="BE148" s="132">
        <f t="shared" si="12"/>
        <v>0</v>
      </c>
      <c r="BF148" s="132">
        <f t="shared" si="13"/>
        <v>0</v>
      </c>
      <c r="BG148" s="132">
        <f t="shared" si="14"/>
        <v>0</v>
      </c>
      <c r="BH148" s="132">
        <f t="shared" si="15"/>
        <v>0</v>
      </c>
      <c r="BI148" s="132">
        <f t="shared" si="16"/>
        <v>0</v>
      </c>
      <c r="BJ148" s="15" t="s">
        <v>70</v>
      </c>
      <c r="BK148" s="132">
        <f t="shared" si="17"/>
        <v>0</v>
      </c>
      <c r="BL148" s="15" t="s">
        <v>135</v>
      </c>
      <c r="BM148" s="15" t="s">
        <v>530</v>
      </c>
    </row>
    <row r="149" spans="2:65" s="1" customFormat="1" ht="16.5" customHeight="1">
      <c r="B149" s="122"/>
      <c r="C149" s="123" t="s">
        <v>531</v>
      </c>
      <c r="D149" s="123" t="s">
        <v>130</v>
      </c>
      <c r="E149" s="124" t="s">
        <v>532</v>
      </c>
      <c r="F149" s="125" t="s">
        <v>533</v>
      </c>
      <c r="G149" s="126" t="s">
        <v>247</v>
      </c>
      <c r="H149" s="127">
        <v>3.5</v>
      </c>
      <c r="I149" s="128"/>
      <c r="J149" s="128"/>
      <c r="K149" s="125" t="s">
        <v>1</v>
      </c>
      <c r="L149" s="26"/>
      <c r="M149" s="46" t="s">
        <v>1</v>
      </c>
      <c r="N149" s="129" t="s">
        <v>33</v>
      </c>
      <c r="O149" s="130">
        <v>0</v>
      </c>
      <c r="P149" s="130">
        <f t="shared" si="18"/>
        <v>0</v>
      </c>
      <c r="Q149" s="130">
        <v>0</v>
      </c>
      <c r="R149" s="130">
        <f t="shared" si="19"/>
        <v>0</v>
      </c>
      <c r="S149" s="130">
        <v>0</v>
      </c>
      <c r="T149" s="131">
        <f t="shared" si="20"/>
        <v>0</v>
      </c>
      <c r="AR149" s="15" t="s">
        <v>135</v>
      </c>
      <c r="AT149" s="15" t="s">
        <v>130</v>
      </c>
      <c r="AU149" s="15" t="s">
        <v>72</v>
      </c>
      <c r="AY149" s="15" t="s">
        <v>127</v>
      </c>
      <c r="BE149" s="132">
        <f t="shared" si="12"/>
        <v>0</v>
      </c>
      <c r="BF149" s="132">
        <f t="shared" si="13"/>
        <v>0</v>
      </c>
      <c r="BG149" s="132">
        <f t="shared" si="14"/>
        <v>0</v>
      </c>
      <c r="BH149" s="132">
        <f t="shared" si="15"/>
        <v>0</v>
      </c>
      <c r="BI149" s="132">
        <f t="shared" si="16"/>
        <v>0</v>
      </c>
      <c r="BJ149" s="15" t="s">
        <v>70</v>
      </c>
      <c r="BK149" s="132">
        <f t="shared" si="17"/>
        <v>0</v>
      </c>
      <c r="BL149" s="15" t="s">
        <v>135</v>
      </c>
      <c r="BM149" s="15" t="s">
        <v>534</v>
      </c>
    </row>
    <row r="150" spans="2:65" s="1" customFormat="1" ht="16.5" customHeight="1">
      <c r="B150" s="122"/>
      <c r="C150" s="123" t="s">
        <v>535</v>
      </c>
      <c r="D150" s="123" t="s">
        <v>130</v>
      </c>
      <c r="E150" s="124" t="s">
        <v>536</v>
      </c>
      <c r="F150" s="125" t="s">
        <v>537</v>
      </c>
      <c r="G150" s="126" t="s">
        <v>538</v>
      </c>
      <c r="H150" s="127">
        <v>1</v>
      </c>
      <c r="I150" s="128"/>
      <c r="J150" s="128"/>
      <c r="K150" s="125" t="s">
        <v>1</v>
      </c>
      <c r="L150" s="26"/>
      <c r="M150" s="46" t="s">
        <v>1</v>
      </c>
      <c r="N150" s="129" t="s">
        <v>33</v>
      </c>
      <c r="O150" s="130">
        <v>0</v>
      </c>
      <c r="P150" s="130">
        <f t="shared" si="18"/>
        <v>0</v>
      </c>
      <c r="Q150" s="130">
        <v>0</v>
      </c>
      <c r="R150" s="130">
        <f t="shared" si="19"/>
        <v>0</v>
      </c>
      <c r="S150" s="130">
        <v>0</v>
      </c>
      <c r="T150" s="131">
        <f t="shared" si="20"/>
        <v>0</v>
      </c>
      <c r="AR150" s="15" t="s">
        <v>135</v>
      </c>
      <c r="AT150" s="15" t="s">
        <v>130</v>
      </c>
      <c r="AU150" s="15" t="s">
        <v>72</v>
      </c>
      <c r="AY150" s="15" t="s">
        <v>127</v>
      </c>
      <c r="BE150" s="132">
        <f t="shared" si="12"/>
        <v>0</v>
      </c>
      <c r="BF150" s="132">
        <f t="shared" si="13"/>
        <v>0</v>
      </c>
      <c r="BG150" s="132">
        <f t="shared" si="14"/>
        <v>0</v>
      </c>
      <c r="BH150" s="132">
        <f t="shared" si="15"/>
        <v>0</v>
      </c>
      <c r="BI150" s="132">
        <f t="shared" si="16"/>
        <v>0</v>
      </c>
      <c r="BJ150" s="15" t="s">
        <v>70</v>
      </c>
      <c r="BK150" s="132">
        <f t="shared" si="17"/>
        <v>0</v>
      </c>
      <c r="BL150" s="15" t="s">
        <v>135</v>
      </c>
      <c r="BM150" s="15" t="s">
        <v>539</v>
      </c>
    </row>
    <row r="151" spans="2:65" s="1" customFormat="1" ht="16.5" customHeight="1">
      <c r="B151" s="122"/>
      <c r="C151" s="123" t="s">
        <v>540</v>
      </c>
      <c r="D151" s="123" t="s">
        <v>130</v>
      </c>
      <c r="E151" s="124" t="s">
        <v>541</v>
      </c>
      <c r="F151" s="125" t="s">
        <v>542</v>
      </c>
      <c r="G151" s="126" t="s">
        <v>538</v>
      </c>
      <c r="H151" s="127">
        <v>1</v>
      </c>
      <c r="I151" s="128"/>
      <c r="J151" s="128"/>
      <c r="K151" s="125" t="s">
        <v>1</v>
      </c>
      <c r="L151" s="26"/>
      <c r="M151" s="46" t="s">
        <v>1</v>
      </c>
      <c r="N151" s="129" t="s">
        <v>33</v>
      </c>
      <c r="O151" s="130">
        <v>0</v>
      </c>
      <c r="P151" s="130">
        <f t="shared" si="18"/>
        <v>0</v>
      </c>
      <c r="Q151" s="130">
        <v>0</v>
      </c>
      <c r="R151" s="130">
        <f t="shared" si="19"/>
        <v>0</v>
      </c>
      <c r="S151" s="130">
        <v>0</v>
      </c>
      <c r="T151" s="131">
        <f t="shared" si="20"/>
        <v>0</v>
      </c>
      <c r="AR151" s="15" t="s">
        <v>135</v>
      </c>
      <c r="AT151" s="15" t="s">
        <v>130</v>
      </c>
      <c r="AU151" s="15" t="s">
        <v>72</v>
      </c>
      <c r="AY151" s="15" t="s">
        <v>127</v>
      </c>
      <c r="BE151" s="132">
        <f t="shared" si="12"/>
        <v>0</v>
      </c>
      <c r="BF151" s="132">
        <f t="shared" si="13"/>
        <v>0</v>
      </c>
      <c r="BG151" s="132">
        <f t="shared" si="14"/>
        <v>0</v>
      </c>
      <c r="BH151" s="132">
        <f t="shared" si="15"/>
        <v>0</v>
      </c>
      <c r="BI151" s="132">
        <f t="shared" si="16"/>
        <v>0</v>
      </c>
      <c r="BJ151" s="15" t="s">
        <v>70</v>
      </c>
      <c r="BK151" s="132">
        <f t="shared" si="17"/>
        <v>0</v>
      </c>
      <c r="BL151" s="15" t="s">
        <v>135</v>
      </c>
      <c r="BM151" s="15" t="s">
        <v>543</v>
      </c>
    </row>
    <row r="152" spans="2:65" s="1" customFormat="1" ht="16.5" customHeight="1">
      <c r="B152" s="122"/>
      <c r="C152" s="123" t="s">
        <v>544</v>
      </c>
      <c r="D152" s="123" t="s">
        <v>130</v>
      </c>
      <c r="E152" s="124" t="s">
        <v>545</v>
      </c>
      <c r="F152" s="125" t="s">
        <v>546</v>
      </c>
      <c r="G152" s="126" t="s">
        <v>538</v>
      </c>
      <c r="H152" s="127">
        <v>1</v>
      </c>
      <c r="I152" s="128"/>
      <c r="J152" s="128"/>
      <c r="K152" s="125" t="s">
        <v>1</v>
      </c>
      <c r="L152" s="26"/>
      <c r="M152" s="163" t="s">
        <v>1</v>
      </c>
      <c r="N152" s="164" t="s">
        <v>33</v>
      </c>
      <c r="O152" s="165">
        <v>0</v>
      </c>
      <c r="P152" s="165">
        <f t="shared" si="18"/>
        <v>0</v>
      </c>
      <c r="Q152" s="165">
        <v>0</v>
      </c>
      <c r="R152" s="165">
        <f t="shared" si="19"/>
        <v>0</v>
      </c>
      <c r="S152" s="165">
        <v>0</v>
      </c>
      <c r="T152" s="166">
        <f t="shared" si="20"/>
        <v>0</v>
      </c>
      <c r="AR152" s="15" t="s">
        <v>135</v>
      </c>
      <c r="AT152" s="15" t="s">
        <v>130</v>
      </c>
      <c r="AU152" s="15" t="s">
        <v>72</v>
      </c>
      <c r="AY152" s="15" t="s">
        <v>127</v>
      </c>
      <c r="BE152" s="132">
        <f t="shared" si="12"/>
        <v>0</v>
      </c>
      <c r="BF152" s="132">
        <f t="shared" si="13"/>
        <v>0</v>
      </c>
      <c r="BG152" s="132">
        <f t="shared" si="14"/>
        <v>0</v>
      </c>
      <c r="BH152" s="132">
        <f t="shared" si="15"/>
        <v>0</v>
      </c>
      <c r="BI152" s="132">
        <f t="shared" si="16"/>
        <v>0</v>
      </c>
      <c r="BJ152" s="15" t="s">
        <v>70</v>
      </c>
      <c r="BK152" s="132">
        <f t="shared" si="17"/>
        <v>0</v>
      </c>
      <c r="BL152" s="15" t="s">
        <v>135</v>
      </c>
      <c r="BM152" s="15" t="s">
        <v>547</v>
      </c>
    </row>
    <row r="153" spans="2:12" s="1" customFormat="1" ht="6.95" customHeight="1">
      <c r="B153" s="36"/>
      <c r="C153" s="37"/>
      <c r="D153" s="37"/>
      <c r="E153" s="37"/>
      <c r="F153" s="37"/>
      <c r="G153" s="37"/>
      <c r="H153" s="37"/>
      <c r="I153" s="37"/>
      <c r="J153" s="37"/>
      <c r="K153" s="37"/>
      <c r="L153" s="26"/>
    </row>
  </sheetData>
  <autoFilter ref="C80:K152"/>
  <mergeCells count="9">
    <mergeCell ref="E50:H50"/>
    <mergeCell ref="E71:H71"/>
    <mergeCell ref="E73:H73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107"/>
  <sheetViews>
    <sheetView showGridLines="0" workbookViewId="0" topLeftCell="A53">
      <selection activeCell="I86" sqref="I86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0" customWidth="1"/>
    <col min="10" max="10" width="23.421875" style="0" customWidth="1"/>
    <col min="11" max="11" width="15.42187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>
      <c r="A1" s="80"/>
    </row>
    <row r="2" spans="12:46" ht="36.95" customHeight="1">
      <c r="L2" s="201" t="s">
        <v>5</v>
      </c>
      <c r="M2" s="199"/>
      <c r="N2" s="199"/>
      <c r="O2" s="199"/>
      <c r="P2" s="199"/>
      <c r="Q2" s="199"/>
      <c r="R2" s="199"/>
      <c r="S2" s="199"/>
      <c r="T2" s="199"/>
      <c r="U2" s="199"/>
      <c r="V2" s="199"/>
      <c r="AT2" s="15" t="s">
        <v>78</v>
      </c>
    </row>
    <row r="3" spans="2:46" ht="6.9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8"/>
      <c r="AT3" s="15" t="s">
        <v>72</v>
      </c>
    </row>
    <row r="4" spans="2:46" ht="24.95" customHeight="1">
      <c r="B4" s="18"/>
      <c r="D4" s="19" t="s">
        <v>91</v>
      </c>
      <c r="L4" s="18"/>
      <c r="M4" s="20" t="s">
        <v>10</v>
      </c>
      <c r="AT4" s="15" t="s">
        <v>3</v>
      </c>
    </row>
    <row r="5" spans="2:12" ht="6.95" customHeight="1">
      <c r="B5" s="18"/>
      <c r="L5" s="18"/>
    </row>
    <row r="6" spans="2:12" ht="12" customHeight="1">
      <c r="B6" s="18"/>
      <c r="D6" s="23" t="s">
        <v>14</v>
      </c>
      <c r="L6" s="18"/>
    </row>
    <row r="7" spans="2:12" ht="16.5" customHeight="1">
      <c r="B7" s="18"/>
      <c r="E7" s="207" t="str">
        <f>'Rekapitulace stavby'!K6</f>
        <v>SPŠ Velíšská - rekonstrukce instalací</v>
      </c>
      <c r="F7" s="208"/>
      <c r="G7" s="208"/>
      <c r="H7" s="208"/>
      <c r="L7" s="18"/>
    </row>
    <row r="8" spans="2:12" s="1" customFormat="1" ht="12" customHeight="1">
      <c r="B8" s="26"/>
      <c r="D8" s="23" t="s">
        <v>92</v>
      </c>
      <c r="L8" s="26"/>
    </row>
    <row r="9" spans="2:12" s="1" customFormat="1" ht="36.95" customHeight="1">
      <c r="B9" s="26"/>
      <c r="E9" s="191" t="s">
        <v>548</v>
      </c>
      <c r="F9" s="175"/>
      <c r="G9" s="175"/>
      <c r="H9" s="175"/>
      <c r="L9" s="26"/>
    </row>
    <row r="10" spans="2:12" s="1" customFormat="1" ht="12">
      <c r="B10" s="26"/>
      <c r="L10" s="26"/>
    </row>
    <row r="11" spans="2:12" s="1" customFormat="1" ht="12" customHeight="1">
      <c r="B11" s="26"/>
      <c r="D11" s="23" t="s">
        <v>15</v>
      </c>
      <c r="F11" s="15" t="s">
        <v>1</v>
      </c>
      <c r="I11" s="23" t="s">
        <v>16</v>
      </c>
      <c r="J11" s="15" t="s">
        <v>1</v>
      </c>
      <c r="L11" s="26"/>
    </row>
    <row r="12" spans="2:12" s="1" customFormat="1" ht="12" customHeight="1">
      <c r="B12" s="26"/>
      <c r="D12" s="23" t="s">
        <v>17</v>
      </c>
      <c r="F12" s="15" t="s">
        <v>18</v>
      </c>
      <c r="I12" s="23" t="s">
        <v>19</v>
      </c>
      <c r="J12" s="170" t="s">
        <v>18</v>
      </c>
      <c r="L12" s="26"/>
    </row>
    <row r="13" spans="2:12" s="1" customFormat="1" ht="10.7" customHeight="1">
      <c r="B13" s="26"/>
      <c r="L13" s="26"/>
    </row>
    <row r="14" spans="2:12" s="1" customFormat="1" ht="12" customHeight="1">
      <c r="B14" s="26"/>
      <c r="D14" s="23" t="s">
        <v>20</v>
      </c>
      <c r="I14" s="23" t="s">
        <v>21</v>
      </c>
      <c r="J14" s="15" t="str">
        <f>IF('Rekapitulace stavby'!AN10="","",'Rekapitulace stavby'!AN10)</f>
        <v/>
      </c>
      <c r="L14" s="26"/>
    </row>
    <row r="15" spans="2:12" s="1" customFormat="1" ht="18" customHeight="1">
      <c r="B15" s="26"/>
      <c r="E15" s="15" t="str">
        <f>IF('Rekapitulace stavby'!E11="","",'Rekapitulace stavby'!E11)</f>
        <v xml:space="preserve"> </v>
      </c>
      <c r="I15" s="23" t="s">
        <v>22</v>
      </c>
      <c r="J15" s="15" t="str">
        <f>IF('Rekapitulace stavby'!AN11="","",'Rekapitulace stavby'!AN11)</f>
        <v/>
      </c>
      <c r="L15" s="26"/>
    </row>
    <row r="16" spans="2:12" s="1" customFormat="1" ht="6.95" customHeight="1">
      <c r="B16" s="26"/>
      <c r="L16" s="26"/>
    </row>
    <row r="17" spans="2:12" s="1" customFormat="1" ht="12" customHeight="1">
      <c r="B17" s="26"/>
      <c r="D17" s="23" t="s">
        <v>23</v>
      </c>
      <c r="I17" s="23" t="s">
        <v>21</v>
      </c>
      <c r="J17" s="15" t="str">
        <f>'Rekapitulace stavby'!AN13</f>
        <v/>
      </c>
      <c r="L17" s="26"/>
    </row>
    <row r="18" spans="2:12" s="1" customFormat="1" ht="18" customHeight="1">
      <c r="B18" s="26"/>
      <c r="E18" s="198" t="str">
        <f>'Rekapitulace stavby'!E14</f>
        <v xml:space="preserve"> </v>
      </c>
      <c r="F18" s="198"/>
      <c r="G18" s="198"/>
      <c r="H18" s="198"/>
      <c r="I18" s="23" t="s">
        <v>22</v>
      </c>
      <c r="J18" s="15" t="str">
        <f>'Rekapitulace stavby'!AN14</f>
        <v/>
      </c>
      <c r="L18" s="26"/>
    </row>
    <row r="19" spans="2:12" s="1" customFormat="1" ht="6.95" customHeight="1">
      <c r="B19" s="26"/>
      <c r="L19" s="26"/>
    </row>
    <row r="20" spans="2:12" s="1" customFormat="1" ht="12" customHeight="1">
      <c r="B20" s="26"/>
      <c r="D20" s="23" t="s">
        <v>24</v>
      </c>
      <c r="I20" s="23" t="s">
        <v>21</v>
      </c>
      <c r="J20" s="15" t="str">
        <f>IF('Rekapitulace stavby'!AN16="","",'Rekapitulace stavby'!AN16)</f>
        <v/>
      </c>
      <c r="L20" s="26"/>
    </row>
    <row r="21" spans="2:12" s="1" customFormat="1" ht="18" customHeight="1">
      <c r="B21" s="26"/>
      <c r="E21" s="15" t="str">
        <f>IF('Rekapitulace stavby'!E17="","",'Rekapitulace stavby'!E17)</f>
        <v xml:space="preserve"> </v>
      </c>
      <c r="I21" s="23" t="s">
        <v>22</v>
      </c>
      <c r="J21" s="15" t="str">
        <f>IF('Rekapitulace stavby'!AN17="","",'Rekapitulace stavby'!AN17)</f>
        <v/>
      </c>
      <c r="L21" s="26"/>
    </row>
    <row r="22" spans="2:12" s="1" customFormat="1" ht="6.95" customHeight="1">
      <c r="B22" s="26"/>
      <c r="L22" s="26"/>
    </row>
    <row r="23" spans="2:12" s="1" customFormat="1" ht="12" customHeight="1">
      <c r="B23" s="26"/>
      <c r="D23" s="23" t="s">
        <v>26</v>
      </c>
      <c r="I23" s="23" t="s">
        <v>21</v>
      </c>
      <c r="J23" s="15" t="str">
        <f>IF('Rekapitulace stavby'!AN19="","",'Rekapitulace stavby'!AN19)</f>
        <v/>
      </c>
      <c r="L23" s="26"/>
    </row>
    <row r="24" spans="2:12" s="1" customFormat="1" ht="18" customHeight="1">
      <c r="B24" s="26"/>
      <c r="E24" s="15" t="str">
        <f>IF('Rekapitulace stavby'!E20="","",'Rekapitulace stavby'!E20)</f>
        <v xml:space="preserve"> </v>
      </c>
      <c r="I24" s="23" t="s">
        <v>22</v>
      </c>
      <c r="J24" s="15" t="str">
        <f>IF('Rekapitulace stavby'!AN20="","",'Rekapitulace stavby'!AN20)</f>
        <v/>
      </c>
      <c r="L24" s="26"/>
    </row>
    <row r="25" spans="2:12" s="1" customFormat="1" ht="6.95" customHeight="1">
      <c r="B25" s="26"/>
      <c r="L25" s="26"/>
    </row>
    <row r="26" spans="2:12" s="1" customFormat="1" ht="12" customHeight="1">
      <c r="B26" s="26"/>
      <c r="D26" s="23" t="s">
        <v>27</v>
      </c>
      <c r="L26" s="26"/>
    </row>
    <row r="27" spans="2:12" s="6" customFormat="1" ht="16.5" customHeight="1">
      <c r="B27" s="81"/>
      <c r="E27" s="202" t="s">
        <v>1</v>
      </c>
      <c r="F27" s="202"/>
      <c r="G27" s="202"/>
      <c r="H27" s="202"/>
      <c r="L27" s="81"/>
    </row>
    <row r="28" spans="2:12" s="1" customFormat="1" ht="6.95" customHeight="1">
      <c r="B28" s="26"/>
      <c r="L28" s="26"/>
    </row>
    <row r="29" spans="2:12" s="1" customFormat="1" ht="6.95" customHeight="1">
      <c r="B29" s="26"/>
      <c r="D29" s="44"/>
      <c r="E29" s="44"/>
      <c r="F29" s="44"/>
      <c r="G29" s="44"/>
      <c r="H29" s="44"/>
      <c r="I29" s="44"/>
      <c r="J29" s="44"/>
      <c r="K29" s="44"/>
      <c r="L29" s="26"/>
    </row>
    <row r="30" spans="2:12" s="1" customFormat="1" ht="25.35" customHeight="1">
      <c r="B30" s="26"/>
      <c r="D30" s="82" t="s">
        <v>28</v>
      </c>
      <c r="J30" s="58">
        <f>ROUND(J84,2)</f>
        <v>0</v>
      </c>
      <c r="L30" s="26"/>
    </row>
    <row r="31" spans="2:12" s="1" customFormat="1" ht="6.95" customHeight="1">
      <c r="B31" s="26"/>
      <c r="D31" s="44"/>
      <c r="E31" s="44"/>
      <c r="F31" s="44"/>
      <c r="G31" s="44"/>
      <c r="H31" s="44"/>
      <c r="I31" s="44"/>
      <c r="J31" s="44"/>
      <c r="K31" s="44"/>
      <c r="L31" s="26"/>
    </row>
    <row r="32" spans="2:12" s="1" customFormat="1" ht="14.45" customHeight="1">
      <c r="B32" s="26"/>
      <c r="F32" s="29" t="s">
        <v>30</v>
      </c>
      <c r="I32" s="29" t="s">
        <v>29</v>
      </c>
      <c r="J32" s="29" t="s">
        <v>31</v>
      </c>
      <c r="L32" s="26"/>
    </row>
    <row r="33" spans="2:12" s="1" customFormat="1" ht="14.45" customHeight="1">
      <c r="B33" s="26"/>
      <c r="D33" s="23" t="s">
        <v>32</v>
      </c>
      <c r="E33" s="23" t="s">
        <v>33</v>
      </c>
      <c r="F33" s="83">
        <f>ROUND((SUM(BE84:BE106)),2)</f>
        <v>0</v>
      </c>
      <c r="I33" s="31">
        <v>0.21</v>
      </c>
      <c r="J33" s="83">
        <f>ROUND(((SUM(BE84:BE106))*I33),2)</f>
        <v>0</v>
      </c>
      <c r="L33" s="26"/>
    </row>
    <row r="34" spans="2:12" s="1" customFormat="1" ht="14.45" customHeight="1">
      <c r="B34" s="26"/>
      <c r="E34" s="23" t="s">
        <v>34</v>
      </c>
      <c r="F34" s="83">
        <f>ROUND((SUM(BF84:BF106)),2)</f>
        <v>0</v>
      </c>
      <c r="I34" s="31">
        <v>0.15</v>
      </c>
      <c r="J34" s="83">
        <f>ROUND(((SUM(BF84:BF106))*I34),2)</f>
        <v>0</v>
      </c>
      <c r="L34" s="26"/>
    </row>
    <row r="35" spans="2:12" s="1" customFormat="1" ht="14.45" customHeight="1" hidden="1">
      <c r="B35" s="26"/>
      <c r="E35" s="23" t="s">
        <v>35</v>
      </c>
      <c r="F35" s="83">
        <f>ROUND((SUM(BG84:BG106)),2)</f>
        <v>0</v>
      </c>
      <c r="I35" s="31">
        <v>0.21</v>
      </c>
      <c r="J35" s="83">
        <f>0</f>
        <v>0</v>
      </c>
      <c r="L35" s="26"/>
    </row>
    <row r="36" spans="2:12" s="1" customFormat="1" ht="14.45" customHeight="1" hidden="1">
      <c r="B36" s="26"/>
      <c r="E36" s="23" t="s">
        <v>36</v>
      </c>
      <c r="F36" s="83">
        <f>ROUND((SUM(BH84:BH106)),2)</f>
        <v>0</v>
      </c>
      <c r="I36" s="31">
        <v>0.15</v>
      </c>
      <c r="J36" s="83">
        <f>0</f>
        <v>0</v>
      </c>
      <c r="L36" s="26"/>
    </row>
    <row r="37" spans="2:12" s="1" customFormat="1" ht="14.45" customHeight="1" hidden="1">
      <c r="B37" s="26"/>
      <c r="E37" s="23" t="s">
        <v>37</v>
      </c>
      <c r="F37" s="83">
        <f>ROUND((SUM(BI84:BI106)),2)</f>
        <v>0</v>
      </c>
      <c r="I37" s="31">
        <v>0</v>
      </c>
      <c r="J37" s="83">
        <f>0</f>
        <v>0</v>
      </c>
      <c r="L37" s="26"/>
    </row>
    <row r="38" spans="2:12" s="1" customFormat="1" ht="6.95" customHeight="1">
      <c r="B38" s="26"/>
      <c r="L38" s="26"/>
    </row>
    <row r="39" spans="2:12" s="1" customFormat="1" ht="25.35" customHeight="1">
      <c r="B39" s="26"/>
      <c r="C39" s="84"/>
      <c r="D39" s="85" t="s">
        <v>38</v>
      </c>
      <c r="E39" s="49"/>
      <c r="F39" s="49"/>
      <c r="G39" s="86" t="s">
        <v>39</v>
      </c>
      <c r="H39" s="87" t="s">
        <v>40</v>
      </c>
      <c r="I39" s="49"/>
      <c r="J39" s="88">
        <f>SUM(J30:J37)</f>
        <v>0</v>
      </c>
      <c r="K39" s="89"/>
      <c r="L39" s="26"/>
    </row>
    <row r="40" spans="2:12" s="1" customFormat="1" ht="14.45" customHeight="1">
      <c r="B40" s="36"/>
      <c r="C40" s="37"/>
      <c r="D40" s="37"/>
      <c r="E40" s="37"/>
      <c r="F40" s="37"/>
      <c r="G40" s="37"/>
      <c r="H40" s="37"/>
      <c r="I40" s="37"/>
      <c r="J40" s="37"/>
      <c r="K40" s="37"/>
      <c r="L40" s="26"/>
    </row>
    <row r="44" spans="2:12" s="1" customFormat="1" ht="6.95" customHeight="1">
      <c r="B44" s="38"/>
      <c r="C44" s="39"/>
      <c r="D44" s="39"/>
      <c r="E44" s="39"/>
      <c r="F44" s="39"/>
      <c r="G44" s="39"/>
      <c r="H44" s="39"/>
      <c r="I44" s="39"/>
      <c r="J44" s="39"/>
      <c r="K44" s="39"/>
      <c r="L44" s="26"/>
    </row>
    <row r="45" spans="2:12" s="1" customFormat="1" ht="24.95" customHeight="1">
      <c r="B45" s="26"/>
      <c r="C45" s="19" t="s">
        <v>94</v>
      </c>
      <c r="L45" s="26"/>
    </row>
    <row r="46" spans="2:12" s="1" customFormat="1" ht="6.95" customHeight="1">
      <c r="B46" s="26"/>
      <c r="L46" s="26"/>
    </row>
    <row r="47" spans="2:12" s="1" customFormat="1" ht="12" customHeight="1">
      <c r="B47" s="26"/>
      <c r="C47" s="23" t="s">
        <v>14</v>
      </c>
      <c r="L47" s="26"/>
    </row>
    <row r="48" spans="2:12" s="1" customFormat="1" ht="16.5" customHeight="1">
      <c r="B48" s="26"/>
      <c r="E48" s="207" t="str">
        <f>E7</f>
        <v>SPŠ Velíšská - rekonstrukce instalací</v>
      </c>
      <c r="F48" s="208"/>
      <c r="G48" s="208"/>
      <c r="H48" s="208"/>
      <c r="L48" s="26"/>
    </row>
    <row r="49" spans="2:12" s="1" customFormat="1" ht="12" customHeight="1">
      <c r="B49" s="26"/>
      <c r="C49" s="23" t="s">
        <v>92</v>
      </c>
      <c r="L49" s="26"/>
    </row>
    <row r="50" spans="2:12" s="1" customFormat="1" ht="16.5" customHeight="1">
      <c r="B50" s="26"/>
      <c r="E50" s="191" t="str">
        <f>E9</f>
        <v>SO 03 - Slaboproud</v>
      </c>
      <c r="F50" s="175"/>
      <c r="G50" s="175"/>
      <c r="H50" s="175"/>
      <c r="L50" s="26"/>
    </row>
    <row r="51" spans="2:12" s="1" customFormat="1" ht="6.95" customHeight="1">
      <c r="B51" s="26"/>
      <c r="L51" s="26"/>
    </row>
    <row r="52" spans="2:12" s="1" customFormat="1" ht="12" customHeight="1">
      <c r="B52" s="26"/>
      <c r="C52" s="23" t="s">
        <v>17</v>
      </c>
      <c r="F52" s="15" t="str">
        <f>F12</f>
        <v xml:space="preserve"> </v>
      </c>
      <c r="I52" s="23" t="s">
        <v>19</v>
      </c>
      <c r="J52" s="170" t="s">
        <v>18</v>
      </c>
      <c r="L52" s="26"/>
    </row>
    <row r="53" spans="2:12" s="1" customFormat="1" ht="6.95" customHeight="1">
      <c r="B53" s="26"/>
      <c r="L53" s="26"/>
    </row>
    <row r="54" spans="2:12" s="1" customFormat="1" ht="13.7" customHeight="1">
      <c r="B54" s="26"/>
      <c r="C54" s="23" t="s">
        <v>20</v>
      </c>
      <c r="F54" s="15" t="str">
        <f>E15</f>
        <v xml:space="preserve"> </v>
      </c>
      <c r="I54" s="23" t="s">
        <v>24</v>
      </c>
      <c r="J54" s="24" t="str">
        <f>E21</f>
        <v xml:space="preserve"> </v>
      </c>
      <c r="L54" s="26"/>
    </row>
    <row r="55" spans="2:12" s="1" customFormat="1" ht="13.7" customHeight="1">
      <c r="B55" s="26"/>
      <c r="C55" s="23" t="s">
        <v>23</v>
      </c>
      <c r="F55" s="15" t="str">
        <f>IF(E18="","",E18)</f>
        <v xml:space="preserve"> </v>
      </c>
      <c r="I55" s="23" t="s">
        <v>26</v>
      </c>
      <c r="J55" s="24" t="str">
        <f>E24</f>
        <v xml:space="preserve"> </v>
      </c>
      <c r="L55" s="26"/>
    </row>
    <row r="56" spans="2:12" s="1" customFormat="1" ht="10.35" customHeight="1">
      <c r="B56" s="26"/>
      <c r="L56" s="26"/>
    </row>
    <row r="57" spans="2:12" s="1" customFormat="1" ht="29.25" customHeight="1">
      <c r="B57" s="26"/>
      <c r="C57" s="90" t="s">
        <v>95</v>
      </c>
      <c r="D57" s="84"/>
      <c r="E57" s="84"/>
      <c r="F57" s="84"/>
      <c r="G57" s="84"/>
      <c r="H57" s="84"/>
      <c r="I57" s="84"/>
      <c r="J57" s="91" t="s">
        <v>96</v>
      </c>
      <c r="K57" s="84"/>
      <c r="L57" s="26"/>
    </row>
    <row r="58" spans="2:12" s="1" customFormat="1" ht="10.35" customHeight="1">
      <c r="B58" s="26"/>
      <c r="L58" s="26"/>
    </row>
    <row r="59" spans="2:47" s="1" customFormat="1" ht="22.7" customHeight="1">
      <c r="B59" s="26"/>
      <c r="C59" s="92" t="s">
        <v>97</v>
      </c>
      <c r="J59" s="58">
        <f>J84</f>
        <v>0</v>
      </c>
      <c r="L59" s="26"/>
      <c r="AU59" s="15" t="s">
        <v>98</v>
      </c>
    </row>
    <row r="60" spans="2:12" s="7" customFormat="1" ht="24.95" customHeight="1">
      <c r="B60" s="93"/>
      <c r="D60" s="94" t="s">
        <v>306</v>
      </c>
      <c r="E60" s="95"/>
      <c r="F60" s="95"/>
      <c r="G60" s="95"/>
      <c r="H60" s="95"/>
      <c r="I60" s="95"/>
      <c r="J60" s="96">
        <f>J85</f>
        <v>0</v>
      </c>
      <c r="L60" s="93"/>
    </row>
    <row r="61" spans="2:12" s="8" customFormat="1" ht="19.9" customHeight="1">
      <c r="B61" s="97"/>
      <c r="D61" s="98" t="s">
        <v>549</v>
      </c>
      <c r="E61" s="99"/>
      <c r="F61" s="99"/>
      <c r="G61" s="99"/>
      <c r="H61" s="99"/>
      <c r="I61" s="99"/>
      <c r="J61" s="100">
        <f>J86</f>
        <v>0</v>
      </c>
      <c r="L61" s="97"/>
    </row>
    <row r="62" spans="2:12" s="8" customFormat="1" ht="19.9" customHeight="1">
      <c r="B62" s="97"/>
      <c r="D62" s="98" t="s">
        <v>550</v>
      </c>
      <c r="E62" s="99"/>
      <c r="F62" s="99"/>
      <c r="G62" s="99"/>
      <c r="H62" s="99"/>
      <c r="I62" s="99"/>
      <c r="J62" s="100">
        <f>J92</f>
        <v>0</v>
      </c>
      <c r="L62" s="97"/>
    </row>
    <row r="63" spans="2:12" s="7" customFormat="1" ht="24.95" customHeight="1">
      <c r="B63" s="93"/>
      <c r="D63" s="94" t="s">
        <v>106</v>
      </c>
      <c r="E63" s="95"/>
      <c r="F63" s="95"/>
      <c r="G63" s="95"/>
      <c r="H63" s="95"/>
      <c r="I63" s="95"/>
      <c r="J63" s="96">
        <f>J101</f>
        <v>0</v>
      </c>
      <c r="L63" s="93"/>
    </row>
    <row r="64" spans="2:12" s="8" customFormat="1" ht="19.9" customHeight="1">
      <c r="B64" s="97"/>
      <c r="D64" s="98" t="s">
        <v>551</v>
      </c>
      <c r="E64" s="99"/>
      <c r="F64" s="99"/>
      <c r="G64" s="99"/>
      <c r="H64" s="99"/>
      <c r="I64" s="99"/>
      <c r="J64" s="100">
        <f>J102</f>
        <v>0</v>
      </c>
      <c r="L64" s="97"/>
    </row>
    <row r="65" spans="2:12" s="1" customFormat="1" ht="21.75" customHeight="1">
      <c r="B65" s="26"/>
      <c r="L65" s="26"/>
    </row>
    <row r="66" spans="2:12" s="1" customFormat="1" ht="6.95" customHeight="1">
      <c r="B66" s="36"/>
      <c r="C66" s="37"/>
      <c r="D66" s="37"/>
      <c r="E66" s="37"/>
      <c r="F66" s="37"/>
      <c r="G66" s="37"/>
      <c r="H66" s="37"/>
      <c r="I66" s="37"/>
      <c r="J66" s="37"/>
      <c r="K66" s="37"/>
      <c r="L66" s="26"/>
    </row>
    <row r="70" spans="2:12" s="1" customFormat="1" ht="6.95" customHeight="1">
      <c r="B70" s="38"/>
      <c r="C70" s="39"/>
      <c r="D70" s="39"/>
      <c r="E70" s="39"/>
      <c r="F70" s="39"/>
      <c r="G70" s="39"/>
      <c r="H70" s="39"/>
      <c r="I70" s="39"/>
      <c r="J70" s="39"/>
      <c r="K70" s="39"/>
      <c r="L70" s="26"/>
    </row>
    <row r="71" spans="2:12" s="1" customFormat="1" ht="24.95" customHeight="1">
      <c r="B71" s="26"/>
      <c r="C71" s="19" t="s">
        <v>112</v>
      </c>
      <c r="L71" s="26"/>
    </row>
    <row r="72" spans="2:12" s="1" customFormat="1" ht="6.95" customHeight="1">
      <c r="B72" s="26"/>
      <c r="L72" s="26"/>
    </row>
    <row r="73" spans="2:12" s="1" customFormat="1" ht="12" customHeight="1">
      <c r="B73" s="26"/>
      <c r="C73" s="23" t="s">
        <v>14</v>
      </c>
      <c r="L73" s="26"/>
    </row>
    <row r="74" spans="2:12" s="1" customFormat="1" ht="16.5" customHeight="1">
      <c r="B74" s="26"/>
      <c r="E74" s="207" t="str">
        <f>E7</f>
        <v>SPŠ Velíšská - rekonstrukce instalací</v>
      </c>
      <c r="F74" s="208"/>
      <c r="G74" s="208"/>
      <c r="H74" s="208"/>
      <c r="L74" s="26"/>
    </row>
    <row r="75" spans="2:12" s="1" customFormat="1" ht="12" customHeight="1">
      <c r="B75" s="26"/>
      <c r="C75" s="23" t="s">
        <v>92</v>
      </c>
      <c r="L75" s="26"/>
    </row>
    <row r="76" spans="2:12" s="1" customFormat="1" ht="16.5" customHeight="1">
      <c r="B76" s="26"/>
      <c r="E76" s="191" t="str">
        <f>E9</f>
        <v>SO 03 - Slaboproud</v>
      </c>
      <c r="F76" s="175"/>
      <c r="G76" s="175"/>
      <c r="H76" s="175"/>
      <c r="L76" s="26"/>
    </row>
    <row r="77" spans="2:12" s="1" customFormat="1" ht="6.95" customHeight="1">
      <c r="B77" s="26"/>
      <c r="L77" s="26"/>
    </row>
    <row r="78" spans="2:12" s="1" customFormat="1" ht="12" customHeight="1">
      <c r="B78" s="26"/>
      <c r="C78" s="23" t="s">
        <v>17</v>
      </c>
      <c r="F78" s="15" t="str">
        <f>F12</f>
        <v xml:space="preserve"> </v>
      </c>
      <c r="I78" s="23" t="s">
        <v>19</v>
      </c>
      <c r="J78" s="43" t="str">
        <f>IF(J12="","",J12)</f>
        <v xml:space="preserve"> </v>
      </c>
      <c r="L78" s="26"/>
    </row>
    <row r="79" spans="2:12" s="1" customFormat="1" ht="6.95" customHeight="1">
      <c r="B79" s="26"/>
      <c r="L79" s="26"/>
    </row>
    <row r="80" spans="2:12" s="1" customFormat="1" ht="13.7" customHeight="1">
      <c r="B80" s="26"/>
      <c r="C80" s="23" t="s">
        <v>20</v>
      </c>
      <c r="F80" s="15" t="str">
        <f>E15</f>
        <v xml:space="preserve"> </v>
      </c>
      <c r="I80" s="23" t="s">
        <v>24</v>
      </c>
      <c r="J80" s="24" t="str">
        <f>E21</f>
        <v xml:space="preserve"> </v>
      </c>
      <c r="L80" s="26"/>
    </row>
    <row r="81" spans="2:12" s="1" customFormat="1" ht="13.7" customHeight="1">
      <c r="B81" s="26"/>
      <c r="C81" s="23" t="s">
        <v>23</v>
      </c>
      <c r="F81" s="15" t="str">
        <f>IF(E18="","",E18)</f>
        <v xml:space="preserve"> </v>
      </c>
      <c r="I81" s="23" t="s">
        <v>26</v>
      </c>
      <c r="J81" s="24" t="str">
        <f>E24</f>
        <v xml:space="preserve"> </v>
      </c>
      <c r="L81" s="26"/>
    </row>
    <row r="82" spans="2:12" s="1" customFormat="1" ht="10.35" customHeight="1">
      <c r="B82" s="26"/>
      <c r="L82" s="26"/>
    </row>
    <row r="83" spans="2:20" s="9" customFormat="1" ht="29.25" customHeight="1">
      <c r="B83" s="101"/>
      <c r="C83" s="102" t="s">
        <v>113</v>
      </c>
      <c r="D83" s="103" t="s">
        <v>47</v>
      </c>
      <c r="E83" s="103" t="s">
        <v>43</v>
      </c>
      <c r="F83" s="103" t="s">
        <v>44</v>
      </c>
      <c r="G83" s="103" t="s">
        <v>114</v>
      </c>
      <c r="H83" s="103" t="s">
        <v>115</v>
      </c>
      <c r="I83" s="103" t="s">
        <v>116</v>
      </c>
      <c r="J83" s="104" t="s">
        <v>96</v>
      </c>
      <c r="K83" s="105" t="s">
        <v>117</v>
      </c>
      <c r="L83" s="101"/>
      <c r="M83" s="51" t="s">
        <v>1</v>
      </c>
      <c r="N83" s="52" t="s">
        <v>32</v>
      </c>
      <c r="O83" s="52" t="s">
        <v>118</v>
      </c>
      <c r="P83" s="52" t="s">
        <v>119</v>
      </c>
      <c r="Q83" s="52" t="s">
        <v>120</v>
      </c>
      <c r="R83" s="52" t="s">
        <v>121</v>
      </c>
      <c r="S83" s="52" t="s">
        <v>122</v>
      </c>
      <c r="T83" s="53" t="s">
        <v>123</v>
      </c>
    </row>
    <row r="84" spans="2:63" s="1" customFormat="1" ht="22.7" customHeight="1">
      <c r="B84" s="26"/>
      <c r="C84" s="56" t="s">
        <v>124</v>
      </c>
      <c r="J84" s="106">
        <f>BK84</f>
        <v>0</v>
      </c>
      <c r="L84" s="26"/>
      <c r="M84" s="54"/>
      <c r="N84" s="44"/>
      <c r="O84" s="44"/>
      <c r="P84" s="107">
        <f>P85+P101</f>
        <v>13.1</v>
      </c>
      <c r="Q84" s="44"/>
      <c r="R84" s="107">
        <f>R85+R101</f>
        <v>0</v>
      </c>
      <c r="S84" s="44"/>
      <c r="T84" s="108">
        <f>T85+T101</f>
        <v>0</v>
      </c>
      <c r="AT84" s="15" t="s">
        <v>61</v>
      </c>
      <c r="AU84" s="15" t="s">
        <v>98</v>
      </c>
      <c r="BK84" s="109">
        <f>BK85+BK101</f>
        <v>0</v>
      </c>
    </row>
    <row r="85" spans="2:63" s="10" customFormat="1" ht="25.9" customHeight="1">
      <c r="B85" s="110"/>
      <c r="D85" s="111" t="s">
        <v>61</v>
      </c>
      <c r="E85" s="112" t="s">
        <v>147</v>
      </c>
      <c r="F85" s="112" t="s">
        <v>308</v>
      </c>
      <c r="J85" s="113">
        <f>BK85</f>
        <v>0</v>
      </c>
      <c r="L85" s="110"/>
      <c r="M85" s="114"/>
      <c r="N85" s="115"/>
      <c r="O85" s="115"/>
      <c r="P85" s="116">
        <f>P86+P92</f>
        <v>0</v>
      </c>
      <c r="Q85" s="115"/>
      <c r="R85" s="116">
        <f>R86+R92</f>
        <v>0</v>
      </c>
      <c r="S85" s="115"/>
      <c r="T85" s="117">
        <f>T86+T92</f>
        <v>0</v>
      </c>
      <c r="AR85" s="111" t="s">
        <v>70</v>
      </c>
      <c r="AT85" s="118" t="s">
        <v>61</v>
      </c>
      <c r="AU85" s="118" t="s">
        <v>62</v>
      </c>
      <c r="AY85" s="111" t="s">
        <v>127</v>
      </c>
      <c r="BK85" s="119">
        <f>BK86+BK92</f>
        <v>0</v>
      </c>
    </row>
    <row r="86" spans="2:63" s="10" customFormat="1" ht="22.7" customHeight="1">
      <c r="B86" s="110"/>
      <c r="D86" s="111" t="s">
        <v>61</v>
      </c>
      <c r="E86" s="120" t="s">
        <v>552</v>
      </c>
      <c r="F86" s="120" t="s">
        <v>553</v>
      </c>
      <c r="J86" s="121">
        <f>BK86</f>
        <v>0</v>
      </c>
      <c r="L86" s="110"/>
      <c r="M86" s="114"/>
      <c r="N86" s="115"/>
      <c r="O86" s="115"/>
      <c r="P86" s="116">
        <f>SUM(P87:P91)</f>
        <v>0</v>
      </c>
      <c r="Q86" s="115"/>
      <c r="R86" s="116">
        <f>SUM(R87:R91)</f>
        <v>0</v>
      </c>
      <c r="S86" s="115"/>
      <c r="T86" s="117">
        <f>SUM(T87:T91)</f>
        <v>0</v>
      </c>
      <c r="AR86" s="111" t="s">
        <v>70</v>
      </c>
      <c r="AT86" s="118" t="s">
        <v>61</v>
      </c>
      <c r="AU86" s="118" t="s">
        <v>70</v>
      </c>
      <c r="AY86" s="111" t="s">
        <v>127</v>
      </c>
      <c r="BK86" s="119">
        <f>SUM(BK87:BK91)</f>
        <v>0</v>
      </c>
    </row>
    <row r="87" spans="2:65" s="1" customFormat="1" ht="16.5" customHeight="1">
      <c r="B87" s="122"/>
      <c r="C87" s="123" t="s">
        <v>70</v>
      </c>
      <c r="D87" s="123" t="s">
        <v>130</v>
      </c>
      <c r="E87" s="124" t="s">
        <v>316</v>
      </c>
      <c r="F87" s="125" t="s">
        <v>554</v>
      </c>
      <c r="G87" s="126" t="s">
        <v>199</v>
      </c>
      <c r="H87" s="127">
        <v>300</v>
      </c>
      <c r="I87" s="128"/>
      <c r="J87" s="128"/>
      <c r="K87" s="125" t="s">
        <v>1</v>
      </c>
      <c r="L87" s="26"/>
      <c r="M87" s="46" t="s">
        <v>1</v>
      </c>
      <c r="N87" s="129" t="s">
        <v>33</v>
      </c>
      <c r="O87" s="130">
        <v>0</v>
      </c>
      <c r="P87" s="130">
        <f>O87*H87</f>
        <v>0</v>
      </c>
      <c r="Q87" s="130">
        <v>0</v>
      </c>
      <c r="R87" s="130">
        <f>Q87*H87</f>
        <v>0</v>
      </c>
      <c r="S87" s="130">
        <v>0</v>
      </c>
      <c r="T87" s="131">
        <f>S87*H87</f>
        <v>0</v>
      </c>
      <c r="AR87" s="15" t="s">
        <v>135</v>
      </c>
      <c r="AT87" s="15" t="s">
        <v>130</v>
      </c>
      <c r="AU87" s="15" t="s">
        <v>72</v>
      </c>
      <c r="AY87" s="15" t="s">
        <v>127</v>
      </c>
      <c r="BE87" s="132">
        <f>IF(N87="základní",J87,0)</f>
        <v>0</v>
      </c>
      <c r="BF87" s="132">
        <f>IF(N87="snížená",J87,0)</f>
        <v>0</v>
      </c>
      <c r="BG87" s="132">
        <f>IF(N87="zákl. přenesená",J87,0)</f>
        <v>0</v>
      </c>
      <c r="BH87" s="132">
        <f>IF(N87="sníž. přenesená",J87,0)</f>
        <v>0</v>
      </c>
      <c r="BI87" s="132">
        <f>IF(N87="nulová",J87,0)</f>
        <v>0</v>
      </c>
      <c r="BJ87" s="15" t="s">
        <v>70</v>
      </c>
      <c r="BK87" s="132">
        <f>ROUND(I87*H87,2)</f>
        <v>0</v>
      </c>
      <c r="BL87" s="15" t="s">
        <v>135</v>
      </c>
      <c r="BM87" s="15" t="s">
        <v>555</v>
      </c>
    </row>
    <row r="88" spans="2:65" s="1" customFormat="1" ht="16.5" customHeight="1">
      <c r="B88" s="122"/>
      <c r="C88" s="123" t="s">
        <v>72</v>
      </c>
      <c r="D88" s="123" t="s">
        <v>130</v>
      </c>
      <c r="E88" s="124" t="s">
        <v>556</v>
      </c>
      <c r="F88" s="125" t="s">
        <v>557</v>
      </c>
      <c r="G88" s="126" t="s">
        <v>143</v>
      </c>
      <c r="H88" s="127">
        <v>25</v>
      </c>
      <c r="I88" s="128"/>
      <c r="J88" s="128"/>
      <c r="K88" s="125" t="s">
        <v>1</v>
      </c>
      <c r="L88" s="26"/>
      <c r="M88" s="46" t="s">
        <v>1</v>
      </c>
      <c r="N88" s="129" t="s">
        <v>33</v>
      </c>
      <c r="O88" s="130">
        <v>0</v>
      </c>
      <c r="P88" s="130">
        <f>O88*H88</f>
        <v>0</v>
      </c>
      <c r="Q88" s="130">
        <v>0</v>
      </c>
      <c r="R88" s="130">
        <f>Q88*H88</f>
        <v>0</v>
      </c>
      <c r="S88" s="130">
        <v>0</v>
      </c>
      <c r="T88" s="131">
        <f>S88*H88</f>
        <v>0</v>
      </c>
      <c r="AR88" s="15" t="s">
        <v>135</v>
      </c>
      <c r="AT88" s="15" t="s">
        <v>130</v>
      </c>
      <c r="AU88" s="15" t="s">
        <v>72</v>
      </c>
      <c r="AY88" s="15" t="s">
        <v>127</v>
      </c>
      <c r="BE88" s="132">
        <f>IF(N88="základní",J88,0)</f>
        <v>0</v>
      </c>
      <c r="BF88" s="132">
        <f>IF(N88="snížená",J88,0)</f>
        <v>0</v>
      </c>
      <c r="BG88" s="132">
        <f>IF(N88="zákl. přenesená",J88,0)</f>
        <v>0</v>
      </c>
      <c r="BH88" s="132">
        <f>IF(N88="sníž. přenesená",J88,0)</f>
        <v>0</v>
      </c>
      <c r="BI88" s="132">
        <f>IF(N88="nulová",J88,0)</f>
        <v>0</v>
      </c>
      <c r="BJ88" s="15" t="s">
        <v>70</v>
      </c>
      <c r="BK88" s="132">
        <f>ROUND(I88*H88,2)</f>
        <v>0</v>
      </c>
      <c r="BL88" s="15" t="s">
        <v>135</v>
      </c>
      <c r="BM88" s="15" t="s">
        <v>558</v>
      </c>
    </row>
    <row r="89" spans="2:65" s="1" customFormat="1" ht="16.5" customHeight="1">
      <c r="B89" s="122"/>
      <c r="C89" s="123" t="s">
        <v>128</v>
      </c>
      <c r="D89" s="123" t="s">
        <v>130</v>
      </c>
      <c r="E89" s="124" t="s">
        <v>559</v>
      </c>
      <c r="F89" s="125" t="s">
        <v>560</v>
      </c>
      <c r="G89" s="126" t="s">
        <v>143</v>
      </c>
      <c r="H89" s="127">
        <v>13</v>
      </c>
      <c r="I89" s="128"/>
      <c r="J89" s="128"/>
      <c r="K89" s="125" t="s">
        <v>1</v>
      </c>
      <c r="L89" s="26"/>
      <c r="M89" s="46" t="s">
        <v>1</v>
      </c>
      <c r="N89" s="129" t="s">
        <v>33</v>
      </c>
      <c r="O89" s="130">
        <v>0</v>
      </c>
      <c r="P89" s="130">
        <f>O89*H89</f>
        <v>0</v>
      </c>
      <c r="Q89" s="130">
        <v>0</v>
      </c>
      <c r="R89" s="130">
        <f>Q89*H89</f>
        <v>0</v>
      </c>
      <c r="S89" s="130">
        <v>0</v>
      </c>
      <c r="T89" s="131">
        <f>S89*H89</f>
        <v>0</v>
      </c>
      <c r="AR89" s="15" t="s">
        <v>135</v>
      </c>
      <c r="AT89" s="15" t="s">
        <v>130</v>
      </c>
      <c r="AU89" s="15" t="s">
        <v>72</v>
      </c>
      <c r="AY89" s="15" t="s">
        <v>127</v>
      </c>
      <c r="BE89" s="132">
        <f>IF(N89="základní",J89,0)</f>
        <v>0</v>
      </c>
      <c r="BF89" s="132">
        <f>IF(N89="snížená",J89,0)</f>
        <v>0</v>
      </c>
      <c r="BG89" s="132">
        <f>IF(N89="zákl. přenesená",J89,0)</f>
        <v>0</v>
      </c>
      <c r="BH89" s="132">
        <f>IF(N89="sníž. přenesená",J89,0)</f>
        <v>0</v>
      </c>
      <c r="BI89" s="132">
        <f>IF(N89="nulová",J89,0)</f>
        <v>0</v>
      </c>
      <c r="BJ89" s="15" t="s">
        <v>70</v>
      </c>
      <c r="BK89" s="132">
        <f>ROUND(I89*H89,2)</f>
        <v>0</v>
      </c>
      <c r="BL89" s="15" t="s">
        <v>135</v>
      </c>
      <c r="BM89" s="15" t="s">
        <v>561</v>
      </c>
    </row>
    <row r="90" spans="2:65" s="1" customFormat="1" ht="16.5" customHeight="1">
      <c r="B90" s="122"/>
      <c r="C90" s="123" t="s">
        <v>135</v>
      </c>
      <c r="D90" s="123" t="s">
        <v>130</v>
      </c>
      <c r="E90" s="124" t="s">
        <v>562</v>
      </c>
      <c r="F90" s="125" t="s">
        <v>563</v>
      </c>
      <c r="G90" s="126" t="s">
        <v>199</v>
      </c>
      <c r="H90" s="127">
        <v>150</v>
      </c>
      <c r="I90" s="128"/>
      <c r="J90" s="128"/>
      <c r="K90" s="125" t="s">
        <v>1</v>
      </c>
      <c r="L90" s="26"/>
      <c r="M90" s="46" t="s">
        <v>1</v>
      </c>
      <c r="N90" s="129" t="s">
        <v>33</v>
      </c>
      <c r="O90" s="130">
        <v>0</v>
      </c>
      <c r="P90" s="130">
        <f>O90*H90</f>
        <v>0</v>
      </c>
      <c r="Q90" s="130">
        <v>0</v>
      </c>
      <c r="R90" s="130">
        <f>Q90*H90</f>
        <v>0</v>
      </c>
      <c r="S90" s="130">
        <v>0</v>
      </c>
      <c r="T90" s="131">
        <f>S90*H90</f>
        <v>0</v>
      </c>
      <c r="AR90" s="15" t="s">
        <v>135</v>
      </c>
      <c r="AT90" s="15" t="s">
        <v>130</v>
      </c>
      <c r="AU90" s="15" t="s">
        <v>72</v>
      </c>
      <c r="AY90" s="15" t="s">
        <v>127</v>
      </c>
      <c r="BE90" s="132">
        <f>IF(N90="základní",J90,0)</f>
        <v>0</v>
      </c>
      <c r="BF90" s="132">
        <f>IF(N90="snížená",J90,0)</f>
        <v>0</v>
      </c>
      <c r="BG90" s="132">
        <f>IF(N90="zákl. přenesená",J90,0)</f>
        <v>0</v>
      </c>
      <c r="BH90" s="132">
        <f>IF(N90="sníž. přenesená",J90,0)</f>
        <v>0</v>
      </c>
      <c r="BI90" s="132">
        <f>IF(N90="nulová",J90,0)</f>
        <v>0</v>
      </c>
      <c r="BJ90" s="15" t="s">
        <v>70</v>
      </c>
      <c r="BK90" s="132">
        <f>ROUND(I90*H90,2)</f>
        <v>0</v>
      </c>
      <c r="BL90" s="15" t="s">
        <v>135</v>
      </c>
      <c r="BM90" s="15" t="s">
        <v>564</v>
      </c>
    </row>
    <row r="91" spans="2:65" s="1" customFormat="1" ht="16.5" customHeight="1">
      <c r="B91" s="122"/>
      <c r="C91" s="123" t="s">
        <v>155</v>
      </c>
      <c r="D91" s="123" t="s">
        <v>130</v>
      </c>
      <c r="E91" s="124" t="s">
        <v>565</v>
      </c>
      <c r="F91" s="125" t="s">
        <v>566</v>
      </c>
      <c r="G91" s="126" t="s">
        <v>143</v>
      </c>
      <c r="H91" s="127">
        <v>20</v>
      </c>
      <c r="I91" s="128"/>
      <c r="J91" s="128"/>
      <c r="K91" s="125" t="s">
        <v>1</v>
      </c>
      <c r="L91" s="26"/>
      <c r="M91" s="46" t="s">
        <v>1</v>
      </c>
      <c r="N91" s="129" t="s">
        <v>33</v>
      </c>
      <c r="O91" s="130">
        <v>0</v>
      </c>
      <c r="P91" s="130">
        <f>O91*H91</f>
        <v>0</v>
      </c>
      <c r="Q91" s="130">
        <v>0</v>
      </c>
      <c r="R91" s="130">
        <f>Q91*H91</f>
        <v>0</v>
      </c>
      <c r="S91" s="130">
        <v>0</v>
      </c>
      <c r="T91" s="131">
        <f>S91*H91</f>
        <v>0</v>
      </c>
      <c r="AR91" s="15" t="s">
        <v>135</v>
      </c>
      <c r="AT91" s="15" t="s">
        <v>130</v>
      </c>
      <c r="AU91" s="15" t="s">
        <v>72</v>
      </c>
      <c r="AY91" s="15" t="s">
        <v>127</v>
      </c>
      <c r="BE91" s="132">
        <f>IF(N91="základní",J91,0)</f>
        <v>0</v>
      </c>
      <c r="BF91" s="132">
        <f>IF(N91="snížená",J91,0)</f>
        <v>0</v>
      </c>
      <c r="BG91" s="132">
        <f>IF(N91="zákl. přenesená",J91,0)</f>
        <v>0</v>
      </c>
      <c r="BH91" s="132">
        <f>IF(N91="sníž. přenesená",J91,0)</f>
        <v>0</v>
      </c>
      <c r="BI91" s="132">
        <f>IF(N91="nulová",J91,0)</f>
        <v>0</v>
      </c>
      <c r="BJ91" s="15" t="s">
        <v>70</v>
      </c>
      <c r="BK91" s="132">
        <f>ROUND(I91*H91,2)</f>
        <v>0</v>
      </c>
      <c r="BL91" s="15" t="s">
        <v>135</v>
      </c>
      <c r="BM91" s="15" t="s">
        <v>567</v>
      </c>
    </row>
    <row r="92" spans="2:63" s="10" customFormat="1" ht="22.7" customHeight="1">
      <c r="B92" s="110"/>
      <c r="D92" s="111" t="s">
        <v>61</v>
      </c>
      <c r="E92" s="120" t="s">
        <v>568</v>
      </c>
      <c r="F92" s="120" t="s">
        <v>569</v>
      </c>
      <c r="J92" s="121"/>
      <c r="L92" s="110"/>
      <c r="M92" s="114"/>
      <c r="N92" s="115"/>
      <c r="O92" s="115"/>
      <c r="P92" s="116">
        <f>SUM(P93:P100)</f>
        <v>0</v>
      </c>
      <c r="Q92" s="115"/>
      <c r="R92" s="116">
        <f>SUM(R93:R100)</f>
        <v>0</v>
      </c>
      <c r="S92" s="115"/>
      <c r="T92" s="117">
        <f>SUM(T93:T100)</f>
        <v>0</v>
      </c>
      <c r="AR92" s="111" t="s">
        <v>70</v>
      </c>
      <c r="AT92" s="118" t="s">
        <v>61</v>
      </c>
      <c r="AU92" s="118" t="s">
        <v>70</v>
      </c>
      <c r="AY92" s="111" t="s">
        <v>127</v>
      </c>
      <c r="BK92" s="119">
        <f>SUM(BK93:BK100)</f>
        <v>0</v>
      </c>
    </row>
    <row r="93" spans="2:65" s="1" customFormat="1" ht="16.5" customHeight="1">
      <c r="B93" s="122"/>
      <c r="C93" s="154" t="s">
        <v>159</v>
      </c>
      <c r="D93" s="154" t="s">
        <v>147</v>
      </c>
      <c r="E93" s="155" t="s">
        <v>570</v>
      </c>
      <c r="F93" s="156" t="s">
        <v>571</v>
      </c>
      <c r="G93" s="157" t="s">
        <v>143</v>
      </c>
      <c r="H93" s="158">
        <v>2</v>
      </c>
      <c r="I93" s="159"/>
      <c r="J93" s="159"/>
      <c r="K93" s="156" t="s">
        <v>1</v>
      </c>
      <c r="L93" s="160"/>
      <c r="M93" s="161" t="s">
        <v>1</v>
      </c>
      <c r="N93" s="162" t="s">
        <v>33</v>
      </c>
      <c r="O93" s="130">
        <v>0</v>
      </c>
      <c r="P93" s="130">
        <f aca="true" t="shared" si="0" ref="P93:P100">O93*H93</f>
        <v>0</v>
      </c>
      <c r="Q93" s="130">
        <v>0</v>
      </c>
      <c r="R93" s="130">
        <f aca="true" t="shared" si="1" ref="R93:R100">Q93*H93</f>
        <v>0</v>
      </c>
      <c r="S93" s="130">
        <v>0</v>
      </c>
      <c r="T93" s="131">
        <f aca="true" t="shared" si="2" ref="T93:T100">S93*H93</f>
        <v>0</v>
      </c>
      <c r="AR93" s="15" t="s">
        <v>150</v>
      </c>
      <c r="AT93" s="15" t="s">
        <v>147</v>
      </c>
      <c r="AU93" s="15" t="s">
        <v>72</v>
      </c>
      <c r="AY93" s="15" t="s">
        <v>127</v>
      </c>
      <c r="BE93" s="132">
        <f aca="true" t="shared" si="3" ref="BE93:BE100">IF(N93="základní",J93,0)</f>
        <v>0</v>
      </c>
      <c r="BF93" s="132">
        <f aca="true" t="shared" si="4" ref="BF93:BF100">IF(N93="snížená",J93,0)</f>
        <v>0</v>
      </c>
      <c r="BG93" s="132">
        <f aca="true" t="shared" si="5" ref="BG93:BG100">IF(N93="zákl. přenesená",J93,0)</f>
        <v>0</v>
      </c>
      <c r="BH93" s="132">
        <f aca="true" t="shared" si="6" ref="BH93:BH100">IF(N93="sníž. přenesená",J93,0)</f>
        <v>0</v>
      </c>
      <c r="BI93" s="132">
        <f aca="true" t="shared" si="7" ref="BI93:BI100">IF(N93="nulová",J93,0)</f>
        <v>0</v>
      </c>
      <c r="BJ93" s="15" t="s">
        <v>70</v>
      </c>
      <c r="BK93" s="132">
        <f aca="true" t="shared" si="8" ref="BK93:BK100">ROUND(I93*H93,2)</f>
        <v>0</v>
      </c>
      <c r="BL93" s="15" t="s">
        <v>135</v>
      </c>
      <c r="BM93" s="15" t="s">
        <v>572</v>
      </c>
    </row>
    <row r="94" spans="2:65" s="1" customFormat="1" ht="16.5" customHeight="1">
      <c r="B94" s="122"/>
      <c r="C94" s="154" t="s">
        <v>165</v>
      </c>
      <c r="D94" s="154" t="s">
        <v>147</v>
      </c>
      <c r="E94" s="155" t="s">
        <v>573</v>
      </c>
      <c r="F94" s="156" t="s">
        <v>574</v>
      </c>
      <c r="G94" s="157" t="s">
        <v>199</v>
      </c>
      <c r="H94" s="158">
        <v>110</v>
      </c>
      <c r="I94" s="159"/>
      <c r="J94" s="159"/>
      <c r="K94" s="156" t="s">
        <v>1</v>
      </c>
      <c r="L94" s="160"/>
      <c r="M94" s="161" t="s">
        <v>1</v>
      </c>
      <c r="N94" s="162" t="s">
        <v>33</v>
      </c>
      <c r="O94" s="130">
        <v>0</v>
      </c>
      <c r="P94" s="130">
        <f t="shared" si="0"/>
        <v>0</v>
      </c>
      <c r="Q94" s="130">
        <v>0</v>
      </c>
      <c r="R94" s="130">
        <f t="shared" si="1"/>
        <v>0</v>
      </c>
      <c r="S94" s="130">
        <v>0</v>
      </c>
      <c r="T94" s="131">
        <f t="shared" si="2"/>
        <v>0</v>
      </c>
      <c r="AR94" s="15" t="s">
        <v>150</v>
      </c>
      <c r="AT94" s="15" t="s">
        <v>147</v>
      </c>
      <c r="AU94" s="15" t="s">
        <v>72</v>
      </c>
      <c r="AY94" s="15" t="s">
        <v>127</v>
      </c>
      <c r="BE94" s="132">
        <f t="shared" si="3"/>
        <v>0</v>
      </c>
      <c r="BF94" s="132">
        <f t="shared" si="4"/>
        <v>0</v>
      </c>
      <c r="BG94" s="132">
        <f t="shared" si="5"/>
        <v>0</v>
      </c>
      <c r="BH94" s="132">
        <f t="shared" si="6"/>
        <v>0</v>
      </c>
      <c r="BI94" s="132">
        <f t="shared" si="7"/>
        <v>0</v>
      </c>
      <c r="BJ94" s="15" t="s">
        <v>70</v>
      </c>
      <c r="BK94" s="132">
        <f t="shared" si="8"/>
        <v>0</v>
      </c>
      <c r="BL94" s="15" t="s">
        <v>135</v>
      </c>
      <c r="BM94" s="15" t="s">
        <v>575</v>
      </c>
    </row>
    <row r="95" spans="2:65" s="1" customFormat="1" ht="16.5" customHeight="1">
      <c r="B95" s="122"/>
      <c r="C95" s="154" t="s">
        <v>150</v>
      </c>
      <c r="D95" s="154" t="s">
        <v>147</v>
      </c>
      <c r="E95" s="155" t="s">
        <v>576</v>
      </c>
      <c r="F95" s="156" t="s">
        <v>577</v>
      </c>
      <c r="G95" s="157" t="s">
        <v>143</v>
      </c>
      <c r="H95" s="158">
        <v>25</v>
      </c>
      <c r="I95" s="159"/>
      <c r="J95" s="159"/>
      <c r="K95" s="156" t="s">
        <v>1</v>
      </c>
      <c r="L95" s="160"/>
      <c r="M95" s="161" t="s">
        <v>1</v>
      </c>
      <c r="N95" s="162" t="s">
        <v>33</v>
      </c>
      <c r="O95" s="130">
        <v>0</v>
      </c>
      <c r="P95" s="130">
        <f t="shared" si="0"/>
        <v>0</v>
      </c>
      <c r="Q95" s="130">
        <v>0</v>
      </c>
      <c r="R95" s="130">
        <f t="shared" si="1"/>
        <v>0</v>
      </c>
      <c r="S95" s="130">
        <v>0</v>
      </c>
      <c r="T95" s="131">
        <f t="shared" si="2"/>
        <v>0</v>
      </c>
      <c r="AR95" s="15" t="s">
        <v>150</v>
      </c>
      <c r="AT95" s="15" t="s">
        <v>147</v>
      </c>
      <c r="AU95" s="15" t="s">
        <v>72</v>
      </c>
      <c r="AY95" s="15" t="s">
        <v>127</v>
      </c>
      <c r="BE95" s="132">
        <f t="shared" si="3"/>
        <v>0</v>
      </c>
      <c r="BF95" s="132">
        <f t="shared" si="4"/>
        <v>0</v>
      </c>
      <c r="BG95" s="132">
        <f t="shared" si="5"/>
        <v>0</v>
      </c>
      <c r="BH95" s="132">
        <f t="shared" si="6"/>
        <v>0</v>
      </c>
      <c r="BI95" s="132">
        <f t="shared" si="7"/>
        <v>0</v>
      </c>
      <c r="BJ95" s="15" t="s">
        <v>70</v>
      </c>
      <c r="BK95" s="132">
        <f t="shared" si="8"/>
        <v>0</v>
      </c>
      <c r="BL95" s="15" t="s">
        <v>135</v>
      </c>
      <c r="BM95" s="15" t="s">
        <v>578</v>
      </c>
    </row>
    <row r="96" spans="2:65" s="1" customFormat="1" ht="16.5" customHeight="1">
      <c r="B96" s="122"/>
      <c r="C96" s="154" t="s">
        <v>174</v>
      </c>
      <c r="D96" s="154" t="s">
        <v>147</v>
      </c>
      <c r="E96" s="155" t="s">
        <v>579</v>
      </c>
      <c r="F96" s="156" t="s">
        <v>580</v>
      </c>
      <c r="G96" s="157" t="s">
        <v>143</v>
      </c>
      <c r="H96" s="158">
        <v>13</v>
      </c>
      <c r="I96" s="159"/>
      <c r="J96" s="159"/>
      <c r="K96" s="156" t="s">
        <v>1</v>
      </c>
      <c r="L96" s="160"/>
      <c r="M96" s="161" t="s">
        <v>1</v>
      </c>
      <c r="N96" s="162" t="s">
        <v>33</v>
      </c>
      <c r="O96" s="130">
        <v>0</v>
      </c>
      <c r="P96" s="130">
        <f t="shared" si="0"/>
        <v>0</v>
      </c>
      <c r="Q96" s="130">
        <v>0</v>
      </c>
      <c r="R96" s="130">
        <f t="shared" si="1"/>
        <v>0</v>
      </c>
      <c r="S96" s="130">
        <v>0</v>
      </c>
      <c r="T96" s="131">
        <f t="shared" si="2"/>
        <v>0</v>
      </c>
      <c r="AR96" s="15" t="s">
        <v>150</v>
      </c>
      <c r="AT96" s="15" t="s">
        <v>147</v>
      </c>
      <c r="AU96" s="15" t="s">
        <v>72</v>
      </c>
      <c r="AY96" s="15" t="s">
        <v>127</v>
      </c>
      <c r="BE96" s="132">
        <f t="shared" si="3"/>
        <v>0</v>
      </c>
      <c r="BF96" s="132">
        <f t="shared" si="4"/>
        <v>0</v>
      </c>
      <c r="BG96" s="132">
        <f t="shared" si="5"/>
        <v>0</v>
      </c>
      <c r="BH96" s="132">
        <f t="shared" si="6"/>
        <v>0</v>
      </c>
      <c r="BI96" s="132">
        <f t="shared" si="7"/>
        <v>0</v>
      </c>
      <c r="BJ96" s="15" t="s">
        <v>70</v>
      </c>
      <c r="BK96" s="132">
        <f t="shared" si="8"/>
        <v>0</v>
      </c>
      <c r="BL96" s="15" t="s">
        <v>135</v>
      </c>
      <c r="BM96" s="15" t="s">
        <v>581</v>
      </c>
    </row>
    <row r="97" spans="2:65" s="1" customFormat="1" ht="16.5" customHeight="1">
      <c r="B97" s="122"/>
      <c r="C97" s="154" t="s">
        <v>179</v>
      </c>
      <c r="D97" s="154" t="s">
        <v>147</v>
      </c>
      <c r="E97" s="155" t="s">
        <v>582</v>
      </c>
      <c r="F97" s="156" t="s">
        <v>583</v>
      </c>
      <c r="G97" s="157" t="s">
        <v>143</v>
      </c>
      <c r="H97" s="158">
        <v>20</v>
      </c>
      <c r="I97" s="159"/>
      <c r="J97" s="159"/>
      <c r="K97" s="156" t="s">
        <v>1</v>
      </c>
      <c r="L97" s="160"/>
      <c r="M97" s="161" t="s">
        <v>1</v>
      </c>
      <c r="N97" s="162" t="s">
        <v>33</v>
      </c>
      <c r="O97" s="130">
        <v>0</v>
      </c>
      <c r="P97" s="130">
        <f t="shared" si="0"/>
        <v>0</v>
      </c>
      <c r="Q97" s="130">
        <v>0</v>
      </c>
      <c r="R97" s="130">
        <f t="shared" si="1"/>
        <v>0</v>
      </c>
      <c r="S97" s="130">
        <v>0</v>
      </c>
      <c r="T97" s="131">
        <f t="shared" si="2"/>
        <v>0</v>
      </c>
      <c r="AR97" s="15" t="s">
        <v>150</v>
      </c>
      <c r="AT97" s="15" t="s">
        <v>147</v>
      </c>
      <c r="AU97" s="15" t="s">
        <v>72</v>
      </c>
      <c r="AY97" s="15" t="s">
        <v>127</v>
      </c>
      <c r="BE97" s="132">
        <f t="shared" si="3"/>
        <v>0</v>
      </c>
      <c r="BF97" s="132">
        <f t="shared" si="4"/>
        <v>0</v>
      </c>
      <c r="BG97" s="132">
        <f t="shared" si="5"/>
        <v>0</v>
      </c>
      <c r="BH97" s="132">
        <f t="shared" si="6"/>
        <v>0</v>
      </c>
      <c r="BI97" s="132">
        <f t="shared" si="7"/>
        <v>0</v>
      </c>
      <c r="BJ97" s="15" t="s">
        <v>70</v>
      </c>
      <c r="BK97" s="132">
        <f t="shared" si="8"/>
        <v>0</v>
      </c>
      <c r="BL97" s="15" t="s">
        <v>135</v>
      </c>
      <c r="BM97" s="15" t="s">
        <v>584</v>
      </c>
    </row>
    <row r="98" spans="2:65" s="1" customFormat="1" ht="16.5" customHeight="1">
      <c r="B98" s="122"/>
      <c r="C98" s="154" t="s">
        <v>183</v>
      </c>
      <c r="D98" s="154" t="s">
        <v>147</v>
      </c>
      <c r="E98" s="155" t="s">
        <v>585</v>
      </c>
      <c r="F98" s="156" t="s">
        <v>586</v>
      </c>
      <c r="G98" s="157" t="s">
        <v>143</v>
      </c>
      <c r="H98" s="158">
        <v>20</v>
      </c>
      <c r="I98" s="159"/>
      <c r="J98" s="159"/>
      <c r="K98" s="156" t="s">
        <v>1</v>
      </c>
      <c r="L98" s="160"/>
      <c r="M98" s="161" t="s">
        <v>1</v>
      </c>
      <c r="N98" s="162" t="s">
        <v>33</v>
      </c>
      <c r="O98" s="130">
        <v>0</v>
      </c>
      <c r="P98" s="130">
        <f t="shared" si="0"/>
        <v>0</v>
      </c>
      <c r="Q98" s="130">
        <v>0</v>
      </c>
      <c r="R98" s="130">
        <f t="shared" si="1"/>
        <v>0</v>
      </c>
      <c r="S98" s="130">
        <v>0</v>
      </c>
      <c r="T98" s="131">
        <f t="shared" si="2"/>
        <v>0</v>
      </c>
      <c r="AR98" s="15" t="s">
        <v>150</v>
      </c>
      <c r="AT98" s="15" t="s">
        <v>147</v>
      </c>
      <c r="AU98" s="15" t="s">
        <v>72</v>
      </c>
      <c r="AY98" s="15" t="s">
        <v>127</v>
      </c>
      <c r="BE98" s="132">
        <f t="shared" si="3"/>
        <v>0</v>
      </c>
      <c r="BF98" s="132">
        <f t="shared" si="4"/>
        <v>0</v>
      </c>
      <c r="BG98" s="132">
        <f t="shared" si="5"/>
        <v>0</v>
      </c>
      <c r="BH98" s="132">
        <f t="shared" si="6"/>
        <v>0</v>
      </c>
      <c r="BI98" s="132">
        <f t="shared" si="7"/>
        <v>0</v>
      </c>
      <c r="BJ98" s="15" t="s">
        <v>70</v>
      </c>
      <c r="BK98" s="132">
        <f t="shared" si="8"/>
        <v>0</v>
      </c>
      <c r="BL98" s="15" t="s">
        <v>135</v>
      </c>
      <c r="BM98" s="15" t="s">
        <v>587</v>
      </c>
    </row>
    <row r="99" spans="2:65" s="1" customFormat="1" ht="16.5" customHeight="1">
      <c r="B99" s="122"/>
      <c r="C99" s="154" t="s">
        <v>187</v>
      </c>
      <c r="D99" s="154" t="s">
        <v>147</v>
      </c>
      <c r="E99" s="155" t="s">
        <v>588</v>
      </c>
      <c r="F99" s="156" t="s">
        <v>589</v>
      </c>
      <c r="G99" s="157" t="s">
        <v>199</v>
      </c>
      <c r="H99" s="158">
        <v>300</v>
      </c>
      <c r="I99" s="159"/>
      <c r="J99" s="159"/>
      <c r="K99" s="156" t="s">
        <v>1</v>
      </c>
      <c r="L99" s="160"/>
      <c r="M99" s="161" t="s">
        <v>1</v>
      </c>
      <c r="N99" s="162" t="s">
        <v>33</v>
      </c>
      <c r="O99" s="130">
        <v>0</v>
      </c>
      <c r="P99" s="130">
        <f t="shared" si="0"/>
        <v>0</v>
      </c>
      <c r="Q99" s="130">
        <v>0</v>
      </c>
      <c r="R99" s="130">
        <f t="shared" si="1"/>
        <v>0</v>
      </c>
      <c r="S99" s="130">
        <v>0</v>
      </c>
      <c r="T99" s="131">
        <f t="shared" si="2"/>
        <v>0</v>
      </c>
      <c r="AR99" s="15" t="s">
        <v>150</v>
      </c>
      <c r="AT99" s="15" t="s">
        <v>147</v>
      </c>
      <c r="AU99" s="15" t="s">
        <v>72</v>
      </c>
      <c r="AY99" s="15" t="s">
        <v>127</v>
      </c>
      <c r="BE99" s="132">
        <f t="shared" si="3"/>
        <v>0</v>
      </c>
      <c r="BF99" s="132">
        <f t="shared" si="4"/>
        <v>0</v>
      </c>
      <c r="BG99" s="132">
        <f t="shared" si="5"/>
        <v>0</v>
      </c>
      <c r="BH99" s="132">
        <f t="shared" si="6"/>
        <v>0</v>
      </c>
      <c r="BI99" s="132">
        <f t="shared" si="7"/>
        <v>0</v>
      </c>
      <c r="BJ99" s="15" t="s">
        <v>70</v>
      </c>
      <c r="BK99" s="132">
        <f t="shared" si="8"/>
        <v>0</v>
      </c>
      <c r="BL99" s="15" t="s">
        <v>135</v>
      </c>
      <c r="BM99" s="15" t="s">
        <v>590</v>
      </c>
    </row>
    <row r="100" spans="2:65" s="1" customFormat="1" ht="16.5" customHeight="1">
      <c r="B100" s="122"/>
      <c r="C100" s="154" t="s">
        <v>192</v>
      </c>
      <c r="D100" s="154" t="s">
        <v>147</v>
      </c>
      <c r="E100" s="155" t="s">
        <v>591</v>
      </c>
      <c r="F100" s="156" t="s">
        <v>592</v>
      </c>
      <c r="G100" s="157" t="s">
        <v>593</v>
      </c>
      <c r="H100" s="158">
        <v>1</v>
      </c>
      <c r="I100" s="159"/>
      <c r="J100" s="159"/>
      <c r="K100" s="156" t="s">
        <v>1</v>
      </c>
      <c r="L100" s="160"/>
      <c r="M100" s="161" t="s">
        <v>1</v>
      </c>
      <c r="N100" s="162" t="s">
        <v>33</v>
      </c>
      <c r="O100" s="130">
        <v>0</v>
      </c>
      <c r="P100" s="130">
        <f t="shared" si="0"/>
        <v>0</v>
      </c>
      <c r="Q100" s="130">
        <v>0</v>
      </c>
      <c r="R100" s="130">
        <f t="shared" si="1"/>
        <v>0</v>
      </c>
      <c r="S100" s="130">
        <v>0</v>
      </c>
      <c r="T100" s="131">
        <f t="shared" si="2"/>
        <v>0</v>
      </c>
      <c r="AR100" s="15" t="s">
        <v>150</v>
      </c>
      <c r="AT100" s="15" t="s">
        <v>147</v>
      </c>
      <c r="AU100" s="15" t="s">
        <v>72</v>
      </c>
      <c r="AY100" s="15" t="s">
        <v>127</v>
      </c>
      <c r="BE100" s="132">
        <f t="shared" si="3"/>
        <v>0</v>
      </c>
      <c r="BF100" s="132">
        <f t="shared" si="4"/>
        <v>0</v>
      </c>
      <c r="BG100" s="132">
        <f t="shared" si="5"/>
        <v>0</v>
      </c>
      <c r="BH100" s="132">
        <f t="shared" si="6"/>
        <v>0</v>
      </c>
      <c r="BI100" s="132">
        <f t="shared" si="7"/>
        <v>0</v>
      </c>
      <c r="BJ100" s="15" t="s">
        <v>70</v>
      </c>
      <c r="BK100" s="132">
        <f t="shared" si="8"/>
        <v>0</v>
      </c>
      <c r="BL100" s="15" t="s">
        <v>135</v>
      </c>
      <c r="BM100" s="15" t="s">
        <v>594</v>
      </c>
    </row>
    <row r="101" spans="2:63" s="10" customFormat="1" ht="25.9" customHeight="1">
      <c r="B101" s="110"/>
      <c r="D101" s="111" t="s">
        <v>61</v>
      </c>
      <c r="E101" s="112" t="s">
        <v>230</v>
      </c>
      <c r="F101" s="112" t="s">
        <v>231</v>
      </c>
      <c r="J101" s="113"/>
      <c r="L101" s="110"/>
      <c r="M101" s="114"/>
      <c r="N101" s="115"/>
      <c r="O101" s="115"/>
      <c r="P101" s="116">
        <f>P102</f>
        <v>13.1</v>
      </c>
      <c r="Q101" s="115"/>
      <c r="R101" s="116">
        <f>R102</f>
        <v>0</v>
      </c>
      <c r="S101" s="115"/>
      <c r="T101" s="117">
        <f>T102</f>
        <v>0</v>
      </c>
      <c r="AR101" s="111" t="s">
        <v>72</v>
      </c>
      <c r="AT101" s="118" t="s">
        <v>61</v>
      </c>
      <c r="AU101" s="118" t="s">
        <v>62</v>
      </c>
      <c r="AY101" s="111" t="s">
        <v>127</v>
      </c>
      <c r="BK101" s="119">
        <f>BK102</f>
        <v>0</v>
      </c>
    </row>
    <row r="102" spans="2:63" s="10" customFormat="1" ht="22.7" customHeight="1">
      <c r="B102" s="110"/>
      <c r="D102" s="111" t="s">
        <v>61</v>
      </c>
      <c r="E102" s="120" t="s">
        <v>595</v>
      </c>
      <c r="F102" s="120" t="s">
        <v>596</v>
      </c>
      <c r="J102" s="121"/>
      <c r="L102" s="110"/>
      <c r="M102" s="114"/>
      <c r="N102" s="115"/>
      <c r="O102" s="115"/>
      <c r="P102" s="116">
        <f>SUM(P103:P106)</f>
        <v>13.1</v>
      </c>
      <c r="Q102" s="115"/>
      <c r="R102" s="116">
        <f>SUM(R103:R106)</f>
        <v>0</v>
      </c>
      <c r="S102" s="115"/>
      <c r="T102" s="117">
        <f>SUM(T103:T106)</f>
        <v>0</v>
      </c>
      <c r="AR102" s="111" t="s">
        <v>72</v>
      </c>
      <c r="AT102" s="118" t="s">
        <v>61</v>
      </c>
      <c r="AU102" s="118" t="s">
        <v>70</v>
      </c>
      <c r="AY102" s="111" t="s">
        <v>127</v>
      </c>
      <c r="BK102" s="119">
        <f>SUM(BK103:BK106)</f>
        <v>0</v>
      </c>
    </row>
    <row r="103" spans="2:65" s="1" customFormat="1" ht="16.5" customHeight="1">
      <c r="B103" s="122"/>
      <c r="C103" s="123" t="s">
        <v>196</v>
      </c>
      <c r="D103" s="123" t="s">
        <v>130</v>
      </c>
      <c r="E103" s="124" t="s">
        <v>597</v>
      </c>
      <c r="F103" s="125" t="s">
        <v>598</v>
      </c>
      <c r="G103" s="126" t="s">
        <v>143</v>
      </c>
      <c r="H103" s="127">
        <v>1</v>
      </c>
      <c r="I103" s="128"/>
      <c r="J103" s="128"/>
      <c r="K103" s="125" t="s">
        <v>134</v>
      </c>
      <c r="L103" s="26"/>
      <c r="M103" s="46" t="s">
        <v>1</v>
      </c>
      <c r="N103" s="129" t="s">
        <v>33</v>
      </c>
      <c r="O103" s="130">
        <v>5.5</v>
      </c>
      <c r="P103" s="130">
        <f>O103*H103</f>
        <v>5.5</v>
      </c>
      <c r="Q103" s="130">
        <v>0</v>
      </c>
      <c r="R103" s="130">
        <f>Q103*H103</f>
        <v>0</v>
      </c>
      <c r="S103" s="130">
        <v>0</v>
      </c>
      <c r="T103" s="131">
        <f>S103*H103</f>
        <v>0</v>
      </c>
      <c r="AR103" s="15" t="s">
        <v>206</v>
      </c>
      <c r="AT103" s="15" t="s">
        <v>130</v>
      </c>
      <c r="AU103" s="15" t="s">
        <v>72</v>
      </c>
      <c r="AY103" s="15" t="s">
        <v>127</v>
      </c>
      <c r="BE103" s="132">
        <f>IF(N103="základní",J103,0)</f>
        <v>0</v>
      </c>
      <c r="BF103" s="132">
        <f>IF(N103="snížená",J103,0)</f>
        <v>0</v>
      </c>
      <c r="BG103" s="132">
        <f>IF(N103="zákl. přenesená",J103,0)</f>
        <v>0</v>
      </c>
      <c r="BH103" s="132">
        <f>IF(N103="sníž. přenesená",J103,0)</f>
        <v>0</v>
      </c>
      <c r="BI103" s="132">
        <f>IF(N103="nulová",J103,0)</f>
        <v>0</v>
      </c>
      <c r="BJ103" s="15" t="s">
        <v>70</v>
      </c>
      <c r="BK103" s="132">
        <f>ROUND(I103*H103,2)</f>
        <v>0</v>
      </c>
      <c r="BL103" s="15" t="s">
        <v>206</v>
      </c>
      <c r="BM103" s="15" t="s">
        <v>599</v>
      </c>
    </row>
    <row r="104" spans="2:65" s="1" customFormat="1" ht="16.5" customHeight="1">
      <c r="B104" s="122"/>
      <c r="C104" s="123" t="s">
        <v>8</v>
      </c>
      <c r="D104" s="123" t="s">
        <v>130</v>
      </c>
      <c r="E104" s="124" t="s">
        <v>600</v>
      </c>
      <c r="F104" s="125" t="s">
        <v>601</v>
      </c>
      <c r="G104" s="126" t="s">
        <v>143</v>
      </c>
      <c r="H104" s="127">
        <v>8</v>
      </c>
      <c r="I104" s="128"/>
      <c r="J104" s="128"/>
      <c r="K104" s="125" t="s">
        <v>134</v>
      </c>
      <c r="L104" s="26"/>
      <c r="M104" s="46" t="s">
        <v>1</v>
      </c>
      <c r="N104" s="129" t="s">
        <v>33</v>
      </c>
      <c r="O104" s="130">
        <v>0.65</v>
      </c>
      <c r="P104" s="130">
        <f>O104*H104</f>
        <v>5.2</v>
      </c>
      <c r="Q104" s="130">
        <v>0</v>
      </c>
      <c r="R104" s="130">
        <f>Q104*H104</f>
        <v>0</v>
      </c>
      <c r="S104" s="130">
        <v>0</v>
      </c>
      <c r="T104" s="131">
        <f>S104*H104</f>
        <v>0</v>
      </c>
      <c r="AR104" s="15" t="s">
        <v>206</v>
      </c>
      <c r="AT104" s="15" t="s">
        <v>130</v>
      </c>
      <c r="AU104" s="15" t="s">
        <v>72</v>
      </c>
      <c r="AY104" s="15" t="s">
        <v>127</v>
      </c>
      <c r="BE104" s="132">
        <f>IF(N104="základní",J104,0)</f>
        <v>0</v>
      </c>
      <c r="BF104" s="132">
        <f>IF(N104="snížená",J104,0)</f>
        <v>0</v>
      </c>
      <c r="BG104" s="132">
        <f>IF(N104="zákl. přenesená",J104,0)</f>
        <v>0</v>
      </c>
      <c r="BH104" s="132">
        <f>IF(N104="sníž. přenesená",J104,0)</f>
        <v>0</v>
      </c>
      <c r="BI104" s="132">
        <f>IF(N104="nulová",J104,0)</f>
        <v>0</v>
      </c>
      <c r="BJ104" s="15" t="s">
        <v>70</v>
      </c>
      <c r="BK104" s="132">
        <f>ROUND(I104*H104,2)</f>
        <v>0</v>
      </c>
      <c r="BL104" s="15" t="s">
        <v>206</v>
      </c>
      <c r="BM104" s="15" t="s">
        <v>602</v>
      </c>
    </row>
    <row r="105" spans="2:65" s="1" customFormat="1" ht="16.5" customHeight="1">
      <c r="B105" s="122"/>
      <c r="C105" s="123" t="s">
        <v>206</v>
      </c>
      <c r="D105" s="123" t="s">
        <v>130</v>
      </c>
      <c r="E105" s="124" t="s">
        <v>603</v>
      </c>
      <c r="F105" s="125" t="s">
        <v>604</v>
      </c>
      <c r="G105" s="126" t="s">
        <v>143</v>
      </c>
      <c r="H105" s="127">
        <v>1</v>
      </c>
      <c r="I105" s="128"/>
      <c r="J105" s="128"/>
      <c r="K105" s="125" t="s">
        <v>134</v>
      </c>
      <c r="L105" s="26"/>
      <c r="M105" s="46" t="s">
        <v>1</v>
      </c>
      <c r="N105" s="129" t="s">
        <v>33</v>
      </c>
      <c r="O105" s="130">
        <v>2.4</v>
      </c>
      <c r="P105" s="130">
        <f>O105*H105</f>
        <v>2.4</v>
      </c>
      <c r="Q105" s="130">
        <v>0</v>
      </c>
      <c r="R105" s="130">
        <f>Q105*H105</f>
        <v>0</v>
      </c>
      <c r="S105" s="130">
        <v>0</v>
      </c>
      <c r="T105" s="131">
        <f>S105*H105</f>
        <v>0</v>
      </c>
      <c r="AR105" s="15" t="s">
        <v>206</v>
      </c>
      <c r="AT105" s="15" t="s">
        <v>130</v>
      </c>
      <c r="AU105" s="15" t="s">
        <v>72</v>
      </c>
      <c r="AY105" s="15" t="s">
        <v>127</v>
      </c>
      <c r="BE105" s="132">
        <f>IF(N105="základní",J105,0)</f>
        <v>0</v>
      </c>
      <c r="BF105" s="132">
        <f>IF(N105="snížená",J105,0)</f>
        <v>0</v>
      </c>
      <c r="BG105" s="132">
        <f>IF(N105="zákl. přenesená",J105,0)</f>
        <v>0</v>
      </c>
      <c r="BH105" s="132">
        <f>IF(N105="sníž. přenesená",J105,0)</f>
        <v>0</v>
      </c>
      <c r="BI105" s="132">
        <f>IF(N105="nulová",J105,0)</f>
        <v>0</v>
      </c>
      <c r="BJ105" s="15" t="s">
        <v>70</v>
      </c>
      <c r="BK105" s="132">
        <f>ROUND(I105*H105,2)</f>
        <v>0</v>
      </c>
      <c r="BL105" s="15" t="s">
        <v>206</v>
      </c>
      <c r="BM105" s="15" t="s">
        <v>605</v>
      </c>
    </row>
    <row r="106" spans="2:65" s="1" customFormat="1" ht="16.5" customHeight="1">
      <c r="B106" s="122"/>
      <c r="C106" s="123" t="s">
        <v>211</v>
      </c>
      <c r="D106" s="123" t="s">
        <v>130</v>
      </c>
      <c r="E106" s="124" t="s">
        <v>606</v>
      </c>
      <c r="F106" s="125" t="s">
        <v>607</v>
      </c>
      <c r="G106" s="126" t="s">
        <v>247</v>
      </c>
      <c r="H106" s="127">
        <v>1149.6</v>
      </c>
      <c r="I106" s="128"/>
      <c r="J106" s="128"/>
      <c r="K106" s="125" t="s">
        <v>134</v>
      </c>
      <c r="L106" s="26"/>
      <c r="M106" s="163" t="s">
        <v>1</v>
      </c>
      <c r="N106" s="164" t="s">
        <v>33</v>
      </c>
      <c r="O106" s="165">
        <v>0</v>
      </c>
      <c r="P106" s="165">
        <f>O106*H106</f>
        <v>0</v>
      </c>
      <c r="Q106" s="165">
        <v>0</v>
      </c>
      <c r="R106" s="165">
        <f>Q106*H106</f>
        <v>0</v>
      </c>
      <c r="S106" s="165">
        <v>0</v>
      </c>
      <c r="T106" s="166">
        <f>S106*H106</f>
        <v>0</v>
      </c>
      <c r="AR106" s="15" t="s">
        <v>206</v>
      </c>
      <c r="AT106" s="15" t="s">
        <v>130</v>
      </c>
      <c r="AU106" s="15" t="s">
        <v>72</v>
      </c>
      <c r="AY106" s="15" t="s">
        <v>127</v>
      </c>
      <c r="BE106" s="132">
        <f>IF(N106="základní",J106,0)</f>
        <v>0</v>
      </c>
      <c r="BF106" s="132">
        <f>IF(N106="snížená",J106,0)</f>
        <v>0</v>
      </c>
      <c r="BG106" s="132">
        <f>IF(N106="zákl. přenesená",J106,0)</f>
        <v>0</v>
      </c>
      <c r="BH106" s="132">
        <f>IF(N106="sníž. přenesená",J106,0)</f>
        <v>0</v>
      </c>
      <c r="BI106" s="132">
        <f>IF(N106="nulová",J106,0)</f>
        <v>0</v>
      </c>
      <c r="BJ106" s="15" t="s">
        <v>70</v>
      </c>
      <c r="BK106" s="132">
        <f>ROUND(I106*H106,2)</f>
        <v>0</v>
      </c>
      <c r="BL106" s="15" t="s">
        <v>206</v>
      </c>
      <c r="BM106" s="15" t="s">
        <v>608</v>
      </c>
    </row>
    <row r="107" spans="2:12" s="1" customFormat="1" ht="6.95" customHeight="1">
      <c r="B107" s="36"/>
      <c r="C107" s="37"/>
      <c r="D107" s="37"/>
      <c r="E107" s="37"/>
      <c r="F107" s="37"/>
      <c r="G107" s="37"/>
      <c r="H107" s="37"/>
      <c r="I107" s="37"/>
      <c r="J107" s="37"/>
      <c r="K107" s="37"/>
      <c r="L107" s="26"/>
    </row>
  </sheetData>
  <autoFilter ref="C83:K106"/>
  <mergeCells count="9">
    <mergeCell ref="E50:H50"/>
    <mergeCell ref="E74:H74"/>
    <mergeCell ref="E76:H76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89"/>
  <sheetViews>
    <sheetView showGridLines="0" workbookViewId="0" topLeftCell="A31">
      <selection activeCell="J12" sqref="J12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0" customWidth="1"/>
    <col min="10" max="10" width="23.421875" style="0" customWidth="1"/>
    <col min="11" max="11" width="15.42187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>
      <c r="A1" s="80"/>
    </row>
    <row r="2" spans="12:46" ht="36.95" customHeight="1">
      <c r="L2" s="201" t="s">
        <v>5</v>
      </c>
      <c r="M2" s="199"/>
      <c r="N2" s="199"/>
      <c r="O2" s="199"/>
      <c r="P2" s="199"/>
      <c r="Q2" s="199"/>
      <c r="R2" s="199"/>
      <c r="S2" s="199"/>
      <c r="T2" s="199"/>
      <c r="U2" s="199"/>
      <c r="V2" s="199"/>
      <c r="AT2" s="15" t="s">
        <v>81</v>
      </c>
    </row>
    <row r="3" spans="2:46" ht="6.9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8"/>
      <c r="AT3" s="15" t="s">
        <v>72</v>
      </c>
    </row>
    <row r="4" spans="2:46" ht="24.95" customHeight="1">
      <c r="B4" s="18"/>
      <c r="D4" s="19" t="s">
        <v>91</v>
      </c>
      <c r="L4" s="18"/>
      <c r="M4" s="20" t="s">
        <v>10</v>
      </c>
      <c r="AT4" s="15" t="s">
        <v>3</v>
      </c>
    </row>
    <row r="5" spans="2:12" ht="6.95" customHeight="1">
      <c r="B5" s="18"/>
      <c r="L5" s="18"/>
    </row>
    <row r="6" spans="2:12" ht="12" customHeight="1">
      <c r="B6" s="18"/>
      <c r="D6" s="23" t="s">
        <v>14</v>
      </c>
      <c r="L6" s="18"/>
    </row>
    <row r="7" spans="2:12" ht="16.5" customHeight="1">
      <c r="B7" s="18"/>
      <c r="E7" s="207" t="str">
        <f>'Rekapitulace stavby'!K6</f>
        <v>SPŠ Velíšská - rekonstrukce instalací</v>
      </c>
      <c r="F7" s="208"/>
      <c r="G7" s="208"/>
      <c r="H7" s="208"/>
      <c r="L7" s="18"/>
    </row>
    <row r="8" spans="2:12" s="1" customFormat="1" ht="12" customHeight="1">
      <c r="B8" s="26"/>
      <c r="D8" s="23" t="s">
        <v>92</v>
      </c>
      <c r="L8" s="26"/>
    </row>
    <row r="9" spans="2:12" s="1" customFormat="1" ht="36.95" customHeight="1">
      <c r="B9" s="26"/>
      <c r="E9" s="191" t="s">
        <v>609</v>
      </c>
      <c r="F9" s="175"/>
      <c r="G9" s="175"/>
      <c r="H9" s="175"/>
      <c r="L9" s="26"/>
    </row>
    <row r="10" spans="2:12" s="1" customFormat="1" ht="12">
      <c r="B10" s="26"/>
      <c r="L10" s="26"/>
    </row>
    <row r="11" spans="2:12" s="1" customFormat="1" ht="12" customHeight="1">
      <c r="B11" s="26"/>
      <c r="D11" s="23" t="s">
        <v>15</v>
      </c>
      <c r="F11" s="15" t="s">
        <v>1</v>
      </c>
      <c r="I11" s="23" t="s">
        <v>16</v>
      </c>
      <c r="J11" s="15" t="s">
        <v>1</v>
      </c>
      <c r="L11" s="26"/>
    </row>
    <row r="12" spans="2:12" s="1" customFormat="1" ht="12" customHeight="1">
      <c r="B12" s="26"/>
      <c r="D12" s="23" t="s">
        <v>17</v>
      </c>
      <c r="F12" s="15" t="s">
        <v>18</v>
      </c>
      <c r="I12" s="23" t="s">
        <v>19</v>
      </c>
      <c r="J12" s="170" t="s">
        <v>18</v>
      </c>
      <c r="L12" s="26"/>
    </row>
    <row r="13" spans="2:12" s="1" customFormat="1" ht="10.7" customHeight="1">
      <c r="B13" s="26"/>
      <c r="L13" s="26"/>
    </row>
    <row r="14" spans="2:12" s="1" customFormat="1" ht="12" customHeight="1">
      <c r="B14" s="26"/>
      <c r="D14" s="23" t="s">
        <v>20</v>
      </c>
      <c r="I14" s="23" t="s">
        <v>21</v>
      </c>
      <c r="J14" s="15" t="str">
        <f>IF('Rekapitulace stavby'!AN10="","",'Rekapitulace stavby'!AN10)</f>
        <v/>
      </c>
      <c r="L14" s="26"/>
    </row>
    <row r="15" spans="2:12" s="1" customFormat="1" ht="18" customHeight="1">
      <c r="B15" s="26"/>
      <c r="E15" s="15" t="str">
        <f>IF('Rekapitulace stavby'!E11="","",'Rekapitulace stavby'!E11)</f>
        <v xml:space="preserve"> </v>
      </c>
      <c r="I15" s="23" t="s">
        <v>22</v>
      </c>
      <c r="J15" s="15" t="str">
        <f>IF('Rekapitulace stavby'!AN11="","",'Rekapitulace stavby'!AN11)</f>
        <v/>
      </c>
      <c r="L15" s="26"/>
    </row>
    <row r="16" spans="2:12" s="1" customFormat="1" ht="6.95" customHeight="1">
      <c r="B16" s="26"/>
      <c r="L16" s="26"/>
    </row>
    <row r="17" spans="2:12" s="1" customFormat="1" ht="12" customHeight="1">
      <c r="B17" s="26"/>
      <c r="D17" s="23" t="s">
        <v>23</v>
      </c>
      <c r="I17" s="23" t="s">
        <v>21</v>
      </c>
      <c r="J17" s="15" t="str">
        <f>'Rekapitulace stavby'!AN13</f>
        <v/>
      </c>
      <c r="L17" s="26"/>
    </row>
    <row r="18" spans="2:12" s="1" customFormat="1" ht="18" customHeight="1">
      <c r="B18" s="26"/>
      <c r="E18" s="198" t="str">
        <f>'Rekapitulace stavby'!E14</f>
        <v xml:space="preserve"> </v>
      </c>
      <c r="F18" s="198"/>
      <c r="G18" s="198"/>
      <c r="H18" s="198"/>
      <c r="I18" s="23" t="s">
        <v>22</v>
      </c>
      <c r="J18" s="15" t="str">
        <f>'Rekapitulace stavby'!AN14</f>
        <v/>
      </c>
      <c r="L18" s="26"/>
    </row>
    <row r="19" spans="2:12" s="1" customFormat="1" ht="6.95" customHeight="1">
      <c r="B19" s="26"/>
      <c r="L19" s="26"/>
    </row>
    <row r="20" spans="2:12" s="1" customFormat="1" ht="12" customHeight="1">
      <c r="B20" s="26"/>
      <c r="D20" s="23" t="s">
        <v>24</v>
      </c>
      <c r="I20" s="23" t="s">
        <v>21</v>
      </c>
      <c r="J20" s="15" t="str">
        <f>IF('Rekapitulace stavby'!AN16="","",'Rekapitulace stavby'!AN16)</f>
        <v/>
      </c>
      <c r="L20" s="26"/>
    </row>
    <row r="21" spans="2:12" s="1" customFormat="1" ht="18" customHeight="1">
      <c r="B21" s="26"/>
      <c r="E21" s="15" t="str">
        <f>IF('Rekapitulace stavby'!E17="","",'Rekapitulace stavby'!E17)</f>
        <v xml:space="preserve"> </v>
      </c>
      <c r="I21" s="23" t="s">
        <v>22</v>
      </c>
      <c r="J21" s="15" t="str">
        <f>IF('Rekapitulace stavby'!AN17="","",'Rekapitulace stavby'!AN17)</f>
        <v/>
      </c>
      <c r="L21" s="26"/>
    </row>
    <row r="22" spans="2:12" s="1" customFormat="1" ht="6.95" customHeight="1">
      <c r="B22" s="26"/>
      <c r="L22" s="26"/>
    </row>
    <row r="23" spans="2:12" s="1" customFormat="1" ht="12" customHeight="1">
      <c r="B23" s="26"/>
      <c r="D23" s="23" t="s">
        <v>26</v>
      </c>
      <c r="I23" s="23" t="s">
        <v>21</v>
      </c>
      <c r="J23" s="15" t="str">
        <f>IF('Rekapitulace stavby'!AN19="","",'Rekapitulace stavby'!AN19)</f>
        <v/>
      </c>
      <c r="L23" s="26"/>
    </row>
    <row r="24" spans="2:12" s="1" customFormat="1" ht="18" customHeight="1">
      <c r="B24" s="26"/>
      <c r="E24" s="15" t="str">
        <f>IF('Rekapitulace stavby'!E20="","",'Rekapitulace stavby'!E20)</f>
        <v xml:space="preserve"> </v>
      </c>
      <c r="I24" s="23" t="s">
        <v>22</v>
      </c>
      <c r="J24" s="15" t="str">
        <f>IF('Rekapitulace stavby'!AN20="","",'Rekapitulace stavby'!AN20)</f>
        <v/>
      </c>
      <c r="L24" s="26"/>
    </row>
    <row r="25" spans="2:12" s="1" customFormat="1" ht="6.95" customHeight="1">
      <c r="B25" s="26"/>
      <c r="L25" s="26"/>
    </row>
    <row r="26" spans="2:12" s="1" customFormat="1" ht="12" customHeight="1">
      <c r="B26" s="26"/>
      <c r="D26" s="23" t="s">
        <v>27</v>
      </c>
      <c r="L26" s="26"/>
    </row>
    <row r="27" spans="2:12" s="6" customFormat="1" ht="16.5" customHeight="1">
      <c r="B27" s="81"/>
      <c r="E27" s="202" t="s">
        <v>1</v>
      </c>
      <c r="F27" s="202"/>
      <c r="G27" s="202"/>
      <c r="H27" s="202"/>
      <c r="L27" s="81"/>
    </row>
    <row r="28" spans="2:12" s="1" customFormat="1" ht="6.95" customHeight="1">
      <c r="B28" s="26"/>
      <c r="L28" s="26"/>
    </row>
    <row r="29" spans="2:12" s="1" customFormat="1" ht="6.95" customHeight="1">
      <c r="B29" s="26"/>
      <c r="D29" s="44"/>
      <c r="E29" s="44"/>
      <c r="F29" s="44"/>
      <c r="G29" s="44"/>
      <c r="H29" s="44"/>
      <c r="I29" s="44"/>
      <c r="J29" s="44"/>
      <c r="K29" s="44"/>
      <c r="L29" s="26"/>
    </row>
    <row r="30" spans="2:12" s="1" customFormat="1" ht="25.35" customHeight="1">
      <c r="B30" s="26"/>
      <c r="D30" s="82" t="s">
        <v>28</v>
      </c>
      <c r="J30" s="58">
        <f>ROUND(J81,2)</f>
        <v>0</v>
      </c>
      <c r="L30" s="26"/>
    </row>
    <row r="31" spans="2:12" s="1" customFormat="1" ht="6.95" customHeight="1">
      <c r="B31" s="26"/>
      <c r="D31" s="44"/>
      <c r="E31" s="44"/>
      <c r="F31" s="44"/>
      <c r="G31" s="44"/>
      <c r="H31" s="44"/>
      <c r="I31" s="44"/>
      <c r="J31" s="44"/>
      <c r="K31" s="44"/>
      <c r="L31" s="26"/>
    </row>
    <row r="32" spans="2:12" s="1" customFormat="1" ht="14.45" customHeight="1">
      <c r="B32" s="26"/>
      <c r="F32" s="29" t="s">
        <v>30</v>
      </c>
      <c r="I32" s="29" t="s">
        <v>29</v>
      </c>
      <c r="J32" s="29" t="s">
        <v>31</v>
      </c>
      <c r="L32" s="26"/>
    </row>
    <row r="33" spans="2:12" s="1" customFormat="1" ht="14.45" customHeight="1">
      <c r="B33" s="26"/>
      <c r="D33" s="23" t="s">
        <v>32</v>
      </c>
      <c r="E33" s="23" t="s">
        <v>33</v>
      </c>
      <c r="F33" s="83">
        <f>ROUND((SUM(BE81:BE88)),2)</f>
        <v>0</v>
      </c>
      <c r="I33" s="31">
        <v>0.21</v>
      </c>
      <c r="J33" s="83">
        <f>ROUND(((SUM(BE81:BE88))*I33),2)</f>
        <v>0</v>
      </c>
      <c r="L33" s="26"/>
    </row>
    <row r="34" spans="2:12" s="1" customFormat="1" ht="14.45" customHeight="1">
      <c r="B34" s="26"/>
      <c r="E34" s="23" t="s">
        <v>34</v>
      </c>
      <c r="F34" s="83">
        <f>ROUND((SUM(BF81:BF88)),2)</f>
        <v>0</v>
      </c>
      <c r="I34" s="31">
        <v>0.15</v>
      </c>
      <c r="J34" s="83">
        <f>ROUND(((SUM(BF81:BF88))*I34),2)</f>
        <v>0</v>
      </c>
      <c r="L34" s="26"/>
    </row>
    <row r="35" spans="2:12" s="1" customFormat="1" ht="14.45" customHeight="1" hidden="1">
      <c r="B35" s="26"/>
      <c r="E35" s="23" t="s">
        <v>35</v>
      </c>
      <c r="F35" s="83">
        <f>ROUND((SUM(BG81:BG88)),2)</f>
        <v>0</v>
      </c>
      <c r="I35" s="31">
        <v>0.21</v>
      </c>
      <c r="J35" s="83">
        <f>0</f>
        <v>0</v>
      </c>
      <c r="L35" s="26"/>
    </row>
    <row r="36" spans="2:12" s="1" customFormat="1" ht="14.45" customHeight="1" hidden="1">
      <c r="B36" s="26"/>
      <c r="E36" s="23" t="s">
        <v>36</v>
      </c>
      <c r="F36" s="83">
        <f>ROUND((SUM(BH81:BH88)),2)</f>
        <v>0</v>
      </c>
      <c r="I36" s="31">
        <v>0.15</v>
      </c>
      <c r="J36" s="83">
        <f>0</f>
        <v>0</v>
      </c>
      <c r="L36" s="26"/>
    </row>
    <row r="37" spans="2:12" s="1" customFormat="1" ht="14.45" customHeight="1" hidden="1">
      <c r="B37" s="26"/>
      <c r="E37" s="23" t="s">
        <v>37</v>
      </c>
      <c r="F37" s="83">
        <f>ROUND((SUM(BI81:BI88)),2)</f>
        <v>0</v>
      </c>
      <c r="I37" s="31">
        <v>0</v>
      </c>
      <c r="J37" s="83">
        <f>0</f>
        <v>0</v>
      </c>
      <c r="L37" s="26"/>
    </row>
    <row r="38" spans="2:12" s="1" customFormat="1" ht="6.95" customHeight="1">
      <c r="B38" s="26"/>
      <c r="L38" s="26"/>
    </row>
    <row r="39" spans="2:12" s="1" customFormat="1" ht="25.35" customHeight="1">
      <c r="B39" s="26"/>
      <c r="C39" s="84"/>
      <c r="D39" s="85" t="s">
        <v>38</v>
      </c>
      <c r="E39" s="49"/>
      <c r="F39" s="49"/>
      <c r="G39" s="86" t="s">
        <v>39</v>
      </c>
      <c r="H39" s="87" t="s">
        <v>40</v>
      </c>
      <c r="I39" s="49"/>
      <c r="J39" s="88">
        <f>SUM(J30:J37)</f>
        <v>0</v>
      </c>
      <c r="K39" s="89"/>
      <c r="L39" s="26"/>
    </row>
    <row r="40" spans="2:12" s="1" customFormat="1" ht="14.45" customHeight="1">
      <c r="B40" s="36"/>
      <c r="C40" s="37"/>
      <c r="D40" s="37"/>
      <c r="E40" s="37"/>
      <c r="F40" s="37"/>
      <c r="G40" s="37"/>
      <c r="H40" s="37"/>
      <c r="I40" s="37"/>
      <c r="J40" s="37"/>
      <c r="K40" s="37"/>
      <c r="L40" s="26"/>
    </row>
    <row r="44" spans="2:12" s="1" customFormat="1" ht="6.95" customHeight="1">
      <c r="B44" s="38"/>
      <c r="C44" s="39"/>
      <c r="D44" s="39"/>
      <c r="E44" s="39"/>
      <c r="F44" s="39"/>
      <c r="G44" s="39"/>
      <c r="H44" s="39"/>
      <c r="I44" s="39"/>
      <c r="J44" s="39"/>
      <c r="K44" s="39"/>
      <c r="L44" s="26"/>
    </row>
    <row r="45" spans="2:12" s="1" customFormat="1" ht="24.95" customHeight="1">
      <c r="B45" s="26"/>
      <c r="C45" s="19" t="s">
        <v>94</v>
      </c>
      <c r="L45" s="26"/>
    </row>
    <row r="46" spans="2:12" s="1" customFormat="1" ht="6.95" customHeight="1">
      <c r="B46" s="26"/>
      <c r="L46" s="26"/>
    </row>
    <row r="47" spans="2:12" s="1" customFormat="1" ht="12" customHeight="1">
      <c r="B47" s="26"/>
      <c r="C47" s="23" t="s">
        <v>14</v>
      </c>
      <c r="L47" s="26"/>
    </row>
    <row r="48" spans="2:12" s="1" customFormat="1" ht="16.5" customHeight="1">
      <c r="B48" s="26"/>
      <c r="E48" s="207" t="str">
        <f>E7</f>
        <v>SPŠ Velíšská - rekonstrukce instalací</v>
      </c>
      <c r="F48" s="208"/>
      <c r="G48" s="208"/>
      <c r="H48" s="208"/>
      <c r="L48" s="26"/>
    </row>
    <row r="49" spans="2:12" s="1" customFormat="1" ht="12" customHeight="1">
      <c r="B49" s="26"/>
      <c r="C49" s="23" t="s">
        <v>92</v>
      </c>
      <c r="L49" s="26"/>
    </row>
    <row r="50" spans="2:12" s="1" customFormat="1" ht="16.5" customHeight="1">
      <c r="B50" s="26"/>
      <c r="E50" s="191" t="str">
        <f>E9</f>
        <v>SO 04 - HZS</v>
      </c>
      <c r="F50" s="175"/>
      <c r="G50" s="175"/>
      <c r="H50" s="175"/>
      <c r="L50" s="26"/>
    </row>
    <row r="51" spans="2:12" s="1" customFormat="1" ht="6.95" customHeight="1">
      <c r="B51" s="26"/>
      <c r="L51" s="26"/>
    </row>
    <row r="52" spans="2:12" s="1" customFormat="1" ht="12" customHeight="1">
      <c r="B52" s="26"/>
      <c r="C52" s="23" t="s">
        <v>17</v>
      </c>
      <c r="F52" s="15" t="str">
        <f>F12</f>
        <v xml:space="preserve"> </v>
      </c>
      <c r="I52" s="23" t="s">
        <v>19</v>
      </c>
      <c r="J52" s="170" t="s">
        <v>18</v>
      </c>
      <c r="L52" s="26"/>
    </row>
    <row r="53" spans="2:12" s="1" customFormat="1" ht="6.95" customHeight="1">
      <c r="B53" s="26"/>
      <c r="L53" s="26"/>
    </row>
    <row r="54" spans="2:12" s="1" customFormat="1" ht="13.7" customHeight="1">
      <c r="B54" s="26"/>
      <c r="C54" s="23" t="s">
        <v>20</v>
      </c>
      <c r="F54" s="15" t="str">
        <f>E15</f>
        <v xml:space="preserve"> </v>
      </c>
      <c r="I54" s="23" t="s">
        <v>24</v>
      </c>
      <c r="J54" s="24" t="str">
        <f>E21</f>
        <v xml:space="preserve"> </v>
      </c>
      <c r="L54" s="26"/>
    </row>
    <row r="55" spans="2:12" s="1" customFormat="1" ht="13.7" customHeight="1">
      <c r="B55" s="26"/>
      <c r="C55" s="23" t="s">
        <v>23</v>
      </c>
      <c r="F55" s="15" t="str">
        <f>IF(E18="","",E18)</f>
        <v xml:space="preserve"> </v>
      </c>
      <c r="I55" s="23" t="s">
        <v>26</v>
      </c>
      <c r="J55" s="24" t="str">
        <f>E24</f>
        <v xml:space="preserve"> </v>
      </c>
      <c r="L55" s="26"/>
    </row>
    <row r="56" spans="2:12" s="1" customFormat="1" ht="10.35" customHeight="1">
      <c r="B56" s="26"/>
      <c r="L56" s="26"/>
    </row>
    <row r="57" spans="2:12" s="1" customFormat="1" ht="29.25" customHeight="1">
      <c r="B57" s="26"/>
      <c r="C57" s="90" t="s">
        <v>95</v>
      </c>
      <c r="D57" s="84"/>
      <c r="E57" s="84"/>
      <c r="F57" s="84"/>
      <c r="G57" s="84"/>
      <c r="H57" s="84"/>
      <c r="I57" s="84"/>
      <c r="J57" s="91" t="s">
        <v>96</v>
      </c>
      <c r="K57" s="84"/>
      <c r="L57" s="26"/>
    </row>
    <row r="58" spans="2:12" s="1" customFormat="1" ht="10.35" customHeight="1">
      <c r="B58" s="26"/>
      <c r="L58" s="26"/>
    </row>
    <row r="59" spans="2:47" s="1" customFormat="1" ht="22.7" customHeight="1">
      <c r="B59" s="26"/>
      <c r="C59" s="92" t="s">
        <v>97</v>
      </c>
      <c r="J59" s="58">
        <f>J81</f>
        <v>0</v>
      </c>
      <c r="L59" s="26"/>
      <c r="AU59" s="15" t="s">
        <v>98</v>
      </c>
    </row>
    <row r="60" spans="2:12" s="7" customFormat="1" ht="24.95" customHeight="1">
      <c r="B60" s="93"/>
      <c r="D60" s="94" t="s">
        <v>106</v>
      </c>
      <c r="E60" s="95"/>
      <c r="F60" s="95"/>
      <c r="G60" s="95"/>
      <c r="H60" s="95"/>
      <c r="I60" s="95"/>
      <c r="J60" s="96">
        <f>J82</f>
        <v>0</v>
      </c>
      <c r="L60" s="93"/>
    </row>
    <row r="61" spans="2:12" s="8" customFormat="1" ht="19.9" customHeight="1">
      <c r="B61" s="97"/>
      <c r="D61" s="98" t="s">
        <v>551</v>
      </c>
      <c r="E61" s="99"/>
      <c r="F61" s="99"/>
      <c r="G61" s="99"/>
      <c r="H61" s="99"/>
      <c r="I61" s="99"/>
      <c r="J61" s="100">
        <f>J83</f>
        <v>0</v>
      </c>
      <c r="L61" s="97"/>
    </row>
    <row r="62" spans="2:12" s="1" customFormat="1" ht="21.75" customHeight="1">
      <c r="B62" s="26"/>
      <c r="L62" s="26"/>
    </row>
    <row r="63" spans="2:12" s="1" customFormat="1" ht="6.95" customHeight="1">
      <c r="B63" s="36"/>
      <c r="C63" s="37"/>
      <c r="D63" s="37"/>
      <c r="E63" s="37"/>
      <c r="F63" s="37"/>
      <c r="G63" s="37"/>
      <c r="H63" s="37"/>
      <c r="I63" s="37"/>
      <c r="J63" s="37"/>
      <c r="K63" s="37"/>
      <c r="L63" s="26"/>
    </row>
    <row r="67" spans="2:12" s="1" customFormat="1" ht="6.95" customHeight="1">
      <c r="B67" s="38"/>
      <c r="C67" s="39"/>
      <c r="D67" s="39"/>
      <c r="E67" s="39"/>
      <c r="F67" s="39"/>
      <c r="G67" s="39"/>
      <c r="H67" s="39"/>
      <c r="I67" s="39"/>
      <c r="J67" s="39"/>
      <c r="K67" s="39"/>
      <c r="L67" s="26"/>
    </row>
    <row r="68" spans="2:12" s="1" customFormat="1" ht="24.95" customHeight="1">
      <c r="B68" s="26"/>
      <c r="C68" s="19" t="s">
        <v>112</v>
      </c>
      <c r="L68" s="26"/>
    </row>
    <row r="69" spans="2:12" s="1" customFormat="1" ht="6.95" customHeight="1">
      <c r="B69" s="26"/>
      <c r="L69" s="26"/>
    </row>
    <row r="70" spans="2:12" s="1" customFormat="1" ht="12" customHeight="1">
      <c r="B70" s="26"/>
      <c r="C70" s="23" t="s">
        <v>14</v>
      </c>
      <c r="L70" s="26"/>
    </row>
    <row r="71" spans="2:12" s="1" customFormat="1" ht="16.5" customHeight="1">
      <c r="B71" s="26"/>
      <c r="E71" s="207" t="str">
        <f>E7</f>
        <v>SPŠ Velíšská - rekonstrukce instalací</v>
      </c>
      <c r="F71" s="208"/>
      <c r="G71" s="208"/>
      <c r="H71" s="208"/>
      <c r="L71" s="26"/>
    </row>
    <row r="72" spans="2:12" s="1" customFormat="1" ht="12" customHeight="1">
      <c r="B72" s="26"/>
      <c r="C72" s="23" t="s">
        <v>92</v>
      </c>
      <c r="L72" s="26"/>
    </row>
    <row r="73" spans="2:12" s="1" customFormat="1" ht="16.5" customHeight="1">
      <c r="B73" s="26"/>
      <c r="E73" s="191" t="str">
        <f>E9</f>
        <v>SO 04 - HZS</v>
      </c>
      <c r="F73" s="175"/>
      <c r="G73" s="175"/>
      <c r="H73" s="175"/>
      <c r="L73" s="26"/>
    </row>
    <row r="74" spans="2:12" s="1" customFormat="1" ht="6.95" customHeight="1">
      <c r="B74" s="26"/>
      <c r="L74" s="26"/>
    </row>
    <row r="75" spans="2:12" s="1" customFormat="1" ht="12" customHeight="1">
      <c r="B75" s="26"/>
      <c r="C75" s="23" t="s">
        <v>17</v>
      </c>
      <c r="F75" s="15" t="str">
        <f>F12</f>
        <v xml:space="preserve"> </v>
      </c>
      <c r="I75" s="23" t="s">
        <v>19</v>
      </c>
      <c r="J75" s="170" t="s">
        <v>18</v>
      </c>
      <c r="L75" s="26"/>
    </row>
    <row r="76" spans="2:12" s="1" customFormat="1" ht="6.95" customHeight="1">
      <c r="B76" s="26"/>
      <c r="L76" s="26"/>
    </row>
    <row r="77" spans="2:12" s="1" customFormat="1" ht="13.7" customHeight="1">
      <c r="B77" s="26"/>
      <c r="C77" s="23" t="s">
        <v>20</v>
      </c>
      <c r="F77" s="15" t="str">
        <f>E15</f>
        <v xml:space="preserve"> </v>
      </c>
      <c r="I77" s="23" t="s">
        <v>24</v>
      </c>
      <c r="J77" s="24" t="str">
        <f>E21</f>
        <v xml:space="preserve"> </v>
      </c>
      <c r="L77" s="26"/>
    </row>
    <row r="78" spans="2:12" s="1" customFormat="1" ht="13.7" customHeight="1">
      <c r="B78" s="26"/>
      <c r="C78" s="23" t="s">
        <v>23</v>
      </c>
      <c r="F78" s="15" t="str">
        <f>IF(E18="","",E18)</f>
        <v xml:space="preserve"> </v>
      </c>
      <c r="I78" s="23" t="s">
        <v>26</v>
      </c>
      <c r="J78" s="24" t="str">
        <f>E24</f>
        <v xml:space="preserve"> </v>
      </c>
      <c r="L78" s="26"/>
    </row>
    <row r="79" spans="2:12" s="1" customFormat="1" ht="10.35" customHeight="1">
      <c r="B79" s="26"/>
      <c r="L79" s="26"/>
    </row>
    <row r="80" spans="2:20" s="9" customFormat="1" ht="29.25" customHeight="1">
      <c r="B80" s="101"/>
      <c r="C80" s="102" t="s">
        <v>113</v>
      </c>
      <c r="D80" s="103" t="s">
        <v>47</v>
      </c>
      <c r="E80" s="103" t="s">
        <v>43</v>
      </c>
      <c r="F80" s="103" t="s">
        <v>44</v>
      </c>
      <c r="G80" s="103" t="s">
        <v>114</v>
      </c>
      <c r="H80" s="103" t="s">
        <v>115</v>
      </c>
      <c r="I80" s="103" t="s">
        <v>116</v>
      </c>
      <c r="J80" s="104" t="s">
        <v>96</v>
      </c>
      <c r="K80" s="105" t="s">
        <v>117</v>
      </c>
      <c r="L80" s="101"/>
      <c r="M80" s="51" t="s">
        <v>1</v>
      </c>
      <c r="N80" s="52" t="s">
        <v>32</v>
      </c>
      <c r="O80" s="52" t="s">
        <v>118</v>
      </c>
      <c r="P80" s="52" t="s">
        <v>119</v>
      </c>
      <c r="Q80" s="52" t="s">
        <v>120</v>
      </c>
      <c r="R80" s="52" t="s">
        <v>121</v>
      </c>
      <c r="S80" s="52" t="s">
        <v>122</v>
      </c>
      <c r="T80" s="53" t="s">
        <v>123</v>
      </c>
    </row>
    <row r="81" spans="2:63" s="1" customFormat="1" ht="22.7" customHeight="1">
      <c r="B81" s="26"/>
      <c r="C81" s="56" t="s">
        <v>124</v>
      </c>
      <c r="J81" s="106">
        <f>BK81</f>
        <v>0</v>
      </c>
      <c r="L81" s="26"/>
      <c r="M81" s="54"/>
      <c r="N81" s="44"/>
      <c r="O81" s="44"/>
      <c r="P81" s="107">
        <f>P82</f>
        <v>19.05</v>
      </c>
      <c r="Q81" s="44"/>
      <c r="R81" s="107">
        <f>R82</f>
        <v>0</v>
      </c>
      <c r="S81" s="44"/>
      <c r="T81" s="108">
        <f>T82</f>
        <v>0</v>
      </c>
      <c r="AT81" s="15" t="s">
        <v>61</v>
      </c>
      <c r="AU81" s="15" t="s">
        <v>98</v>
      </c>
      <c r="BK81" s="109">
        <f>BK82</f>
        <v>0</v>
      </c>
    </row>
    <row r="82" spans="2:63" s="10" customFormat="1" ht="25.9" customHeight="1">
      <c r="B82" s="110"/>
      <c r="D82" s="111" t="s">
        <v>61</v>
      </c>
      <c r="E82" s="112" t="s">
        <v>230</v>
      </c>
      <c r="F82" s="112" t="s">
        <v>231</v>
      </c>
      <c r="J82" s="113">
        <f>BK82</f>
        <v>0</v>
      </c>
      <c r="L82" s="110"/>
      <c r="M82" s="114"/>
      <c r="N82" s="115"/>
      <c r="O82" s="115"/>
      <c r="P82" s="116">
        <f>P83</f>
        <v>19.05</v>
      </c>
      <c r="Q82" s="115"/>
      <c r="R82" s="116">
        <f>R83</f>
        <v>0</v>
      </c>
      <c r="S82" s="115"/>
      <c r="T82" s="117">
        <f>T83</f>
        <v>0</v>
      </c>
      <c r="AR82" s="111" t="s">
        <v>72</v>
      </c>
      <c r="AT82" s="118" t="s">
        <v>61</v>
      </c>
      <c r="AU82" s="118" t="s">
        <v>62</v>
      </c>
      <c r="AY82" s="111" t="s">
        <v>127</v>
      </c>
      <c r="BK82" s="119">
        <f>BK83</f>
        <v>0</v>
      </c>
    </row>
    <row r="83" spans="2:63" s="10" customFormat="1" ht="22.7" customHeight="1">
      <c r="B83" s="110"/>
      <c r="D83" s="111" t="s">
        <v>61</v>
      </c>
      <c r="E83" s="120" t="s">
        <v>595</v>
      </c>
      <c r="F83" s="120" t="s">
        <v>596</v>
      </c>
      <c r="J83" s="121">
        <f>BK83</f>
        <v>0</v>
      </c>
      <c r="L83" s="110"/>
      <c r="M83" s="114"/>
      <c r="N83" s="115"/>
      <c r="O83" s="115"/>
      <c r="P83" s="116">
        <f>SUM(P84:P88)</f>
        <v>19.05</v>
      </c>
      <c r="Q83" s="115"/>
      <c r="R83" s="116">
        <f>SUM(R84:R88)</f>
        <v>0</v>
      </c>
      <c r="S83" s="115"/>
      <c r="T83" s="117">
        <f>SUM(T84:T88)</f>
        <v>0</v>
      </c>
      <c r="AR83" s="111" t="s">
        <v>72</v>
      </c>
      <c r="AT83" s="118" t="s">
        <v>61</v>
      </c>
      <c r="AU83" s="118" t="s">
        <v>70</v>
      </c>
      <c r="AY83" s="111" t="s">
        <v>127</v>
      </c>
      <c r="BK83" s="119">
        <f>SUM(BK84:BK88)</f>
        <v>0</v>
      </c>
    </row>
    <row r="84" spans="2:65" s="1" customFormat="1" ht="16.5" customHeight="1">
      <c r="B84" s="122"/>
      <c r="C84" s="123" t="s">
        <v>70</v>
      </c>
      <c r="D84" s="123" t="s">
        <v>130</v>
      </c>
      <c r="E84" s="124" t="s">
        <v>610</v>
      </c>
      <c r="F84" s="125" t="s">
        <v>611</v>
      </c>
      <c r="G84" s="126" t="s">
        <v>143</v>
      </c>
      <c r="H84" s="127">
        <v>1</v>
      </c>
      <c r="I84" s="128"/>
      <c r="J84" s="128"/>
      <c r="K84" s="125" t="s">
        <v>134</v>
      </c>
      <c r="L84" s="26"/>
      <c r="M84" s="46" t="s">
        <v>1</v>
      </c>
      <c r="N84" s="129" t="s">
        <v>33</v>
      </c>
      <c r="O84" s="130">
        <v>2.4</v>
      </c>
      <c r="P84" s="130">
        <f>O84*H84</f>
        <v>2.4</v>
      </c>
      <c r="Q84" s="130">
        <v>0</v>
      </c>
      <c r="R84" s="130">
        <f>Q84*H84</f>
        <v>0</v>
      </c>
      <c r="S84" s="130">
        <v>0</v>
      </c>
      <c r="T84" s="131">
        <f>S84*H84</f>
        <v>0</v>
      </c>
      <c r="AR84" s="15" t="s">
        <v>206</v>
      </c>
      <c r="AT84" s="15" t="s">
        <v>130</v>
      </c>
      <c r="AU84" s="15" t="s">
        <v>72</v>
      </c>
      <c r="AY84" s="15" t="s">
        <v>127</v>
      </c>
      <c r="BE84" s="132">
        <f>IF(N84="základní",J84,0)</f>
        <v>0</v>
      </c>
      <c r="BF84" s="132">
        <f>IF(N84="snížená",J84,0)</f>
        <v>0</v>
      </c>
      <c r="BG84" s="132">
        <f>IF(N84="zákl. přenesená",J84,0)</f>
        <v>0</v>
      </c>
      <c r="BH84" s="132">
        <f>IF(N84="sníž. přenesená",J84,0)</f>
        <v>0</v>
      </c>
      <c r="BI84" s="132">
        <f>IF(N84="nulová",J84,0)</f>
        <v>0</v>
      </c>
      <c r="BJ84" s="15" t="s">
        <v>70</v>
      </c>
      <c r="BK84" s="132">
        <f>ROUND(I84*H84,2)</f>
        <v>0</v>
      </c>
      <c r="BL84" s="15" t="s">
        <v>206</v>
      </c>
      <c r="BM84" s="15" t="s">
        <v>612</v>
      </c>
    </row>
    <row r="85" spans="2:65" s="1" customFormat="1" ht="16.5" customHeight="1">
      <c r="B85" s="122"/>
      <c r="C85" s="123" t="s">
        <v>72</v>
      </c>
      <c r="D85" s="123" t="s">
        <v>130</v>
      </c>
      <c r="E85" s="124" t="s">
        <v>613</v>
      </c>
      <c r="F85" s="125" t="s">
        <v>614</v>
      </c>
      <c r="G85" s="126" t="s">
        <v>143</v>
      </c>
      <c r="H85" s="127">
        <v>10</v>
      </c>
      <c r="I85" s="128"/>
      <c r="J85" s="128"/>
      <c r="K85" s="125" t="s">
        <v>134</v>
      </c>
      <c r="L85" s="26"/>
      <c r="M85" s="46" t="s">
        <v>1</v>
      </c>
      <c r="N85" s="129" t="s">
        <v>33</v>
      </c>
      <c r="O85" s="130">
        <v>0.97</v>
      </c>
      <c r="P85" s="130">
        <f>O85*H85</f>
        <v>9.7</v>
      </c>
      <c r="Q85" s="130">
        <v>0</v>
      </c>
      <c r="R85" s="130">
        <f>Q85*H85</f>
        <v>0</v>
      </c>
      <c r="S85" s="130">
        <v>0</v>
      </c>
      <c r="T85" s="131">
        <f>S85*H85</f>
        <v>0</v>
      </c>
      <c r="AR85" s="15" t="s">
        <v>206</v>
      </c>
      <c r="AT85" s="15" t="s">
        <v>130</v>
      </c>
      <c r="AU85" s="15" t="s">
        <v>72</v>
      </c>
      <c r="AY85" s="15" t="s">
        <v>127</v>
      </c>
      <c r="BE85" s="132">
        <f>IF(N85="základní",J85,0)</f>
        <v>0</v>
      </c>
      <c r="BF85" s="132">
        <f>IF(N85="snížená",J85,0)</f>
        <v>0</v>
      </c>
      <c r="BG85" s="132">
        <f>IF(N85="zákl. přenesená",J85,0)</f>
        <v>0</v>
      </c>
      <c r="BH85" s="132">
        <f>IF(N85="sníž. přenesená",J85,0)</f>
        <v>0</v>
      </c>
      <c r="BI85" s="132">
        <f>IF(N85="nulová",J85,0)</f>
        <v>0</v>
      </c>
      <c r="BJ85" s="15" t="s">
        <v>70</v>
      </c>
      <c r="BK85" s="132">
        <f>ROUND(I85*H85,2)</f>
        <v>0</v>
      </c>
      <c r="BL85" s="15" t="s">
        <v>206</v>
      </c>
      <c r="BM85" s="15" t="s">
        <v>615</v>
      </c>
    </row>
    <row r="86" spans="2:65" s="1" customFormat="1" ht="16.5" customHeight="1">
      <c r="B86" s="122"/>
      <c r="C86" s="123" t="s">
        <v>128</v>
      </c>
      <c r="D86" s="123" t="s">
        <v>130</v>
      </c>
      <c r="E86" s="124" t="s">
        <v>616</v>
      </c>
      <c r="F86" s="125" t="s">
        <v>617</v>
      </c>
      <c r="G86" s="126" t="s">
        <v>143</v>
      </c>
      <c r="H86" s="127">
        <v>10</v>
      </c>
      <c r="I86" s="128"/>
      <c r="J86" s="128"/>
      <c r="K86" s="125" t="s">
        <v>134</v>
      </c>
      <c r="L86" s="26"/>
      <c r="M86" s="46" t="s">
        <v>1</v>
      </c>
      <c r="N86" s="129" t="s">
        <v>33</v>
      </c>
      <c r="O86" s="130">
        <v>0.36</v>
      </c>
      <c r="P86" s="130">
        <f>O86*H86</f>
        <v>3.5999999999999996</v>
      </c>
      <c r="Q86" s="130">
        <v>0</v>
      </c>
      <c r="R86" s="130">
        <f>Q86*H86</f>
        <v>0</v>
      </c>
      <c r="S86" s="130">
        <v>0</v>
      </c>
      <c r="T86" s="131">
        <f>S86*H86</f>
        <v>0</v>
      </c>
      <c r="AR86" s="15" t="s">
        <v>206</v>
      </c>
      <c r="AT86" s="15" t="s">
        <v>130</v>
      </c>
      <c r="AU86" s="15" t="s">
        <v>72</v>
      </c>
      <c r="AY86" s="15" t="s">
        <v>127</v>
      </c>
      <c r="BE86" s="132">
        <f>IF(N86="základní",J86,0)</f>
        <v>0</v>
      </c>
      <c r="BF86" s="132">
        <f>IF(N86="snížená",J86,0)</f>
        <v>0</v>
      </c>
      <c r="BG86" s="132">
        <f>IF(N86="zákl. přenesená",J86,0)</f>
        <v>0</v>
      </c>
      <c r="BH86" s="132">
        <f>IF(N86="sníž. přenesená",J86,0)</f>
        <v>0</v>
      </c>
      <c r="BI86" s="132">
        <f>IF(N86="nulová",J86,0)</f>
        <v>0</v>
      </c>
      <c r="BJ86" s="15" t="s">
        <v>70</v>
      </c>
      <c r="BK86" s="132">
        <f>ROUND(I86*H86,2)</f>
        <v>0</v>
      </c>
      <c r="BL86" s="15" t="s">
        <v>206</v>
      </c>
      <c r="BM86" s="15" t="s">
        <v>618</v>
      </c>
    </row>
    <row r="87" spans="2:65" s="1" customFormat="1" ht="16.5" customHeight="1">
      <c r="B87" s="122"/>
      <c r="C87" s="123" t="s">
        <v>135</v>
      </c>
      <c r="D87" s="123" t="s">
        <v>130</v>
      </c>
      <c r="E87" s="124" t="s">
        <v>619</v>
      </c>
      <c r="F87" s="125" t="s">
        <v>620</v>
      </c>
      <c r="G87" s="126" t="s">
        <v>143</v>
      </c>
      <c r="H87" s="127">
        <v>1</v>
      </c>
      <c r="I87" s="128"/>
      <c r="J87" s="128"/>
      <c r="K87" s="125" t="s">
        <v>134</v>
      </c>
      <c r="L87" s="26"/>
      <c r="M87" s="46" t="s">
        <v>1</v>
      </c>
      <c r="N87" s="129" t="s">
        <v>33</v>
      </c>
      <c r="O87" s="130">
        <v>0.85</v>
      </c>
      <c r="P87" s="130">
        <f>O87*H87</f>
        <v>0.85</v>
      </c>
      <c r="Q87" s="130">
        <v>0</v>
      </c>
      <c r="R87" s="130">
        <f>Q87*H87</f>
        <v>0</v>
      </c>
      <c r="S87" s="130">
        <v>0</v>
      </c>
      <c r="T87" s="131">
        <f>S87*H87</f>
        <v>0</v>
      </c>
      <c r="AR87" s="15" t="s">
        <v>206</v>
      </c>
      <c r="AT87" s="15" t="s">
        <v>130</v>
      </c>
      <c r="AU87" s="15" t="s">
        <v>72</v>
      </c>
      <c r="AY87" s="15" t="s">
        <v>127</v>
      </c>
      <c r="BE87" s="132">
        <f>IF(N87="základní",J87,0)</f>
        <v>0</v>
      </c>
      <c r="BF87" s="132">
        <f>IF(N87="snížená",J87,0)</f>
        <v>0</v>
      </c>
      <c r="BG87" s="132">
        <f>IF(N87="zákl. přenesená",J87,0)</f>
        <v>0</v>
      </c>
      <c r="BH87" s="132">
        <f>IF(N87="sníž. přenesená",J87,0)</f>
        <v>0</v>
      </c>
      <c r="BI87" s="132">
        <f>IF(N87="nulová",J87,0)</f>
        <v>0</v>
      </c>
      <c r="BJ87" s="15" t="s">
        <v>70</v>
      </c>
      <c r="BK87" s="132">
        <f>ROUND(I87*H87,2)</f>
        <v>0</v>
      </c>
      <c r="BL87" s="15" t="s">
        <v>206</v>
      </c>
      <c r="BM87" s="15" t="s">
        <v>621</v>
      </c>
    </row>
    <row r="88" spans="2:65" s="1" customFormat="1" ht="16.5" customHeight="1">
      <c r="B88" s="122"/>
      <c r="C88" s="123" t="s">
        <v>155</v>
      </c>
      <c r="D88" s="123" t="s">
        <v>130</v>
      </c>
      <c r="E88" s="124" t="s">
        <v>622</v>
      </c>
      <c r="F88" s="125" t="s">
        <v>623</v>
      </c>
      <c r="G88" s="126" t="s">
        <v>143</v>
      </c>
      <c r="H88" s="127">
        <v>1</v>
      </c>
      <c r="I88" s="128"/>
      <c r="J88" s="128"/>
      <c r="K88" s="125" t="s">
        <v>134</v>
      </c>
      <c r="L88" s="26"/>
      <c r="M88" s="163" t="s">
        <v>1</v>
      </c>
      <c r="N88" s="164" t="s">
        <v>33</v>
      </c>
      <c r="O88" s="165">
        <v>2.5</v>
      </c>
      <c r="P88" s="165">
        <f>O88*H88</f>
        <v>2.5</v>
      </c>
      <c r="Q88" s="165">
        <v>0</v>
      </c>
      <c r="R88" s="165">
        <f>Q88*H88</f>
        <v>0</v>
      </c>
      <c r="S88" s="165">
        <v>0</v>
      </c>
      <c r="T88" s="166">
        <f>S88*H88</f>
        <v>0</v>
      </c>
      <c r="AR88" s="15" t="s">
        <v>206</v>
      </c>
      <c r="AT88" s="15" t="s">
        <v>130</v>
      </c>
      <c r="AU88" s="15" t="s">
        <v>72</v>
      </c>
      <c r="AY88" s="15" t="s">
        <v>127</v>
      </c>
      <c r="BE88" s="132">
        <f>IF(N88="základní",J88,0)</f>
        <v>0</v>
      </c>
      <c r="BF88" s="132">
        <f>IF(N88="snížená",J88,0)</f>
        <v>0</v>
      </c>
      <c r="BG88" s="132">
        <f>IF(N88="zákl. přenesená",J88,0)</f>
        <v>0</v>
      </c>
      <c r="BH88" s="132">
        <f>IF(N88="sníž. přenesená",J88,0)</f>
        <v>0</v>
      </c>
      <c r="BI88" s="132">
        <f>IF(N88="nulová",J88,0)</f>
        <v>0</v>
      </c>
      <c r="BJ88" s="15" t="s">
        <v>70</v>
      </c>
      <c r="BK88" s="132">
        <f>ROUND(I88*H88,2)</f>
        <v>0</v>
      </c>
      <c r="BL88" s="15" t="s">
        <v>206</v>
      </c>
      <c r="BM88" s="15" t="s">
        <v>624</v>
      </c>
    </row>
    <row r="89" spans="2:12" s="1" customFormat="1" ht="6.95" customHeight="1">
      <c r="B89" s="36"/>
      <c r="C89" s="37"/>
      <c r="D89" s="37"/>
      <c r="E89" s="37"/>
      <c r="F89" s="37"/>
      <c r="G89" s="37"/>
      <c r="H89" s="37"/>
      <c r="I89" s="37"/>
      <c r="J89" s="37"/>
      <c r="K89" s="37"/>
      <c r="L89" s="26"/>
    </row>
  </sheetData>
  <autoFilter ref="C80:K88"/>
  <mergeCells count="9">
    <mergeCell ref="E50:H50"/>
    <mergeCell ref="E71:H71"/>
    <mergeCell ref="E73:H73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138"/>
  <sheetViews>
    <sheetView showGridLines="0" workbookViewId="0" topLeftCell="A67">
      <selection activeCell="J85" sqref="J85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0" customWidth="1"/>
    <col min="10" max="10" width="23.421875" style="0" customWidth="1"/>
    <col min="11" max="11" width="15.42187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>
      <c r="A1" s="80"/>
    </row>
    <row r="2" spans="12:46" ht="36.95" customHeight="1">
      <c r="L2" s="201" t="s">
        <v>5</v>
      </c>
      <c r="M2" s="199"/>
      <c r="N2" s="199"/>
      <c r="O2" s="199"/>
      <c r="P2" s="199"/>
      <c r="Q2" s="199"/>
      <c r="R2" s="199"/>
      <c r="S2" s="199"/>
      <c r="T2" s="199"/>
      <c r="U2" s="199"/>
      <c r="V2" s="199"/>
      <c r="AT2" s="15" t="s">
        <v>84</v>
      </c>
    </row>
    <row r="3" spans="2:46" ht="6.9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8"/>
      <c r="AT3" s="15" t="s">
        <v>72</v>
      </c>
    </row>
    <row r="4" spans="2:46" ht="24.95" customHeight="1">
      <c r="B4" s="18"/>
      <c r="D4" s="19" t="s">
        <v>91</v>
      </c>
      <c r="L4" s="18"/>
      <c r="M4" s="20" t="s">
        <v>10</v>
      </c>
      <c r="AT4" s="15" t="s">
        <v>3</v>
      </c>
    </row>
    <row r="5" spans="2:12" ht="6.95" customHeight="1">
      <c r="B5" s="18"/>
      <c r="L5" s="18"/>
    </row>
    <row r="6" spans="2:12" ht="12" customHeight="1">
      <c r="B6" s="18"/>
      <c r="D6" s="23" t="s">
        <v>14</v>
      </c>
      <c r="L6" s="18"/>
    </row>
    <row r="7" spans="2:12" ht="16.5" customHeight="1">
      <c r="B7" s="18"/>
      <c r="E7" s="207" t="str">
        <f>'Rekapitulace stavby'!K6</f>
        <v>SPŠ Velíšská - rekonstrukce instalací</v>
      </c>
      <c r="F7" s="208"/>
      <c r="G7" s="208"/>
      <c r="H7" s="208"/>
      <c r="L7" s="18"/>
    </row>
    <row r="8" spans="2:12" s="1" customFormat="1" ht="12" customHeight="1">
      <c r="B8" s="26"/>
      <c r="D8" s="23" t="s">
        <v>92</v>
      </c>
      <c r="L8" s="26"/>
    </row>
    <row r="9" spans="2:12" s="1" customFormat="1" ht="36.95" customHeight="1">
      <c r="B9" s="26"/>
      <c r="E9" s="191" t="s">
        <v>625</v>
      </c>
      <c r="F9" s="175"/>
      <c r="G9" s="175"/>
      <c r="H9" s="175"/>
      <c r="L9" s="26"/>
    </row>
    <row r="10" spans="2:12" s="1" customFormat="1" ht="12">
      <c r="B10" s="26"/>
      <c r="L10" s="26"/>
    </row>
    <row r="11" spans="2:12" s="1" customFormat="1" ht="12" customHeight="1">
      <c r="B11" s="26"/>
      <c r="D11" s="23" t="s">
        <v>15</v>
      </c>
      <c r="F11" s="15" t="s">
        <v>1</v>
      </c>
      <c r="I11" s="23" t="s">
        <v>16</v>
      </c>
      <c r="J11" s="15" t="s">
        <v>1</v>
      </c>
      <c r="L11" s="26"/>
    </row>
    <row r="12" spans="2:12" s="1" customFormat="1" ht="12" customHeight="1">
      <c r="B12" s="26"/>
      <c r="D12" s="23" t="s">
        <v>17</v>
      </c>
      <c r="F12" s="15" t="s">
        <v>18</v>
      </c>
      <c r="I12" s="23" t="s">
        <v>19</v>
      </c>
      <c r="J12" s="170" t="s">
        <v>18</v>
      </c>
      <c r="L12" s="26"/>
    </row>
    <row r="13" spans="2:12" s="1" customFormat="1" ht="10.7" customHeight="1">
      <c r="B13" s="26"/>
      <c r="L13" s="26"/>
    </row>
    <row r="14" spans="2:12" s="1" customFormat="1" ht="12" customHeight="1">
      <c r="B14" s="26"/>
      <c r="D14" s="23" t="s">
        <v>20</v>
      </c>
      <c r="I14" s="23" t="s">
        <v>21</v>
      </c>
      <c r="J14" s="15" t="str">
        <f>IF('Rekapitulace stavby'!AN10="","",'Rekapitulace stavby'!AN10)</f>
        <v/>
      </c>
      <c r="L14" s="26"/>
    </row>
    <row r="15" spans="2:12" s="1" customFormat="1" ht="18" customHeight="1">
      <c r="B15" s="26"/>
      <c r="E15" s="15" t="str">
        <f>IF('Rekapitulace stavby'!E11="","",'Rekapitulace stavby'!E11)</f>
        <v xml:space="preserve"> </v>
      </c>
      <c r="I15" s="23" t="s">
        <v>22</v>
      </c>
      <c r="J15" s="15" t="str">
        <f>IF('Rekapitulace stavby'!AN11="","",'Rekapitulace stavby'!AN11)</f>
        <v/>
      </c>
      <c r="L15" s="26"/>
    </row>
    <row r="16" spans="2:12" s="1" customFormat="1" ht="6.95" customHeight="1">
      <c r="B16" s="26"/>
      <c r="L16" s="26"/>
    </row>
    <row r="17" spans="2:12" s="1" customFormat="1" ht="12" customHeight="1">
      <c r="B17" s="26"/>
      <c r="D17" s="23" t="s">
        <v>23</v>
      </c>
      <c r="I17" s="23" t="s">
        <v>21</v>
      </c>
      <c r="J17" s="15" t="str">
        <f>'Rekapitulace stavby'!AN13</f>
        <v/>
      </c>
      <c r="L17" s="26"/>
    </row>
    <row r="18" spans="2:12" s="1" customFormat="1" ht="18" customHeight="1">
      <c r="B18" s="26"/>
      <c r="E18" s="198" t="str">
        <f>'Rekapitulace stavby'!E14</f>
        <v xml:space="preserve"> </v>
      </c>
      <c r="F18" s="198"/>
      <c r="G18" s="198"/>
      <c r="H18" s="198"/>
      <c r="I18" s="23" t="s">
        <v>22</v>
      </c>
      <c r="J18" s="15" t="str">
        <f>'Rekapitulace stavby'!AN14</f>
        <v/>
      </c>
      <c r="L18" s="26"/>
    </row>
    <row r="19" spans="2:12" s="1" customFormat="1" ht="6.95" customHeight="1">
      <c r="B19" s="26"/>
      <c r="L19" s="26"/>
    </row>
    <row r="20" spans="2:12" s="1" customFormat="1" ht="12" customHeight="1">
      <c r="B20" s="26"/>
      <c r="D20" s="23" t="s">
        <v>24</v>
      </c>
      <c r="I20" s="23" t="s">
        <v>21</v>
      </c>
      <c r="J20" s="15" t="str">
        <f>IF('Rekapitulace stavby'!AN16="","",'Rekapitulace stavby'!AN16)</f>
        <v/>
      </c>
      <c r="L20" s="26"/>
    </row>
    <row r="21" spans="2:12" s="1" customFormat="1" ht="18" customHeight="1">
      <c r="B21" s="26"/>
      <c r="E21" s="15" t="str">
        <f>IF('Rekapitulace stavby'!E17="","",'Rekapitulace stavby'!E17)</f>
        <v xml:space="preserve"> </v>
      </c>
      <c r="I21" s="23" t="s">
        <v>22</v>
      </c>
      <c r="J21" s="15" t="str">
        <f>IF('Rekapitulace stavby'!AN17="","",'Rekapitulace stavby'!AN17)</f>
        <v/>
      </c>
      <c r="L21" s="26"/>
    </row>
    <row r="22" spans="2:12" s="1" customFormat="1" ht="6.95" customHeight="1">
      <c r="B22" s="26"/>
      <c r="L22" s="26"/>
    </row>
    <row r="23" spans="2:12" s="1" customFormat="1" ht="12" customHeight="1">
      <c r="B23" s="26"/>
      <c r="D23" s="23" t="s">
        <v>26</v>
      </c>
      <c r="I23" s="23" t="s">
        <v>21</v>
      </c>
      <c r="J23" s="15" t="str">
        <f>IF('Rekapitulace stavby'!AN19="","",'Rekapitulace stavby'!AN19)</f>
        <v/>
      </c>
      <c r="L23" s="26"/>
    </row>
    <row r="24" spans="2:12" s="1" customFormat="1" ht="18" customHeight="1">
      <c r="B24" s="26"/>
      <c r="E24" s="15" t="str">
        <f>IF('Rekapitulace stavby'!E20="","",'Rekapitulace stavby'!E20)</f>
        <v xml:space="preserve"> </v>
      </c>
      <c r="I24" s="23" t="s">
        <v>22</v>
      </c>
      <c r="J24" s="15" t="str">
        <f>IF('Rekapitulace stavby'!AN20="","",'Rekapitulace stavby'!AN20)</f>
        <v/>
      </c>
      <c r="L24" s="26"/>
    </row>
    <row r="25" spans="2:12" s="1" customFormat="1" ht="6.95" customHeight="1">
      <c r="B25" s="26"/>
      <c r="L25" s="26"/>
    </row>
    <row r="26" spans="2:12" s="1" customFormat="1" ht="12" customHeight="1">
      <c r="B26" s="26"/>
      <c r="D26" s="23" t="s">
        <v>27</v>
      </c>
      <c r="L26" s="26"/>
    </row>
    <row r="27" spans="2:12" s="6" customFormat="1" ht="16.5" customHeight="1">
      <c r="B27" s="81"/>
      <c r="E27" s="202" t="s">
        <v>1</v>
      </c>
      <c r="F27" s="202"/>
      <c r="G27" s="202"/>
      <c r="H27" s="202"/>
      <c r="L27" s="81"/>
    </row>
    <row r="28" spans="2:12" s="1" customFormat="1" ht="6.95" customHeight="1">
      <c r="B28" s="26"/>
      <c r="L28" s="26"/>
    </row>
    <row r="29" spans="2:12" s="1" customFormat="1" ht="6.95" customHeight="1">
      <c r="B29" s="26"/>
      <c r="D29" s="44"/>
      <c r="E29" s="44"/>
      <c r="F29" s="44"/>
      <c r="G29" s="44"/>
      <c r="H29" s="44"/>
      <c r="I29" s="44"/>
      <c r="J29" s="44"/>
      <c r="K29" s="44"/>
      <c r="L29" s="26"/>
    </row>
    <row r="30" spans="2:12" s="1" customFormat="1" ht="25.35" customHeight="1">
      <c r="B30" s="26"/>
      <c r="D30" s="82" t="s">
        <v>28</v>
      </c>
      <c r="J30" s="58">
        <f>ROUND(J83,2)</f>
        <v>0</v>
      </c>
      <c r="L30" s="26"/>
    </row>
    <row r="31" spans="2:12" s="1" customFormat="1" ht="6.95" customHeight="1">
      <c r="B31" s="26"/>
      <c r="D31" s="44"/>
      <c r="E31" s="44"/>
      <c r="F31" s="44"/>
      <c r="G31" s="44"/>
      <c r="H31" s="44"/>
      <c r="I31" s="44"/>
      <c r="J31" s="44"/>
      <c r="K31" s="44"/>
      <c r="L31" s="26"/>
    </row>
    <row r="32" spans="2:12" s="1" customFormat="1" ht="14.45" customHeight="1">
      <c r="B32" s="26"/>
      <c r="F32" s="29" t="s">
        <v>30</v>
      </c>
      <c r="I32" s="29" t="s">
        <v>29</v>
      </c>
      <c r="J32" s="29" t="s">
        <v>31</v>
      </c>
      <c r="L32" s="26"/>
    </row>
    <row r="33" spans="2:12" s="1" customFormat="1" ht="14.45" customHeight="1">
      <c r="B33" s="26"/>
      <c r="D33" s="23" t="s">
        <v>32</v>
      </c>
      <c r="E33" s="23" t="s">
        <v>33</v>
      </c>
      <c r="F33" s="83">
        <f>ROUND((SUM(BE83:BE137)),2)</f>
        <v>0</v>
      </c>
      <c r="I33" s="31">
        <v>0.21</v>
      </c>
      <c r="J33" s="83">
        <f>ROUND(((SUM(BE83:BE137))*I33),2)</f>
        <v>0</v>
      </c>
      <c r="L33" s="26"/>
    </row>
    <row r="34" spans="2:12" s="1" customFormat="1" ht="14.45" customHeight="1">
      <c r="B34" s="26"/>
      <c r="E34" s="23" t="s">
        <v>34</v>
      </c>
      <c r="F34" s="83">
        <f>ROUND((SUM(BF83:BF137)),2)</f>
        <v>0</v>
      </c>
      <c r="I34" s="31">
        <v>0.15</v>
      </c>
      <c r="J34" s="83">
        <f>ROUND(((SUM(BF83:BF137))*I34),2)</f>
        <v>0</v>
      </c>
      <c r="L34" s="26"/>
    </row>
    <row r="35" spans="2:12" s="1" customFormat="1" ht="14.45" customHeight="1" hidden="1">
      <c r="B35" s="26"/>
      <c r="E35" s="23" t="s">
        <v>35</v>
      </c>
      <c r="F35" s="83">
        <f>ROUND((SUM(BG83:BG137)),2)</f>
        <v>0</v>
      </c>
      <c r="I35" s="31">
        <v>0.21</v>
      </c>
      <c r="J35" s="83">
        <f>0</f>
        <v>0</v>
      </c>
      <c r="L35" s="26"/>
    </row>
    <row r="36" spans="2:12" s="1" customFormat="1" ht="14.45" customHeight="1" hidden="1">
      <c r="B36" s="26"/>
      <c r="E36" s="23" t="s">
        <v>36</v>
      </c>
      <c r="F36" s="83">
        <f>ROUND((SUM(BH83:BH137)),2)</f>
        <v>0</v>
      </c>
      <c r="I36" s="31">
        <v>0.15</v>
      </c>
      <c r="J36" s="83">
        <f>0</f>
        <v>0</v>
      </c>
      <c r="L36" s="26"/>
    </row>
    <row r="37" spans="2:12" s="1" customFormat="1" ht="14.45" customHeight="1" hidden="1">
      <c r="B37" s="26"/>
      <c r="E37" s="23" t="s">
        <v>37</v>
      </c>
      <c r="F37" s="83">
        <f>ROUND((SUM(BI83:BI137)),2)</f>
        <v>0</v>
      </c>
      <c r="I37" s="31">
        <v>0</v>
      </c>
      <c r="J37" s="83">
        <f>0</f>
        <v>0</v>
      </c>
      <c r="L37" s="26"/>
    </row>
    <row r="38" spans="2:12" s="1" customFormat="1" ht="6.95" customHeight="1">
      <c r="B38" s="26"/>
      <c r="L38" s="26"/>
    </row>
    <row r="39" spans="2:12" s="1" customFormat="1" ht="25.35" customHeight="1">
      <c r="B39" s="26"/>
      <c r="C39" s="84"/>
      <c r="D39" s="85" t="s">
        <v>38</v>
      </c>
      <c r="E39" s="49"/>
      <c r="F39" s="49"/>
      <c r="G39" s="86" t="s">
        <v>39</v>
      </c>
      <c r="H39" s="87" t="s">
        <v>40</v>
      </c>
      <c r="I39" s="49"/>
      <c r="J39" s="88">
        <f>SUM(J30:J37)</f>
        <v>0</v>
      </c>
      <c r="K39" s="89"/>
      <c r="L39" s="26"/>
    </row>
    <row r="40" spans="2:12" s="1" customFormat="1" ht="14.45" customHeight="1">
      <c r="B40" s="36"/>
      <c r="C40" s="37"/>
      <c r="D40" s="37"/>
      <c r="E40" s="37"/>
      <c r="F40" s="37"/>
      <c r="G40" s="37"/>
      <c r="H40" s="37"/>
      <c r="I40" s="37"/>
      <c r="J40" s="37"/>
      <c r="K40" s="37"/>
      <c r="L40" s="26"/>
    </row>
    <row r="44" spans="2:12" s="1" customFormat="1" ht="6.95" customHeight="1">
      <c r="B44" s="38"/>
      <c r="C44" s="39"/>
      <c r="D44" s="39"/>
      <c r="E44" s="39"/>
      <c r="F44" s="39"/>
      <c r="G44" s="39"/>
      <c r="H44" s="39"/>
      <c r="I44" s="39"/>
      <c r="J44" s="39"/>
      <c r="K44" s="39"/>
      <c r="L44" s="26"/>
    </row>
    <row r="45" spans="2:12" s="1" customFormat="1" ht="24.95" customHeight="1">
      <c r="B45" s="26"/>
      <c r="C45" s="19" t="s">
        <v>94</v>
      </c>
      <c r="L45" s="26"/>
    </row>
    <row r="46" spans="2:12" s="1" customFormat="1" ht="6.95" customHeight="1">
      <c r="B46" s="26"/>
      <c r="L46" s="26"/>
    </row>
    <row r="47" spans="2:12" s="1" customFormat="1" ht="12" customHeight="1">
      <c r="B47" s="26"/>
      <c r="C47" s="23" t="s">
        <v>14</v>
      </c>
      <c r="L47" s="26"/>
    </row>
    <row r="48" spans="2:12" s="1" customFormat="1" ht="16.5" customHeight="1">
      <c r="B48" s="26"/>
      <c r="E48" s="207" t="str">
        <f>E7</f>
        <v>SPŠ Velíšská - rekonstrukce instalací</v>
      </c>
      <c r="F48" s="208"/>
      <c r="G48" s="208"/>
      <c r="H48" s="208"/>
      <c r="L48" s="26"/>
    </row>
    <row r="49" spans="2:12" s="1" customFormat="1" ht="12" customHeight="1">
      <c r="B49" s="26"/>
      <c r="C49" s="23" t="s">
        <v>92</v>
      </c>
      <c r="L49" s="26"/>
    </row>
    <row r="50" spans="2:12" s="1" customFormat="1" ht="16.5" customHeight="1">
      <c r="B50" s="26"/>
      <c r="E50" s="191" t="str">
        <f>E9</f>
        <v>SO 05 - Zdravotechnika</v>
      </c>
      <c r="F50" s="175"/>
      <c r="G50" s="175"/>
      <c r="H50" s="175"/>
      <c r="L50" s="26"/>
    </row>
    <row r="51" spans="2:12" s="1" customFormat="1" ht="6.95" customHeight="1">
      <c r="B51" s="26"/>
      <c r="L51" s="26"/>
    </row>
    <row r="52" spans="2:12" s="1" customFormat="1" ht="12" customHeight="1">
      <c r="B52" s="26"/>
      <c r="C52" s="23" t="s">
        <v>17</v>
      </c>
      <c r="F52" s="15" t="str">
        <f>F12</f>
        <v xml:space="preserve"> </v>
      </c>
      <c r="I52" s="23" t="s">
        <v>19</v>
      </c>
      <c r="J52" s="170" t="s">
        <v>18</v>
      </c>
      <c r="L52" s="26"/>
    </row>
    <row r="53" spans="2:12" s="1" customFormat="1" ht="6.95" customHeight="1">
      <c r="B53" s="26"/>
      <c r="L53" s="26"/>
    </row>
    <row r="54" spans="2:12" s="1" customFormat="1" ht="13.7" customHeight="1">
      <c r="B54" s="26"/>
      <c r="C54" s="23" t="s">
        <v>20</v>
      </c>
      <c r="F54" s="15" t="str">
        <f>E15</f>
        <v xml:space="preserve"> </v>
      </c>
      <c r="I54" s="23" t="s">
        <v>24</v>
      </c>
      <c r="J54" s="24" t="str">
        <f>E21</f>
        <v xml:space="preserve"> </v>
      </c>
      <c r="L54" s="26"/>
    </row>
    <row r="55" spans="2:12" s="1" customFormat="1" ht="13.7" customHeight="1">
      <c r="B55" s="26"/>
      <c r="C55" s="23" t="s">
        <v>23</v>
      </c>
      <c r="F55" s="15" t="str">
        <f>IF(E18="","",E18)</f>
        <v xml:space="preserve"> </v>
      </c>
      <c r="I55" s="23" t="s">
        <v>26</v>
      </c>
      <c r="J55" s="24" t="str">
        <f>E24</f>
        <v xml:space="preserve"> </v>
      </c>
      <c r="L55" s="26"/>
    </row>
    <row r="56" spans="2:12" s="1" customFormat="1" ht="10.35" customHeight="1">
      <c r="B56" s="26"/>
      <c r="L56" s="26"/>
    </row>
    <row r="57" spans="2:12" s="1" customFormat="1" ht="29.25" customHeight="1">
      <c r="B57" s="26"/>
      <c r="C57" s="90" t="s">
        <v>95</v>
      </c>
      <c r="D57" s="84"/>
      <c r="E57" s="84"/>
      <c r="F57" s="84"/>
      <c r="G57" s="84"/>
      <c r="H57" s="84"/>
      <c r="I57" s="84"/>
      <c r="J57" s="91" t="s">
        <v>96</v>
      </c>
      <c r="K57" s="84"/>
      <c r="L57" s="26"/>
    </row>
    <row r="58" spans="2:12" s="1" customFormat="1" ht="10.35" customHeight="1">
      <c r="B58" s="26"/>
      <c r="L58" s="26"/>
    </row>
    <row r="59" spans="2:47" s="1" customFormat="1" ht="22.7" customHeight="1">
      <c r="B59" s="26"/>
      <c r="C59" s="92" t="s">
        <v>97</v>
      </c>
      <c r="J59" s="58">
        <f>J83</f>
        <v>0</v>
      </c>
      <c r="L59" s="26"/>
      <c r="AU59" s="15" t="s">
        <v>98</v>
      </c>
    </row>
    <row r="60" spans="2:12" s="7" customFormat="1" ht="24.95" customHeight="1">
      <c r="B60" s="93"/>
      <c r="D60" s="94" t="s">
        <v>106</v>
      </c>
      <c r="E60" s="95"/>
      <c r="F60" s="95"/>
      <c r="G60" s="95"/>
      <c r="H60" s="95"/>
      <c r="I60" s="95"/>
      <c r="J60" s="96">
        <f>J84</f>
        <v>0</v>
      </c>
      <c r="L60" s="93"/>
    </row>
    <row r="61" spans="2:12" s="8" customFormat="1" ht="19.9" customHeight="1">
      <c r="B61" s="97"/>
      <c r="D61" s="98" t="s">
        <v>626</v>
      </c>
      <c r="E61" s="99"/>
      <c r="F61" s="99"/>
      <c r="G61" s="99"/>
      <c r="H61" s="99"/>
      <c r="I61" s="99"/>
      <c r="J61" s="100">
        <f>J85</f>
        <v>0</v>
      </c>
      <c r="L61" s="97"/>
    </row>
    <row r="62" spans="2:12" s="8" customFormat="1" ht="19.9" customHeight="1">
      <c r="B62" s="97"/>
      <c r="D62" s="98" t="s">
        <v>627</v>
      </c>
      <c r="E62" s="99"/>
      <c r="F62" s="99"/>
      <c r="G62" s="99"/>
      <c r="H62" s="99"/>
      <c r="I62" s="99"/>
      <c r="J62" s="100">
        <f>J97</f>
        <v>0</v>
      </c>
      <c r="L62" s="97"/>
    </row>
    <row r="63" spans="2:12" s="8" customFormat="1" ht="19.9" customHeight="1">
      <c r="B63" s="97"/>
      <c r="D63" s="98" t="s">
        <v>628</v>
      </c>
      <c r="E63" s="99"/>
      <c r="F63" s="99"/>
      <c r="G63" s="99"/>
      <c r="H63" s="99"/>
      <c r="I63" s="99"/>
      <c r="J63" s="100">
        <f>J121</f>
        <v>0</v>
      </c>
      <c r="L63" s="97"/>
    </row>
    <row r="64" spans="2:12" s="1" customFormat="1" ht="21.75" customHeight="1">
      <c r="B64" s="26"/>
      <c r="L64" s="26"/>
    </row>
    <row r="65" spans="2:12" s="1" customFormat="1" ht="6.95" customHeight="1">
      <c r="B65" s="36"/>
      <c r="C65" s="37"/>
      <c r="D65" s="37"/>
      <c r="E65" s="37"/>
      <c r="F65" s="37"/>
      <c r="G65" s="37"/>
      <c r="H65" s="37"/>
      <c r="I65" s="37"/>
      <c r="J65" s="37"/>
      <c r="K65" s="37"/>
      <c r="L65" s="26"/>
    </row>
    <row r="69" spans="2:12" s="1" customFormat="1" ht="6.95" customHeight="1">
      <c r="B69" s="38"/>
      <c r="C69" s="39"/>
      <c r="D69" s="39"/>
      <c r="E69" s="39"/>
      <c r="F69" s="39"/>
      <c r="G69" s="39"/>
      <c r="H69" s="39"/>
      <c r="I69" s="39"/>
      <c r="J69" s="39"/>
      <c r="K69" s="39"/>
      <c r="L69" s="26"/>
    </row>
    <row r="70" spans="2:12" s="1" customFormat="1" ht="24.95" customHeight="1">
      <c r="B70" s="26"/>
      <c r="C70" s="19" t="s">
        <v>112</v>
      </c>
      <c r="L70" s="26"/>
    </row>
    <row r="71" spans="2:12" s="1" customFormat="1" ht="6.95" customHeight="1">
      <c r="B71" s="26"/>
      <c r="L71" s="26"/>
    </row>
    <row r="72" spans="2:12" s="1" customFormat="1" ht="12" customHeight="1">
      <c r="B72" s="26"/>
      <c r="C72" s="23" t="s">
        <v>14</v>
      </c>
      <c r="L72" s="26"/>
    </row>
    <row r="73" spans="2:12" s="1" customFormat="1" ht="16.5" customHeight="1">
      <c r="B73" s="26"/>
      <c r="E73" s="207" t="str">
        <f>E7</f>
        <v>SPŠ Velíšská - rekonstrukce instalací</v>
      </c>
      <c r="F73" s="208"/>
      <c r="G73" s="208"/>
      <c r="H73" s="208"/>
      <c r="L73" s="26"/>
    </row>
    <row r="74" spans="2:12" s="1" customFormat="1" ht="12" customHeight="1">
      <c r="B74" s="26"/>
      <c r="C74" s="23" t="s">
        <v>92</v>
      </c>
      <c r="L74" s="26"/>
    </row>
    <row r="75" spans="2:12" s="1" customFormat="1" ht="16.5" customHeight="1">
      <c r="B75" s="26"/>
      <c r="E75" s="191" t="str">
        <f>E9</f>
        <v>SO 05 - Zdravotechnika</v>
      </c>
      <c r="F75" s="175"/>
      <c r="G75" s="175"/>
      <c r="H75" s="175"/>
      <c r="L75" s="26"/>
    </row>
    <row r="76" spans="2:12" s="1" customFormat="1" ht="6.95" customHeight="1">
      <c r="B76" s="26"/>
      <c r="L76" s="26"/>
    </row>
    <row r="77" spans="2:12" s="1" customFormat="1" ht="12" customHeight="1">
      <c r="B77" s="26"/>
      <c r="C77" s="23" t="s">
        <v>17</v>
      </c>
      <c r="F77" s="15" t="str">
        <f>F12</f>
        <v xml:space="preserve"> </v>
      </c>
      <c r="I77" s="23" t="s">
        <v>19</v>
      </c>
      <c r="J77" s="43" t="str">
        <f>IF(J12="","",J12)</f>
        <v xml:space="preserve"> </v>
      </c>
      <c r="L77" s="26"/>
    </row>
    <row r="78" spans="2:12" s="1" customFormat="1" ht="6.95" customHeight="1">
      <c r="B78" s="26"/>
      <c r="L78" s="26"/>
    </row>
    <row r="79" spans="2:12" s="1" customFormat="1" ht="13.7" customHeight="1">
      <c r="B79" s="26"/>
      <c r="C79" s="23" t="s">
        <v>20</v>
      </c>
      <c r="F79" s="15" t="str">
        <f>E15</f>
        <v xml:space="preserve"> </v>
      </c>
      <c r="I79" s="23" t="s">
        <v>24</v>
      </c>
      <c r="J79" s="24" t="str">
        <f>E21</f>
        <v xml:space="preserve"> </v>
      </c>
      <c r="L79" s="26"/>
    </row>
    <row r="80" spans="2:12" s="1" customFormat="1" ht="13.7" customHeight="1">
      <c r="B80" s="26"/>
      <c r="C80" s="23" t="s">
        <v>23</v>
      </c>
      <c r="F80" s="15" t="str">
        <f>IF(E18="","",E18)</f>
        <v xml:space="preserve"> </v>
      </c>
      <c r="I80" s="23" t="s">
        <v>26</v>
      </c>
      <c r="J80" s="24" t="str">
        <f>E24</f>
        <v xml:space="preserve"> </v>
      </c>
      <c r="L80" s="26"/>
    </row>
    <row r="81" spans="2:12" s="1" customFormat="1" ht="10.35" customHeight="1">
      <c r="B81" s="26"/>
      <c r="L81" s="26"/>
    </row>
    <row r="82" spans="2:20" s="9" customFormat="1" ht="29.25" customHeight="1">
      <c r="B82" s="101"/>
      <c r="C82" s="102" t="s">
        <v>113</v>
      </c>
      <c r="D82" s="103" t="s">
        <v>47</v>
      </c>
      <c r="E82" s="103" t="s">
        <v>43</v>
      </c>
      <c r="F82" s="103" t="s">
        <v>44</v>
      </c>
      <c r="G82" s="103" t="s">
        <v>114</v>
      </c>
      <c r="H82" s="103" t="s">
        <v>115</v>
      </c>
      <c r="I82" s="103" t="s">
        <v>116</v>
      </c>
      <c r="J82" s="104" t="s">
        <v>96</v>
      </c>
      <c r="K82" s="105" t="s">
        <v>117</v>
      </c>
      <c r="L82" s="101"/>
      <c r="M82" s="51" t="s">
        <v>1</v>
      </c>
      <c r="N82" s="52" t="s">
        <v>32</v>
      </c>
      <c r="O82" s="52" t="s">
        <v>118</v>
      </c>
      <c r="P82" s="52" t="s">
        <v>119</v>
      </c>
      <c r="Q82" s="52" t="s">
        <v>120</v>
      </c>
      <c r="R82" s="52" t="s">
        <v>121</v>
      </c>
      <c r="S82" s="52" t="s">
        <v>122</v>
      </c>
      <c r="T82" s="53" t="s">
        <v>123</v>
      </c>
    </row>
    <row r="83" spans="2:63" s="1" customFormat="1" ht="22.7" customHeight="1">
      <c r="B83" s="26"/>
      <c r="C83" s="56" t="s">
        <v>124</v>
      </c>
      <c r="J83" s="106">
        <f>BK83</f>
        <v>0</v>
      </c>
      <c r="L83" s="26"/>
      <c r="M83" s="54"/>
      <c r="N83" s="44"/>
      <c r="O83" s="44"/>
      <c r="P83" s="107">
        <f>P84</f>
        <v>11.357</v>
      </c>
      <c r="Q83" s="44"/>
      <c r="R83" s="107">
        <f>R84</f>
        <v>1.0312000000000001</v>
      </c>
      <c r="S83" s="44"/>
      <c r="T83" s="108">
        <f>T84</f>
        <v>0</v>
      </c>
      <c r="AT83" s="15" t="s">
        <v>61</v>
      </c>
      <c r="AU83" s="15" t="s">
        <v>98</v>
      </c>
      <c r="BK83" s="109">
        <f>BK84</f>
        <v>0</v>
      </c>
    </row>
    <row r="84" spans="2:63" s="10" customFormat="1" ht="25.9" customHeight="1">
      <c r="B84" s="110"/>
      <c r="D84" s="111" t="s">
        <v>61</v>
      </c>
      <c r="E84" s="112" t="s">
        <v>230</v>
      </c>
      <c r="F84" s="112" t="s">
        <v>231</v>
      </c>
      <c r="J84" s="113">
        <f>BK84</f>
        <v>0</v>
      </c>
      <c r="L84" s="110"/>
      <c r="M84" s="114"/>
      <c r="N84" s="115"/>
      <c r="O84" s="115"/>
      <c r="P84" s="116">
        <f>P85+P97+P121</f>
        <v>11.357</v>
      </c>
      <c r="Q84" s="115"/>
      <c r="R84" s="116">
        <f>R85+R97+R121</f>
        <v>1.0312000000000001</v>
      </c>
      <c r="S84" s="115"/>
      <c r="T84" s="117">
        <f>T85+T97+T121</f>
        <v>0</v>
      </c>
      <c r="AR84" s="111" t="s">
        <v>72</v>
      </c>
      <c r="AT84" s="118" t="s">
        <v>61</v>
      </c>
      <c r="AU84" s="118" t="s">
        <v>62</v>
      </c>
      <c r="AY84" s="111" t="s">
        <v>127</v>
      </c>
      <c r="BK84" s="119">
        <f>BK85+BK97+BK121</f>
        <v>0</v>
      </c>
    </row>
    <row r="85" spans="2:63" s="10" customFormat="1" ht="22.7" customHeight="1">
      <c r="B85" s="110"/>
      <c r="D85" s="111" t="s">
        <v>61</v>
      </c>
      <c r="E85" s="120" t="s">
        <v>629</v>
      </c>
      <c r="F85" s="120" t="s">
        <v>630</v>
      </c>
      <c r="J85" s="121">
        <f>BK85</f>
        <v>0</v>
      </c>
      <c r="L85" s="110"/>
      <c r="M85" s="114"/>
      <c r="N85" s="115"/>
      <c r="O85" s="115"/>
      <c r="P85" s="116">
        <f>SUM(P86:P96)</f>
        <v>0</v>
      </c>
      <c r="Q85" s="115"/>
      <c r="R85" s="116">
        <f>SUM(R86:R96)</f>
        <v>0.27301</v>
      </c>
      <c r="S85" s="115"/>
      <c r="T85" s="117">
        <f>SUM(T86:T96)</f>
        <v>0</v>
      </c>
      <c r="AR85" s="111" t="s">
        <v>72</v>
      </c>
      <c r="AT85" s="118" t="s">
        <v>61</v>
      </c>
      <c r="AU85" s="118" t="s">
        <v>70</v>
      </c>
      <c r="AY85" s="111" t="s">
        <v>127</v>
      </c>
      <c r="BK85" s="119">
        <f>SUM(BK86:BK96)</f>
        <v>0</v>
      </c>
    </row>
    <row r="86" spans="2:65" s="1" customFormat="1" ht="16.5" customHeight="1">
      <c r="B86" s="122"/>
      <c r="C86" s="123" t="s">
        <v>70</v>
      </c>
      <c r="D86" s="123" t="s">
        <v>130</v>
      </c>
      <c r="E86" s="124" t="s">
        <v>631</v>
      </c>
      <c r="F86" s="125" t="s">
        <v>632</v>
      </c>
      <c r="G86" s="126" t="s">
        <v>199</v>
      </c>
      <c r="H86" s="127">
        <v>25</v>
      </c>
      <c r="I86" s="128"/>
      <c r="J86" s="128"/>
      <c r="K86" s="125" t="s">
        <v>1</v>
      </c>
      <c r="L86" s="26"/>
      <c r="M86" s="46" t="s">
        <v>1</v>
      </c>
      <c r="N86" s="129" t="s">
        <v>33</v>
      </c>
      <c r="O86" s="130">
        <v>0</v>
      </c>
      <c r="P86" s="130">
        <f aca="true" t="shared" si="0" ref="P86:P96">O86*H86</f>
        <v>0</v>
      </c>
      <c r="Q86" s="130">
        <v>0.00126</v>
      </c>
      <c r="R86" s="130">
        <f aca="true" t="shared" si="1" ref="R86:R96">Q86*H86</f>
        <v>0.0315</v>
      </c>
      <c r="S86" s="130">
        <v>0</v>
      </c>
      <c r="T86" s="131">
        <f aca="true" t="shared" si="2" ref="T86:T96">S86*H86</f>
        <v>0</v>
      </c>
      <c r="AR86" s="15" t="s">
        <v>206</v>
      </c>
      <c r="AT86" s="15" t="s">
        <v>130</v>
      </c>
      <c r="AU86" s="15" t="s">
        <v>72</v>
      </c>
      <c r="AY86" s="15" t="s">
        <v>127</v>
      </c>
      <c r="BE86" s="132">
        <f aca="true" t="shared" si="3" ref="BE86:BE96">IF(N86="základní",J86,0)</f>
        <v>0</v>
      </c>
      <c r="BF86" s="132">
        <f aca="true" t="shared" si="4" ref="BF86:BF96">IF(N86="snížená",J86,0)</f>
        <v>0</v>
      </c>
      <c r="BG86" s="132">
        <f aca="true" t="shared" si="5" ref="BG86:BG96">IF(N86="zákl. přenesená",J86,0)</f>
        <v>0</v>
      </c>
      <c r="BH86" s="132">
        <f aca="true" t="shared" si="6" ref="BH86:BH96">IF(N86="sníž. přenesená",J86,0)</f>
        <v>0</v>
      </c>
      <c r="BI86" s="132">
        <f aca="true" t="shared" si="7" ref="BI86:BI96">IF(N86="nulová",J86,0)</f>
        <v>0</v>
      </c>
      <c r="BJ86" s="15" t="s">
        <v>70</v>
      </c>
      <c r="BK86" s="132">
        <f aca="true" t="shared" si="8" ref="BK86:BK96">ROUND(I86*H86,2)</f>
        <v>0</v>
      </c>
      <c r="BL86" s="15" t="s">
        <v>206</v>
      </c>
      <c r="BM86" s="15" t="s">
        <v>633</v>
      </c>
    </row>
    <row r="87" spans="2:65" s="1" customFormat="1" ht="16.5" customHeight="1">
      <c r="B87" s="122"/>
      <c r="C87" s="123" t="s">
        <v>72</v>
      </c>
      <c r="D87" s="123" t="s">
        <v>130</v>
      </c>
      <c r="E87" s="124" t="s">
        <v>634</v>
      </c>
      <c r="F87" s="125" t="s">
        <v>635</v>
      </c>
      <c r="G87" s="126" t="s">
        <v>199</v>
      </c>
      <c r="H87" s="127">
        <v>12</v>
      </c>
      <c r="I87" s="128"/>
      <c r="J87" s="128"/>
      <c r="K87" s="125" t="s">
        <v>1</v>
      </c>
      <c r="L87" s="26"/>
      <c r="M87" s="46" t="s">
        <v>1</v>
      </c>
      <c r="N87" s="129" t="s">
        <v>33</v>
      </c>
      <c r="O87" s="130">
        <v>0</v>
      </c>
      <c r="P87" s="130">
        <f t="shared" si="0"/>
        <v>0</v>
      </c>
      <c r="Q87" s="130">
        <v>0.00177</v>
      </c>
      <c r="R87" s="130">
        <f t="shared" si="1"/>
        <v>0.021240000000000002</v>
      </c>
      <c r="S87" s="130">
        <v>0</v>
      </c>
      <c r="T87" s="131">
        <f t="shared" si="2"/>
        <v>0</v>
      </c>
      <c r="AR87" s="15" t="s">
        <v>206</v>
      </c>
      <c r="AT87" s="15" t="s">
        <v>130</v>
      </c>
      <c r="AU87" s="15" t="s">
        <v>72</v>
      </c>
      <c r="AY87" s="15" t="s">
        <v>127</v>
      </c>
      <c r="BE87" s="132">
        <f t="shared" si="3"/>
        <v>0</v>
      </c>
      <c r="BF87" s="132">
        <f t="shared" si="4"/>
        <v>0</v>
      </c>
      <c r="BG87" s="132">
        <f t="shared" si="5"/>
        <v>0</v>
      </c>
      <c r="BH87" s="132">
        <f t="shared" si="6"/>
        <v>0</v>
      </c>
      <c r="BI87" s="132">
        <f t="shared" si="7"/>
        <v>0</v>
      </c>
      <c r="BJ87" s="15" t="s">
        <v>70</v>
      </c>
      <c r="BK87" s="132">
        <f t="shared" si="8"/>
        <v>0</v>
      </c>
      <c r="BL87" s="15" t="s">
        <v>206</v>
      </c>
      <c r="BM87" s="15" t="s">
        <v>636</v>
      </c>
    </row>
    <row r="88" spans="2:65" s="1" customFormat="1" ht="16.5" customHeight="1">
      <c r="B88" s="122"/>
      <c r="C88" s="123" t="s">
        <v>128</v>
      </c>
      <c r="D88" s="123" t="s">
        <v>130</v>
      </c>
      <c r="E88" s="124" t="s">
        <v>637</v>
      </c>
      <c r="F88" s="125" t="s">
        <v>638</v>
      </c>
      <c r="G88" s="126" t="s">
        <v>199</v>
      </c>
      <c r="H88" s="127">
        <v>20</v>
      </c>
      <c r="I88" s="128"/>
      <c r="J88" s="128"/>
      <c r="K88" s="125" t="s">
        <v>1</v>
      </c>
      <c r="L88" s="26"/>
      <c r="M88" s="46" t="s">
        <v>1</v>
      </c>
      <c r="N88" s="129" t="s">
        <v>33</v>
      </c>
      <c r="O88" s="130">
        <v>0</v>
      </c>
      <c r="P88" s="130">
        <f t="shared" si="0"/>
        <v>0</v>
      </c>
      <c r="Q88" s="130">
        <v>0.0044</v>
      </c>
      <c r="R88" s="130">
        <f t="shared" si="1"/>
        <v>0.08800000000000001</v>
      </c>
      <c r="S88" s="130">
        <v>0</v>
      </c>
      <c r="T88" s="131">
        <f t="shared" si="2"/>
        <v>0</v>
      </c>
      <c r="AR88" s="15" t="s">
        <v>206</v>
      </c>
      <c r="AT88" s="15" t="s">
        <v>130</v>
      </c>
      <c r="AU88" s="15" t="s">
        <v>72</v>
      </c>
      <c r="AY88" s="15" t="s">
        <v>127</v>
      </c>
      <c r="BE88" s="132">
        <f t="shared" si="3"/>
        <v>0</v>
      </c>
      <c r="BF88" s="132">
        <f t="shared" si="4"/>
        <v>0</v>
      </c>
      <c r="BG88" s="132">
        <f t="shared" si="5"/>
        <v>0</v>
      </c>
      <c r="BH88" s="132">
        <f t="shared" si="6"/>
        <v>0</v>
      </c>
      <c r="BI88" s="132">
        <f t="shared" si="7"/>
        <v>0</v>
      </c>
      <c r="BJ88" s="15" t="s">
        <v>70</v>
      </c>
      <c r="BK88" s="132">
        <f t="shared" si="8"/>
        <v>0</v>
      </c>
      <c r="BL88" s="15" t="s">
        <v>206</v>
      </c>
      <c r="BM88" s="15" t="s">
        <v>639</v>
      </c>
    </row>
    <row r="89" spans="2:65" s="1" customFormat="1" ht="16.5" customHeight="1">
      <c r="B89" s="122"/>
      <c r="C89" s="123" t="s">
        <v>135</v>
      </c>
      <c r="D89" s="123" t="s">
        <v>130</v>
      </c>
      <c r="E89" s="124" t="s">
        <v>640</v>
      </c>
      <c r="F89" s="125" t="s">
        <v>641</v>
      </c>
      <c r="G89" s="126" t="s">
        <v>199</v>
      </c>
      <c r="H89" s="127">
        <v>28</v>
      </c>
      <c r="I89" s="128"/>
      <c r="J89" s="128"/>
      <c r="K89" s="125" t="s">
        <v>1</v>
      </c>
      <c r="L89" s="26"/>
      <c r="M89" s="46" t="s">
        <v>1</v>
      </c>
      <c r="N89" s="129" t="s">
        <v>33</v>
      </c>
      <c r="O89" s="130">
        <v>0</v>
      </c>
      <c r="P89" s="130">
        <f t="shared" si="0"/>
        <v>0</v>
      </c>
      <c r="Q89" s="130">
        <v>0.0011</v>
      </c>
      <c r="R89" s="130">
        <f t="shared" si="1"/>
        <v>0.0308</v>
      </c>
      <c r="S89" s="130">
        <v>0</v>
      </c>
      <c r="T89" s="131">
        <f t="shared" si="2"/>
        <v>0</v>
      </c>
      <c r="AR89" s="15" t="s">
        <v>206</v>
      </c>
      <c r="AT89" s="15" t="s">
        <v>130</v>
      </c>
      <c r="AU89" s="15" t="s">
        <v>72</v>
      </c>
      <c r="AY89" s="15" t="s">
        <v>127</v>
      </c>
      <c r="BE89" s="132">
        <f t="shared" si="3"/>
        <v>0</v>
      </c>
      <c r="BF89" s="132">
        <f t="shared" si="4"/>
        <v>0</v>
      </c>
      <c r="BG89" s="132">
        <f t="shared" si="5"/>
        <v>0</v>
      </c>
      <c r="BH89" s="132">
        <f t="shared" si="6"/>
        <v>0</v>
      </c>
      <c r="BI89" s="132">
        <f t="shared" si="7"/>
        <v>0</v>
      </c>
      <c r="BJ89" s="15" t="s">
        <v>70</v>
      </c>
      <c r="BK89" s="132">
        <f t="shared" si="8"/>
        <v>0</v>
      </c>
      <c r="BL89" s="15" t="s">
        <v>206</v>
      </c>
      <c r="BM89" s="15" t="s">
        <v>642</v>
      </c>
    </row>
    <row r="90" spans="2:65" s="1" customFormat="1" ht="16.5" customHeight="1">
      <c r="B90" s="122"/>
      <c r="C90" s="123" t="s">
        <v>155</v>
      </c>
      <c r="D90" s="123" t="s">
        <v>130</v>
      </c>
      <c r="E90" s="124" t="s">
        <v>643</v>
      </c>
      <c r="F90" s="125" t="s">
        <v>644</v>
      </c>
      <c r="G90" s="126" t="s">
        <v>199</v>
      </c>
      <c r="H90" s="127">
        <v>66</v>
      </c>
      <c r="I90" s="128"/>
      <c r="J90" s="128"/>
      <c r="K90" s="125" t="s">
        <v>1</v>
      </c>
      <c r="L90" s="26"/>
      <c r="M90" s="46" t="s">
        <v>1</v>
      </c>
      <c r="N90" s="129" t="s">
        <v>33</v>
      </c>
      <c r="O90" s="130">
        <v>0</v>
      </c>
      <c r="P90" s="130">
        <f t="shared" si="0"/>
        <v>0</v>
      </c>
      <c r="Q90" s="130">
        <v>0.00029</v>
      </c>
      <c r="R90" s="130">
        <f t="shared" si="1"/>
        <v>0.01914</v>
      </c>
      <c r="S90" s="130">
        <v>0</v>
      </c>
      <c r="T90" s="131">
        <f t="shared" si="2"/>
        <v>0</v>
      </c>
      <c r="AR90" s="15" t="s">
        <v>206</v>
      </c>
      <c r="AT90" s="15" t="s">
        <v>130</v>
      </c>
      <c r="AU90" s="15" t="s">
        <v>72</v>
      </c>
      <c r="AY90" s="15" t="s">
        <v>127</v>
      </c>
      <c r="BE90" s="132">
        <f t="shared" si="3"/>
        <v>0</v>
      </c>
      <c r="BF90" s="132">
        <f t="shared" si="4"/>
        <v>0</v>
      </c>
      <c r="BG90" s="132">
        <f t="shared" si="5"/>
        <v>0</v>
      </c>
      <c r="BH90" s="132">
        <f t="shared" si="6"/>
        <v>0</v>
      </c>
      <c r="BI90" s="132">
        <f t="shared" si="7"/>
        <v>0</v>
      </c>
      <c r="BJ90" s="15" t="s">
        <v>70</v>
      </c>
      <c r="BK90" s="132">
        <f t="shared" si="8"/>
        <v>0</v>
      </c>
      <c r="BL90" s="15" t="s">
        <v>206</v>
      </c>
      <c r="BM90" s="15" t="s">
        <v>645</v>
      </c>
    </row>
    <row r="91" spans="2:65" s="1" customFormat="1" ht="16.5" customHeight="1">
      <c r="B91" s="122"/>
      <c r="C91" s="123" t="s">
        <v>159</v>
      </c>
      <c r="D91" s="123" t="s">
        <v>130</v>
      </c>
      <c r="E91" s="124" t="s">
        <v>646</v>
      </c>
      <c r="F91" s="125" t="s">
        <v>647</v>
      </c>
      <c r="G91" s="126" t="s">
        <v>199</v>
      </c>
      <c r="H91" s="127">
        <v>32</v>
      </c>
      <c r="I91" s="128"/>
      <c r="J91" s="128"/>
      <c r="K91" s="125" t="s">
        <v>1</v>
      </c>
      <c r="L91" s="26"/>
      <c r="M91" s="46" t="s">
        <v>1</v>
      </c>
      <c r="N91" s="129" t="s">
        <v>33</v>
      </c>
      <c r="O91" s="130">
        <v>0</v>
      </c>
      <c r="P91" s="130">
        <f t="shared" si="0"/>
        <v>0</v>
      </c>
      <c r="Q91" s="130">
        <v>0.00035</v>
      </c>
      <c r="R91" s="130">
        <f t="shared" si="1"/>
        <v>0.0112</v>
      </c>
      <c r="S91" s="130">
        <v>0</v>
      </c>
      <c r="T91" s="131">
        <f t="shared" si="2"/>
        <v>0</v>
      </c>
      <c r="AR91" s="15" t="s">
        <v>206</v>
      </c>
      <c r="AT91" s="15" t="s">
        <v>130</v>
      </c>
      <c r="AU91" s="15" t="s">
        <v>72</v>
      </c>
      <c r="AY91" s="15" t="s">
        <v>127</v>
      </c>
      <c r="BE91" s="132">
        <f t="shared" si="3"/>
        <v>0</v>
      </c>
      <c r="BF91" s="132">
        <f t="shared" si="4"/>
        <v>0</v>
      </c>
      <c r="BG91" s="132">
        <f t="shared" si="5"/>
        <v>0</v>
      </c>
      <c r="BH91" s="132">
        <f t="shared" si="6"/>
        <v>0</v>
      </c>
      <c r="BI91" s="132">
        <f t="shared" si="7"/>
        <v>0</v>
      </c>
      <c r="BJ91" s="15" t="s">
        <v>70</v>
      </c>
      <c r="BK91" s="132">
        <f t="shared" si="8"/>
        <v>0</v>
      </c>
      <c r="BL91" s="15" t="s">
        <v>206</v>
      </c>
      <c r="BM91" s="15" t="s">
        <v>648</v>
      </c>
    </row>
    <row r="92" spans="2:65" s="1" customFormat="1" ht="16.5" customHeight="1">
      <c r="B92" s="122"/>
      <c r="C92" s="123" t="s">
        <v>165</v>
      </c>
      <c r="D92" s="123" t="s">
        <v>130</v>
      </c>
      <c r="E92" s="124" t="s">
        <v>649</v>
      </c>
      <c r="F92" s="125" t="s">
        <v>650</v>
      </c>
      <c r="G92" s="126" t="s">
        <v>199</v>
      </c>
      <c r="H92" s="127">
        <v>33</v>
      </c>
      <c r="I92" s="128"/>
      <c r="J92" s="128"/>
      <c r="K92" s="125" t="s">
        <v>1</v>
      </c>
      <c r="L92" s="26"/>
      <c r="M92" s="46" t="s">
        <v>1</v>
      </c>
      <c r="N92" s="129" t="s">
        <v>33</v>
      </c>
      <c r="O92" s="130">
        <v>0</v>
      </c>
      <c r="P92" s="130">
        <f t="shared" si="0"/>
        <v>0</v>
      </c>
      <c r="Q92" s="130">
        <v>0.00057</v>
      </c>
      <c r="R92" s="130">
        <f t="shared" si="1"/>
        <v>0.01881</v>
      </c>
      <c r="S92" s="130">
        <v>0</v>
      </c>
      <c r="T92" s="131">
        <f t="shared" si="2"/>
        <v>0</v>
      </c>
      <c r="AR92" s="15" t="s">
        <v>206</v>
      </c>
      <c r="AT92" s="15" t="s">
        <v>130</v>
      </c>
      <c r="AU92" s="15" t="s">
        <v>72</v>
      </c>
      <c r="AY92" s="15" t="s">
        <v>127</v>
      </c>
      <c r="BE92" s="132">
        <f t="shared" si="3"/>
        <v>0</v>
      </c>
      <c r="BF92" s="132">
        <f t="shared" si="4"/>
        <v>0</v>
      </c>
      <c r="BG92" s="132">
        <f t="shared" si="5"/>
        <v>0</v>
      </c>
      <c r="BH92" s="132">
        <f t="shared" si="6"/>
        <v>0</v>
      </c>
      <c r="BI92" s="132">
        <f t="shared" si="7"/>
        <v>0</v>
      </c>
      <c r="BJ92" s="15" t="s">
        <v>70</v>
      </c>
      <c r="BK92" s="132">
        <f t="shared" si="8"/>
        <v>0</v>
      </c>
      <c r="BL92" s="15" t="s">
        <v>206</v>
      </c>
      <c r="BM92" s="15" t="s">
        <v>651</v>
      </c>
    </row>
    <row r="93" spans="2:65" s="1" customFormat="1" ht="16.5" customHeight="1">
      <c r="B93" s="122"/>
      <c r="C93" s="123" t="s">
        <v>150</v>
      </c>
      <c r="D93" s="123" t="s">
        <v>130</v>
      </c>
      <c r="E93" s="124" t="s">
        <v>652</v>
      </c>
      <c r="F93" s="125" t="s">
        <v>653</v>
      </c>
      <c r="G93" s="126" t="s">
        <v>199</v>
      </c>
      <c r="H93" s="127">
        <v>48</v>
      </c>
      <c r="I93" s="128"/>
      <c r="J93" s="128"/>
      <c r="K93" s="125" t="s">
        <v>1</v>
      </c>
      <c r="L93" s="26"/>
      <c r="M93" s="46" t="s">
        <v>1</v>
      </c>
      <c r="N93" s="129" t="s">
        <v>33</v>
      </c>
      <c r="O93" s="130">
        <v>0</v>
      </c>
      <c r="P93" s="130">
        <f t="shared" si="0"/>
        <v>0</v>
      </c>
      <c r="Q93" s="130">
        <v>0.00109</v>
      </c>
      <c r="R93" s="130">
        <f t="shared" si="1"/>
        <v>0.052320000000000005</v>
      </c>
      <c r="S93" s="130">
        <v>0</v>
      </c>
      <c r="T93" s="131">
        <f t="shared" si="2"/>
        <v>0</v>
      </c>
      <c r="AR93" s="15" t="s">
        <v>206</v>
      </c>
      <c r="AT93" s="15" t="s">
        <v>130</v>
      </c>
      <c r="AU93" s="15" t="s">
        <v>72</v>
      </c>
      <c r="AY93" s="15" t="s">
        <v>127</v>
      </c>
      <c r="BE93" s="132">
        <f t="shared" si="3"/>
        <v>0</v>
      </c>
      <c r="BF93" s="132">
        <f t="shared" si="4"/>
        <v>0</v>
      </c>
      <c r="BG93" s="132">
        <f t="shared" si="5"/>
        <v>0</v>
      </c>
      <c r="BH93" s="132">
        <f t="shared" si="6"/>
        <v>0</v>
      </c>
      <c r="BI93" s="132">
        <f t="shared" si="7"/>
        <v>0</v>
      </c>
      <c r="BJ93" s="15" t="s">
        <v>70</v>
      </c>
      <c r="BK93" s="132">
        <f t="shared" si="8"/>
        <v>0</v>
      </c>
      <c r="BL93" s="15" t="s">
        <v>206</v>
      </c>
      <c r="BM93" s="15" t="s">
        <v>654</v>
      </c>
    </row>
    <row r="94" spans="2:65" s="1" customFormat="1" ht="16.5" customHeight="1">
      <c r="B94" s="122"/>
      <c r="C94" s="123" t="s">
        <v>174</v>
      </c>
      <c r="D94" s="123" t="s">
        <v>130</v>
      </c>
      <c r="E94" s="124" t="s">
        <v>655</v>
      </c>
      <c r="F94" s="125" t="s">
        <v>656</v>
      </c>
      <c r="G94" s="126" t="s">
        <v>199</v>
      </c>
      <c r="H94" s="127">
        <v>247</v>
      </c>
      <c r="I94" s="128"/>
      <c r="J94" s="128"/>
      <c r="K94" s="125" t="s">
        <v>1</v>
      </c>
      <c r="L94" s="26"/>
      <c r="M94" s="46" t="s">
        <v>1</v>
      </c>
      <c r="N94" s="129" t="s">
        <v>33</v>
      </c>
      <c r="O94" s="130">
        <v>0</v>
      </c>
      <c r="P94" s="130">
        <f t="shared" si="0"/>
        <v>0</v>
      </c>
      <c r="Q94" s="130">
        <v>0</v>
      </c>
      <c r="R94" s="130">
        <f t="shared" si="1"/>
        <v>0</v>
      </c>
      <c r="S94" s="130">
        <v>0</v>
      </c>
      <c r="T94" s="131">
        <f t="shared" si="2"/>
        <v>0</v>
      </c>
      <c r="AR94" s="15" t="s">
        <v>206</v>
      </c>
      <c r="AT94" s="15" t="s">
        <v>130</v>
      </c>
      <c r="AU94" s="15" t="s">
        <v>72</v>
      </c>
      <c r="AY94" s="15" t="s">
        <v>127</v>
      </c>
      <c r="BE94" s="132">
        <f t="shared" si="3"/>
        <v>0</v>
      </c>
      <c r="BF94" s="132">
        <f t="shared" si="4"/>
        <v>0</v>
      </c>
      <c r="BG94" s="132">
        <f t="shared" si="5"/>
        <v>0</v>
      </c>
      <c r="BH94" s="132">
        <f t="shared" si="6"/>
        <v>0</v>
      </c>
      <c r="BI94" s="132">
        <f t="shared" si="7"/>
        <v>0</v>
      </c>
      <c r="BJ94" s="15" t="s">
        <v>70</v>
      </c>
      <c r="BK94" s="132">
        <f t="shared" si="8"/>
        <v>0</v>
      </c>
      <c r="BL94" s="15" t="s">
        <v>206</v>
      </c>
      <c r="BM94" s="15" t="s">
        <v>657</v>
      </c>
    </row>
    <row r="95" spans="2:65" s="1" customFormat="1" ht="16.5" customHeight="1">
      <c r="B95" s="122"/>
      <c r="C95" s="123" t="s">
        <v>179</v>
      </c>
      <c r="D95" s="123" t="s">
        <v>130</v>
      </c>
      <c r="E95" s="124" t="s">
        <v>658</v>
      </c>
      <c r="F95" s="125" t="s">
        <v>659</v>
      </c>
      <c r="G95" s="126" t="s">
        <v>199</v>
      </c>
      <c r="H95" s="127">
        <v>20</v>
      </c>
      <c r="I95" s="128"/>
      <c r="J95" s="128"/>
      <c r="K95" s="125" t="s">
        <v>1</v>
      </c>
      <c r="L95" s="26"/>
      <c r="M95" s="46" t="s">
        <v>1</v>
      </c>
      <c r="N95" s="129" t="s">
        <v>33</v>
      </c>
      <c r="O95" s="130">
        <v>0</v>
      </c>
      <c r="P95" s="130">
        <f t="shared" si="0"/>
        <v>0</v>
      </c>
      <c r="Q95" s="130">
        <v>0</v>
      </c>
      <c r="R95" s="130">
        <f t="shared" si="1"/>
        <v>0</v>
      </c>
      <c r="S95" s="130">
        <v>0</v>
      </c>
      <c r="T95" s="131">
        <f t="shared" si="2"/>
        <v>0</v>
      </c>
      <c r="AR95" s="15" t="s">
        <v>206</v>
      </c>
      <c r="AT95" s="15" t="s">
        <v>130</v>
      </c>
      <c r="AU95" s="15" t="s">
        <v>72</v>
      </c>
      <c r="AY95" s="15" t="s">
        <v>127</v>
      </c>
      <c r="BE95" s="132">
        <f t="shared" si="3"/>
        <v>0</v>
      </c>
      <c r="BF95" s="132">
        <f t="shared" si="4"/>
        <v>0</v>
      </c>
      <c r="BG95" s="132">
        <f t="shared" si="5"/>
        <v>0</v>
      </c>
      <c r="BH95" s="132">
        <f t="shared" si="6"/>
        <v>0</v>
      </c>
      <c r="BI95" s="132">
        <f t="shared" si="7"/>
        <v>0</v>
      </c>
      <c r="BJ95" s="15" t="s">
        <v>70</v>
      </c>
      <c r="BK95" s="132">
        <f t="shared" si="8"/>
        <v>0</v>
      </c>
      <c r="BL95" s="15" t="s">
        <v>206</v>
      </c>
      <c r="BM95" s="15" t="s">
        <v>660</v>
      </c>
    </row>
    <row r="96" spans="2:65" s="1" customFormat="1" ht="16.5" customHeight="1">
      <c r="B96" s="122"/>
      <c r="C96" s="123" t="s">
        <v>183</v>
      </c>
      <c r="D96" s="123" t="s">
        <v>130</v>
      </c>
      <c r="E96" s="124" t="s">
        <v>661</v>
      </c>
      <c r="F96" s="125" t="s">
        <v>662</v>
      </c>
      <c r="G96" s="126" t="s">
        <v>247</v>
      </c>
      <c r="H96" s="127">
        <v>632.53</v>
      </c>
      <c r="I96" s="128"/>
      <c r="J96" s="128"/>
      <c r="K96" s="125" t="s">
        <v>134</v>
      </c>
      <c r="L96" s="26"/>
      <c r="M96" s="46" t="s">
        <v>1</v>
      </c>
      <c r="N96" s="129" t="s">
        <v>33</v>
      </c>
      <c r="O96" s="130">
        <v>0</v>
      </c>
      <c r="P96" s="130">
        <f t="shared" si="0"/>
        <v>0</v>
      </c>
      <c r="Q96" s="130">
        <v>0</v>
      </c>
      <c r="R96" s="130">
        <f t="shared" si="1"/>
        <v>0</v>
      </c>
      <c r="S96" s="130">
        <v>0</v>
      </c>
      <c r="T96" s="131">
        <f t="shared" si="2"/>
        <v>0</v>
      </c>
      <c r="AR96" s="15" t="s">
        <v>206</v>
      </c>
      <c r="AT96" s="15" t="s">
        <v>130</v>
      </c>
      <c r="AU96" s="15" t="s">
        <v>72</v>
      </c>
      <c r="AY96" s="15" t="s">
        <v>127</v>
      </c>
      <c r="BE96" s="132">
        <f t="shared" si="3"/>
        <v>0</v>
      </c>
      <c r="BF96" s="132">
        <f t="shared" si="4"/>
        <v>0</v>
      </c>
      <c r="BG96" s="132">
        <f t="shared" si="5"/>
        <v>0</v>
      </c>
      <c r="BH96" s="132">
        <f t="shared" si="6"/>
        <v>0</v>
      </c>
      <c r="BI96" s="132">
        <f t="shared" si="7"/>
        <v>0</v>
      </c>
      <c r="BJ96" s="15" t="s">
        <v>70</v>
      </c>
      <c r="BK96" s="132">
        <f t="shared" si="8"/>
        <v>0</v>
      </c>
      <c r="BL96" s="15" t="s">
        <v>206</v>
      </c>
      <c r="BM96" s="15" t="s">
        <v>663</v>
      </c>
    </row>
    <row r="97" spans="2:63" s="10" customFormat="1" ht="22.7" customHeight="1">
      <c r="B97" s="110"/>
      <c r="D97" s="111" t="s">
        <v>61</v>
      </c>
      <c r="E97" s="120" t="s">
        <v>664</v>
      </c>
      <c r="F97" s="120" t="s">
        <v>665</v>
      </c>
      <c r="J97" s="121"/>
      <c r="L97" s="110"/>
      <c r="M97" s="114"/>
      <c r="N97" s="115"/>
      <c r="O97" s="115"/>
      <c r="P97" s="116">
        <f>SUM(P98:P120)</f>
        <v>0</v>
      </c>
      <c r="Q97" s="115"/>
      <c r="R97" s="116">
        <f>SUM(R98:R120)</f>
        <v>0.28536</v>
      </c>
      <c r="S97" s="115"/>
      <c r="T97" s="117">
        <f>SUM(T98:T120)</f>
        <v>0</v>
      </c>
      <c r="AR97" s="111" t="s">
        <v>72</v>
      </c>
      <c r="AT97" s="118" t="s">
        <v>61</v>
      </c>
      <c r="AU97" s="118" t="s">
        <v>70</v>
      </c>
      <c r="AY97" s="111" t="s">
        <v>127</v>
      </c>
      <c r="BK97" s="119">
        <f>SUM(BK98:BK120)</f>
        <v>0</v>
      </c>
    </row>
    <row r="98" spans="2:65" s="1" customFormat="1" ht="16.5" customHeight="1">
      <c r="B98" s="122"/>
      <c r="C98" s="123" t="s">
        <v>187</v>
      </c>
      <c r="D98" s="123" t="s">
        <v>130</v>
      </c>
      <c r="E98" s="124" t="s">
        <v>666</v>
      </c>
      <c r="F98" s="125" t="s">
        <v>667</v>
      </c>
      <c r="G98" s="126" t="s">
        <v>143</v>
      </c>
      <c r="H98" s="127">
        <v>5</v>
      </c>
      <c r="I98" s="128"/>
      <c r="J98" s="128"/>
      <c r="K98" s="125" t="s">
        <v>1</v>
      </c>
      <c r="L98" s="26"/>
      <c r="M98" s="46" t="s">
        <v>1</v>
      </c>
      <c r="N98" s="129" t="s">
        <v>33</v>
      </c>
      <c r="O98" s="130">
        <v>0</v>
      </c>
      <c r="P98" s="130">
        <f aca="true" t="shared" si="9" ref="P98:P120">O98*H98</f>
        <v>0</v>
      </c>
      <c r="Q98" s="130">
        <v>0.0004</v>
      </c>
      <c r="R98" s="130">
        <f aca="true" t="shared" si="10" ref="R98:R120">Q98*H98</f>
        <v>0.002</v>
      </c>
      <c r="S98" s="130">
        <v>0</v>
      </c>
      <c r="T98" s="131">
        <f aca="true" t="shared" si="11" ref="T98:T120">S98*H98</f>
        <v>0</v>
      </c>
      <c r="AR98" s="15" t="s">
        <v>206</v>
      </c>
      <c r="AT98" s="15" t="s">
        <v>130</v>
      </c>
      <c r="AU98" s="15" t="s">
        <v>72</v>
      </c>
      <c r="AY98" s="15" t="s">
        <v>127</v>
      </c>
      <c r="BE98" s="132">
        <f aca="true" t="shared" si="12" ref="BE98:BE120">IF(N98="základní",J98,0)</f>
        <v>0</v>
      </c>
      <c r="BF98" s="132">
        <f aca="true" t="shared" si="13" ref="BF98:BF120">IF(N98="snížená",J98,0)</f>
        <v>0</v>
      </c>
      <c r="BG98" s="132">
        <f aca="true" t="shared" si="14" ref="BG98:BG120">IF(N98="zákl. přenesená",J98,0)</f>
        <v>0</v>
      </c>
      <c r="BH98" s="132">
        <f aca="true" t="shared" si="15" ref="BH98:BH120">IF(N98="sníž. přenesená",J98,0)</f>
        <v>0</v>
      </c>
      <c r="BI98" s="132">
        <f aca="true" t="shared" si="16" ref="BI98:BI120">IF(N98="nulová",J98,0)</f>
        <v>0</v>
      </c>
      <c r="BJ98" s="15" t="s">
        <v>70</v>
      </c>
      <c r="BK98" s="132">
        <f aca="true" t="shared" si="17" ref="BK98:BK120">ROUND(I98*H98,2)</f>
        <v>0</v>
      </c>
      <c r="BL98" s="15" t="s">
        <v>206</v>
      </c>
      <c r="BM98" s="15" t="s">
        <v>668</v>
      </c>
    </row>
    <row r="99" spans="2:65" s="1" customFormat="1" ht="16.5" customHeight="1">
      <c r="B99" s="122"/>
      <c r="C99" s="123" t="s">
        <v>192</v>
      </c>
      <c r="D99" s="123" t="s">
        <v>130</v>
      </c>
      <c r="E99" s="124" t="s">
        <v>669</v>
      </c>
      <c r="F99" s="125" t="s">
        <v>670</v>
      </c>
      <c r="G99" s="126" t="s">
        <v>143</v>
      </c>
      <c r="H99" s="127">
        <v>5</v>
      </c>
      <c r="I99" s="128"/>
      <c r="J99" s="128"/>
      <c r="K99" s="125" t="s">
        <v>1</v>
      </c>
      <c r="L99" s="26"/>
      <c r="M99" s="46" t="s">
        <v>1</v>
      </c>
      <c r="N99" s="129" t="s">
        <v>33</v>
      </c>
      <c r="O99" s="130">
        <v>0</v>
      </c>
      <c r="P99" s="130">
        <f t="shared" si="9"/>
        <v>0</v>
      </c>
      <c r="Q99" s="130">
        <v>0.0004</v>
      </c>
      <c r="R99" s="130">
        <f t="shared" si="10"/>
        <v>0.002</v>
      </c>
      <c r="S99" s="130">
        <v>0</v>
      </c>
      <c r="T99" s="131">
        <f t="shared" si="11"/>
        <v>0</v>
      </c>
      <c r="AR99" s="15" t="s">
        <v>206</v>
      </c>
      <c r="AT99" s="15" t="s">
        <v>130</v>
      </c>
      <c r="AU99" s="15" t="s">
        <v>72</v>
      </c>
      <c r="AY99" s="15" t="s">
        <v>127</v>
      </c>
      <c r="BE99" s="132">
        <f t="shared" si="12"/>
        <v>0</v>
      </c>
      <c r="BF99" s="132">
        <f t="shared" si="13"/>
        <v>0</v>
      </c>
      <c r="BG99" s="132">
        <f t="shared" si="14"/>
        <v>0</v>
      </c>
      <c r="BH99" s="132">
        <f t="shared" si="15"/>
        <v>0</v>
      </c>
      <c r="BI99" s="132">
        <f t="shared" si="16"/>
        <v>0</v>
      </c>
      <c r="BJ99" s="15" t="s">
        <v>70</v>
      </c>
      <c r="BK99" s="132">
        <f t="shared" si="17"/>
        <v>0</v>
      </c>
      <c r="BL99" s="15" t="s">
        <v>206</v>
      </c>
      <c r="BM99" s="15" t="s">
        <v>671</v>
      </c>
    </row>
    <row r="100" spans="2:65" s="1" customFormat="1" ht="16.5" customHeight="1">
      <c r="B100" s="122"/>
      <c r="C100" s="123" t="s">
        <v>196</v>
      </c>
      <c r="D100" s="123" t="s">
        <v>130</v>
      </c>
      <c r="E100" s="124" t="s">
        <v>672</v>
      </c>
      <c r="F100" s="125" t="s">
        <v>673</v>
      </c>
      <c r="G100" s="126" t="s">
        <v>199</v>
      </c>
      <c r="H100" s="127">
        <v>42</v>
      </c>
      <c r="I100" s="128"/>
      <c r="J100" s="128"/>
      <c r="K100" s="125" t="s">
        <v>1</v>
      </c>
      <c r="L100" s="26"/>
      <c r="M100" s="46" t="s">
        <v>1</v>
      </c>
      <c r="N100" s="129" t="s">
        <v>33</v>
      </c>
      <c r="O100" s="130">
        <v>0</v>
      </c>
      <c r="P100" s="130">
        <f t="shared" si="9"/>
        <v>0</v>
      </c>
      <c r="Q100" s="130">
        <v>0.00066</v>
      </c>
      <c r="R100" s="130">
        <f t="shared" si="10"/>
        <v>0.02772</v>
      </c>
      <c r="S100" s="130">
        <v>0</v>
      </c>
      <c r="T100" s="131">
        <f t="shared" si="11"/>
        <v>0</v>
      </c>
      <c r="AR100" s="15" t="s">
        <v>206</v>
      </c>
      <c r="AT100" s="15" t="s">
        <v>130</v>
      </c>
      <c r="AU100" s="15" t="s">
        <v>72</v>
      </c>
      <c r="AY100" s="15" t="s">
        <v>127</v>
      </c>
      <c r="BE100" s="132">
        <f t="shared" si="12"/>
        <v>0</v>
      </c>
      <c r="BF100" s="132">
        <f t="shared" si="13"/>
        <v>0</v>
      </c>
      <c r="BG100" s="132">
        <f t="shared" si="14"/>
        <v>0</v>
      </c>
      <c r="BH100" s="132">
        <f t="shared" si="15"/>
        <v>0</v>
      </c>
      <c r="BI100" s="132">
        <f t="shared" si="16"/>
        <v>0</v>
      </c>
      <c r="BJ100" s="15" t="s">
        <v>70</v>
      </c>
      <c r="BK100" s="132">
        <f t="shared" si="17"/>
        <v>0</v>
      </c>
      <c r="BL100" s="15" t="s">
        <v>206</v>
      </c>
      <c r="BM100" s="15" t="s">
        <v>674</v>
      </c>
    </row>
    <row r="101" spans="2:65" s="1" customFormat="1" ht="16.5" customHeight="1">
      <c r="B101" s="122"/>
      <c r="C101" s="123" t="s">
        <v>8</v>
      </c>
      <c r="D101" s="123" t="s">
        <v>130</v>
      </c>
      <c r="E101" s="124" t="s">
        <v>675</v>
      </c>
      <c r="F101" s="125" t="s">
        <v>676</v>
      </c>
      <c r="G101" s="126" t="s">
        <v>199</v>
      </c>
      <c r="H101" s="127">
        <v>18</v>
      </c>
      <c r="I101" s="128"/>
      <c r="J101" s="128"/>
      <c r="K101" s="125" t="s">
        <v>1</v>
      </c>
      <c r="L101" s="26"/>
      <c r="M101" s="46" t="s">
        <v>1</v>
      </c>
      <c r="N101" s="129" t="s">
        <v>33</v>
      </c>
      <c r="O101" s="130">
        <v>0</v>
      </c>
      <c r="P101" s="130">
        <f t="shared" si="9"/>
        <v>0</v>
      </c>
      <c r="Q101" s="130">
        <v>0.00091</v>
      </c>
      <c r="R101" s="130">
        <f t="shared" si="10"/>
        <v>0.01638</v>
      </c>
      <c r="S101" s="130">
        <v>0</v>
      </c>
      <c r="T101" s="131">
        <f t="shared" si="11"/>
        <v>0</v>
      </c>
      <c r="AR101" s="15" t="s">
        <v>206</v>
      </c>
      <c r="AT101" s="15" t="s">
        <v>130</v>
      </c>
      <c r="AU101" s="15" t="s">
        <v>72</v>
      </c>
      <c r="AY101" s="15" t="s">
        <v>127</v>
      </c>
      <c r="BE101" s="132">
        <f t="shared" si="12"/>
        <v>0</v>
      </c>
      <c r="BF101" s="132">
        <f t="shared" si="13"/>
        <v>0</v>
      </c>
      <c r="BG101" s="132">
        <f t="shared" si="14"/>
        <v>0</v>
      </c>
      <c r="BH101" s="132">
        <f t="shared" si="15"/>
        <v>0</v>
      </c>
      <c r="BI101" s="132">
        <f t="shared" si="16"/>
        <v>0</v>
      </c>
      <c r="BJ101" s="15" t="s">
        <v>70</v>
      </c>
      <c r="BK101" s="132">
        <f t="shared" si="17"/>
        <v>0</v>
      </c>
      <c r="BL101" s="15" t="s">
        <v>206</v>
      </c>
      <c r="BM101" s="15" t="s">
        <v>677</v>
      </c>
    </row>
    <row r="102" spans="2:65" s="1" customFormat="1" ht="16.5" customHeight="1">
      <c r="B102" s="122"/>
      <c r="C102" s="123" t="s">
        <v>206</v>
      </c>
      <c r="D102" s="123" t="s">
        <v>130</v>
      </c>
      <c r="E102" s="124" t="s">
        <v>678</v>
      </c>
      <c r="F102" s="125" t="s">
        <v>679</v>
      </c>
      <c r="G102" s="126" t="s">
        <v>199</v>
      </c>
      <c r="H102" s="127">
        <v>6</v>
      </c>
      <c r="I102" s="128"/>
      <c r="J102" s="128"/>
      <c r="K102" s="125" t="s">
        <v>1</v>
      </c>
      <c r="L102" s="26"/>
      <c r="M102" s="46" t="s">
        <v>1</v>
      </c>
      <c r="N102" s="129" t="s">
        <v>33</v>
      </c>
      <c r="O102" s="130">
        <v>0</v>
      </c>
      <c r="P102" s="130">
        <f t="shared" si="9"/>
        <v>0</v>
      </c>
      <c r="Q102" s="130">
        <v>0.00119</v>
      </c>
      <c r="R102" s="130">
        <f t="shared" si="10"/>
        <v>0.0071400000000000005</v>
      </c>
      <c r="S102" s="130">
        <v>0</v>
      </c>
      <c r="T102" s="131">
        <f t="shared" si="11"/>
        <v>0</v>
      </c>
      <c r="AR102" s="15" t="s">
        <v>206</v>
      </c>
      <c r="AT102" s="15" t="s">
        <v>130</v>
      </c>
      <c r="AU102" s="15" t="s">
        <v>72</v>
      </c>
      <c r="AY102" s="15" t="s">
        <v>127</v>
      </c>
      <c r="BE102" s="132">
        <f t="shared" si="12"/>
        <v>0</v>
      </c>
      <c r="BF102" s="132">
        <f t="shared" si="13"/>
        <v>0</v>
      </c>
      <c r="BG102" s="132">
        <f t="shared" si="14"/>
        <v>0</v>
      </c>
      <c r="BH102" s="132">
        <f t="shared" si="15"/>
        <v>0</v>
      </c>
      <c r="BI102" s="132">
        <f t="shared" si="16"/>
        <v>0</v>
      </c>
      <c r="BJ102" s="15" t="s">
        <v>70</v>
      </c>
      <c r="BK102" s="132">
        <f t="shared" si="17"/>
        <v>0</v>
      </c>
      <c r="BL102" s="15" t="s">
        <v>206</v>
      </c>
      <c r="BM102" s="15" t="s">
        <v>680</v>
      </c>
    </row>
    <row r="103" spans="2:65" s="1" customFormat="1" ht="16.5" customHeight="1">
      <c r="B103" s="122"/>
      <c r="C103" s="123" t="s">
        <v>211</v>
      </c>
      <c r="D103" s="123" t="s">
        <v>130</v>
      </c>
      <c r="E103" s="124" t="s">
        <v>681</v>
      </c>
      <c r="F103" s="125" t="s">
        <v>682</v>
      </c>
      <c r="G103" s="126" t="s">
        <v>199</v>
      </c>
      <c r="H103" s="127">
        <v>12</v>
      </c>
      <c r="I103" s="128"/>
      <c r="J103" s="128"/>
      <c r="K103" s="125" t="s">
        <v>1</v>
      </c>
      <c r="L103" s="26"/>
      <c r="M103" s="46" t="s">
        <v>1</v>
      </c>
      <c r="N103" s="129" t="s">
        <v>33</v>
      </c>
      <c r="O103" s="130">
        <v>0</v>
      </c>
      <c r="P103" s="130">
        <f t="shared" si="9"/>
        <v>0</v>
      </c>
      <c r="Q103" s="130">
        <v>0.00252</v>
      </c>
      <c r="R103" s="130">
        <f t="shared" si="10"/>
        <v>0.030240000000000003</v>
      </c>
      <c r="S103" s="130">
        <v>0</v>
      </c>
      <c r="T103" s="131">
        <f t="shared" si="11"/>
        <v>0</v>
      </c>
      <c r="AR103" s="15" t="s">
        <v>206</v>
      </c>
      <c r="AT103" s="15" t="s">
        <v>130</v>
      </c>
      <c r="AU103" s="15" t="s">
        <v>72</v>
      </c>
      <c r="AY103" s="15" t="s">
        <v>127</v>
      </c>
      <c r="BE103" s="132">
        <f t="shared" si="12"/>
        <v>0</v>
      </c>
      <c r="BF103" s="132">
        <f t="shared" si="13"/>
        <v>0</v>
      </c>
      <c r="BG103" s="132">
        <f t="shared" si="14"/>
        <v>0</v>
      </c>
      <c r="BH103" s="132">
        <f t="shared" si="15"/>
        <v>0</v>
      </c>
      <c r="BI103" s="132">
        <f t="shared" si="16"/>
        <v>0</v>
      </c>
      <c r="BJ103" s="15" t="s">
        <v>70</v>
      </c>
      <c r="BK103" s="132">
        <f t="shared" si="17"/>
        <v>0</v>
      </c>
      <c r="BL103" s="15" t="s">
        <v>206</v>
      </c>
      <c r="BM103" s="15" t="s">
        <v>683</v>
      </c>
    </row>
    <row r="104" spans="2:65" s="1" customFormat="1" ht="16.5" customHeight="1">
      <c r="B104" s="122"/>
      <c r="C104" s="123" t="s">
        <v>215</v>
      </c>
      <c r="D104" s="123" t="s">
        <v>130</v>
      </c>
      <c r="E104" s="124" t="s">
        <v>684</v>
      </c>
      <c r="F104" s="125" t="s">
        <v>685</v>
      </c>
      <c r="G104" s="126" t="s">
        <v>199</v>
      </c>
      <c r="H104" s="127">
        <v>32</v>
      </c>
      <c r="I104" s="128"/>
      <c r="J104" s="128"/>
      <c r="K104" s="125" t="s">
        <v>1</v>
      </c>
      <c r="L104" s="26"/>
      <c r="M104" s="46" t="s">
        <v>1</v>
      </c>
      <c r="N104" s="129" t="s">
        <v>33</v>
      </c>
      <c r="O104" s="130">
        <v>0</v>
      </c>
      <c r="P104" s="130">
        <f t="shared" si="9"/>
        <v>0</v>
      </c>
      <c r="Q104" s="130">
        <v>0.0007</v>
      </c>
      <c r="R104" s="130">
        <f t="shared" si="10"/>
        <v>0.0224</v>
      </c>
      <c r="S104" s="130">
        <v>0</v>
      </c>
      <c r="T104" s="131">
        <f t="shared" si="11"/>
        <v>0</v>
      </c>
      <c r="AR104" s="15" t="s">
        <v>206</v>
      </c>
      <c r="AT104" s="15" t="s">
        <v>130</v>
      </c>
      <c r="AU104" s="15" t="s">
        <v>72</v>
      </c>
      <c r="AY104" s="15" t="s">
        <v>127</v>
      </c>
      <c r="BE104" s="132">
        <f t="shared" si="12"/>
        <v>0</v>
      </c>
      <c r="BF104" s="132">
        <f t="shared" si="13"/>
        <v>0</v>
      </c>
      <c r="BG104" s="132">
        <f t="shared" si="14"/>
        <v>0</v>
      </c>
      <c r="BH104" s="132">
        <f t="shared" si="15"/>
        <v>0</v>
      </c>
      <c r="BI104" s="132">
        <f t="shared" si="16"/>
        <v>0</v>
      </c>
      <c r="BJ104" s="15" t="s">
        <v>70</v>
      </c>
      <c r="BK104" s="132">
        <f t="shared" si="17"/>
        <v>0</v>
      </c>
      <c r="BL104" s="15" t="s">
        <v>206</v>
      </c>
      <c r="BM104" s="15" t="s">
        <v>686</v>
      </c>
    </row>
    <row r="105" spans="2:65" s="1" customFormat="1" ht="16.5" customHeight="1">
      <c r="B105" s="122"/>
      <c r="C105" s="123" t="s">
        <v>220</v>
      </c>
      <c r="D105" s="123" t="s">
        <v>130</v>
      </c>
      <c r="E105" s="124" t="s">
        <v>687</v>
      </c>
      <c r="F105" s="125" t="s">
        <v>688</v>
      </c>
      <c r="G105" s="126" t="s">
        <v>199</v>
      </c>
      <c r="H105" s="127">
        <v>48</v>
      </c>
      <c r="I105" s="128"/>
      <c r="J105" s="128"/>
      <c r="K105" s="125" t="s">
        <v>1</v>
      </c>
      <c r="L105" s="26"/>
      <c r="M105" s="46" t="s">
        <v>1</v>
      </c>
      <c r="N105" s="129" t="s">
        <v>33</v>
      </c>
      <c r="O105" s="130">
        <v>0</v>
      </c>
      <c r="P105" s="130">
        <f t="shared" si="9"/>
        <v>0</v>
      </c>
      <c r="Q105" s="130">
        <v>0.00078</v>
      </c>
      <c r="R105" s="130">
        <f t="shared" si="10"/>
        <v>0.03744</v>
      </c>
      <c r="S105" s="130">
        <v>0</v>
      </c>
      <c r="T105" s="131">
        <f t="shared" si="11"/>
        <v>0</v>
      </c>
      <c r="AR105" s="15" t="s">
        <v>206</v>
      </c>
      <c r="AT105" s="15" t="s">
        <v>130</v>
      </c>
      <c r="AU105" s="15" t="s">
        <v>72</v>
      </c>
      <c r="AY105" s="15" t="s">
        <v>127</v>
      </c>
      <c r="BE105" s="132">
        <f t="shared" si="12"/>
        <v>0</v>
      </c>
      <c r="BF105" s="132">
        <f t="shared" si="13"/>
        <v>0</v>
      </c>
      <c r="BG105" s="132">
        <f t="shared" si="14"/>
        <v>0</v>
      </c>
      <c r="BH105" s="132">
        <f t="shared" si="15"/>
        <v>0</v>
      </c>
      <c r="BI105" s="132">
        <f t="shared" si="16"/>
        <v>0</v>
      </c>
      <c r="BJ105" s="15" t="s">
        <v>70</v>
      </c>
      <c r="BK105" s="132">
        <f t="shared" si="17"/>
        <v>0</v>
      </c>
      <c r="BL105" s="15" t="s">
        <v>206</v>
      </c>
      <c r="BM105" s="15" t="s">
        <v>689</v>
      </c>
    </row>
    <row r="106" spans="2:65" s="1" customFormat="1" ht="16.5" customHeight="1">
      <c r="B106" s="122"/>
      <c r="C106" s="123" t="s">
        <v>226</v>
      </c>
      <c r="D106" s="123" t="s">
        <v>130</v>
      </c>
      <c r="E106" s="124" t="s">
        <v>690</v>
      </c>
      <c r="F106" s="125" t="s">
        <v>691</v>
      </c>
      <c r="G106" s="126" t="s">
        <v>199</v>
      </c>
      <c r="H106" s="127">
        <v>20</v>
      </c>
      <c r="I106" s="128"/>
      <c r="J106" s="128"/>
      <c r="K106" s="125" t="s">
        <v>1</v>
      </c>
      <c r="L106" s="26"/>
      <c r="M106" s="46" t="s">
        <v>1</v>
      </c>
      <c r="N106" s="129" t="s">
        <v>33</v>
      </c>
      <c r="O106" s="130">
        <v>0</v>
      </c>
      <c r="P106" s="130">
        <f t="shared" si="9"/>
        <v>0</v>
      </c>
      <c r="Q106" s="130">
        <v>0.00096</v>
      </c>
      <c r="R106" s="130">
        <f t="shared" si="10"/>
        <v>0.019200000000000002</v>
      </c>
      <c r="S106" s="130">
        <v>0</v>
      </c>
      <c r="T106" s="131">
        <f t="shared" si="11"/>
        <v>0</v>
      </c>
      <c r="AR106" s="15" t="s">
        <v>206</v>
      </c>
      <c r="AT106" s="15" t="s">
        <v>130</v>
      </c>
      <c r="AU106" s="15" t="s">
        <v>72</v>
      </c>
      <c r="AY106" s="15" t="s">
        <v>127</v>
      </c>
      <c r="BE106" s="132">
        <f t="shared" si="12"/>
        <v>0</v>
      </c>
      <c r="BF106" s="132">
        <f t="shared" si="13"/>
        <v>0</v>
      </c>
      <c r="BG106" s="132">
        <f t="shared" si="14"/>
        <v>0</v>
      </c>
      <c r="BH106" s="132">
        <f t="shared" si="15"/>
        <v>0</v>
      </c>
      <c r="BI106" s="132">
        <f t="shared" si="16"/>
        <v>0</v>
      </c>
      <c r="BJ106" s="15" t="s">
        <v>70</v>
      </c>
      <c r="BK106" s="132">
        <f t="shared" si="17"/>
        <v>0</v>
      </c>
      <c r="BL106" s="15" t="s">
        <v>206</v>
      </c>
      <c r="BM106" s="15" t="s">
        <v>692</v>
      </c>
    </row>
    <row r="107" spans="2:65" s="1" customFormat="1" ht="22.5" customHeight="1">
      <c r="B107" s="122"/>
      <c r="C107" s="123" t="s">
        <v>7</v>
      </c>
      <c r="D107" s="123" t="s">
        <v>130</v>
      </c>
      <c r="E107" s="124" t="s">
        <v>693</v>
      </c>
      <c r="F107" s="125" t="s">
        <v>694</v>
      </c>
      <c r="G107" s="126" t="s">
        <v>199</v>
      </c>
      <c r="H107" s="127">
        <v>82</v>
      </c>
      <c r="I107" s="128"/>
      <c r="J107" s="128"/>
      <c r="K107" s="125" t="s">
        <v>1</v>
      </c>
      <c r="L107" s="26"/>
      <c r="M107" s="46" t="s">
        <v>1</v>
      </c>
      <c r="N107" s="129" t="s">
        <v>33</v>
      </c>
      <c r="O107" s="130">
        <v>0</v>
      </c>
      <c r="P107" s="130">
        <f t="shared" si="9"/>
        <v>0</v>
      </c>
      <c r="Q107" s="130">
        <v>7E-05</v>
      </c>
      <c r="R107" s="130">
        <f t="shared" si="10"/>
        <v>0.0057399999999999994</v>
      </c>
      <c r="S107" s="130">
        <v>0</v>
      </c>
      <c r="T107" s="131">
        <f t="shared" si="11"/>
        <v>0</v>
      </c>
      <c r="AR107" s="15" t="s">
        <v>206</v>
      </c>
      <c r="AT107" s="15" t="s">
        <v>130</v>
      </c>
      <c r="AU107" s="15" t="s">
        <v>72</v>
      </c>
      <c r="AY107" s="15" t="s">
        <v>127</v>
      </c>
      <c r="BE107" s="132">
        <f t="shared" si="12"/>
        <v>0</v>
      </c>
      <c r="BF107" s="132">
        <f t="shared" si="13"/>
        <v>0</v>
      </c>
      <c r="BG107" s="132">
        <f t="shared" si="14"/>
        <v>0</v>
      </c>
      <c r="BH107" s="132">
        <f t="shared" si="15"/>
        <v>0</v>
      </c>
      <c r="BI107" s="132">
        <f t="shared" si="16"/>
        <v>0</v>
      </c>
      <c r="BJ107" s="15" t="s">
        <v>70</v>
      </c>
      <c r="BK107" s="132">
        <f t="shared" si="17"/>
        <v>0</v>
      </c>
      <c r="BL107" s="15" t="s">
        <v>206</v>
      </c>
      <c r="BM107" s="15" t="s">
        <v>695</v>
      </c>
    </row>
    <row r="108" spans="2:65" s="1" customFormat="1" ht="22.5" customHeight="1">
      <c r="B108" s="122"/>
      <c r="C108" s="123" t="s">
        <v>238</v>
      </c>
      <c r="D108" s="123" t="s">
        <v>130</v>
      </c>
      <c r="E108" s="124" t="s">
        <v>696</v>
      </c>
      <c r="F108" s="125" t="s">
        <v>697</v>
      </c>
      <c r="G108" s="126" t="s">
        <v>199</v>
      </c>
      <c r="H108" s="127">
        <v>86</v>
      </c>
      <c r="I108" s="128"/>
      <c r="J108" s="128"/>
      <c r="K108" s="125" t="s">
        <v>1</v>
      </c>
      <c r="L108" s="26"/>
      <c r="M108" s="46" t="s">
        <v>1</v>
      </c>
      <c r="N108" s="129" t="s">
        <v>33</v>
      </c>
      <c r="O108" s="130">
        <v>0</v>
      </c>
      <c r="P108" s="130">
        <f t="shared" si="9"/>
        <v>0</v>
      </c>
      <c r="Q108" s="130">
        <v>9E-05</v>
      </c>
      <c r="R108" s="130">
        <f t="shared" si="10"/>
        <v>0.00774</v>
      </c>
      <c r="S108" s="130">
        <v>0</v>
      </c>
      <c r="T108" s="131">
        <f t="shared" si="11"/>
        <v>0</v>
      </c>
      <c r="AR108" s="15" t="s">
        <v>206</v>
      </c>
      <c r="AT108" s="15" t="s">
        <v>130</v>
      </c>
      <c r="AU108" s="15" t="s">
        <v>72</v>
      </c>
      <c r="AY108" s="15" t="s">
        <v>127</v>
      </c>
      <c r="BE108" s="132">
        <f t="shared" si="12"/>
        <v>0</v>
      </c>
      <c r="BF108" s="132">
        <f t="shared" si="13"/>
        <v>0</v>
      </c>
      <c r="BG108" s="132">
        <f t="shared" si="14"/>
        <v>0</v>
      </c>
      <c r="BH108" s="132">
        <f t="shared" si="15"/>
        <v>0</v>
      </c>
      <c r="BI108" s="132">
        <f t="shared" si="16"/>
        <v>0</v>
      </c>
      <c r="BJ108" s="15" t="s">
        <v>70</v>
      </c>
      <c r="BK108" s="132">
        <f t="shared" si="17"/>
        <v>0</v>
      </c>
      <c r="BL108" s="15" t="s">
        <v>206</v>
      </c>
      <c r="BM108" s="15" t="s">
        <v>698</v>
      </c>
    </row>
    <row r="109" spans="2:65" s="1" customFormat="1" ht="16.5" customHeight="1">
      <c r="B109" s="122"/>
      <c r="C109" s="123" t="s">
        <v>244</v>
      </c>
      <c r="D109" s="123" t="s">
        <v>130</v>
      </c>
      <c r="E109" s="124" t="s">
        <v>699</v>
      </c>
      <c r="F109" s="125" t="s">
        <v>700</v>
      </c>
      <c r="G109" s="126" t="s">
        <v>143</v>
      </c>
      <c r="H109" s="127">
        <v>8</v>
      </c>
      <c r="I109" s="128"/>
      <c r="J109" s="128"/>
      <c r="K109" s="125" t="s">
        <v>1</v>
      </c>
      <c r="L109" s="26"/>
      <c r="M109" s="46" t="s">
        <v>1</v>
      </c>
      <c r="N109" s="129" t="s">
        <v>33</v>
      </c>
      <c r="O109" s="130">
        <v>0</v>
      </c>
      <c r="P109" s="130">
        <f t="shared" si="9"/>
        <v>0</v>
      </c>
      <c r="Q109" s="130">
        <v>0</v>
      </c>
      <c r="R109" s="130">
        <f t="shared" si="10"/>
        <v>0</v>
      </c>
      <c r="S109" s="130">
        <v>0</v>
      </c>
      <c r="T109" s="131">
        <f t="shared" si="11"/>
        <v>0</v>
      </c>
      <c r="AR109" s="15" t="s">
        <v>206</v>
      </c>
      <c r="AT109" s="15" t="s">
        <v>130</v>
      </c>
      <c r="AU109" s="15" t="s">
        <v>72</v>
      </c>
      <c r="AY109" s="15" t="s">
        <v>127</v>
      </c>
      <c r="BE109" s="132">
        <f t="shared" si="12"/>
        <v>0</v>
      </c>
      <c r="BF109" s="132">
        <f t="shared" si="13"/>
        <v>0</v>
      </c>
      <c r="BG109" s="132">
        <f t="shared" si="14"/>
        <v>0</v>
      </c>
      <c r="BH109" s="132">
        <f t="shared" si="15"/>
        <v>0</v>
      </c>
      <c r="BI109" s="132">
        <f t="shared" si="16"/>
        <v>0</v>
      </c>
      <c r="BJ109" s="15" t="s">
        <v>70</v>
      </c>
      <c r="BK109" s="132">
        <f t="shared" si="17"/>
        <v>0</v>
      </c>
      <c r="BL109" s="15" t="s">
        <v>206</v>
      </c>
      <c r="BM109" s="15" t="s">
        <v>701</v>
      </c>
    </row>
    <row r="110" spans="2:65" s="1" customFormat="1" ht="16.5" customHeight="1">
      <c r="B110" s="122"/>
      <c r="C110" s="123" t="s">
        <v>251</v>
      </c>
      <c r="D110" s="123" t="s">
        <v>130</v>
      </c>
      <c r="E110" s="124" t="s">
        <v>702</v>
      </c>
      <c r="F110" s="125" t="s">
        <v>703</v>
      </c>
      <c r="G110" s="126" t="s">
        <v>143</v>
      </c>
      <c r="H110" s="127">
        <v>2</v>
      </c>
      <c r="I110" s="128"/>
      <c r="J110" s="128"/>
      <c r="K110" s="125" t="s">
        <v>1</v>
      </c>
      <c r="L110" s="26"/>
      <c r="M110" s="46" t="s">
        <v>1</v>
      </c>
      <c r="N110" s="129" t="s">
        <v>33</v>
      </c>
      <c r="O110" s="130">
        <v>0</v>
      </c>
      <c r="P110" s="130">
        <f t="shared" si="9"/>
        <v>0</v>
      </c>
      <c r="Q110" s="130">
        <v>0</v>
      </c>
      <c r="R110" s="130">
        <f t="shared" si="10"/>
        <v>0</v>
      </c>
      <c r="S110" s="130">
        <v>0</v>
      </c>
      <c r="T110" s="131">
        <f t="shared" si="11"/>
        <v>0</v>
      </c>
      <c r="AR110" s="15" t="s">
        <v>206</v>
      </c>
      <c r="AT110" s="15" t="s">
        <v>130</v>
      </c>
      <c r="AU110" s="15" t="s">
        <v>72</v>
      </c>
      <c r="AY110" s="15" t="s">
        <v>127</v>
      </c>
      <c r="BE110" s="132">
        <f t="shared" si="12"/>
        <v>0</v>
      </c>
      <c r="BF110" s="132">
        <f t="shared" si="13"/>
        <v>0</v>
      </c>
      <c r="BG110" s="132">
        <f t="shared" si="14"/>
        <v>0</v>
      </c>
      <c r="BH110" s="132">
        <f t="shared" si="15"/>
        <v>0</v>
      </c>
      <c r="BI110" s="132">
        <f t="shared" si="16"/>
        <v>0</v>
      </c>
      <c r="BJ110" s="15" t="s">
        <v>70</v>
      </c>
      <c r="BK110" s="132">
        <f t="shared" si="17"/>
        <v>0</v>
      </c>
      <c r="BL110" s="15" t="s">
        <v>206</v>
      </c>
      <c r="BM110" s="15" t="s">
        <v>704</v>
      </c>
    </row>
    <row r="111" spans="2:65" s="1" customFormat="1" ht="16.5" customHeight="1">
      <c r="B111" s="122"/>
      <c r="C111" s="123" t="s">
        <v>255</v>
      </c>
      <c r="D111" s="123" t="s">
        <v>130</v>
      </c>
      <c r="E111" s="124" t="s">
        <v>705</v>
      </c>
      <c r="F111" s="125" t="s">
        <v>706</v>
      </c>
      <c r="G111" s="126" t="s">
        <v>143</v>
      </c>
      <c r="H111" s="127">
        <v>3</v>
      </c>
      <c r="I111" s="128"/>
      <c r="J111" s="128"/>
      <c r="K111" s="125" t="s">
        <v>1</v>
      </c>
      <c r="L111" s="26"/>
      <c r="M111" s="46" t="s">
        <v>1</v>
      </c>
      <c r="N111" s="129" t="s">
        <v>33</v>
      </c>
      <c r="O111" s="130">
        <v>0</v>
      </c>
      <c r="P111" s="130">
        <f t="shared" si="9"/>
        <v>0</v>
      </c>
      <c r="Q111" s="130">
        <v>0.00223</v>
      </c>
      <c r="R111" s="130">
        <f t="shared" si="10"/>
        <v>0.006690000000000001</v>
      </c>
      <c r="S111" s="130">
        <v>0</v>
      </c>
      <c r="T111" s="131">
        <f t="shared" si="11"/>
        <v>0</v>
      </c>
      <c r="AR111" s="15" t="s">
        <v>206</v>
      </c>
      <c r="AT111" s="15" t="s">
        <v>130</v>
      </c>
      <c r="AU111" s="15" t="s">
        <v>72</v>
      </c>
      <c r="AY111" s="15" t="s">
        <v>127</v>
      </c>
      <c r="BE111" s="132">
        <f t="shared" si="12"/>
        <v>0</v>
      </c>
      <c r="BF111" s="132">
        <f t="shared" si="13"/>
        <v>0</v>
      </c>
      <c r="BG111" s="132">
        <f t="shared" si="14"/>
        <v>0</v>
      </c>
      <c r="BH111" s="132">
        <f t="shared" si="15"/>
        <v>0</v>
      </c>
      <c r="BI111" s="132">
        <f t="shared" si="16"/>
        <v>0</v>
      </c>
      <c r="BJ111" s="15" t="s">
        <v>70</v>
      </c>
      <c r="BK111" s="132">
        <f t="shared" si="17"/>
        <v>0</v>
      </c>
      <c r="BL111" s="15" t="s">
        <v>206</v>
      </c>
      <c r="BM111" s="15" t="s">
        <v>707</v>
      </c>
    </row>
    <row r="112" spans="2:65" s="1" customFormat="1" ht="16.5" customHeight="1">
      <c r="B112" s="122"/>
      <c r="C112" s="123" t="s">
        <v>259</v>
      </c>
      <c r="D112" s="123" t="s">
        <v>130</v>
      </c>
      <c r="E112" s="124" t="s">
        <v>708</v>
      </c>
      <c r="F112" s="125" t="s">
        <v>709</v>
      </c>
      <c r="G112" s="126" t="s">
        <v>143</v>
      </c>
      <c r="H112" s="127">
        <v>2</v>
      </c>
      <c r="I112" s="128"/>
      <c r="J112" s="128"/>
      <c r="K112" s="125" t="s">
        <v>1</v>
      </c>
      <c r="L112" s="26"/>
      <c r="M112" s="46" t="s">
        <v>1</v>
      </c>
      <c r="N112" s="129" t="s">
        <v>33</v>
      </c>
      <c r="O112" s="130">
        <v>0</v>
      </c>
      <c r="P112" s="130">
        <f t="shared" si="9"/>
        <v>0</v>
      </c>
      <c r="Q112" s="130">
        <v>0.00024</v>
      </c>
      <c r="R112" s="130">
        <f t="shared" si="10"/>
        <v>0.00048</v>
      </c>
      <c r="S112" s="130">
        <v>0</v>
      </c>
      <c r="T112" s="131">
        <f t="shared" si="11"/>
        <v>0</v>
      </c>
      <c r="AR112" s="15" t="s">
        <v>206</v>
      </c>
      <c r="AT112" s="15" t="s">
        <v>130</v>
      </c>
      <c r="AU112" s="15" t="s">
        <v>72</v>
      </c>
      <c r="AY112" s="15" t="s">
        <v>127</v>
      </c>
      <c r="BE112" s="132">
        <f t="shared" si="12"/>
        <v>0</v>
      </c>
      <c r="BF112" s="132">
        <f t="shared" si="13"/>
        <v>0</v>
      </c>
      <c r="BG112" s="132">
        <f t="shared" si="14"/>
        <v>0</v>
      </c>
      <c r="BH112" s="132">
        <f t="shared" si="15"/>
        <v>0</v>
      </c>
      <c r="BI112" s="132">
        <f t="shared" si="16"/>
        <v>0</v>
      </c>
      <c r="BJ112" s="15" t="s">
        <v>70</v>
      </c>
      <c r="BK112" s="132">
        <f t="shared" si="17"/>
        <v>0</v>
      </c>
      <c r="BL112" s="15" t="s">
        <v>206</v>
      </c>
      <c r="BM112" s="15" t="s">
        <v>710</v>
      </c>
    </row>
    <row r="113" spans="2:65" s="1" customFormat="1" ht="16.5" customHeight="1">
      <c r="B113" s="122"/>
      <c r="C113" s="123" t="s">
        <v>264</v>
      </c>
      <c r="D113" s="123" t="s">
        <v>130</v>
      </c>
      <c r="E113" s="124" t="s">
        <v>711</v>
      </c>
      <c r="F113" s="125" t="s">
        <v>712</v>
      </c>
      <c r="G113" s="126" t="s">
        <v>143</v>
      </c>
      <c r="H113" s="127">
        <v>10</v>
      </c>
      <c r="I113" s="128"/>
      <c r="J113" s="128"/>
      <c r="K113" s="125" t="s">
        <v>1</v>
      </c>
      <c r="L113" s="26"/>
      <c r="M113" s="46" t="s">
        <v>1</v>
      </c>
      <c r="N113" s="129" t="s">
        <v>33</v>
      </c>
      <c r="O113" s="130">
        <v>0</v>
      </c>
      <c r="P113" s="130">
        <f t="shared" si="9"/>
        <v>0</v>
      </c>
      <c r="Q113" s="130">
        <v>0.00103</v>
      </c>
      <c r="R113" s="130">
        <f t="shared" si="10"/>
        <v>0.0103</v>
      </c>
      <c r="S113" s="130">
        <v>0</v>
      </c>
      <c r="T113" s="131">
        <f t="shared" si="11"/>
        <v>0</v>
      </c>
      <c r="AR113" s="15" t="s">
        <v>206</v>
      </c>
      <c r="AT113" s="15" t="s">
        <v>130</v>
      </c>
      <c r="AU113" s="15" t="s">
        <v>72</v>
      </c>
      <c r="AY113" s="15" t="s">
        <v>127</v>
      </c>
      <c r="BE113" s="132">
        <f t="shared" si="12"/>
        <v>0</v>
      </c>
      <c r="BF113" s="132">
        <f t="shared" si="13"/>
        <v>0</v>
      </c>
      <c r="BG113" s="132">
        <f t="shared" si="14"/>
        <v>0</v>
      </c>
      <c r="BH113" s="132">
        <f t="shared" si="15"/>
        <v>0</v>
      </c>
      <c r="BI113" s="132">
        <f t="shared" si="16"/>
        <v>0</v>
      </c>
      <c r="BJ113" s="15" t="s">
        <v>70</v>
      </c>
      <c r="BK113" s="132">
        <f t="shared" si="17"/>
        <v>0</v>
      </c>
      <c r="BL113" s="15" t="s">
        <v>206</v>
      </c>
      <c r="BM113" s="15" t="s">
        <v>713</v>
      </c>
    </row>
    <row r="114" spans="2:65" s="1" customFormat="1" ht="16.5" customHeight="1">
      <c r="B114" s="122"/>
      <c r="C114" s="123" t="s">
        <v>270</v>
      </c>
      <c r="D114" s="123" t="s">
        <v>130</v>
      </c>
      <c r="E114" s="124" t="s">
        <v>714</v>
      </c>
      <c r="F114" s="125" t="s">
        <v>715</v>
      </c>
      <c r="G114" s="126" t="s">
        <v>143</v>
      </c>
      <c r="H114" s="127">
        <v>3</v>
      </c>
      <c r="I114" s="128"/>
      <c r="J114" s="128"/>
      <c r="K114" s="125" t="s">
        <v>1</v>
      </c>
      <c r="L114" s="26"/>
      <c r="M114" s="46" t="s">
        <v>1</v>
      </c>
      <c r="N114" s="129" t="s">
        <v>33</v>
      </c>
      <c r="O114" s="130">
        <v>0</v>
      </c>
      <c r="P114" s="130">
        <f t="shared" si="9"/>
        <v>0</v>
      </c>
      <c r="Q114" s="130">
        <v>0.00097</v>
      </c>
      <c r="R114" s="130">
        <f t="shared" si="10"/>
        <v>0.0029100000000000003</v>
      </c>
      <c r="S114" s="130">
        <v>0</v>
      </c>
      <c r="T114" s="131">
        <f t="shared" si="11"/>
        <v>0</v>
      </c>
      <c r="AR114" s="15" t="s">
        <v>206</v>
      </c>
      <c r="AT114" s="15" t="s">
        <v>130</v>
      </c>
      <c r="AU114" s="15" t="s">
        <v>72</v>
      </c>
      <c r="AY114" s="15" t="s">
        <v>127</v>
      </c>
      <c r="BE114" s="132">
        <f t="shared" si="12"/>
        <v>0</v>
      </c>
      <c r="BF114" s="132">
        <f t="shared" si="13"/>
        <v>0</v>
      </c>
      <c r="BG114" s="132">
        <f t="shared" si="14"/>
        <v>0</v>
      </c>
      <c r="BH114" s="132">
        <f t="shared" si="15"/>
        <v>0</v>
      </c>
      <c r="BI114" s="132">
        <f t="shared" si="16"/>
        <v>0</v>
      </c>
      <c r="BJ114" s="15" t="s">
        <v>70</v>
      </c>
      <c r="BK114" s="132">
        <f t="shared" si="17"/>
        <v>0</v>
      </c>
      <c r="BL114" s="15" t="s">
        <v>206</v>
      </c>
      <c r="BM114" s="15" t="s">
        <v>716</v>
      </c>
    </row>
    <row r="115" spans="2:65" s="1" customFormat="1" ht="16.5" customHeight="1">
      <c r="B115" s="122"/>
      <c r="C115" s="123" t="s">
        <v>275</v>
      </c>
      <c r="D115" s="123" t="s">
        <v>130</v>
      </c>
      <c r="E115" s="124" t="s">
        <v>717</v>
      </c>
      <c r="F115" s="125" t="s">
        <v>718</v>
      </c>
      <c r="G115" s="126" t="s">
        <v>143</v>
      </c>
      <c r="H115" s="127">
        <v>6</v>
      </c>
      <c r="I115" s="128"/>
      <c r="J115" s="128"/>
      <c r="K115" s="125" t="s">
        <v>1</v>
      </c>
      <c r="L115" s="26"/>
      <c r="M115" s="46" t="s">
        <v>1</v>
      </c>
      <c r="N115" s="129" t="s">
        <v>33</v>
      </c>
      <c r="O115" s="130">
        <v>0</v>
      </c>
      <c r="P115" s="130">
        <f t="shared" si="9"/>
        <v>0</v>
      </c>
      <c r="Q115" s="130">
        <v>0.00123</v>
      </c>
      <c r="R115" s="130">
        <f t="shared" si="10"/>
        <v>0.007379999999999999</v>
      </c>
      <c r="S115" s="130">
        <v>0</v>
      </c>
      <c r="T115" s="131">
        <f t="shared" si="11"/>
        <v>0</v>
      </c>
      <c r="AR115" s="15" t="s">
        <v>206</v>
      </c>
      <c r="AT115" s="15" t="s">
        <v>130</v>
      </c>
      <c r="AU115" s="15" t="s">
        <v>72</v>
      </c>
      <c r="AY115" s="15" t="s">
        <v>127</v>
      </c>
      <c r="BE115" s="132">
        <f t="shared" si="12"/>
        <v>0</v>
      </c>
      <c r="BF115" s="132">
        <f t="shared" si="13"/>
        <v>0</v>
      </c>
      <c r="BG115" s="132">
        <f t="shared" si="14"/>
        <v>0</v>
      </c>
      <c r="BH115" s="132">
        <f t="shared" si="15"/>
        <v>0</v>
      </c>
      <c r="BI115" s="132">
        <f t="shared" si="16"/>
        <v>0</v>
      </c>
      <c r="BJ115" s="15" t="s">
        <v>70</v>
      </c>
      <c r="BK115" s="132">
        <f t="shared" si="17"/>
        <v>0</v>
      </c>
      <c r="BL115" s="15" t="s">
        <v>206</v>
      </c>
      <c r="BM115" s="15" t="s">
        <v>719</v>
      </c>
    </row>
    <row r="116" spans="2:65" s="1" customFormat="1" ht="16.5" customHeight="1">
      <c r="B116" s="122"/>
      <c r="C116" s="123" t="s">
        <v>282</v>
      </c>
      <c r="D116" s="123" t="s">
        <v>130</v>
      </c>
      <c r="E116" s="124" t="s">
        <v>720</v>
      </c>
      <c r="F116" s="125" t="s">
        <v>721</v>
      </c>
      <c r="G116" s="126" t="s">
        <v>143</v>
      </c>
      <c r="H116" s="127">
        <v>1</v>
      </c>
      <c r="I116" s="128"/>
      <c r="J116" s="128"/>
      <c r="K116" s="125" t="s">
        <v>1</v>
      </c>
      <c r="L116" s="26"/>
      <c r="M116" s="46" t="s">
        <v>1</v>
      </c>
      <c r="N116" s="129" t="s">
        <v>33</v>
      </c>
      <c r="O116" s="130">
        <v>0</v>
      </c>
      <c r="P116" s="130">
        <f t="shared" si="9"/>
        <v>0</v>
      </c>
      <c r="Q116" s="130">
        <v>0.00175</v>
      </c>
      <c r="R116" s="130">
        <f t="shared" si="10"/>
        <v>0.00175</v>
      </c>
      <c r="S116" s="130">
        <v>0</v>
      </c>
      <c r="T116" s="131">
        <f t="shared" si="11"/>
        <v>0</v>
      </c>
      <c r="AR116" s="15" t="s">
        <v>206</v>
      </c>
      <c r="AT116" s="15" t="s">
        <v>130</v>
      </c>
      <c r="AU116" s="15" t="s">
        <v>72</v>
      </c>
      <c r="AY116" s="15" t="s">
        <v>127</v>
      </c>
      <c r="BE116" s="132">
        <f t="shared" si="12"/>
        <v>0</v>
      </c>
      <c r="BF116" s="132">
        <f t="shared" si="13"/>
        <v>0</v>
      </c>
      <c r="BG116" s="132">
        <f t="shared" si="14"/>
        <v>0</v>
      </c>
      <c r="BH116" s="132">
        <f t="shared" si="15"/>
        <v>0</v>
      </c>
      <c r="BI116" s="132">
        <f t="shared" si="16"/>
        <v>0</v>
      </c>
      <c r="BJ116" s="15" t="s">
        <v>70</v>
      </c>
      <c r="BK116" s="132">
        <f t="shared" si="17"/>
        <v>0</v>
      </c>
      <c r="BL116" s="15" t="s">
        <v>206</v>
      </c>
      <c r="BM116" s="15" t="s">
        <v>722</v>
      </c>
    </row>
    <row r="117" spans="2:65" s="1" customFormat="1" ht="16.5" customHeight="1">
      <c r="B117" s="122"/>
      <c r="C117" s="123" t="s">
        <v>286</v>
      </c>
      <c r="D117" s="123" t="s">
        <v>130</v>
      </c>
      <c r="E117" s="124" t="s">
        <v>723</v>
      </c>
      <c r="F117" s="125" t="s">
        <v>724</v>
      </c>
      <c r="G117" s="126" t="s">
        <v>143</v>
      </c>
      <c r="H117" s="127">
        <v>2</v>
      </c>
      <c r="I117" s="128"/>
      <c r="J117" s="128"/>
      <c r="K117" s="125" t="s">
        <v>1</v>
      </c>
      <c r="L117" s="26"/>
      <c r="M117" s="46" t="s">
        <v>1</v>
      </c>
      <c r="N117" s="129" t="s">
        <v>33</v>
      </c>
      <c r="O117" s="130">
        <v>0</v>
      </c>
      <c r="P117" s="130">
        <f t="shared" si="9"/>
        <v>0</v>
      </c>
      <c r="Q117" s="130">
        <v>0.00082</v>
      </c>
      <c r="R117" s="130">
        <f t="shared" si="10"/>
        <v>0.00164</v>
      </c>
      <c r="S117" s="130">
        <v>0</v>
      </c>
      <c r="T117" s="131">
        <f t="shared" si="11"/>
        <v>0</v>
      </c>
      <c r="AR117" s="15" t="s">
        <v>206</v>
      </c>
      <c r="AT117" s="15" t="s">
        <v>130</v>
      </c>
      <c r="AU117" s="15" t="s">
        <v>72</v>
      </c>
      <c r="AY117" s="15" t="s">
        <v>127</v>
      </c>
      <c r="BE117" s="132">
        <f t="shared" si="12"/>
        <v>0</v>
      </c>
      <c r="BF117" s="132">
        <f t="shared" si="13"/>
        <v>0</v>
      </c>
      <c r="BG117" s="132">
        <f t="shared" si="14"/>
        <v>0</v>
      </c>
      <c r="BH117" s="132">
        <f t="shared" si="15"/>
        <v>0</v>
      </c>
      <c r="BI117" s="132">
        <f t="shared" si="16"/>
        <v>0</v>
      </c>
      <c r="BJ117" s="15" t="s">
        <v>70</v>
      </c>
      <c r="BK117" s="132">
        <f t="shared" si="17"/>
        <v>0</v>
      </c>
      <c r="BL117" s="15" t="s">
        <v>206</v>
      </c>
      <c r="BM117" s="15" t="s">
        <v>725</v>
      </c>
    </row>
    <row r="118" spans="2:65" s="1" customFormat="1" ht="16.5" customHeight="1">
      <c r="B118" s="122"/>
      <c r="C118" s="123" t="s">
        <v>241</v>
      </c>
      <c r="D118" s="123" t="s">
        <v>130</v>
      </c>
      <c r="E118" s="124" t="s">
        <v>726</v>
      </c>
      <c r="F118" s="125" t="s">
        <v>727</v>
      </c>
      <c r="G118" s="126" t="s">
        <v>143</v>
      </c>
      <c r="H118" s="127">
        <v>3</v>
      </c>
      <c r="I118" s="128"/>
      <c r="J118" s="128"/>
      <c r="K118" s="125" t="s">
        <v>1</v>
      </c>
      <c r="L118" s="26"/>
      <c r="M118" s="46" t="s">
        <v>1</v>
      </c>
      <c r="N118" s="129" t="s">
        <v>33</v>
      </c>
      <c r="O118" s="130">
        <v>0</v>
      </c>
      <c r="P118" s="130">
        <f t="shared" si="9"/>
        <v>0</v>
      </c>
      <c r="Q118" s="130">
        <v>0.00127</v>
      </c>
      <c r="R118" s="130">
        <f t="shared" si="10"/>
        <v>0.00381</v>
      </c>
      <c r="S118" s="130">
        <v>0</v>
      </c>
      <c r="T118" s="131">
        <f t="shared" si="11"/>
        <v>0</v>
      </c>
      <c r="AR118" s="15" t="s">
        <v>206</v>
      </c>
      <c r="AT118" s="15" t="s">
        <v>130</v>
      </c>
      <c r="AU118" s="15" t="s">
        <v>72</v>
      </c>
      <c r="AY118" s="15" t="s">
        <v>127</v>
      </c>
      <c r="BE118" s="132">
        <f t="shared" si="12"/>
        <v>0</v>
      </c>
      <c r="BF118" s="132">
        <f t="shared" si="13"/>
        <v>0</v>
      </c>
      <c r="BG118" s="132">
        <f t="shared" si="14"/>
        <v>0</v>
      </c>
      <c r="BH118" s="132">
        <f t="shared" si="15"/>
        <v>0</v>
      </c>
      <c r="BI118" s="132">
        <f t="shared" si="16"/>
        <v>0</v>
      </c>
      <c r="BJ118" s="15" t="s">
        <v>70</v>
      </c>
      <c r="BK118" s="132">
        <f t="shared" si="17"/>
        <v>0</v>
      </c>
      <c r="BL118" s="15" t="s">
        <v>206</v>
      </c>
      <c r="BM118" s="15" t="s">
        <v>728</v>
      </c>
    </row>
    <row r="119" spans="2:65" s="1" customFormat="1" ht="22.5" customHeight="1">
      <c r="B119" s="122"/>
      <c r="C119" s="123" t="s">
        <v>295</v>
      </c>
      <c r="D119" s="123" t="s">
        <v>130</v>
      </c>
      <c r="E119" s="124" t="s">
        <v>729</v>
      </c>
      <c r="F119" s="125" t="s">
        <v>730</v>
      </c>
      <c r="G119" s="126" t="s">
        <v>199</v>
      </c>
      <c r="H119" s="127">
        <v>181</v>
      </c>
      <c r="I119" s="128"/>
      <c r="J119" s="128"/>
      <c r="K119" s="125" t="s">
        <v>1</v>
      </c>
      <c r="L119" s="26"/>
      <c r="M119" s="46" t="s">
        <v>1</v>
      </c>
      <c r="N119" s="129" t="s">
        <v>33</v>
      </c>
      <c r="O119" s="130">
        <v>0</v>
      </c>
      <c r="P119" s="130">
        <f t="shared" si="9"/>
        <v>0</v>
      </c>
      <c r="Q119" s="130">
        <v>0.0004</v>
      </c>
      <c r="R119" s="130">
        <f t="shared" si="10"/>
        <v>0.0724</v>
      </c>
      <c r="S119" s="130">
        <v>0</v>
      </c>
      <c r="T119" s="131">
        <f t="shared" si="11"/>
        <v>0</v>
      </c>
      <c r="AR119" s="15" t="s">
        <v>206</v>
      </c>
      <c r="AT119" s="15" t="s">
        <v>130</v>
      </c>
      <c r="AU119" s="15" t="s">
        <v>72</v>
      </c>
      <c r="AY119" s="15" t="s">
        <v>127</v>
      </c>
      <c r="BE119" s="132">
        <f t="shared" si="12"/>
        <v>0</v>
      </c>
      <c r="BF119" s="132">
        <f t="shared" si="13"/>
        <v>0</v>
      </c>
      <c r="BG119" s="132">
        <f t="shared" si="14"/>
        <v>0</v>
      </c>
      <c r="BH119" s="132">
        <f t="shared" si="15"/>
        <v>0</v>
      </c>
      <c r="BI119" s="132">
        <f t="shared" si="16"/>
        <v>0</v>
      </c>
      <c r="BJ119" s="15" t="s">
        <v>70</v>
      </c>
      <c r="BK119" s="132">
        <f t="shared" si="17"/>
        <v>0</v>
      </c>
      <c r="BL119" s="15" t="s">
        <v>206</v>
      </c>
      <c r="BM119" s="15" t="s">
        <v>731</v>
      </c>
    </row>
    <row r="120" spans="2:65" s="1" customFormat="1" ht="16.5" customHeight="1">
      <c r="B120" s="122"/>
      <c r="C120" s="123" t="s">
        <v>301</v>
      </c>
      <c r="D120" s="123" t="s">
        <v>130</v>
      </c>
      <c r="E120" s="124" t="s">
        <v>732</v>
      </c>
      <c r="F120" s="125" t="s">
        <v>733</v>
      </c>
      <c r="G120" s="126" t="s">
        <v>247</v>
      </c>
      <c r="H120" s="127">
        <v>740.07</v>
      </c>
      <c r="I120" s="128"/>
      <c r="J120" s="128"/>
      <c r="K120" s="125" t="s">
        <v>134</v>
      </c>
      <c r="L120" s="26"/>
      <c r="M120" s="46" t="s">
        <v>1</v>
      </c>
      <c r="N120" s="129" t="s">
        <v>33</v>
      </c>
      <c r="O120" s="130">
        <v>0</v>
      </c>
      <c r="P120" s="130">
        <f t="shared" si="9"/>
        <v>0</v>
      </c>
      <c r="Q120" s="130">
        <v>0</v>
      </c>
      <c r="R120" s="130">
        <f t="shared" si="10"/>
        <v>0</v>
      </c>
      <c r="S120" s="130">
        <v>0</v>
      </c>
      <c r="T120" s="131">
        <f t="shared" si="11"/>
        <v>0</v>
      </c>
      <c r="AR120" s="15" t="s">
        <v>206</v>
      </c>
      <c r="AT120" s="15" t="s">
        <v>130</v>
      </c>
      <c r="AU120" s="15" t="s">
        <v>72</v>
      </c>
      <c r="AY120" s="15" t="s">
        <v>127</v>
      </c>
      <c r="BE120" s="132">
        <f t="shared" si="12"/>
        <v>0</v>
      </c>
      <c r="BF120" s="132">
        <f t="shared" si="13"/>
        <v>0</v>
      </c>
      <c r="BG120" s="132">
        <f t="shared" si="14"/>
        <v>0</v>
      </c>
      <c r="BH120" s="132">
        <f t="shared" si="15"/>
        <v>0</v>
      </c>
      <c r="BI120" s="132">
        <f t="shared" si="16"/>
        <v>0</v>
      </c>
      <c r="BJ120" s="15" t="s">
        <v>70</v>
      </c>
      <c r="BK120" s="132">
        <f t="shared" si="17"/>
        <v>0</v>
      </c>
      <c r="BL120" s="15" t="s">
        <v>206</v>
      </c>
      <c r="BM120" s="15" t="s">
        <v>734</v>
      </c>
    </row>
    <row r="121" spans="2:63" s="10" customFormat="1" ht="22.7" customHeight="1">
      <c r="B121" s="110"/>
      <c r="D121" s="111" t="s">
        <v>61</v>
      </c>
      <c r="E121" s="120" t="s">
        <v>735</v>
      </c>
      <c r="F121" s="120" t="s">
        <v>736</v>
      </c>
      <c r="J121" s="121"/>
      <c r="L121" s="110"/>
      <c r="M121" s="114"/>
      <c r="N121" s="115"/>
      <c r="O121" s="115"/>
      <c r="P121" s="116">
        <f>SUM(P122:P137)</f>
        <v>11.357</v>
      </c>
      <c r="Q121" s="115"/>
      <c r="R121" s="116">
        <f>SUM(R122:R137)</f>
        <v>0.47283000000000003</v>
      </c>
      <c r="S121" s="115"/>
      <c r="T121" s="117">
        <f>SUM(T122:T137)</f>
        <v>0</v>
      </c>
      <c r="AR121" s="111" t="s">
        <v>72</v>
      </c>
      <c r="AT121" s="118" t="s">
        <v>61</v>
      </c>
      <c r="AU121" s="118" t="s">
        <v>70</v>
      </c>
      <c r="AY121" s="111" t="s">
        <v>127</v>
      </c>
      <c r="BK121" s="119">
        <f>SUM(BK122:BK137)</f>
        <v>0</v>
      </c>
    </row>
    <row r="122" spans="2:65" s="1" customFormat="1" ht="16.5" customHeight="1">
      <c r="B122" s="122"/>
      <c r="C122" s="123" t="s">
        <v>408</v>
      </c>
      <c r="D122" s="123" t="s">
        <v>130</v>
      </c>
      <c r="E122" s="124" t="s">
        <v>737</v>
      </c>
      <c r="F122" s="125" t="s">
        <v>738</v>
      </c>
      <c r="G122" s="126" t="s">
        <v>538</v>
      </c>
      <c r="H122" s="127">
        <v>7</v>
      </c>
      <c r="I122" s="128"/>
      <c r="J122" s="128"/>
      <c r="K122" s="125" t="s">
        <v>134</v>
      </c>
      <c r="L122" s="26"/>
      <c r="M122" s="46" t="s">
        <v>1</v>
      </c>
      <c r="N122" s="129" t="s">
        <v>33</v>
      </c>
      <c r="O122" s="130">
        <v>0.95</v>
      </c>
      <c r="P122" s="130">
        <f aca="true" t="shared" si="18" ref="P122:P137">O122*H122</f>
        <v>6.6499999999999995</v>
      </c>
      <c r="Q122" s="130">
        <v>0.01382</v>
      </c>
      <c r="R122" s="130">
        <f aca="true" t="shared" si="19" ref="R122:R137">Q122*H122</f>
        <v>0.09674</v>
      </c>
      <c r="S122" s="130">
        <v>0</v>
      </c>
      <c r="T122" s="131">
        <f aca="true" t="shared" si="20" ref="T122:T137">S122*H122</f>
        <v>0</v>
      </c>
      <c r="AR122" s="15" t="s">
        <v>206</v>
      </c>
      <c r="AT122" s="15" t="s">
        <v>130</v>
      </c>
      <c r="AU122" s="15" t="s">
        <v>72</v>
      </c>
      <c r="AY122" s="15" t="s">
        <v>127</v>
      </c>
      <c r="BE122" s="132">
        <f aca="true" t="shared" si="21" ref="BE122:BE137">IF(N122="základní",J122,0)</f>
        <v>0</v>
      </c>
      <c r="BF122" s="132">
        <f aca="true" t="shared" si="22" ref="BF122:BF137">IF(N122="snížená",J122,0)</f>
        <v>0</v>
      </c>
      <c r="BG122" s="132">
        <f aca="true" t="shared" si="23" ref="BG122:BG137">IF(N122="zákl. přenesená",J122,0)</f>
        <v>0</v>
      </c>
      <c r="BH122" s="132">
        <f aca="true" t="shared" si="24" ref="BH122:BH137">IF(N122="sníž. přenesená",J122,0)</f>
        <v>0</v>
      </c>
      <c r="BI122" s="132">
        <f aca="true" t="shared" si="25" ref="BI122:BI137">IF(N122="nulová",J122,0)</f>
        <v>0</v>
      </c>
      <c r="BJ122" s="15" t="s">
        <v>70</v>
      </c>
      <c r="BK122" s="132">
        <f aca="true" t="shared" si="26" ref="BK122:BK137">ROUND(I122*H122,2)</f>
        <v>0</v>
      </c>
      <c r="BL122" s="15" t="s">
        <v>206</v>
      </c>
      <c r="BM122" s="15" t="s">
        <v>739</v>
      </c>
    </row>
    <row r="123" spans="2:65" s="1" customFormat="1" ht="16.5" customHeight="1">
      <c r="B123" s="122"/>
      <c r="C123" s="123" t="s">
        <v>412</v>
      </c>
      <c r="D123" s="123" t="s">
        <v>130</v>
      </c>
      <c r="E123" s="124" t="s">
        <v>740</v>
      </c>
      <c r="F123" s="125" t="s">
        <v>741</v>
      </c>
      <c r="G123" s="126" t="s">
        <v>538</v>
      </c>
      <c r="H123" s="127">
        <v>4</v>
      </c>
      <c r="I123" s="128"/>
      <c r="J123" s="128"/>
      <c r="K123" s="125" t="s">
        <v>134</v>
      </c>
      <c r="L123" s="26"/>
      <c r="M123" s="46" t="s">
        <v>1</v>
      </c>
      <c r="N123" s="129" t="s">
        <v>33</v>
      </c>
      <c r="O123" s="130">
        <v>0.5</v>
      </c>
      <c r="P123" s="130">
        <f t="shared" si="18"/>
        <v>2</v>
      </c>
      <c r="Q123" s="130">
        <v>0.01608</v>
      </c>
      <c r="R123" s="130">
        <f t="shared" si="19"/>
        <v>0.06432</v>
      </c>
      <c r="S123" s="130">
        <v>0</v>
      </c>
      <c r="T123" s="131">
        <f t="shared" si="20"/>
        <v>0</v>
      </c>
      <c r="AR123" s="15" t="s">
        <v>206</v>
      </c>
      <c r="AT123" s="15" t="s">
        <v>130</v>
      </c>
      <c r="AU123" s="15" t="s">
        <v>72</v>
      </c>
      <c r="AY123" s="15" t="s">
        <v>127</v>
      </c>
      <c r="BE123" s="132">
        <f t="shared" si="21"/>
        <v>0</v>
      </c>
      <c r="BF123" s="132">
        <f t="shared" si="22"/>
        <v>0</v>
      </c>
      <c r="BG123" s="132">
        <f t="shared" si="23"/>
        <v>0</v>
      </c>
      <c r="BH123" s="132">
        <f t="shared" si="24"/>
        <v>0</v>
      </c>
      <c r="BI123" s="132">
        <f t="shared" si="25"/>
        <v>0</v>
      </c>
      <c r="BJ123" s="15" t="s">
        <v>70</v>
      </c>
      <c r="BK123" s="132">
        <f t="shared" si="26"/>
        <v>0</v>
      </c>
      <c r="BL123" s="15" t="s">
        <v>206</v>
      </c>
      <c r="BM123" s="15" t="s">
        <v>742</v>
      </c>
    </row>
    <row r="124" spans="2:65" s="1" customFormat="1" ht="16.5" customHeight="1">
      <c r="B124" s="122"/>
      <c r="C124" s="123" t="s">
        <v>416</v>
      </c>
      <c r="D124" s="123" t="s">
        <v>130</v>
      </c>
      <c r="E124" s="124" t="s">
        <v>743</v>
      </c>
      <c r="F124" s="125" t="s">
        <v>744</v>
      </c>
      <c r="G124" s="126" t="s">
        <v>538</v>
      </c>
      <c r="H124" s="127">
        <v>10</v>
      </c>
      <c r="I124" s="128"/>
      <c r="J124" s="128"/>
      <c r="K124" s="125" t="s">
        <v>1</v>
      </c>
      <c r="L124" s="26"/>
      <c r="M124" s="46" t="s">
        <v>1</v>
      </c>
      <c r="N124" s="129" t="s">
        <v>33</v>
      </c>
      <c r="O124" s="130">
        <v>0</v>
      </c>
      <c r="P124" s="130">
        <f t="shared" si="18"/>
        <v>0</v>
      </c>
      <c r="Q124" s="130">
        <v>0.01878</v>
      </c>
      <c r="R124" s="130">
        <f t="shared" si="19"/>
        <v>0.18780000000000002</v>
      </c>
      <c r="S124" s="130">
        <v>0</v>
      </c>
      <c r="T124" s="131">
        <f t="shared" si="20"/>
        <v>0</v>
      </c>
      <c r="AR124" s="15" t="s">
        <v>206</v>
      </c>
      <c r="AT124" s="15" t="s">
        <v>130</v>
      </c>
      <c r="AU124" s="15" t="s">
        <v>72</v>
      </c>
      <c r="AY124" s="15" t="s">
        <v>127</v>
      </c>
      <c r="BE124" s="132">
        <f t="shared" si="21"/>
        <v>0</v>
      </c>
      <c r="BF124" s="132">
        <f t="shared" si="22"/>
        <v>0</v>
      </c>
      <c r="BG124" s="132">
        <f t="shared" si="23"/>
        <v>0</v>
      </c>
      <c r="BH124" s="132">
        <f t="shared" si="24"/>
        <v>0</v>
      </c>
      <c r="BI124" s="132">
        <f t="shared" si="25"/>
        <v>0</v>
      </c>
      <c r="BJ124" s="15" t="s">
        <v>70</v>
      </c>
      <c r="BK124" s="132">
        <f t="shared" si="26"/>
        <v>0</v>
      </c>
      <c r="BL124" s="15" t="s">
        <v>206</v>
      </c>
      <c r="BM124" s="15" t="s">
        <v>745</v>
      </c>
    </row>
    <row r="125" spans="2:65" s="1" customFormat="1" ht="16.5" customHeight="1">
      <c r="B125" s="122"/>
      <c r="C125" s="123" t="s">
        <v>420</v>
      </c>
      <c r="D125" s="123" t="s">
        <v>130</v>
      </c>
      <c r="E125" s="124" t="s">
        <v>746</v>
      </c>
      <c r="F125" s="125" t="s">
        <v>747</v>
      </c>
      <c r="G125" s="126" t="s">
        <v>538</v>
      </c>
      <c r="H125" s="127">
        <v>5</v>
      </c>
      <c r="I125" s="128"/>
      <c r="J125" s="128"/>
      <c r="K125" s="125" t="s">
        <v>1</v>
      </c>
      <c r="L125" s="26"/>
      <c r="M125" s="46" t="s">
        <v>1</v>
      </c>
      <c r="N125" s="129" t="s">
        <v>33</v>
      </c>
      <c r="O125" s="130">
        <v>0</v>
      </c>
      <c r="P125" s="130">
        <f t="shared" si="18"/>
        <v>0</v>
      </c>
      <c r="Q125" s="130">
        <v>0.00072</v>
      </c>
      <c r="R125" s="130">
        <f t="shared" si="19"/>
        <v>0.0036000000000000003</v>
      </c>
      <c r="S125" s="130">
        <v>0</v>
      </c>
      <c r="T125" s="131">
        <f t="shared" si="20"/>
        <v>0</v>
      </c>
      <c r="AR125" s="15" t="s">
        <v>206</v>
      </c>
      <c r="AT125" s="15" t="s">
        <v>130</v>
      </c>
      <c r="AU125" s="15" t="s">
        <v>72</v>
      </c>
      <c r="AY125" s="15" t="s">
        <v>127</v>
      </c>
      <c r="BE125" s="132">
        <f t="shared" si="21"/>
        <v>0</v>
      </c>
      <c r="BF125" s="132">
        <f t="shared" si="22"/>
        <v>0</v>
      </c>
      <c r="BG125" s="132">
        <f t="shared" si="23"/>
        <v>0</v>
      </c>
      <c r="BH125" s="132">
        <f t="shared" si="24"/>
        <v>0</v>
      </c>
      <c r="BI125" s="132">
        <f t="shared" si="25"/>
        <v>0</v>
      </c>
      <c r="BJ125" s="15" t="s">
        <v>70</v>
      </c>
      <c r="BK125" s="132">
        <f t="shared" si="26"/>
        <v>0</v>
      </c>
      <c r="BL125" s="15" t="s">
        <v>206</v>
      </c>
      <c r="BM125" s="15" t="s">
        <v>748</v>
      </c>
    </row>
    <row r="126" spans="2:65" s="1" customFormat="1" ht="16.5" customHeight="1">
      <c r="B126" s="122"/>
      <c r="C126" s="123" t="s">
        <v>424</v>
      </c>
      <c r="D126" s="123" t="s">
        <v>130</v>
      </c>
      <c r="E126" s="124" t="s">
        <v>749</v>
      </c>
      <c r="F126" s="125" t="s">
        <v>750</v>
      </c>
      <c r="G126" s="126" t="s">
        <v>538</v>
      </c>
      <c r="H126" s="127">
        <v>7</v>
      </c>
      <c r="I126" s="128"/>
      <c r="J126" s="128"/>
      <c r="K126" s="125" t="s">
        <v>1</v>
      </c>
      <c r="L126" s="26"/>
      <c r="M126" s="46" t="s">
        <v>1</v>
      </c>
      <c r="N126" s="129" t="s">
        <v>33</v>
      </c>
      <c r="O126" s="130">
        <v>0</v>
      </c>
      <c r="P126" s="130">
        <f t="shared" si="18"/>
        <v>0</v>
      </c>
      <c r="Q126" s="130">
        <v>0.00052</v>
      </c>
      <c r="R126" s="130">
        <f t="shared" si="19"/>
        <v>0.0036399999999999996</v>
      </c>
      <c r="S126" s="130">
        <v>0</v>
      </c>
      <c r="T126" s="131">
        <f t="shared" si="20"/>
        <v>0</v>
      </c>
      <c r="AR126" s="15" t="s">
        <v>206</v>
      </c>
      <c r="AT126" s="15" t="s">
        <v>130</v>
      </c>
      <c r="AU126" s="15" t="s">
        <v>72</v>
      </c>
      <c r="AY126" s="15" t="s">
        <v>127</v>
      </c>
      <c r="BE126" s="132">
        <f t="shared" si="21"/>
        <v>0</v>
      </c>
      <c r="BF126" s="132">
        <f t="shared" si="22"/>
        <v>0</v>
      </c>
      <c r="BG126" s="132">
        <f t="shared" si="23"/>
        <v>0</v>
      </c>
      <c r="BH126" s="132">
        <f t="shared" si="24"/>
        <v>0</v>
      </c>
      <c r="BI126" s="132">
        <f t="shared" si="25"/>
        <v>0</v>
      </c>
      <c r="BJ126" s="15" t="s">
        <v>70</v>
      </c>
      <c r="BK126" s="132">
        <f t="shared" si="26"/>
        <v>0</v>
      </c>
      <c r="BL126" s="15" t="s">
        <v>206</v>
      </c>
      <c r="BM126" s="15" t="s">
        <v>751</v>
      </c>
    </row>
    <row r="127" spans="2:65" s="1" customFormat="1" ht="16.5" customHeight="1">
      <c r="B127" s="122"/>
      <c r="C127" s="123" t="s">
        <v>428</v>
      </c>
      <c r="D127" s="123" t="s">
        <v>130</v>
      </c>
      <c r="E127" s="124" t="s">
        <v>752</v>
      </c>
      <c r="F127" s="125" t="s">
        <v>753</v>
      </c>
      <c r="G127" s="126" t="s">
        <v>538</v>
      </c>
      <c r="H127" s="127">
        <v>3</v>
      </c>
      <c r="I127" s="128"/>
      <c r="J127" s="128"/>
      <c r="K127" s="125" t="s">
        <v>1</v>
      </c>
      <c r="L127" s="26"/>
      <c r="M127" s="46" t="s">
        <v>1</v>
      </c>
      <c r="N127" s="129" t="s">
        <v>33</v>
      </c>
      <c r="O127" s="130">
        <v>0</v>
      </c>
      <c r="P127" s="130">
        <f t="shared" si="18"/>
        <v>0</v>
      </c>
      <c r="Q127" s="130">
        <v>0.00052</v>
      </c>
      <c r="R127" s="130">
        <f t="shared" si="19"/>
        <v>0.0015599999999999998</v>
      </c>
      <c r="S127" s="130">
        <v>0</v>
      </c>
      <c r="T127" s="131">
        <f t="shared" si="20"/>
        <v>0</v>
      </c>
      <c r="AR127" s="15" t="s">
        <v>206</v>
      </c>
      <c r="AT127" s="15" t="s">
        <v>130</v>
      </c>
      <c r="AU127" s="15" t="s">
        <v>72</v>
      </c>
      <c r="AY127" s="15" t="s">
        <v>127</v>
      </c>
      <c r="BE127" s="132">
        <f t="shared" si="21"/>
        <v>0</v>
      </c>
      <c r="BF127" s="132">
        <f t="shared" si="22"/>
        <v>0</v>
      </c>
      <c r="BG127" s="132">
        <f t="shared" si="23"/>
        <v>0</v>
      </c>
      <c r="BH127" s="132">
        <f t="shared" si="24"/>
        <v>0</v>
      </c>
      <c r="BI127" s="132">
        <f t="shared" si="25"/>
        <v>0</v>
      </c>
      <c r="BJ127" s="15" t="s">
        <v>70</v>
      </c>
      <c r="BK127" s="132">
        <f t="shared" si="26"/>
        <v>0</v>
      </c>
      <c r="BL127" s="15" t="s">
        <v>206</v>
      </c>
      <c r="BM127" s="15" t="s">
        <v>754</v>
      </c>
    </row>
    <row r="128" spans="2:65" s="1" customFormat="1" ht="16.5" customHeight="1">
      <c r="B128" s="122"/>
      <c r="C128" s="123" t="s">
        <v>432</v>
      </c>
      <c r="D128" s="123" t="s">
        <v>130</v>
      </c>
      <c r="E128" s="124" t="s">
        <v>755</v>
      </c>
      <c r="F128" s="125" t="s">
        <v>756</v>
      </c>
      <c r="G128" s="126" t="s">
        <v>538</v>
      </c>
      <c r="H128" s="127">
        <v>1</v>
      </c>
      <c r="I128" s="128"/>
      <c r="J128" s="128"/>
      <c r="K128" s="125" t="s">
        <v>1</v>
      </c>
      <c r="L128" s="26"/>
      <c r="M128" s="46" t="s">
        <v>1</v>
      </c>
      <c r="N128" s="129" t="s">
        <v>33</v>
      </c>
      <c r="O128" s="130">
        <v>0</v>
      </c>
      <c r="P128" s="130">
        <f t="shared" si="18"/>
        <v>0</v>
      </c>
      <c r="Q128" s="130">
        <v>0.0147</v>
      </c>
      <c r="R128" s="130">
        <f t="shared" si="19"/>
        <v>0.0147</v>
      </c>
      <c r="S128" s="130">
        <v>0</v>
      </c>
      <c r="T128" s="131">
        <f t="shared" si="20"/>
        <v>0</v>
      </c>
      <c r="AR128" s="15" t="s">
        <v>206</v>
      </c>
      <c r="AT128" s="15" t="s">
        <v>130</v>
      </c>
      <c r="AU128" s="15" t="s">
        <v>72</v>
      </c>
      <c r="AY128" s="15" t="s">
        <v>127</v>
      </c>
      <c r="BE128" s="132">
        <f t="shared" si="21"/>
        <v>0</v>
      </c>
      <c r="BF128" s="132">
        <f t="shared" si="22"/>
        <v>0</v>
      </c>
      <c r="BG128" s="132">
        <f t="shared" si="23"/>
        <v>0</v>
      </c>
      <c r="BH128" s="132">
        <f t="shared" si="24"/>
        <v>0</v>
      </c>
      <c r="BI128" s="132">
        <f t="shared" si="25"/>
        <v>0</v>
      </c>
      <c r="BJ128" s="15" t="s">
        <v>70</v>
      </c>
      <c r="BK128" s="132">
        <f t="shared" si="26"/>
        <v>0</v>
      </c>
      <c r="BL128" s="15" t="s">
        <v>206</v>
      </c>
      <c r="BM128" s="15" t="s">
        <v>757</v>
      </c>
    </row>
    <row r="129" spans="2:65" s="1" customFormat="1" ht="16.5" customHeight="1">
      <c r="B129" s="122"/>
      <c r="C129" s="123" t="s">
        <v>436</v>
      </c>
      <c r="D129" s="123" t="s">
        <v>130</v>
      </c>
      <c r="E129" s="124" t="s">
        <v>758</v>
      </c>
      <c r="F129" s="125" t="s">
        <v>759</v>
      </c>
      <c r="G129" s="126" t="s">
        <v>538</v>
      </c>
      <c r="H129" s="127">
        <v>1</v>
      </c>
      <c r="I129" s="128"/>
      <c r="J129" s="128"/>
      <c r="K129" s="125" t="s">
        <v>134</v>
      </c>
      <c r="L129" s="26"/>
      <c r="M129" s="46" t="s">
        <v>1</v>
      </c>
      <c r="N129" s="129" t="s">
        <v>33</v>
      </c>
      <c r="O129" s="130">
        <v>2.707</v>
      </c>
      <c r="P129" s="130">
        <f t="shared" si="18"/>
        <v>2.707</v>
      </c>
      <c r="Q129" s="130">
        <v>0.07825</v>
      </c>
      <c r="R129" s="130">
        <f t="shared" si="19"/>
        <v>0.07825</v>
      </c>
      <c r="S129" s="130">
        <v>0</v>
      </c>
      <c r="T129" s="131">
        <f t="shared" si="20"/>
        <v>0</v>
      </c>
      <c r="AR129" s="15" t="s">
        <v>206</v>
      </c>
      <c r="AT129" s="15" t="s">
        <v>130</v>
      </c>
      <c r="AU129" s="15" t="s">
        <v>72</v>
      </c>
      <c r="AY129" s="15" t="s">
        <v>127</v>
      </c>
      <c r="BE129" s="132">
        <f t="shared" si="21"/>
        <v>0</v>
      </c>
      <c r="BF129" s="132">
        <f t="shared" si="22"/>
        <v>0</v>
      </c>
      <c r="BG129" s="132">
        <f t="shared" si="23"/>
        <v>0</v>
      </c>
      <c r="BH129" s="132">
        <f t="shared" si="24"/>
        <v>0</v>
      </c>
      <c r="BI129" s="132">
        <f t="shared" si="25"/>
        <v>0</v>
      </c>
      <c r="BJ129" s="15" t="s">
        <v>70</v>
      </c>
      <c r="BK129" s="132">
        <f t="shared" si="26"/>
        <v>0</v>
      </c>
      <c r="BL129" s="15" t="s">
        <v>206</v>
      </c>
      <c r="BM129" s="15" t="s">
        <v>760</v>
      </c>
    </row>
    <row r="130" spans="2:65" s="1" customFormat="1" ht="16.5" customHeight="1">
      <c r="B130" s="122"/>
      <c r="C130" s="123" t="s">
        <v>440</v>
      </c>
      <c r="D130" s="123" t="s">
        <v>130</v>
      </c>
      <c r="E130" s="124" t="s">
        <v>761</v>
      </c>
      <c r="F130" s="125" t="s">
        <v>762</v>
      </c>
      <c r="G130" s="126" t="s">
        <v>538</v>
      </c>
      <c r="H130" s="127">
        <v>2</v>
      </c>
      <c r="I130" s="128"/>
      <c r="J130" s="128"/>
      <c r="K130" s="125" t="s">
        <v>1</v>
      </c>
      <c r="L130" s="26"/>
      <c r="M130" s="46" t="s">
        <v>1</v>
      </c>
      <c r="N130" s="129" t="s">
        <v>33</v>
      </c>
      <c r="O130" s="130">
        <v>0</v>
      </c>
      <c r="P130" s="130">
        <f t="shared" si="18"/>
        <v>0</v>
      </c>
      <c r="Q130" s="130">
        <v>0.0003</v>
      </c>
      <c r="R130" s="130">
        <f t="shared" si="19"/>
        <v>0.0006</v>
      </c>
      <c r="S130" s="130">
        <v>0</v>
      </c>
      <c r="T130" s="131">
        <f t="shared" si="20"/>
        <v>0</v>
      </c>
      <c r="AR130" s="15" t="s">
        <v>206</v>
      </c>
      <c r="AT130" s="15" t="s">
        <v>130</v>
      </c>
      <c r="AU130" s="15" t="s">
        <v>72</v>
      </c>
      <c r="AY130" s="15" t="s">
        <v>127</v>
      </c>
      <c r="BE130" s="132">
        <f t="shared" si="21"/>
        <v>0</v>
      </c>
      <c r="BF130" s="132">
        <f t="shared" si="22"/>
        <v>0</v>
      </c>
      <c r="BG130" s="132">
        <f t="shared" si="23"/>
        <v>0</v>
      </c>
      <c r="BH130" s="132">
        <f t="shared" si="24"/>
        <v>0</v>
      </c>
      <c r="BI130" s="132">
        <f t="shared" si="25"/>
        <v>0</v>
      </c>
      <c r="BJ130" s="15" t="s">
        <v>70</v>
      </c>
      <c r="BK130" s="132">
        <f t="shared" si="26"/>
        <v>0</v>
      </c>
      <c r="BL130" s="15" t="s">
        <v>206</v>
      </c>
      <c r="BM130" s="15" t="s">
        <v>763</v>
      </c>
    </row>
    <row r="131" spans="2:65" s="1" customFormat="1" ht="16.5" customHeight="1">
      <c r="B131" s="122"/>
      <c r="C131" s="154" t="s">
        <v>444</v>
      </c>
      <c r="D131" s="154" t="s">
        <v>147</v>
      </c>
      <c r="E131" s="155" t="s">
        <v>764</v>
      </c>
      <c r="F131" s="156" t="s">
        <v>765</v>
      </c>
      <c r="G131" s="157" t="s">
        <v>143</v>
      </c>
      <c r="H131" s="158">
        <v>1</v>
      </c>
      <c r="I131" s="159"/>
      <c r="J131" s="159"/>
      <c r="K131" s="156" t="s">
        <v>1</v>
      </c>
      <c r="L131" s="160"/>
      <c r="M131" s="161" t="s">
        <v>1</v>
      </c>
      <c r="N131" s="162" t="s">
        <v>33</v>
      </c>
      <c r="O131" s="130">
        <v>0</v>
      </c>
      <c r="P131" s="130">
        <f t="shared" si="18"/>
        <v>0</v>
      </c>
      <c r="Q131" s="130">
        <v>9E-05</v>
      </c>
      <c r="R131" s="130">
        <f t="shared" si="19"/>
        <v>9E-05</v>
      </c>
      <c r="S131" s="130">
        <v>0</v>
      </c>
      <c r="T131" s="131">
        <f t="shared" si="20"/>
        <v>0</v>
      </c>
      <c r="AR131" s="15" t="s">
        <v>241</v>
      </c>
      <c r="AT131" s="15" t="s">
        <v>147</v>
      </c>
      <c r="AU131" s="15" t="s">
        <v>72</v>
      </c>
      <c r="AY131" s="15" t="s">
        <v>127</v>
      </c>
      <c r="BE131" s="132">
        <f t="shared" si="21"/>
        <v>0</v>
      </c>
      <c r="BF131" s="132">
        <f t="shared" si="22"/>
        <v>0</v>
      </c>
      <c r="BG131" s="132">
        <f t="shared" si="23"/>
        <v>0</v>
      </c>
      <c r="BH131" s="132">
        <f t="shared" si="24"/>
        <v>0</v>
      </c>
      <c r="BI131" s="132">
        <f t="shared" si="25"/>
        <v>0</v>
      </c>
      <c r="BJ131" s="15" t="s">
        <v>70</v>
      </c>
      <c r="BK131" s="132">
        <f t="shared" si="26"/>
        <v>0</v>
      </c>
      <c r="BL131" s="15" t="s">
        <v>206</v>
      </c>
      <c r="BM131" s="15" t="s">
        <v>766</v>
      </c>
    </row>
    <row r="132" spans="2:65" s="1" customFormat="1" ht="16.5" customHeight="1">
      <c r="B132" s="122"/>
      <c r="C132" s="154" t="s">
        <v>274</v>
      </c>
      <c r="D132" s="154" t="s">
        <v>147</v>
      </c>
      <c r="E132" s="155" t="s">
        <v>767</v>
      </c>
      <c r="F132" s="156" t="s">
        <v>768</v>
      </c>
      <c r="G132" s="157" t="s">
        <v>143</v>
      </c>
      <c r="H132" s="158">
        <v>1</v>
      </c>
      <c r="I132" s="159"/>
      <c r="J132" s="159"/>
      <c r="K132" s="156" t="s">
        <v>1</v>
      </c>
      <c r="L132" s="160"/>
      <c r="M132" s="161" t="s">
        <v>1</v>
      </c>
      <c r="N132" s="162" t="s">
        <v>33</v>
      </c>
      <c r="O132" s="130">
        <v>0</v>
      </c>
      <c r="P132" s="130">
        <f t="shared" si="18"/>
        <v>0</v>
      </c>
      <c r="Q132" s="130">
        <v>0.00011</v>
      </c>
      <c r="R132" s="130">
        <f t="shared" si="19"/>
        <v>0.00011</v>
      </c>
      <c r="S132" s="130">
        <v>0</v>
      </c>
      <c r="T132" s="131">
        <f t="shared" si="20"/>
        <v>0</v>
      </c>
      <c r="AR132" s="15" t="s">
        <v>241</v>
      </c>
      <c r="AT132" s="15" t="s">
        <v>147</v>
      </c>
      <c r="AU132" s="15" t="s">
        <v>72</v>
      </c>
      <c r="AY132" s="15" t="s">
        <v>127</v>
      </c>
      <c r="BE132" s="132">
        <f t="shared" si="21"/>
        <v>0</v>
      </c>
      <c r="BF132" s="132">
        <f t="shared" si="22"/>
        <v>0</v>
      </c>
      <c r="BG132" s="132">
        <f t="shared" si="23"/>
        <v>0</v>
      </c>
      <c r="BH132" s="132">
        <f t="shared" si="24"/>
        <v>0</v>
      </c>
      <c r="BI132" s="132">
        <f t="shared" si="25"/>
        <v>0</v>
      </c>
      <c r="BJ132" s="15" t="s">
        <v>70</v>
      </c>
      <c r="BK132" s="132">
        <f t="shared" si="26"/>
        <v>0</v>
      </c>
      <c r="BL132" s="15" t="s">
        <v>206</v>
      </c>
      <c r="BM132" s="15" t="s">
        <v>769</v>
      </c>
    </row>
    <row r="133" spans="2:65" s="1" customFormat="1" ht="16.5" customHeight="1">
      <c r="B133" s="122"/>
      <c r="C133" s="123" t="s">
        <v>451</v>
      </c>
      <c r="D133" s="123" t="s">
        <v>130</v>
      </c>
      <c r="E133" s="124" t="s">
        <v>770</v>
      </c>
      <c r="F133" s="125" t="s">
        <v>771</v>
      </c>
      <c r="G133" s="126" t="s">
        <v>538</v>
      </c>
      <c r="H133" s="127">
        <v>10</v>
      </c>
      <c r="I133" s="128"/>
      <c r="J133" s="128"/>
      <c r="K133" s="125" t="s">
        <v>1</v>
      </c>
      <c r="L133" s="26"/>
      <c r="M133" s="46" t="s">
        <v>1</v>
      </c>
      <c r="N133" s="129" t="s">
        <v>33</v>
      </c>
      <c r="O133" s="130">
        <v>0</v>
      </c>
      <c r="P133" s="130">
        <f t="shared" si="18"/>
        <v>0</v>
      </c>
      <c r="Q133" s="130">
        <v>0.0018</v>
      </c>
      <c r="R133" s="130">
        <f t="shared" si="19"/>
        <v>0.018</v>
      </c>
      <c r="S133" s="130">
        <v>0</v>
      </c>
      <c r="T133" s="131">
        <f t="shared" si="20"/>
        <v>0</v>
      </c>
      <c r="AR133" s="15" t="s">
        <v>206</v>
      </c>
      <c r="AT133" s="15" t="s">
        <v>130</v>
      </c>
      <c r="AU133" s="15" t="s">
        <v>72</v>
      </c>
      <c r="AY133" s="15" t="s">
        <v>127</v>
      </c>
      <c r="BE133" s="132">
        <f t="shared" si="21"/>
        <v>0</v>
      </c>
      <c r="BF133" s="132">
        <f t="shared" si="22"/>
        <v>0</v>
      </c>
      <c r="BG133" s="132">
        <f t="shared" si="23"/>
        <v>0</v>
      </c>
      <c r="BH133" s="132">
        <f t="shared" si="24"/>
        <v>0</v>
      </c>
      <c r="BI133" s="132">
        <f t="shared" si="25"/>
        <v>0</v>
      </c>
      <c r="BJ133" s="15" t="s">
        <v>70</v>
      </c>
      <c r="BK133" s="132">
        <f t="shared" si="26"/>
        <v>0</v>
      </c>
      <c r="BL133" s="15" t="s">
        <v>206</v>
      </c>
      <c r="BM133" s="15" t="s">
        <v>772</v>
      </c>
    </row>
    <row r="134" spans="2:65" s="1" customFormat="1" ht="16.5" customHeight="1">
      <c r="B134" s="122"/>
      <c r="C134" s="123" t="s">
        <v>455</v>
      </c>
      <c r="D134" s="123" t="s">
        <v>130</v>
      </c>
      <c r="E134" s="124" t="s">
        <v>773</v>
      </c>
      <c r="F134" s="125" t="s">
        <v>774</v>
      </c>
      <c r="G134" s="126" t="s">
        <v>143</v>
      </c>
      <c r="H134" s="127">
        <v>10</v>
      </c>
      <c r="I134" s="128"/>
      <c r="J134" s="128"/>
      <c r="K134" s="125" t="s">
        <v>1</v>
      </c>
      <c r="L134" s="26"/>
      <c r="M134" s="46" t="s">
        <v>1</v>
      </c>
      <c r="N134" s="129" t="s">
        <v>33</v>
      </c>
      <c r="O134" s="130">
        <v>0</v>
      </c>
      <c r="P134" s="130">
        <f t="shared" si="18"/>
        <v>0</v>
      </c>
      <c r="Q134" s="130">
        <v>0.00014</v>
      </c>
      <c r="R134" s="130">
        <f t="shared" si="19"/>
        <v>0.0013999999999999998</v>
      </c>
      <c r="S134" s="130">
        <v>0</v>
      </c>
      <c r="T134" s="131">
        <f t="shared" si="20"/>
        <v>0</v>
      </c>
      <c r="AR134" s="15" t="s">
        <v>206</v>
      </c>
      <c r="AT134" s="15" t="s">
        <v>130</v>
      </c>
      <c r="AU134" s="15" t="s">
        <v>72</v>
      </c>
      <c r="AY134" s="15" t="s">
        <v>127</v>
      </c>
      <c r="BE134" s="132">
        <f t="shared" si="21"/>
        <v>0</v>
      </c>
      <c r="BF134" s="132">
        <f t="shared" si="22"/>
        <v>0</v>
      </c>
      <c r="BG134" s="132">
        <f t="shared" si="23"/>
        <v>0</v>
      </c>
      <c r="BH134" s="132">
        <f t="shared" si="24"/>
        <v>0</v>
      </c>
      <c r="BI134" s="132">
        <f t="shared" si="25"/>
        <v>0</v>
      </c>
      <c r="BJ134" s="15" t="s">
        <v>70</v>
      </c>
      <c r="BK134" s="132">
        <f t="shared" si="26"/>
        <v>0</v>
      </c>
      <c r="BL134" s="15" t="s">
        <v>206</v>
      </c>
      <c r="BM134" s="15" t="s">
        <v>775</v>
      </c>
    </row>
    <row r="135" spans="2:65" s="1" customFormat="1" ht="16.5" customHeight="1">
      <c r="B135" s="122"/>
      <c r="C135" s="123" t="s">
        <v>459</v>
      </c>
      <c r="D135" s="123" t="s">
        <v>130</v>
      </c>
      <c r="E135" s="124" t="s">
        <v>776</v>
      </c>
      <c r="F135" s="125" t="s">
        <v>777</v>
      </c>
      <c r="G135" s="126" t="s">
        <v>143</v>
      </c>
      <c r="H135" s="127">
        <v>2</v>
      </c>
      <c r="I135" s="128"/>
      <c r="J135" s="128"/>
      <c r="K135" s="125" t="s">
        <v>1</v>
      </c>
      <c r="L135" s="26"/>
      <c r="M135" s="46" t="s">
        <v>1</v>
      </c>
      <c r="N135" s="129" t="s">
        <v>33</v>
      </c>
      <c r="O135" s="130">
        <v>0</v>
      </c>
      <c r="P135" s="130">
        <f t="shared" si="18"/>
        <v>0</v>
      </c>
      <c r="Q135" s="130">
        <v>0.00023</v>
      </c>
      <c r="R135" s="130">
        <f t="shared" si="19"/>
        <v>0.00046</v>
      </c>
      <c r="S135" s="130">
        <v>0</v>
      </c>
      <c r="T135" s="131">
        <f t="shared" si="20"/>
        <v>0</v>
      </c>
      <c r="AR135" s="15" t="s">
        <v>206</v>
      </c>
      <c r="AT135" s="15" t="s">
        <v>130</v>
      </c>
      <c r="AU135" s="15" t="s">
        <v>72</v>
      </c>
      <c r="AY135" s="15" t="s">
        <v>127</v>
      </c>
      <c r="BE135" s="132">
        <f t="shared" si="21"/>
        <v>0</v>
      </c>
      <c r="BF135" s="132">
        <f t="shared" si="22"/>
        <v>0</v>
      </c>
      <c r="BG135" s="132">
        <f t="shared" si="23"/>
        <v>0</v>
      </c>
      <c r="BH135" s="132">
        <f t="shared" si="24"/>
        <v>0</v>
      </c>
      <c r="BI135" s="132">
        <f t="shared" si="25"/>
        <v>0</v>
      </c>
      <c r="BJ135" s="15" t="s">
        <v>70</v>
      </c>
      <c r="BK135" s="132">
        <f t="shared" si="26"/>
        <v>0</v>
      </c>
      <c r="BL135" s="15" t="s">
        <v>206</v>
      </c>
      <c r="BM135" s="15" t="s">
        <v>778</v>
      </c>
    </row>
    <row r="136" spans="2:65" s="1" customFormat="1" ht="16.5" customHeight="1">
      <c r="B136" s="122"/>
      <c r="C136" s="123" t="s">
        <v>463</v>
      </c>
      <c r="D136" s="123" t="s">
        <v>130</v>
      </c>
      <c r="E136" s="124" t="s">
        <v>779</v>
      </c>
      <c r="F136" s="125" t="s">
        <v>780</v>
      </c>
      <c r="G136" s="126" t="s">
        <v>143</v>
      </c>
      <c r="H136" s="127">
        <v>3</v>
      </c>
      <c r="I136" s="128"/>
      <c r="J136" s="128"/>
      <c r="K136" s="125" t="s">
        <v>1</v>
      </c>
      <c r="L136" s="26"/>
      <c r="M136" s="46" t="s">
        <v>1</v>
      </c>
      <c r="N136" s="129" t="s">
        <v>33</v>
      </c>
      <c r="O136" s="130">
        <v>0</v>
      </c>
      <c r="P136" s="130">
        <f t="shared" si="18"/>
        <v>0</v>
      </c>
      <c r="Q136" s="130">
        <v>0.00052</v>
      </c>
      <c r="R136" s="130">
        <f t="shared" si="19"/>
        <v>0.0015599999999999998</v>
      </c>
      <c r="S136" s="130">
        <v>0</v>
      </c>
      <c r="T136" s="131">
        <f t="shared" si="20"/>
        <v>0</v>
      </c>
      <c r="AR136" s="15" t="s">
        <v>206</v>
      </c>
      <c r="AT136" s="15" t="s">
        <v>130</v>
      </c>
      <c r="AU136" s="15" t="s">
        <v>72</v>
      </c>
      <c r="AY136" s="15" t="s">
        <v>127</v>
      </c>
      <c r="BE136" s="132">
        <f t="shared" si="21"/>
        <v>0</v>
      </c>
      <c r="BF136" s="132">
        <f t="shared" si="22"/>
        <v>0</v>
      </c>
      <c r="BG136" s="132">
        <f t="shared" si="23"/>
        <v>0</v>
      </c>
      <c r="BH136" s="132">
        <f t="shared" si="24"/>
        <v>0</v>
      </c>
      <c r="BI136" s="132">
        <f t="shared" si="25"/>
        <v>0</v>
      </c>
      <c r="BJ136" s="15" t="s">
        <v>70</v>
      </c>
      <c r="BK136" s="132">
        <f t="shared" si="26"/>
        <v>0</v>
      </c>
      <c r="BL136" s="15" t="s">
        <v>206</v>
      </c>
      <c r="BM136" s="15" t="s">
        <v>781</v>
      </c>
    </row>
    <row r="137" spans="2:65" s="1" customFormat="1" ht="16.5" customHeight="1">
      <c r="B137" s="122"/>
      <c r="C137" s="123" t="s">
        <v>467</v>
      </c>
      <c r="D137" s="123" t="s">
        <v>130</v>
      </c>
      <c r="E137" s="124" t="s">
        <v>782</v>
      </c>
      <c r="F137" s="125" t="s">
        <v>783</v>
      </c>
      <c r="G137" s="126" t="s">
        <v>247</v>
      </c>
      <c r="H137" s="127">
        <v>1547.97</v>
      </c>
      <c r="I137" s="128"/>
      <c r="J137" s="128"/>
      <c r="K137" s="125" t="s">
        <v>134</v>
      </c>
      <c r="L137" s="26"/>
      <c r="M137" s="163" t="s">
        <v>1</v>
      </c>
      <c r="N137" s="164" t="s">
        <v>33</v>
      </c>
      <c r="O137" s="165">
        <v>0</v>
      </c>
      <c r="P137" s="165">
        <f t="shared" si="18"/>
        <v>0</v>
      </c>
      <c r="Q137" s="165">
        <v>0</v>
      </c>
      <c r="R137" s="165">
        <f t="shared" si="19"/>
        <v>0</v>
      </c>
      <c r="S137" s="165">
        <v>0</v>
      </c>
      <c r="T137" s="166">
        <f t="shared" si="20"/>
        <v>0</v>
      </c>
      <c r="AR137" s="15" t="s">
        <v>206</v>
      </c>
      <c r="AT137" s="15" t="s">
        <v>130</v>
      </c>
      <c r="AU137" s="15" t="s">
        <v>72</v>
      </c>
      <c r="AY137" s="15" t="s">
        <v>127</v>
      </c>
      <c r="BE137" s="132">
        <f t="shared" si="21"/>
        <v>0</v>
      </c>
      <c r="BF137" s="132">
        <f t="shared" si="22"/>
        <v>0</v>
      </c>
      <c r="BG137" s="132">
        <f t="shared" si="23"/>
        <v>0</v>
      </c>
      <c r="BH137" s="132">
        <f t="shared" si="24"/>
        <v>0</v>
      </c>
      <c r="BI137" s="132">
        <f t="shared" si="25"/>
        <v>0</v>
      </c>
      <c r="BJ137" s="15" t="s">
        <v>70</v>
      </c>
      <c r="BK137" s="132">
        <f t="shared" si="26"/>
        <v>0</v>
      </c>
      <c r="BL137" s="15" t="s">
        <v>206</v>
      </c>
      <c r="BM137" s="15" t="s">
        <v>784</v>
      </c>
    </row>
    <row r="138" spans="2:12" s="1" customFormat="1" ht="6.95" customHeight="1">
      <c r="B138" s="36"/>
      <c r="C138" s="37"/>
      <c r="D138" s="37"/>
      <c r="E138" s="37"/>
      <c r="F138" s="37"/>
      <c r="G138" s="37"/>
      <c r="H138" s="37"/>
      <c r="I138" s="37"/>
      <c r="J138" s="37"/>
      <c r="K138" s="37"/>
      <c r="L138" s="26"/>
    </row>
  </sheetData>
  <autoFilter ref="C82:K137"/>
  <mergeCells count="9">
    <mergeCell ref="E50:H50"/>
    <mergeCell ref="E73:H73"/>
    <mergeCell ref="E75:H75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115"/>
  <sheetViews>
    <sheetView showGridLines="0" workbookViewId="0" topLeftCell="A28">
      <selection activeCell="I85" sqref="I85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0" customWidth="1"/>
    <col min="10" max="10" width="23.421875" style="0" customWidth="1"/>
    <col min="11" max="11" width="15.42187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>
      <c r="A1" s="80"/>
    </row>
    <row r="2" spans="12:46" ht="36.95" customHeight="1">
      <c r="L2" s="201" t="s">
        <v>5</v>
      </c>
      <c r="M2" s="199"/>
      <c r="N2" s="199"/>
      <c r="O2" s="199"/>
      <c r="P2" s="199"/>
      <c r="Q2" s="199"/>
      <c r="R2" s="199"/>
      <c r="S2" s="199"/>
      <c r="T2" s="199"/>
      <c r="U2" s="199"/>
      <c r="V2" s="199"/>
      <c r="AT2" s="15" t="s">
        <v>87</v>
      </c>
    </row>
    <row r="3" spans="2:46" ht="6.9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8"/>
      <c r="AT3" s="15" t="s">
        <v>72</v>
      </c>
    </row>
    <row r="4" spans="2:46" ht="24.95" customHeight="1">
      <c r="B4" s="18"/>
      <c r="D4" s="19" t="s">
        <v>91</v>
      </c>
      <c r="L4" s="18"/>
      <c r="M4" s="20" t="s">
        <v>10</v>
      </c>
      <c r="AT4" s="15" t="s">
        <v>3</v>
      </c>
    </row>
    <row r="5" spans="2:12" ht="6.95" customHeight="1">
      <c r="B5" s="18"/>
      <c r="L5" s="18"/>
    </row>
    <row r="6" spans="2:12" ht="12" customHeight="1">
      <c r="B6" s="18"/>
      <c r="D6" s="23" t="s">
        <v>14</v>
      </c>
      <c r="L6" s="18"/>
    </row>
    <row r="7" spans="2:12" ht="16.5" customHeight="1">
      <c r="B7" s="18"/>
      <c r="E7" s="207" t="str">
        <f>'Rekapitulace stavby'!K6</f>
        <v>SPŠ Velíšská - rekonstrukce instalací</v>
      </c>
      <c r="F7" s="208"/>
      <c r="G7" s="208"/>
      <c r="H7" s="208"/>
      <c r="L7" s="18"/>
    </row>
    <row r="8" spans="2:12" s="1" customFormat="1" ht="12" customHeight="1">
      <c r="B8" s="26"/>
      <c r="D8" s="23" t="s">
        <v>92</v>
      </c>
      <c r="L8" s="26"/>
    </row>
    <row r="9" spans="2:12" s="1" customFormat="1" ht="36.95" customHeight="1">
      <c r="B9" s="26"/>
      <c r="E9" s="191" t="s">
        <v>785</v>
      </c>
      <c r="F9" s="175"/>
      <c r="G9" s="175"/>
      <c r="H9" s="175"/>
      <c r="L9" s="26"/>
    </row>
    <row r="10" spans="2:12" s="1" customFormat="1" ht="12">
      <c r="B10" s="26"/>
      <c r="L10" s="26"/>
    </row>
    <row r="11" spans="2:12" s="1" customFormat="1" ht="12" customHeight="1">
      <c r="B11" s="26"/>
      <c r="D11" s="23" t="s">
        <v>15</v>
      </c>
      <c r="F11" s="15" t="s">
        <v>1</v>
      </c>
      <c r="I11" s="23" t="s">
        <v>16</v>
      </c>
      <c r="J11" s="15" t="s">
        <v>1</v>
      </c>
      <c r="L11" s="26"/>
    </row>
    <row r="12" spans="2:12" s="1" customFormat="1" ht="12" customHeight="1">
      <c r="B12" s="26"/>
      <c r="D12" s="23" t="s">
        <v>17</v>
      </c>
      <c r="F12" s="15" t="s">
        <v>18</v>
      </c>
      <c r="I12" s="23" t="s">
        <v>19</v>
      </c>
      <c r="J12" s="170" t="s">
        <v>18</v>
      </c>
      <c r="L12" s="26"/>
    </row>
    <row r="13" spans="2:12" s="1" customFormat="1" ht="10.7" customHeight="1">
      <c r="B13" s="26"/>
      <c r="L13" s="26"/>
    </row>
    <row r="14" spans="2:12" s="1" customFormat="1" ht="12" customHeight="1">
      <c r="B14" s="26"/>
      <c r="D14" s="23" t="s">
        <v>20</v>
      </c>
      <c r="I14" s="23" t="s">
        <v>21</v>
      </c>
      <c r="J14" s="15" t="str">
        <f>IF('Rekapitulace stavby'!AN10="","",'Rekapitulace stavby'!AN10)</f>
        <v/>
      </c>
      <c r="L14" s="26"/>
    </row>
    <row r="15" spans="2:12" s="1" customFormat="1" ht="18" customHeight="1">
      <c r="B15" s="26"/>
      <c r="E15" s="15" t="str">
        <f>IF('Rekapitulace stavby'!E11="","",'Rekapitulace stavby'!E11)</f>
        <v xml:space="preserve"> </v>
      </c>
      <c r="I15" s="23" t="s">
        <v>22</v>
      </c>
      <c r="J15" s="15" t="str">
        <f>IF('Rekapitulace stavby'!AN11="","",'Rekapitulace stavby'!AN11)</f>
        <v/>
      </c>
      <c r="L15" s="26"/>
    </row>
    <row r="16" spans="2:12" s="1" customFormat="1" ht="6.95" customHeight="1">
      <c r="B16" s="26"/>
      <c r="L16" s="26"/>
    </row>
    <row r="17" spans="2:12" s="1" customFormat="1" ht="12" customHeight="1">
      <c r="B17" s="26"/>
      <c r="D17" s="23" t="s">
        <v>23</v>
      </c>
      <c r="I17" s="23" t="s">
        <v>21</v>
      </c>
      <c r="J17" s="15" t="str">
        <f>'Rekapitulace stavby'!AN13</f>
        <v/>
      </c>
      <c r="L17" s="26"/>
    </row>
    <row r="18" spans="2:12" s="1" customFormat="1" ht="18" customHeight="1">
      <c r="B18" s="26"/>
      <c r="E18" s="198" t="str">
        <f>'Rekapitulace stavby'!E14</f>
        <v xml:space="preserve"> </v>
      </c>
      <c r="F18" s="198"/>
      <c r="G18" s="198"/>
      <c r="H18" s="198"/>
      <c r="I18" s="23" t="s">
        <v>22</v>
      </c>
      <c r="J18" s="15" t="str">
        <f>'Rekapitulace stavby'!AN14</f>
        <v/>
      </c>
      <c r="L18" s="26"/>
    </row>
    <row r="19" spans="2:12" s="1" customFormat="1" ht="6.95" customHeight="1">
      <c r="B19" s="26"/>
      <c r="L19" s="26"/>
    </row>
    <row r="20" spans="2:12" s="1" customFormat="1" ht="12" customHeight="1">
      <c r="B20" s="26"/>
      <c r="D20" s="23" t="s">
        <v>24</v>
      </c>
      <c r="I20" s="23" t="s">
        <v>21</v>
      </c>
      <c r="J20" s="15" t="str">
        <f>IF('Rekapitulace stavby'!AN16="","",'Rekapitulace stavby'!AN16)</f>
        <v/>
      </c>
      <c r="L20" s="26"/>
    </row>
    <row r="21" spans="2:12" s="1" customFormat="1" ht="18" customHeight="1">
      <c r="B21" s="26"/>
      <c r="E21" s="15" t="str">
        <f>IF('Rekapitulace stavby'!E17="","",'Rekapitulace stavby'!E17)</f>
        <v xml:space="preserve"> </v>
      </c>
      <c r="I21" s="23" t="s">
        <v>22</v>
      </c>
      <c r="J21" s="15" t="str">
        <f>IF('Rekapitulace stavby'!AN17="","",'Rekapitulace stavby'!AN17)</f>
        <v/>
      </c>
      <c r="L21" s="26"/>
    </row>
    <row r="22" spans="2:12" s="1" customFormat="1" ht="6.95" customHeight="1">
      <c r="B22" s="26"/>
      <c r="L22" s="26"/>
    </row>
    <row r="23" spans="2:12" s="1" customFormat="1" ht="12" customHeight="1">
      <c r="B23" s="26"/>
      <c r="D23" s="23" t="s">
        <v>26</v>
      </c>
      <c r="I23" s="23" t="s">
        <v>21</v>
      </c>
      <c r="J23" s="15" t="str">
        <f>IF('Rekapitulace stavby'!AN19="","",'Rekapitulace stavby'!AN19)</f>
        <v/>
      </c>
      <c r="L23" s="26"/>
    </row>
    <row r="24" spans="2:12" s="1" customFormat="1" ht="18" customHeight="1">
      <c r="B24" s="26"/>
      <c r="E24" s="15" t="str">
        <f>IF('Rekapitulace stavby'!E20="","",'Rekapitulace stavby'!E20)</f>
        <v xml:space="preserve"> </v>
      </c>
      <c r="I24" s="23" t="s">
        <v>22</v>
      </c>
      <c r="J24" s="15" t="str">
        <f>IF('Rekapitulace stavby'!AN20="","",'Rekapitulace stavby'!AN20)</f>
        <v/>
      </c>
      <c r="L24" s="26"/>
    </row>
    <row r="25" spans="2:12" s="1" customFormat="1" ht="6.95" customHeight="1">
      <c r="B25" s="26"/>
      <c r="L25" s="26"/>
    </row>
    <row r="26" spans="2:12" s="1" customFormat="1" ht="12" customHeight="1">
      <c r="B26" s="26"/>
      <c r="D26" s="23" t="s">
        <v>27</v>
      </c>
      <c r="L26" s="26"/>
    </row>
    <row r="27" spans="2:12" s="6" customFormat="1" ht="16.5" customHeight="1">
      <c r="B27" s="81"/>
      <c r="E27" s="202" t="s">
        <v>1</v>
      </c>
      <c r="F27" s="202"/>
      <c r="G27" s="202"/>
      <c r="H27" s="202"/>
      <c r="L27" s="81"/>
    </row>
    <row r="28" spans="2:12" s="1" customFormat="1" ht="6.95" customHeight="1">
      <c r="B28" s="26"/>
      <c r="L28" s="26"/>
    </row>
    <row r="29" spans="2:12" s="1" customFormat="1" ht="6.95" customHeight="1">
      <c r="B29" s="26"/>
      <c r="D29" s="44"/>
      <c r="E29" s="44"/>
      <c r="F29" s="44"/>
      <c r="G29" s="44"/>
      <c r="H29" s="44"/>
      <c r="I29" s="44"/>
      <c r="J29" s="44"/>
      <c r="K29" s="44"/>
      <c r="L29" s="26"/>
    </row>
    <row r="30" spans="2:12" s="1" customFormat="1" ht="25.35" customHeight="1">
      <c r="B30" s="26"/>
      <c r="D30" s="82" t="s">
        <v>28</v>
      </c>
      <c r="J30" s="58">
        <f>ROUND(J83,2)</f>
        <v>0</v>
      </c>
      <c r="L30" s="26"/>
    </row>
    <row r="31" spans="2:12" s="1" customFormat="1" ht="6.95" customHeight="1">
      <c r="B31" s="26"/>
      <c r="D31" s="44"/>
      <c r="E31" s="44"/>
      <c r="F31" s="44"/>
      <c r="G31" s="44"/>
      <c r="H31" s="44"/>
      <c r="I31" s="44"/>
      <c r="J31" s="44"/>
      <c r="K31" s="44"/>
      <c r="L31" s="26"/>
    </row>
    <row r="32" spans="2:12" s="1" customFormat="1" ht="14.45" customHeight="1">
      <c r="B32" s="26"/>
      <c r="F32" s="29" t="s">
        <v>30</v>
      </c>
      <c r="I32" s="29" t="s">
        <v>29</v>
      </c>
      <c r="J32" s="29" t="s">
        <v>31</v>
      </c>
      <c r="L32" s="26"/>
    </row>
    <row r="33" spans="2:12" s="1" customFormat="1" ht="14.45" customHeight="1">
      <c r="B33" s="26"/>
      <c r="D33" s="23" t="s">
        <v>32</v>
      </c>
      <c r="E33" s="23" t="s">
        <v>33</v>
      </c>
      <c r="F33" s="83">
        <f>ROUND((SUM(BE83:BE114)),2)</f>
        <v>0</v>
      </c>
      <c r="I33" s="31">
        <v>0.21</v>
      </c>
      <c r="J33" s="83">
        <f>ROUND(((SUM(BE83:BE114))*I33),2)</f>
        <v>0</v>
      </c>
      <c r="L33" s="26"/>
    </row>
    <row r="34" spans="2:12" s="1" customFormat="1" ht="14.45" customHeight="1">
      <c r="B34" s="26"/>
      <c r="E34" s="23" t="s">
        <v>34</v>
      </c>
      <c r="F34" s="83">
        <f>ROUND((SUM(BF83:BF114)),2)</f>
        <v>0</v>
      </c>
      <c r="I34" s="31">
        <v>0.15</v>
      </c>
      <c r="J34" s="83">
        <f>ROUND(((SUM(BF83:BF114))*I34),2)</f>
        <v>0</v>
      </c>
      <c r="L34" s="26"/>
    </row>
    <row r="35" spans="2:12" s="1" customFormat="1" ht="14.45" customHeight="1" hidden="1">
      <c r="B35" s="26"/>
      <c r="E35" s="23" t="s">
        <v>35</v>
      </c>
      <c r="F35" s="83">
        <f>ROUND((SUM(BG83:BG114)),2)</f>
        <v>0</v>
      </c>
      <c r="I35" s="31">
        <v>0.21</v>
      </c>
      <c r="J35" s="83">
        <f>0</f>
        <v>0</v>
      </c>
      <c r="L35" s="26"/>
    </row>
    <row r="36" spans="2:12" s="1" customFormat="1" ht="14.45" customHeight="1" hidden="1">
      <c r="B36" s="26"/>
      <c r="E36" s="23" t="s">
        <v>36</v>
      </c>
      <c r="F36" s="83">
        <f>ROUND((SUM(BH83:BH114)),2)</f>
        <v>0</v>
      </c>
      <c r="I36" s="31">
        <v>0.15</v>
      </c>
      <c r="J36" s="83">
        <f>0</f>
        <v>0</v>
      </c>
      <c r="L36" s="26"/>
    </row>
    <row r="37" spans="2:12" s="1" customFormat="1" ht="14.45" customHeight="1" hidden="1">
      <c r="B37" s="26"/>
      <c r="E37" s="23" t="s">
        <v>37</v>
      </c>
      <c r="F37" s="83">
        <f>ROUND((SUM(BI83:BI114)),2)</f>
        <v>0</v>
      </c>
      <c r="I37" s="31">
        <v>0</v>
      </c>
      <c r="J37" s="83">
        <f>0</f>
        <v>0</v>
      </c>
      <c r="L37" s="26"/>
    </row>
    <row r="38" spans="2:12" s="1" customFormat="1" ht="6.95" customHeight="1">
      <c r="B38" s="26"/>
      <c r="L38" s="26"/>
    </row>
    <row r="39" spans="2:12" s="1" customFormat="1" ht="25.35" customHeight="1">
      <c r="B39" s="26"/>
      <c r="C39" s="84"/>
      <c r="D39" s="85" t="s">
        <v>38</v>
      </c>
      <c r="E39" s="49"/>
      <c r="F39" s="49"/>
      <c r="G39" s="86" t="s">
        <v>39</v>
      </c>
      <c r="H39" s="87" t="s">
        <v>40</v>
      </c>
      <c r="I39" s="49"/>
      <c r="J39" s="88">
        <f>SUM(J30:J37)</f>
        <v>0</v>
      </c>
      <c r="K39" s="89"/>
      <c r="L39" s="26"/>
    </row>
    <row r="40" spans="2:12" s="1" customFormat="1" ht="14.45" customHeight="1">
      <c r="B40" s="36"/>
      <c r="C40" s="37"/>
      <c r="D40" s="37"/>
      <c r="E40" s="37"/>
      <c r="F40" s="37"/>
      <c r="G40" s="37"/>
      <c r="H40" s="37"/>
      <c r="I40" s="37"/>
      <c r="J40" s="37"/>
      <c r="K40" s="37"/>
      <c r="L40" s="26"/>
    </row>
    <row r="44" spans="2:12" s="1" customFormat="1" ht="6.95" customHeight="1">
      <c r="B44" s="38"/>
      <c r="C44" s="39"/>
      <c r="D44" s="39"/>
      <c r="E44" s="39"/>
      <c r="F44" s="39"/>
      <c r="G44" s="39"/>
      <c r="H44" s="39"/>
      <c r="I44" s="39"/>
      <c r="J44" s="39"/>
      <c r="K44" s="39"/>
      <c r="L44" s="26"/>
    </row>
    <row r="45" spans="2:12" s="1" customFormat="1" ht="24.95" customHeight="1">
      <c r="B45" s="26"/>
      <c r="C45" s="19" t="s">
        <v>94</v>
      </c>
      <c r="L45" s="26"/>
    </row>
    <row r="46" spans="2:12" s="1" customFormat="1" ht="6.95" customHeight="1">
      <c r="B46" s="26"/>
      <c r="L46" s="26"/>
    </row>
    <row r="47" spans="2:12" s="1" customFormat="1" ht="12" customHeight="1">
      <c r="B47" s="26"/>
      <c r="C47" s="23" t="s">
        <v>14</v>
      </c>
      <c r="L47" s="26"/>
    </row>
    <row r="48" spans="2:12" s="1" customFormat="1" ht="16.5" customHeight="1">
      <c r="B48" s="26"/>
      <c r="E48" s="207" t="str">
        <f>E7</f>
        <v>SPŠ Velíšská - rekonstrukce instalací</v>
      </c>
      <c r="F48" s="208"/>
      <c r="G48" s="208"/>
      <c r="H48" s="208"/>
      <c r="L48" s="26"/>
    </row>
    <row r="49" spans="2:12" s="1" customFormat="1" ht="12" customHeight="1">
      <c r="B49" s="26"/>
      <c r="C49" s="23" t="s">
        <v>92</v>
      </c>
      <c r="L49" s="26"/>
    </row>
    <row r="50" spans="2:12" s="1" customFormat="1" ht="16.5" customHeight="1">
      <c r="B50" s="26"/>
      <c r="E50" s="191" t="str">
        <f>E9</f>
        <v>SO 06 - Ústřední topení</v>
      </c>
      <c r="F50" s="175"/>
      <c r="G50" s="175"/>
      <c r="H50" s="175"/>
      <c r="L50" s="26"/>
    </row>
    <row r="51" spans="2:12" s="1" customFormat="1" ht="6.95" customHeight="1">
      <c r="B51" s="26"/>
      <c r="L51" s="26"/>
    </row>
    <row r="52" spans="2:12" s="1" customFormat="1" ht="12" customHeight="1">
      <c r="B52" s="26"/>
      <c r="C52" s="23" t="s">
        <v>17</v>
      </c>
      <c r="F52" s="15" t="str">
        <f>F12</f>
        <v xml:space="preserve"> </v>
      </c>
      <c r="I52" s="23" t="s">
        <v>19</v>
      </c>
      <c r="J52" s="43" t="str">
        <f>IF(J12="","",J12)</f>
        <v xml:space="preserve"> </v>
      </c>
      <c r="L52" s="26"/>
    </row>
    <row r="53" spans="2:12" s="1" customFormat="1" ht="6.95" customHeight="1">
      <c r="B53" s="26"/>
      <c r="L53" s="26"/>
    </row>
    <row r="54" spans="2:12" s="1" customFormat="1" ht="13.7" customHeight="1">
      <c r="B54" s="26"/>
      <c r="C54" s="23" t="s">
        <v>20</v>
      </c>
      <c r="F54" s="15" t="str">
        <f>E15</f>
        <v xml:space="preserve"> </v>
      </c>
      <c r="I54" s="23" t="s">
        <v>24</v>
      </c>
      <c r="J54" s="24" t="str">
        <f>E21</f>
        <v xml:space="preserve"> </v>
      </c>
      <c r="L54" s="26"/>
    </row>
    <row r="55" spans="2:12" s="1" customFormat="1" ht="13.7" customHeight="1">
      <c r="B55" s="26"/>
      <c r="C55" s="23" t="s">
        <v>23</v>
      </c>
      <c r="F55" s="15" t="str">
        <f>IF(E18="","",E18)</f>
        <v xml:space="preserve"> </v>
      </c>
      <c r="I55" s="23" t="s">
        <v>26</v>
      </c>
      <c r="J55" s="24" t="str">
        <f>E24</f>
        <v xml:space="preserve"> </v>
      </c>
      <c r="L55" s="26"/>
    </row>
    <row r="56" spans="2:12" s="1" customFormat="1" ht="10.35" customHeight="1">
      <c r="B56" s="26"/>
      <c r="L56" s="26"/>
    </row>
    <row r="57" spans="2:12" s="1" customFormat="1" ht="29.25" customHeight="1">
      <c r="B57" s="26"/>
      <c r="C57" s="90" t="s">
        <v>95</v>
      </c>
      <c r="D57" s="84"/>
      <c r="E57" s="84"/>
      <c r="F57" s="84"/>
      <c r="G57" s="84"/>
      <c r="H57" s="84"/>
      <c r="I57" s="84"/>
      <c r="J57" s="91" t="s">
        <v>96</v>
      </c>
      <c r="K57" s="84"/>
      <c r="L57" s="26"/>
    </row>
    <row r="58" spans="2:12" s="1" customFormat="1" ht="10.35" customHeight="1">
      <c r="B58" s="26"/>
      <c r="L58" s="26"/>
    </row>
    <row r="59" spans="2:47" s="1" customFormat="1" ht="22.7" customHeight="1">
      <c r="B59" s="26"/>
      <c r="C59" s="92" t="s">
        <v>97</v>
      </c>
      <c r="J59" s="58">
        <f>J83</f>
        <v>0</v>
      </c>
      <c r="L59" s="26"/>
      <c r="AU59" s="15" t="s">
        <v>98</v>
      </c>
    </row>
    <row r="60" spans="2:12" s="7" customFormat="1" ht="24.95" customHeight="1">
      <c r="B60" s="93"/>
      <c r="D60" s="94" t="s">
        <v>106</v>
      </c>
      <c r="E60" s="95"/>
      <c r="F60" s="95"/>
      <c r="G60" s="95"/>
      <c r="H60" s="95"/>
      <c r="I60" s="95"/>
      <c r="J60" s="96">
        <f>J84</f>
        <v>0</v>
      </c>
      <c r="L60" s="93"/>
    </row>
    <row r="61" spans="2:12" s="8" customFormat="1" ht="19.9" customHeight="1">
      <c r="B61" s="97"/>
      <c r="D61" s="98" t="s">
        <v>786</v>
      </c>
      <c r="E61" s="99"/>
      <c r="F61" s="99"/>
      <c r="G61" s="99"/>
      <c r="H61" s="99"/>
      <c r="I61" s="99"/>
      <c r="J61" s="100">
        <f>J85</f>
        <v>0</v>
      </c>
      <c r="L61" s="97"/>
    </row>
    <row r="62" spans="2:12" s="8" customFormat="1" ht="19.9" customHeight="1">
      <c r="B62" s="97"/>
      <c r="D62" s="98" t="s">
        <v>787</v>
      </c>
      <c r="E62" s="99"/>
      <c r="F62" s="99"/>
      <c r="G62" s="99"/>
      <c r="H62" s="99"/>
      <c r="I62" s="99"/>
      <c r="J62" s="100">
        <f>J103</f>
        <v>0</v>
      </c>
      <c r="L62" s="97"/>
    </row>
    <row r="63" spans="2:12" s="8" customFormat="1" ht="19.9" customHeight="1">
      <c r="B63" s="97"/>
      <c r="D63" s="98" t="s">
        <v>788</v>
      </c>
      <c r="E63" s="99"/>
      <c r="F63" s="99"/>
      <c r="G63" s="99"/>
      <c r="H63" s="99"/>
      <c r="I63" s="99"/>
      <c r="J63" s="100">
        <f>J110</f>
        <v>0</v>
      </c>
      <c r="L63" s="97"/>
    </row>
    <row r="64" spans="2:12" s="1" customFormat="1" ht="21.75" customHeight="1">
      <c r="B64" s="26"/>
      <c r="L64" s="26"/>
    </row>
    <row r="65" spans="2:12" s="1" customFormat="1" ht="6.95" customHeight="1">
      <c r="B65" s="36"/>
      <c r="C65" s="37"/>
      <c r="D65" s="37"/>
      <c r="E65" s="37"/>
      <c r="F65" s="37"/>
      <c r="G65" s="37"/>
      <c r="H65" s="37"/>
      <c r="I65" s="37"/>
      <c r="J65" s="37"/>
      <c r="K65" s="37"/>
      <c r="L65" s="26"/>
    </row>
    <row r="69" spans="2:12" s="1" customFormat="1" ht="6.95" customHeight="1">
      <c r="B69" s="38"/>
      <c r="C69" s="39"/>
      <c r="D69" s="39"/>
      <c r="E69" s="39"/>
      <c r="F69" s="39"/>
      <c r="G69" s="39"/>
      <c r="H69" s="39"/>
      <c r="I69" s="39"/>
      <c r="J69" s="39"/>
      <c r="K69" s="39"/>
      <c r="L69" s="26"/>
    </row>
    <row r="70" spans="2:12" s="1" customFormat="1" ht="24.95" customHeight="1">
      <c r="B70" s="26"/>
      <c r="C70" s="19" t="s">
        <v>112</v>
      </c>
      <c r="L70" s="26"/>
    </row>
    <row r="71" spans="2:12" s="1" customFormat="1" ht="6.95" customHeight="1">
      <c r="B71" s="26"/>
      <c r="L71" s="26"/>
    </row>
    <row r="72" spans="2:12" s="1" customFormat="1" ht="12" customHeight="1">
      <c r="B72" s="26"/>
      <c r="C72" s="23" t="s">
        <v>14</v>
      </c>
      <c r="L72" s="26"/>
    </row>
    <row r="73" spans="2:12" s="1" customFormat="1" ht="16.5" customHeight="1">
      <c r="B73" s="26"/>
      <c r="E73" s="207" t="str">
        <f>E7</f>
        <v>SPŠ Velíšská - rekonstrukce instalací</v>
      </c>
      <c r="F73" s="208"/>
      <c r="G73" s="208"/>
      <c r="H73" s="208"/>
      <c r="L73" s="26"/>
    </row>
    <row r="74" spans="2:12" s="1" customFormat="1" ht="12" customHeight="1">
      <c r="B74" s="26"/>
      <c r="C74" s="23" t="s">
        <v>92</v>
      </c>
      <c r="L74" s="26"/>
    </row>
    <row r="75" spans="2:12" s="1" customFormat="1" ht="16.5" customHeight="1">
      <c r="B75" s="26"/>
      <c r="E75" s="191" t="str">
        <f>E9</f>
        <v>SO 06 - Ústřední topení</v>
      </c>
      <c r="F75" s="175"/>
      <c r="G75" s="175"/>
      <c r="H75" s="175"/>
      <c r="L75" s="26"/>
    </row>
    <row r="76" spans="2:12" s="1" customFormat="1" ht="6.95" customHeight="1">
      <c r="B76" s="26"/>
      <c r="L76" s="26"/>
    </row>
    <row r="77" spans="2:12" s="1" customFormat="1" ht="12" customHeight="1">
      <c r="B77" s="26"/>
      <c r="C77" s="23" t="s">
        <v>17</v>
      </c>
      <c r="F77" s="15" t="str">
        <f>F12</f>
        <v xml:space="preserve"> </v>
      </c>
      <c r="I77" s="23" t="s">
        <v>19</v>
      </c>
      <c r="J77" s="43" t="str">
        <f>IF(J12="","",J12)</f>
        <v xml:space="preserve"> </v>
      </c>
      <c r="L77" s="26"/>
    </row>
    <row r="78" spans="2:12" s="1" customFormat="1" ht="6.95" customHeight="1">
      <c r="B78" s="26"/>
      <c r="L78" s="26"/>
    </row>
    <row r="79" spans="2:12" s="1" customFormat="1" ht="13.7" customHeight="1">
      <c r="B79" s="26"/>
      <c r="C79" s="23" t="s">
        <v>20</v>
      </c>
      <c r="F79" s="15" t="str">
        <f>E15</f>
        <v xml:space="preserve"> </v>
      </c>
      <c r="I79" s="23" t="s">
        <v>24</v>
      </c>
      <c r="J79" s="24" t="str">
        <f>E21</f>
        <v xml:space="preserve"> </v>
      </c>
      <c r="L79" s="26"/>
    </row>
    <row r="80" spans="2:12" s="1" customFormat="1" ht="13.7" customHeight="1">
      <c r="B80" s="26"/>
      <c r="C80" s="23" t="s">
        <v>23</v>
      </c>
      <c r="F80" s="15" t="str">
        <f>IF(E18="","",E18)</f>
        <v xml:space="preserve"> </v>
      </c>
      <c r="I80" s="23" t="s">
        <v>26</v>
      </c>
      <c r="J80" s="24" t="str">
        <f>E24</f>
        <v xml:space="preserve"> </v>
      </c>
      <c r="L80" s="26"/>
    </row>
    <row r="81" spans="2:12" s="1" customFormat="1" ht="10.35" customHeight="1">
      <c r="B81" s="26"/>
      <c r="L81" s="26"/>
    </row>
    <row r="82" spans="2:20" s="9" customFormat="1" ht="29.25" customHeight="1">
      <c r="B82" s="101"/>
      <c r="C82" s="102" t="s">
        <v>113</v>
      </c>
      <c r="D82" s="103" t="s">
        <v>47</v>
      </c>
      <c r="E82" s="103" t="s">
        <v>43</v>
      </c>
      <c r="F82" s="103" t="s">
        <v>44</v>
      </c>
      <c r="G82" s="103" t="s">
        <v>114</v>
      </c>
      <c r="H82" s="103" t="s">
        <v>115</v>
      </c>
      <c r="I82" s="103" t="s">
        <v>116</v>
      </c>
      <c r="J82" s="104" t="s">
        <v>96</v>
      </c>
      <c r="K82" s="105" t="s">
        <v>117</v>
      </c>
      <c r="L82" s="101"/>
      <c r="M82" s="51" t="s">
        <v>1</v>
      </c>
      <c r="N82" s="52" t="s">
        <v>32</v>
      </c>
      <c r="O82" s="52" t="s">
        <v>118</v>
      </c>
      <c r="P82" s="52" t="s">
        <v>119</v>
      </c>
      <c r="Q82" s="52" t="s">
        <v>120</v>
      </c>
      <c r="R82" s="52" t="s">
        <v>121</v>
      </c>
      <c r="S82" s="52" t="s">
        <v>122</v>
      </c>
      <c r="T82" s="53" t="s">
        <v>123</v>
      </c>
    </row>
    <row r="83" spans="2:63" s="1" customFormat="1" ht="22.7" customHeight="1">
      <c r="B83" s="26"/>
      <c r="C83" s="56" t="s">
        <v>124</v>
      </c>
      <c r="J83" s="106">
        <f>BK83</f>
        <v>0</v>
      </c>
      <c r="L83" s="26"/>
      <c r="M83" s="54"/>
      <c r="N83" s="44"/>
      <c r="O83" s="44"/>
      <c r="P83" s="107">
        <f>P84</f>
        <v>0</v>
      </c>
      <c r="Q83" s="44"/>
      <c r="R83" s="107">
        <f>R84</f>
        <v>0.9654788</v>
      </c>
      <c r="S83" s="44"/>
      <c r="T83" s="108">
        <f>T84</f>
        <v>0</v>
      </c>
      <c r="AT83" s="15" t="s">
        <v>61</v>
      </c>
      <c r="AU83" s="15" t="s">
        <v>98</v>
      </c>
      <c r="BK83" s="109">
        <f>BK84</f>
        <v>0</v>
      </c>
    </row>
    <row r="84" spans="2:63" s="10" customFormat="1" ht="25.9" customHeight="1">
      <c r="B84" s="110"/>
      <c r="D84" s="111" t="s">
        <v>61</v>
      </c>
      <c r="E84" s="112" t="s">
        <v>230</v>
      </c>
      <c r="F84" s="112" t="s">
        <v>231</v>
      </c>
      <c r="J84" s="113">
        <f>BK84</f>
        <v>0</v>
      </c>
      <c r="L84" s="110"/>
      <c r="M84" s="114"/>
      <c r="N84" s="115"/>
      <c r="O84" s="115"/>
      <c r="P84" s="116">
        <f>P85+P103+P110</f>
        <v>0</v>
      </c>
      <c r="Q84" s="115"/>
      <c r="R84" s="116">
        <f>R85+R103+R110</f>
        <v>0.9654788</v>
      </c>
      <c r="S84" s="115"/>
      <c r="T84" s="117">
        <f>T85+T103+T110</f>
        <v>0</v>
      </c>
      <c r="AR84" s="111" t="s">
        <v>72</v>
      </c>
      <c r="AT84" s="118" t="s">
        <v>61</v>
      </c>
      <c r="AU84" s="118" t="s">
        <v>62</v>
      </c>
      <c r="AY84" s="111" t="s">
        <v>127</v>
      </c>
      <c r="BK84" s="119">
        <f>BK85+BK103+BK110</f>
        <v>0</v>
      </c>
    </row>
    <row r="85" spans="2:63" s="10" customFormat="1" ht="22.7" customHeight="1">
      <c r="B85" s="110"/>
      <c r="D85" s="111" t="s">
        <v>61</v>
      </c>
      <c r="E85" s="120" t="s">
        <v>789</v>
      </c>
      <c r="F85" s="120" t="s">
        <v>790</v>
      </c>
      <c r="J85" s="121">
        <f>BK85</f>
        <v>0</v>
      </c>
      <c r="L85" s="110"/>
      <c r="M85" s="114"/>
      <c r="N85" s="115"/>
      <c r="O85" s="115"/>
      <c r="P85" s="116">
        <f>SUM(P86:P102)</f>
        <v>0</v>
      </c>
      <c r="Q85" s="115"/>
      <c r="R85" s="116">
        <f>SUM(R86:R102)</f>
        <v>0.32518879999999994</v>
      </c>
      <c r="S85" s="115"/>
      <c r="T85" s="117">
        <f>SUM(T86:T102)</f>
        <v>0</v>
      </c>
      <c r="AR85" s="111" t="s">
        <v>72</v>
      </c>
      <c r="AT85" s="118" t="s">
        <v>61</v>
      </c>
      <c r="AU85" s="118" t="s">
        <v>70</v>
      </c>
      <c r="AY85" s="111" t="s">
        <v>127</v>
      </c>
      <c r="BK85" s="119">
        <f>SUM(BK86:BK102)</f>
        <v>0</v>
      </c>
    </row>
    <row r="86" spans="2:65" s="1" customFormat="1" ht="16.5" customHeight="1">
      <c r="B86" s="122"/>
      <c r="C86" s="123" t="s">
        <v>70</v>
      </c>
      <c r="D86" s="123" t="s">
        <v>130</v>
      </c>
      <c r="E86" s="124" t="s">
        <v>791</v>
      </c>
      <c r="F86" s="125" t="s">
        <v>792</v>
      </c>
      <c r="G86" s="126" t="s">
        <v>538</v>
      </c>
      <c r="H86" s="127">
        <v>1</v>
      </c>
      <c r="I86" s="128"/>
      <c r="J86" s="128"/>
      <c r="K86" s="125" t="s">
        <v>1</v>
      </c>
      <c r="L86" s="26"/>
      <c r="M86" s="46" t="s">
        <v>1</v>
      </c>
      <c r="N86" s="129" t="s">
        <v>33</v>
      </c>
      <c r="O86" s="130">
        <v>0</v>
      </c>
      <c r="P86" s="130">
        <f>O86*H86</f>
        <v>0</v>
      </c>
      <c r="Q86" s="130">
        <v>0.005</v>
      </c>
      <c r="R86" s="130">
        <f>Q86*H86</f>
        <v>0.005</v>
      </c>
      <c r="S86" s="130">
        <v>0</v>
      </c>
      <c r="T86" s="131">
        <f>S86*H86</f>
        <v>0</v>
      </c>
      <c r="AR86" s="15" t="s">
        <v>206</v>
      </c>
      <c r="AT86" s="15" t="s">
        <v>130</v>
      </c>
      <c r="AU86" s="15" t="s">
        <v>72</v>
      </c>
      <c r="AY86" s="15" t="s">
        <v>127</v>
      </c>
      <c r="BE86" s="132">
        <f>IF(N86="základní",J86,0)</f>
        <v>0</v>
      </c>
      <c r="BF86" s="132">
        <f>IF(N86="snížená",J86,0)</f>
        <v>0</v>
      </c>
      <c r="BG86" s="132">
        <f>IF(N86="zákl. přenesená",J86,0)</f>
        <v>0</v>
      </c>
      <c r="BH86" s="132">
        <f>IF(N86="sníž. přenesená",J86,0)</f>
        <v>0</v>
      </c>
      <c r="BI86" s="132">
        <f>IF(N86="nulová",J86,0)</f>
        <v>0</v>
      </c>
      <c r="BJ86" s="15" t="s">
        <v>70</v>
      </c>
      <c r="BK86" s="132">
        <f>ROUND(I86*H86,2)</f>
        <v>0</v>
      </c>
      <c r="BL86" s="15" t="s">
        <v>206</v>
      </c>
      <c r="BM86" s="15" t="s">
        <v>793</v>
      </c>
    </row>
    <row r="87" spans="2:65" s="1" customFormat="1" ht="22.5" customHeight="1">
      <c r="B87" s="122"/>
      <c r="C87" s="123" t="s">
        <v>72</v>
      </c>
      <c r="D87" s="123" t="s">
        <v>130</v>
      </c>
      <c r="E87" s="124" t="s">
        <v>794</v>
      </c>
      <c r="F87" s="125" t="s">
        <v>795</v>
      </c>
      <c r="G87" s="126" t="s">
        <v>199</v>
      </c>
      <c r="H87" s="127">
        <v>194.04</v>
      </c>
      <c r="I87" s="128"/>
      <c r="J87" s="128"/>
      <c r="K87" s="125" t="s">
        <v>1</v>
      </c>
      <c r="L87" s="26"/>
      <c r="M87" s="46" t="s">
        <v>1</v>
      </c>
      <c r="N87" s="129" t="s">
        <v>33</v>
      </c>
      <c r="O87" s="130">
        <v>0</v>
      </c>
      <c r="P87" s="130">
        <f>O87*H87</f>
        <v>0</v>
      </c>
      <c r="Q87" s="130">
        <v>0</v>
      </c>
      <c r="R87" s="130">
        <f>Q87*H87</f>
        <v>0</v>
      </c>
      <c r="S87" s="130">
        <v>0</v>
      </c>
      <c r="T87" s="131">
        <f>S87*H87</f>
        <v>0</v>
      </c>
      <c r="AR87" s="15" t="s">
        <v>206</v>
      </c>
      <c r="AT87" s="15" t="s">
        <v>130</v>
      </c>
      <c r="AU87" s="15" t="s">
        <v>72</v>
      </c>
      <c r="AY87" s="15" t="s">
        <v>127</v>
      </c>
      <c r="BE87" s="132">
        <f>IF(N87="základní",J87,0)</f>
        <v>0</v>
      </c>
      <c r="BF87" s="132">
        <f>IF(N87="snížená",J87,0)</f>
        <v>0</v>
      </c>
      <c r="BG87" s="132">
        <f>IF(N87="zákl. přenesená",J87,0)</f>
        <v>0</v>
      </c>
      <c r="BH87" s="132">
        <f>IF(N87="sníž. přenesená",J87,0)</f>
        <v>0</v>
      </c>
      <c r="BI87" s="132">
        <f>IF(N87="nulová",J87,0)</f>
        <v>0</v>
      </c>
      <c r="BJ87" s="15" t="s">
        <v>70</v>
      </c>
      <c r="BK87" s="132">
        <f>ROUND(I87*H87,2)</f>
        <v>0</v>
      </c>
      <c r="BL87" s="15" t="s">
        <v>206</v>
      </c>
      <c r="BM87" s="15" t="s">
        <v>796</v>
      </c>
    </row>
    <row r="88" spans="2:51" s="11" customFormat="1" ht="12">
      <c r="B88" s="133"/>
      <c r="D88" s="134" t="s">
        <v>137</v>
      </c>
      <c r="E88" s="135" t="s">
        <v>1</v>
      </c>
      <c r="F88" s="136" t="s">
        <v>797</v>
      </c>
      <c r="H88" s="137">
        <v>194.04</v>
      </c>
      <c r="L88" s="133"/>
      <c r="M88" s="138"/>
      <c r="N88" s="139"/>
      <c r="O88" s="139"/>
      <c r="P88" s="139"/>
      <c r="Q88" s="139"/>
      <c r="R88" s="139"/>
      <c r="S88" s="139"/>
      <c r="T88" s="140"/>
      <c r="AT88" s="135" t="s">
        <v>137</v>
      </c>
      <c r="AU88" s="135" t="s">
        <v>72</v>
      </c>
      <c r="AV88" s="11" t="s">
        <v>72</v>
      </c>
      <c r="AW88" s="11" t="s">
        <v>25</v>
      </c>
      <c r="AX88" s="11" t="s">
        <v>70</v>
      </c>
      <c r="AY88" s="135" t="s">
        <v>127</v>
      </c>
    </row>
    <row r="89" spans="2:65" s="1" customFormat="1" ht="16.5" customHeight="1">
      <c r="B89" s="122"/>
      <c r="C89" s="154" t="s">
        <v>128</v>
      </c>
      <c r="D89" s="154" t="s">
        <v>147</v>
      </c>
      <c r="E89" s="155" t="s">
        <v>798</v>
      </c>
      <c r="F89" s="156" t="s">
        <v>799</v>
      </c>
      <c r="G89" s="157" t="s">
        <v>199</v>
      </c>
      <c r="H89" s="158">
        <v>224.74</v>
      </c>
      <c r="I89" s="159"/>
      <c r="J89" s="159"/>
      <c r="K89" s="156" t="s">
        <v>1</v>
      </c>
      <c r="L89" s="160"/>
      <c r="M89" s="161" t="s">
        <v>1</v>
      </c>
      <c r="N89" s="162" t="s">
        <v>33</v>
      </c>
      <c r="O89" s="130">
        <v>0</v>
      </c>
      <c r="P89" s="130">
        <f aca="true" t="shared" si="0" ref="P89:P99">O89*H89</f>
        <v>0</v>
      </c>
      <c r="Q89" s="130">
        <v>0.0001</v>
      </c>
      <c r="R89" s="130">
        <f aca="true" t="shared" si="1" ref="R89:R99">Q89*H89</f>
        <v>0.022474</v>
      </c>
      <c r="S89" s="130">
        <v>0</v>
      </c>
      <c r="T89" s="131">
        <f aca="true" t="shared" si="2" ref="T89:T99">S89*H89</f>
        <v>0</v>
      </c>
      <c r="AR89" s="15" t="s">
        <v>241</v>
      </c>
      <c r="AT89" s="15" t="s">
        <v>147</v>
      </c>
      <c r="AU89" s="15" t="s">
        <v>72</v>
      </c>
      <c r="AY89" s="15" t="s">
        <v>127</v>
      </c>
      <c r="BE89" s="132">
        <f aca="true" t="shared" si="3" ref="BE89:BE99">IF(N89="základní",J89,0)</f>
        <v>0</v>
      </c>
      <c r="BF89" s="132">
        <f aca="true" t="shared" si="4" ref="BF89:BF99">IF(N89="snížená",J89,0)</f>
        <v>0</v>
      </c>
      <c r="BG89" s="132">
        <f aca="true" t="shared" si="5" ref="BG89:BG99">IF(N89="zákl. přenesená",J89,0)</f>
        <v>0</v>
      </c>
      <c r="BH89" s="132">
        <f aca="true" t="shared" si="6" ref="BH89:BH99">IF(N89="sníž. přenesená",J89,0)</f>
        <v>0</v>
      </c>
      <c r="BI89" s="132">
        <f aca="true" t="shared" si="7" ref="BI89:BI99">IF(N89="nulová",J89,0)</f>
        <v>0</v>
      </c>
      <c r="BJ89" s="15" t="s">
        <v>70</v>
      </c>
      <c r="BK89" s="132">
        <f aca="true" t="shared" si="8" ref="BK89:BK99">ROUND(I89*H89,2)</f>
        <v>0</v>
      </c>
      <c r="BL89" s="15" t="s">
        <v>206</v>
      </c>
      <c r="BM89" s="15" t="s">
        <v>800</v>
      </c>
    </row>
    <row r="90" spans="2:65" s="1" customFormat="1" ht="16.5" customHeight="1">
      <c r="B90" s="122"/>
      <c r="C90" s="154" t="s">
        <v>135</v>
      </c>
      <c r="D90" s="154" t="s">
        <v>147</v>
      </c>
      <c r="E90" s="155" t="s">
        <v>801</v>
      </c>
      <c r="F90" s="156" t="s">
        <v>802</v>
      </c>
      <c r="G90" s="157" t="s">
        <v>199</v>
      </c>
      <c r="H90" s="158">
        <v>14.18</v>
      </c>
      <c r="I90" s="159"/>
      <c r="J90" s="159"/>
      <c r="K90" s="156" t="s">
        <v>1</v>
      </c>
      <c r="L90" s="160"/>
      <c r="M90" s="161" t="s">
        <v>1</v>
      </c>
      <c r="N90" s="162" t="s">
        <v>33</v>
      </c>
      <c r="O90" s="130">
        <v>0</v>
      </c>
      <c r="P90" s="130">
        <f t="shared" si="0"/>
        <v>0</v>
      </c>
      <c r="Q90" s="130">
        <v>0.00011</v>
      </c>
      <c r="R90" s="130">
        <f t="shared" si="1"/>
        <v>0.0015598</v>
      </c>
      <c r="S90" s="130">
        <v>0</v>
      </c>
      <c r="T90" s="131">
        <f t="shared" si="2"/>
        <v>0</v>
      </c>
      <c r="AR90" s="15" t="s">
        <v>241</v>
      </c>
      <c r="AT90" s="15" t="s">
        <v>147</v>
      </c>
      <c r="AU90" s="15" t="s">
        <v>72</v>
      </c>
      <c r="AY90" s="15" t="s">
        <v>127</v>
      </c>
      <c r="BE90" s="132">
        <f t="shared" si="3"/>
        <v>0</v>
      </c>
      <c r="BF90" s="132">
        <f t="shared" si="4"/>
        <v>0</v>
      </c>
      <c r="BG90" s="132">
        <f t="shared" si="5"/>
        <v>0</v>
      </c>
      <c r="BH90" s="132">
        <f t="shared" si="6"/>
        <v>0</v>
      </c>
      <c r="BI90" s="132">
        <f t="shared" si="7"/>
        <v>0</v>
      </c>
      <c r="BJ90" s="15" t="s">
        <v>70</v>
      </c>
      <c r="BK90" s="132">
        <f t="shared" si="8"/>
        <v>0</v>
      </c>
      <c r="BL90" s="15" t="s">
        <v>206</v>
      </c>
      <c r="BM90" s="15" t="s">
        <v>803</v>
      </c>
    </row>
    <row r="91" spans="2:65" s="1" customFormat="1" ht="16.5" customHeight="1">
      <c r="B91" s="122"/>
      <c r="C91" s="154" t="s">
        <v>155</v>
      </c>
      <c r="D91" s="154" t="s">
        <v>147</v>
      </c>
      <c r="E91" s="155" t="s">
        <v>804</v>
      </c>
      <c r="F91" s="156" t="s">
        <v>805</v>
      </c>
      <c r="G91" s="157" t="s">
        <v>199</v>
      </c>
      <c r="H91" s="158">
        <v>17.92</v>
      </c>
      <c r="I91" s="159"/>
      <c r="J91" s="159"/>
      <c r="K91" s="156" t="s">
        <v>1</v>
      </c>
      <c r="L91" s="160"/>
      <c r="M91" s="161" t="s">
        <v>1</v>
      </c>
      <c r="N91" s="162" t="s">
        <v>33</v>
      </c>
      <c r="O91" s="130">
        <v>0</v>
      </c>
      <c r="P91" s="130">
        <f t="shared" si="0"/>
        <v>0</v>
      </c>
      <c r="Q91" s="130">
        <v>0.00012</v>
      </c>
      <c r="R91" s="130">
        <f t="shared" si="1"/>
        <v>0.0021504000000000002</v>
      </c>
      <c r="S91" s="130">
        <v>0</v>
      </c>
      <c r="T91" s="131">
        <f t="shared" si="2"/>
        <v>0</v>
      </c>
      <c r="AR91" s="15" t="s">
        <v>241</v>
      </c>
      <c r="AT91" s="15" t="s">
        <v>147</v>
      </c>
      <c r="AU91" s="15" t="s">
        <v>72</v>
      </c>
      <c r="AY91" s="15" t="s">
        <v>127</v>
      </c>
      <c r="BE91" s="132">
        <f t="shared" si="3"/>
        <v>0</v>
      </c>
      <c r="BF91" s="132">
        <f t="shared" si="4"/>
        <v>0</v>
      </c>
      <c r="BG91" s="132">
        <f t="shared" si="5"/>
        <v>0</v>
      </c>
      <c r="BH91" s="132">
        <f t="shared" si="6"/>
        <v>0</v>
      </c>
      <c r="BI91" s="132">
        <f t="shared" si="7"/>
        <v>0</v>
      </c>
      <c r="BJ91" s="15" t="s">
        <v>70</v>
      </c>
      <c r="BK91" s="132">
        <f t="shared" si="8"/>
        <v>0</v>
      </c>
      <c r="BL91" s="15" t="s">
        <v>206</v>
      </c>
      <c r="BM91" s="15" t="s">
        <v>806</v>
      </c>
    </row>
    <row r="92" spans="2:65" s="1" customFormat="1" ht="16.5" customHeight="1">
      <c r="B92" s="122"/>
      <c r="C92" s="154" t="s">
        <v>159</v>
      </c>
      <c r="D92" s="154" t="s">
        <v>147</v>
      </c>
      <c r="E92" s="155" t="s">
        <v>807</v>
      </c>
      <c r="F92" s="156" t="s">
        <v>808</v>
      </c>
      <c r="G92" s="157" t="s">
        <v>199</v>
      </c>
      <c r="H92" s="158">
        <v>52.76</v>
      </c>
      <c r="I92" s="159"/>
      <c r="J92" s="159"/>
      <c r="K92" s="156" t="s">
        <v>1</v>
      </c>
      <c r="L92" s="160"/>
      <c r="M92" s="161" t="s">
        <v>1</v>
      </c>
      <c r="N92" s="162" t="s">
        <v>33</v>
      </c>
      <c r="O92" s="130">
        <v>0</v>
      </c>
      <c r="P92" s="130">
        <f t="shared" si="0"/>
        <v>0</v>
      </c>
      <c r="Q92" s="130">
        <v>0.00013</v>
      </c>
      <c r="R92" s="130">
        <f t="shared" si="1"/>
        <v>0.006858799999999999</v>
      </c>
      <c r="S92" s="130">
        <v>0</v>
      </c>
      <c r="T92" s="131">
        <f t="shared" si="2"/>
        <v>0</v>
      </c>
      <c r="AR92" s="15" t="s">
        <v>241</v>
      </c>
      <c r="AT92" s="15" t="s">
        <v>147</v>
      </c>
      <c r="AU92" s="15" t="s">
        <v>72</v>
      </c>
      <c r="AY92" s="15" t="s">
        <v>127</v>
      </c>
      <c r="BE92" s="132">
        <f t="shared" si="3"/>
        <v>0</v>
      </c>
      <c r="BF92" s="132">
        <f t="shared" si="4"/>
        <v>0</v>
      </c>
      <c r="BG92" s="132">
        <f t="shared" si="5"/>
        <v>0</v>
      </c>
      <c r="BH92" s="132">
        <f t="shared" si="6"/>
        <v>0</v>
      </c>
      <c r="BI92" s="132">
        <f t="shared" si="7"/>
        <v>0</v>
      </c>
      <c r="BJ92" s="15" t="s">
        <v>70</v>
      </c>
      <c r="BK92" s="132">
        <f t="shared" si="8"/>
        <v>0</v>
      </c>
      <c r="BL92" s="15" t="s">
        <v>206</v>
      </c>
      <c r="BM92" s="15" t="s">
        <v>809</v>
      </c>
    </row>
    <row r="93" spans="2:65" s="1" customFormat="1" ht="16.5" customHeight="1">
      <c r="B93" s="122"/>
      <c r="C93" s="154" t="s">
        <v>165</v>
      </c>
      <c r="D93" s="154" t="s">
        <v>147</v>
      </c>
      <c r="E93" s="155" t="s">
        <v>810</v>
      </c>
      <c r="F93" s="156" t="s">
        <v>811</v>
      </c>
      <c r="G93" s="157" t="s">
        <v>199</v>
      </c>
      <c r="H93" s="158">
        <v>64.44</v>
      </c>
      <c r="I93" s="159"/>
      <c r="J93" s="159"/>
      <c r="K93" s="156" t="s">
        <v>1</v>
      </c>
      <c r="L93" s="160"/>
      <c r="M93" s="161" t="s">
        <v>1</v>
      </c>
      <c r="N93" s="162" t="s">
        <v>33</v>
      </c>
      <c r="O93" s="130">
        <v>0</v>
      </c>
      <c r="P93" s="130">
        <f t="shared" si="0"/>
        <v>0</v>
      </c>
      <c r="Q93" s="130">
        <v>0.00014</v>
      </c>
      <c r="R93" s="130">
        <f t="shared" si="1"/>
        <v>0.0090216</v>
      </c>
      <c r="S93" s="130">
        <v>0</v>
      </c>
      <c r="T93" s="131">
        <f t="shared" si="2"/>
        <v>0</v>
      </c>
      <c r="AR93" s="15" t="s">
        <v>241</v>
      </c>
      <c r="AT93" s="15" t="s">
        <v>147</v>
      </c>
      <c r="AU93" s="15" t="s">
        <v>72</v>
      </c>
      <c r="AY93" s="15" t="s">
        <v>127</v>
      </c>
      <c r="BE93" s="132">
        <f t="shared" si="3"/>
        <v>0</v>
      </c>
      <c r="BF93" s="132">
        <f t="shared" si="4"/>
        <v>0</v>
      </c>
      <c r="BG93" s="132">
        <f t="shared" si="5"/>
        <v>0</v>
      </c>
      <c r="BH93" s="132">
        <f t="shared" si="6"/>
        <v>0</v>
      </c>
      <c r="BI93" s="132">
        <f t="shared" si="7"/>
        <v>0</v>
      </c>
      <c r="BJ93" s="15" t="s">
        <v>70</v>
      </c>
      <c r="BK93" s="132">
        <f t="shared" si="8"/>
        <v>0</v>
      </c>
      <c r="BL93" s="15" t="s">
        <v>206</v>
      </c>
      <c r="BM93" s="15" t="s">
        <v>812</v>
      </c>
    </row>
    <row r="94" spans="2:65" s="1" customFormat="1" ht="16.5" customHeight="1">
      <c r="B94" s="122"/>
      <c r="C94" s="123" t="s">
        <v>150</v>
      </c>
      <c r="D94" s="123" t="s">
        <v>130</v>
      </c>
      <c r="E94" s="124" t="s">
        <v>813</v>
      </c>
      <c r="F94" s="125" t="s">
        <v>814</v>
      </c>
      <c r="G94" s="126" t="s">
        <v>199</v>
      </c>
      <c r="H94" s="127">
        <v>224.74</v>
      </c>
      <c r="I94" s="128"/>
      <c r="J94" s="128"/>
      <c r="K94" s="125" t="s">
        <v>1</v>
      </c>
      <c r="L94" s="26"/>
      <c r="M94" s="46" t="s">
        <v>1</v>
      </c>
      <c r="N94" s="129" t="s">
        <v>33</v>
      </c>
      <c r="O94" s="130">
        <v>0</v>
      </c>
      <c r="P94" s="130">
        <f t="shared" si="0"/>
        <v>0</v>
      </c>
      <c r="Q94" s="130">
        <v>0.00045</v>
      </c>
      <c r="R94" s="130">
        <f t="shared" si="1"/>
        <v>0.101133</v>
      </c>
      <c r="S94" s="130">
        <v>0</v>
      </c>
      <c r="T94" s="131">
        <f t="shared" si="2"/>
        <v>0</v>
      </c>
      <c r="AR94" s="15" t="s">
        <v>206</v>
      </c>
      <c r="AT94" s="15" t="s">
        <v>130</v>
      </c>
      <c r="AU94" s="15" t="s">
        <v>72</v>
      </c>
      <c r="AY94" s="15" t="s">
        <v>127</v>
      </c>
      <c r="BE94" s="132">
        <f t="shared" si="3"/>
        <v>0</v>
      </c>
      <c r="BF94" s="132">
        <f t="shared" si="4"/>
        <v>0</v>
      </c>
      <c r="BG94" s="132">
        <f t="shared" si="5"/>
        <v>0</v>
      </c>
      <c r="BH94" s="132">
        <f t="shared" si="6"/>
        <v>0</v>
      </c>
      <c r="BI94" s="132">
        <f t="shared" si="7"/>
        <v>0</v>
      </c>
      <c r="BJ94" s="15" t="s">
        <v>70</v>
      </c>
      <c r="BK94" s="132">
        <f t="shared" si="8"/>
        <v>0</v>
      </c>
      <c r="BL94" s="15" t="s">
        <v>206</v>
      </c>
      <c r="BM94" s="15" t="s">
        <v>815</v>
      </c>
    </row>
    <row r="95" spans="2:65" s="1" customFormat="1" ht="16.5" customHeight="1">
      <c r="B95" s="122"/>
      <c r="C95" s="123" t="s">
        <v>174</v>
      </c>
      <c r="D95" s="123" t="s">
        <v>130</v>
      </c>
      <c r="E95" s="124" t="s">
        <v>816</v>
      </c>
      <c r="F95" s="125" t="s">
        <v>817</v>
      </c>
      <c r="G95" s="126" t="s">
        <v>199</v>
      </c>
      <c r="H95" s="127">
        <v>14.18</v>
      </c>
      <c r="I95" s="128"/>
      <c r="J95" s="128"/>
      <c r="K95" s="125" t="s">
        <v>1</v>
      </c>
      <c r="L95" s="26"/>
      <c r="M95" s="46" t="s">
        <v>1</v>
      </c>
      <c r="N95" s="129" t="s">
        <v>33</v>
      </c>
      <c r="O95" s="130">
        <v>0</v>
      </c>
      <c r="P95" s="130">
        <f t="shared" si="0"/>
        <v>0</v>
      </c>
      <c r="Q95" s="130">
        <v>0.00056</v>
      </c>
      <c r="R95" s="130">
        <f t="shared" si="1"/>
        <v>0.0079408</v>
      </c>
      <c r="S95" s="130">
        <v>0</v>
      </c>
      <c r="T95" s="131">
        <f t="shared" si="2"/>
        <v>0</v>
      </c>
      <c r="AR95" s="15" t="s">
        <v>206</v>
      </c>
      <c r="AT95" s="15" t="s">
        <v>130</v>
      </c>
      <c r="AU95" s="15" t="s">
        <v>72</v>
      </c>
      <c r="AY95" s="15" t="s">
        <v>127</v>
      </c>
      <c r="BE95" s="132">
        <f t="shared" si="3"/>
        <v>0</v>
      </c>
      <c r="BF95" s="132">
        <f t="shared" si="4"/>
        <v>0</v>
      </c>
      <c r="BG95" s="132">
        <f t="shared" si="5"/>
        <v>0</v>
      </c>
      <c r="BH95" s="132">
        <f t="shared" si="6"/>
        <v>0</v>
      </c>
      <c r="BI95" s="132">
        <f t="shared" si="7"/>
        <v>0</v>
      </c>
      <c r="BJ95" s="15" t="s">
        <v>70</v>
      </c>
      <c r="BK95" s="132">
        <f t="shared" si="8"/>
        <v>0</v>
      </c>
      <c r="BL95" s="15" t="s">
        <v>206</v>
      </c>
      <c r="BM95" s="15" t="s">
        <v>818</v>
      </c>
    </row>
    <row r="96" spans="2:65" s="1" customFormat="1" ht="16.5" customHeight="1">
      <c r="B96" s="122"/>
      <c r="C96" s="123" t="s">
        <v>179</v>
      </c>
      <c r="D96" s="123" t="s">
        <v>130</v>
      </c>
      <c r="E96" s="124" t="s">
        <v>819</v>
      </c>
      <c r="F96" s="125" t="s">
        <v>820</v>
      </c>
      <c r="G96" s="126" t="s">
        <v>199</v>
      </c>
      <c r="H96" s="127">
        <v>17.92</v>
      </c>
      <c r="I96" s="128"/>
      <c r="J96" s="128"/>
      <c r="K96" s="125" t="s">
        <v>1</v>
      </c>
      <c r="L96" s="26"/>
      <c r="M96" s="46" t="s">
        <v>1</v>
      </c>
      <c r="N96" s="129" t="s">
        <v>33</v>
      </c>
      <c r="O96" s="130">
        <v>0</v>
      </c>
      <c r="P96" s="130">
        <f t="shared" si="0"/>
        <v>0</v>
      </c>
      <c r="Q96" s="130">
        <v>0.00069</v>
      </c>
      <c r="R96" s="130">
        <f t="shared" si="1"/>
        <v>0.0123648</v>
      </c>
      <c r="S96" s="130">
        <v>0</v>
      </c>
      <c r="T96" s="131">
        <f t="shared" si="2"/>
        <v>0</v>
      </c>
      <c r="AR96" s="15" t="s">
        <v>206</v>
      </c>
      <c r="AT96" s="15" t="s">
        <v>130</v>
      </c>
      <c r="AU96" s="15" t="s">
        <v>72</v>
      </c>
      <c r="AY96" s="15" t="s">
        <v>127</v>
      </c>
      <c r="BE96" s="132">
        <f t="shared" si="3"/>
        <v>0</v>
      </c>
      <c r="BF96" s="132">
        <f t="shared" si="4"/>
        <v>0</v>
      </c>
      <c r="BG96" s="132">
        <f t="shared" si="5"/>
        <v>0</v>
      </c>
      <c r="BH96" s="132">
        <f t="shared" si="6"/>
        <v>0</v>
      </c>
      <c r="BI96" s="132">
        <f t="shared" si="7"/>
        <v>0</v>
      </c>
      <c r="BJ96" s="15" t="s">
        <v>70</v>
      </c>
      <c r="BK96" s="132">
        <f t="shared" si="8"/>
        <v>0</v>
      </c>
      <c r="BL96" s="15" t="s">
        <v>206</v>
      </c>
      <c r="BM96" s="15" t="s">
        <v>821</v>
      </c>
    </row>
    <row r="97" spans="2:65" s="1" customFormat="1" ht="16.5" customHeight="1">
      <c r="B97" s="122"/>
      <c r="C97" s="123" t="s">
        <v>183</v>
      </c>
      <c r="D97" s="123" t="s">
        <v>130</v>
      </c>
      <c r="E97" s="124" t="s">
        <v>822</v>
      </c>
      <c r="F97" s="125" t="s">
        <v>823</v>
      </c>
      <c r="G97" s="126" t="s">
        <v>199</v>
      </c>
      <c r="H97" s="127">
        <v>52.76</v>
      </c>
      <c r="I97" s="128"/>
      <c r="J97" s="128"/>
      <c r="K97" s="125" t="s">
        <v>1</v>
      </c>
      <c r="L97" s="26"/>
      <c r="M97" s="46" t="s">
        <v>1</v>
      </c>
      <c r="N97" s="129" t="s">
        <v>33</v>
      </c>
      <c r="O97" s="130">
        <v>0</v>
      </c>
      <c r="P97" s="130">
        <f t="shared" si="0"/>
        <v>0</v>
      </c>
      <c r="Q97" s="130">
        <v>0.00104</v>
      </c>
      <c r="R97" s="130">
        <f t="shared" si="1"/>
        <v>0.05487039999999999</v>
      </c>
      <c r="S97" s="130">
        <v>0</v>
      </c>
      <c r="T97" s="131">
        <f t="shared" si="2"/>
        <v>0</v>
      </c>
      <c r="AR97" s="15" t="s">
        <v>206</v>
      </c>
      <c r="AT97" s="15" t="s">
        <v>130</v>
      </c>
      <c r="AU97" s="15" t="s">
        <v>72</v>
      </c>
      <c r="AY97" s="15" t="s">
        <v>127</v>
      </c>
      <c r="BE97" s="132">
        <f t="shared" si="3"/>
        <v>0</v>
      </c>
      <c r="BF97" s="132">
        <f t="shared" si="4"/>
        <v>0</v>
      </c>
      <c r="BG97" s="132">
        <f t="shared" si="5"/>
        <v>0</v>
      </c>
      <c r="BH97" s="132">
        <f t="shared" si="6"/>
        <v>0</v>
      </c>
      <c r="BI97" s="132">
        <f t="shared" si="7"/>
        <v>0</v>
      </c>
      <c r="BJ97" s="15" t="s">
        <v>70</v>
      </c>
      <c r="BK97" s="132">
        <f t="shared" si="8"/>
        <v>0</v>
      </c>
      <c r="BL97" s="15" t="s">
        <v>206</v>
      </c>
      <c r="BM97" s="15" t="s">
        <v>824</v>
      </c>
    </row>
    <row r="98" spans="2:65" s="1" customFormat="1" ht="16.5" customHeight="1">
      <c r="B98" s="122"/>
      <c r="C98" s="123" t="s">
        <v>187</v>
      </c>
      <c r="D98" s="123" t="s">
        <v>130</v>
      </c>
      <c r="E98" s="124" t="s">
        <v>825</v>
      </c>
      <c r="F98" s="125" t="s">
        <v>826</v>
      </c>
      <c r="G98" s="126" t="s">
        <v>199</v>
      </c>
      <c r="H98" s="127">
        <v>64.44</v>
      </c>
      <c r="I98" s="128"/>
      <c r="J98" s="128"/>
      <c r="K98" s="125" t="s">
        <v>1</v>
      </c>
      <c r="L98" s="26"/>
      <c r="M98" s="46" t="s">
        <v>1</v>
      </c>
      <c r="N98" s="129" t="s">
        <v>33</v>
      </c>
      <c r="O98" s="130">
        <v>0</v>
      </c>
      <c r="P98" s="130">
        <f t="shared" si="0"/>
        <v>0</v>
      </c>
      <c r="Q98" s="130">
        <v>0.00158</v>
      </c>
      <c r="R98" s="130">
        <f t="shared" si="1"/>
        <v>0.1018152</v>
      </c>
      <c r="S98" s="130">
        <v>0</v>
      </c>
      <c r="T98" s="131">
        <f t="shared" si="2"/>
        <v>0</v>
      </c>
      <c r="AR98" s="15" t="s">
        <v>206</v>
      </c>
      <c r="AT98" s="15" t="s">
        <v>130</v>
      </c>
      <c r="AU98" s="15" t="s">
        <v>72</v>
      </c>
      <c r="AY98" s="15" t="s">
        <v>127</v>
      </c>
      <c r="BE98" s="132">
        <f t="shared" si="3"/>
        <v>0</v>
      </c>
      <c r="BF98" s="132">
        <f t="shared" si="4"/>
        <v>0</v>
      </c>
      <c r="BG98" s="132">
        <f t="shared" si="5"/>
        <v>0</v>
      </c>
      <c r="BH98" s="132">
        <f t="shared" si="6"/>
        <v>0</v>
      </c>
      <c r="BI98" s="132">
        <f t="shared" si="7"/>
        <v>0</v>
      </c>
      <c r="BJ98" s="15" t="s">
        <v>70</v>
      </c>
      <c r="BK98" s="132">
        <f t="shared" si="8"/>
        <v>0</v>
      </c>
      <c r="BL98" s="15" t="s">
        <v>206</v>
      </c>
      <c r="BM98" s="15" t="s">
        <v>827</v>
      </c>
    </row>
    <row r="99" spans="2:65" s="1" customFormat="1" ht="16.5" customHeight="1">
      <c r="B99" s="122"/>
      <c r="C99" s="123" t="s">
        <v>192</v>
      </c>
      <c r="D99" s="123" t="s">
        <v>130</v>
      </c>
      <c r="E99" s="124" t="s">
        <v>828</v>
      </c>
      <c r="F99" s="125" t="s">
        <v>829</v>
      </c>
      <c r="G99" s="126" t="s">
        <v>199</v>
      </c>
      <c r="H99" s="127">
        <v>374.04</v>
      </c>
      <c r="I99" s="128"/>
      <c r="J99" s="128"/>
      <c r="K99" s="125" t="s">
        <v>1</v>
      </c>
      <c r="L99" s="26"/>
      <c r="M99" s="46" t="s">
        <v>1</v>
      </c>
      <c r="N99" s="129" t="s">
        <v>33</v>
      </c>
      <c r="O99" s="130">
        <v>0</v>
      </c>
      <c r="P99" s="130">
        <f t="shared" si="0"/>
        <v>0</v>
      </c>
      <c r="Q99" s="130">
        <v>0</v>
      </c>
      <c r="R99" s="130">
        <f t="shared" si="1"/>
        <v>0</v>
      </c>
      <c r="S99" s="130">
        <v>0</v>
      </c>
      <c r="T99" s="131">
        <f t="shared" si="2"/>
        <v>0</v>
      </c>
      <c r="AR99" s="15" t="s">
        <v>206</v>
      </c>
      <c r="AT99" s="15" t="s">
        <v>130</v>
      </c>
      <c r="AU99" s="15" t="s">
        <v>72</v>
      </c>
      <c r="AY99" s="15" t="s">
        <v>127</v>
      </c>
      <c r="BE99" s="132">
        <f t="shared" si="3"/>
        <v>0</v>
      </c>
      <c r="BF99" s="132">
        <f t="shared" si="4"/>
        <v>0</v>
      </c>
      <c r="BG99" s="132">
        <f t="shared" si="5"/>
        <v>0</v>
      </c>
      <c r="BH99" s="132">
        <f t="shared" si="6"/>
        <v>0</v>
      </c>
      <c r="BI99" s="132">
        <f t="shared" si="7"/>
        <v>0</v>
      </c>
      <c r="BJ99" s="15" t="s">
        <v>70</v>
      </c>
      <c r="BK99" s="132">
        <f t="shared" si="8"/>
        <v>0</v>
      </c>
      <c r="BL99" s="15" t="s">
        <v>206</v>
      </c>
      <c r="BM99" s="15" t="s">
        <v>830</v>
      </c>
    </row>
    <row r="100" spans="2:51" s="11" customFormat="1" ht="12">
      <c r="B100" s="133"/>
      <c r="D100" s="134" t="s">
        <v>137</v>
      </c>
      <c r="E100" s="135" t="s">
        <v>1</v>
      </c>
      <c r="F100" s="136" t="s">
        <v>831</v>
      </c>
      <c r="H100" s="137">
        <v>374.04</v>
      </c>
      <c r="L100" s="133"/>
      <c r="M100" s="138"/>
      <c r="N100" s="139"/>
      <c r="O100" s="139"/>
      <c r="P100" s="139"/>
      <c r="Q100" s="139"/>
      <c r="R100" s="139"/>
      <c r="S100" s="139"/>
      <c r="T100" s="140"/>
      <c r="AT100" s="135" t="s">
        <v>137</v>
      </c>
      <c r="AU100" s="135" t="s">
        <v>72</v>
      </c>
      <c r="AV100" s="11" t="s">
        <v>72</v>
      </c>
      <c r="AW100" s="11" t="s">
        <v>25</v>
      </c>
      <c r="AX100" s="11" t="s">
        <v>62</v>
      </c>
      <c r="AY100" s="135" t="s">
        <v>127</v>
      </c>
    </row>
    <row r="101" spans="2:51" s="12" customFormat="1" ht="12">
      <c r="B101" s="141"/>
      <c r="D101" s="134" t="s">
        <v>137</v>
      </c>
      <c r="E101" s="142" t="s">
        <v>1</v>
      </c>
      <c r="F101" s="143" t="s">
        <v>139</v>
      </c>
      <c r="H101" s="144">
        <v>374.04</v>
      </c>
      <c r="L101" s="141"/>
      <c r="M101" s="145"/>
      <c r="N101" s="146"/>
      <c r="O101" s="146"/>
      <c r="P101" s="146"/>
      <c r="Q101" s="146"/>
      <c r="R101" s="146"/>
      <c r="S101" s="146"/>
      <c r="T101" s="147"/>
      <c r="AT101" s="142" t="s">
        <v>137</v>
      </c>
      <c r="AU101" s="142" t="s">
        <v>72</v>
      </c>
      <c r="AV101" s="12" t="s">
        <v>135</v>
      </c>
      <c r="AW101" s="12" t="s">
        <v>25</v>
      </c>
      <c r="AX101" s="12" t="s">
        <v>70</v>
      </c>
      <c r="AY101" s="142" t="s">
        <v>127</v>
      </c>
    </row>
    <row r="102" spans="2:65" s="1" customFormat="1" ht="16.5" customHeight="1">
      <c r="B102" s="122"/>
      <c r="C102" s="123" t="s">
        <v>196</v>
      </c>
      <c r="D102" s="123" t="s">
        <v>130</v>
      </c>
      <c r="E102" s="124" t="s">
        <v>832</v>
      </c>
      <c r="F102" s="125" t="s">
        <v>833</v>
      </c>
      <c r="G102" s="126" t="s">
        <v>247</v>
      </c>
      <c r="H102" s="127">
        <v>1707.523</v>
      </c>
      <c r="I102" s="128"/>
      <c r="J102" s="128"/>
      <c r="K102" s="125" t="s">
        <v>134</v>
      </c>
      <c r="L102" s="26"/>
      <c r="M102" s="46" t="s">
        <v>1</v>
      </c>
      <c r="N102" s="129" t="s">
        <v>33</v>
      </c>
      <c r="O102" s="130">
        <v>0</v>
      </c>
      <c r="P102" s="130">
        <f>O102*H102</f>
        <v>0</v>
      </c>
      <c r="Q102" s="130">
        <v>0</v>
      </c>
      <c r="R102" s="130">
        <f>Q102*H102</f>
        <v>0</v>
      </c>
      <c r="S102" s="130">
        <v>0</v>
      </c>
      <c r="T102" s="131">
        <f>S102*H102</f>
        <v>0</v>
      </c>
      <c r="AR102" s="15" t="s">
        <v>206</v>
      </c>
      <c r="AT102" s="15" t="s">
        <v>130</v>
      </c>
      <c r="AU102" s="15" t="s">
        <v>72</v>
      </c>
      <c r="AY102" s="15" t="s">
        <v>127</v>
      </c>
      <c r="BE102" s="132">
        <f>IF(N102="základní",J102,0)</f>
        <v>0</v>
      </c>
      <c r="BF102" s="132">
        <f>IF(N102="snížená",J102,0)</f>
        <v>0</v>
      </c>
      <c r="BG102" s="132">
        <f>IF(N102="zákl. přenesená",J102,0)</f>
        <v>0</v>
      </c>
      <c r="BH102" s="132">
        <f>IF(N102="sníž. přenesená",J102,0)</f>
        <v>0</v>
      </c>
      <c r="BI102" s="132">
        <f>IF(N102="nulová",J102,0)</f>
        <v>0</v>
      </c>
      <c r="BJ102" s="15" t="s">
        <v>70</v>
      </c>
      <c r="BK102" s="132">
        <f>ROUND(I102*H102,2)</f>
        <v>0</v>
      </c>
      <c r="BL102" s="15" t="s">
        <v>206</v>
      </c>
      <c r="BM102" s="15" t="s">
        <v>834</v>
      </c>
    </row>
    <row r="103" spans="2:63" s="10" customFormat="1" ht="22.7" customHeight="1">
      <c r="B103" s="110"/>
      <c r="D103" s="111" t="s">
        <v>61</v>
      </c>
      <c r="E103" s="120" t="s">
        <v>835</v>
      </c>
      <c r="F103" s="120" t="s">
        <v>836</v>
      </c>
      <c r="J103" s="121"/>
      <c r="L103" s="110"/>
      <c r="M103" s="114"/>
      <c r="N103" s="115"/>
      <c r="O103" s="115"/>
      <c r="P103" s="116">
        <f>SUM(P104:P109)</f>
        <v>0</v>
      </c>
      <c r="Q103" s="115"/>
      <c r="R103" s="116">
        <f>SUM(R104:R109)</f>
        <v>0.06794</v>
      </c>
      <c r="S103" s="115"/>
      <c r="T103" s="117">
        <f>SUM(T104:T109)</f>
        <v>0</v>
      </c>
      <c r="AR103" s="111" t="s">
        <v>72</v>
      </c>
      <c r="AT103" s="118" t="s">
        <v>61</v>
      </c>
      <c r="AU103" s="118" t="s">
        <v>70</v>
      </c>
      <c r="AY103" s="111" t="s">
        <v>127</v>
      </c>
      <c r="BK103" s="119">
        <f>SUM(BK104:BK109)</f>
        <v>0</v>
      </c>
    </row>
    <row r="104" spans="2:65" s="1" customFormat="1" ht="16.5" customHeight="1">
      <c r="B104" s="122"/>
      <c r="C104" s="123" t="s">
        <v>8</v>
      </c>
      <c r="D104" s="123" t="s">
        <v>130</v>
      </c>
      <c r="E104" s="124" t="s">
        <v>837</v>
      </c>
      <c r="F104" s="125" t="s">
        <v>838</v>
      </c>
      <c r="G104" s="126" t="s">
        <v>143</v>
      </c>
      <c r="H104" s="127">
        <v>10</v>
      </c>
      <c r="I104" s="128"/>
      <c r="J104" s="128"/>
      <c r="K104" s="125" t="s">
        <v>1</v>
      </c>
      <c r="L104" s="26"/>
      <c r="M104" s="46" t="s">
        <v>1</v>
      </c>
      <c r="N104" s="129" t="s">
        <v>33</v>
      </c>
      <c r="O104" s="130">
        <v>0</v>
      </c>
      <c r="P104" s="130">
        <f aca="true" t="shared" si="9" ref="P104:P109">O104*H104</f>
        <v>0</v>
      </c>
      <c r="Q104" s="130">
        <v>0.001</v>
      </c>
      <c r="R104" s="130">
        <f aca="true" t="shared" si="10" ref="R104:R109">Q104*H104</f>
        <v>0.01</v>
      </c>
      <c r="S104" s="130">
        <v>0</v>
      </c>
      <c r="T104" s="131">
        <f aca="true" t="shared" si="11" ref="T104:T109">S104*H104</f>
        <v>0</v>
      </c>
      <c r="AR104" s="15" t="s">
        <v>206</v>
      </c>
      <c r="AT104" s="15" t="s">
        <v>130</v>
      </c>
      <c r="AU104" s="15" t="s">
        <v>72</v>
      </c>
      <c r="AY104" s="15" t="s">
        <v>127</v>
      </c>
      <c r="BE104" s="132">
        <f aca="true" t="shared" si="12" ref="BE104:BE109">IF(N104="základní",J104,0)</f>
        <v>0</v>
      </c>
      <c r="BF104" s="132">
        <f aca="true" t="shared" si="13" ref="BF104:BF109">IF(N104="snížená",J104,0)</f>
        <v>0</v>
      </c>
      <c r="BG104" s="132">
        <f aca="true" t="shared" si="14" ref="BG104:BG109">IF(N104="zákl. přenesená",J104,0)</f>
        <v>0</v>
      </c>
      <c r="BH104" s="132">
        <f aca="true" t="shared" si="15" ref="BH104:BH109">IF(N104="sníž. přenesená",J104,0)</f>
        <v>0</v>
      </c>
      <c r="BI104" s="132">
        <f aca="true" t="shared" si="16" ref="BI104:BI109">IF(N104="nulová",J104,0)</f>
        <v>0</v>
      </c>
      <c r="BJ104" s="15" t="s">
        <v>70</v>
      </c>
      <c r="BK104" s="132">
        <f aca="true" t="shared" si="17" ref="BK104:BK109">ROUND(I104*H104,2)</f>
        <v>0</v>
      </c>
      <c r="BL104" s="15" t="s">
        <v>206</v>
      </c>
      <c r="BM104" s="15" t="s">
        <v>839</v>
      </c>
    </row>
    <row r="105" spans="2:65" s="1" customFormat="1" ht="16.5" customHeight="1">
      <c r="B105" s="122"/>
      <c r="C105" s="123" t="s">
        <v>206</v>
      </c>
      <c r="D105" s="123" t="s">
        <v>130</v>
      </c>
      <c r="E105" s="124" t="s">
        <v>840</v>
      </c>
      <c r="F105" s="125" t="s">
        <v>841</v>
      </c>
      <c r="G105" s="126" t="s">
        <v>143</v>
      </c>
      <c r="H105" s="127">
        <v>56</v>
      </c>
      <c r="I105" s="128"/>
      <c r="J105" s="128"/>
      <c r="K105" s="125" t="s">
        <v>1</v>
      </c>
      <c r="L105" s="26"/>
      <c r="M105" s="46" t="s">
        <v>1</v>
      </c>
      <c r="N105" s="129" t="s">
        <v>33</v>
      </c>
      <c r="O105" s="130">
        <v>0</v>
      </c>
      <c r="P105" s="130">
        <f t="shared" si="9"/>
        <v>0</v>
      </c>
      <c r="Q105" s="130">
        <v>0.00014</v>
      </c>
      <c r="R105" s="130">
        <f t="shared" si="10"/>
        <v>0.00784</v>
      </c>
      <c r="S105" s="130">
        <v>0</v>
      </c>
      <c r="T105" s="131">
        <f t="shared" si="11"/>
        <v>0</v>
      </c>
      <c r="AR105" s="15" t="s">
        <v>206</v>
      </c>
      <c r="AT105" s="15" t="s">
        <v>130</v>
      </c>
      <c r="AU105" s="15" t="s">
        <v>72</v>
      </c>
      <c r="AY105" s="15" t="s">
        <v>127</v>
      </c>
      <c r="BE105" s="132">
        <f t="shared" si="12"/>
        <v>0</v>
      </c>
      <c r="BF105" s="132">
        <f t="shared" si="13"/>
        <v>0</v>
      </c>
      <c r="BG105" s="132">
        <f t="shared" si="14"/>
        <v>0</v>
      </c>
      <c r="BH105" s="132">
        <f t="shared" si="15"/>
        <v>0</v>
      </c>
      <c r="BI105" s="132">
        <f t="shared" si="16"/>
        <v>0</v>
      </c>
      <c r="BJ105" s="15" t="s">
        <v>70</v>
      </c>
      <c r="BK105" s="132">
        <f t="shared" si="17"/>
        <v>0</v>
      </c>
      <c r="BL105" s="15" t="s">
        <v>206</v>
      </c>
      <c r="BM105" s="15" t="s">
        <v>842</v>
      </c>
    </row>
    <row r="106" spans="2:65" s="1" customFormat="1" ht="16.5" customHeight="1">
      <c r="B106" s="122"/>
      <c r="C106" s="123" t="s">
        <v>211</v>
      </c>
      <c r="D106" s="123" t="s">
        <v>130</v>
      </c>
      <c r="E106" s="124" t="s">
        <v>843</v>
      </c>
      <c r="F106" s="125" t="s">
        <v>844</v>
      </c>
      <c r="G106" s="126" t="s">
        <v>143</v>
      </c>
      <c r="H106" s="127">
        <v>46</v>
      </c>
      <c r="I106" s="128"/>
      <c r="J106" s="128"/>
      <c r="K106" s="125" t="s">
        <v>1</v>
      </c>
      <c r="L106" s="26"/>
      <c r="M106" s="46" t="s">
        <v>1</v>
      </c>
      <c r="N106" s="129" t="s">
        <v>33</v>
      </c>
      <c r="O106" s="130">
        <v>0</v>
      </c>
      <c r="P106" s="130">
        <f t="shared" si="9"/>
        <v>0</v>
      </c>
      <c r="Q106" s="130">
        <v>0.00041</v>
      </c>
      <c r="R106" s="130">
        <f t="shared" si="10"/>
        <v>0.01886</v>
      </c>
      <c r="S106" s="130">
        <v>0</v>
      </c>
      <c r="T106" s="131">
        <f t="shared" si="11"/>
        <v>0</v>
      </c>
      <c r="AR106" s="15" t="s">
        <v>206</v>
      </c>
      <c r="AT106" s="15" t="s">
        <v>130</v>
      </c>
      <c r="AU106" s="15" t="s">
        <v>72</v>
      </c>
      <c r="AY106" s="15" t="s">
        <v>127</v>
      </c>
      <c r="BE106" s="132">
        <f t="shared" si="12"/>
        <v>0</v>
      </c>
      <c r="BF106" s="132">
        <f t="shared" si="13"/>
        <v>0</v>
      </c>
      <c r="BG106" s="132">
        <f t="shared" si="14"/>
        <v>0</v>
      </c>
      <c r="BH106" s="132">
        <f t="shared" si="15"/>
        <v>0</v>
      </c>
      <c r="BI106" s="132">
        <f t="shared" si="16"/>
        <v>0</v>
      </c>
      <c r="BJ106" s="15" t="s">
        <v>70</v>
      </c>
      <c r="BK106" s="132">
        <f t="shared" si="17"/>
        <v>0</v>
      </c>
      <c r="BL106" s="15" t="s">
        <v>206</v>
      </c>
      <c r="BM106" s="15" t="s">
        <v>845</v>
      </c>
    </row>
    <row r="107" spans="2:65" s="1" customFormat="1" ht="16.5" customHeight="1">
      <c r="B107" s="122"/>
      <c r="C107" s="123" t="s">
        <v>215</v>
      </c>
      <c r="D107" s="123" t="s">
        <v>130</v>
      </c>
      <c r="E107" s="124" t="s">
        <v>846</v>
      </c>
      <c r="F107" s="125" t="s">
        <v>847</v>
      </c>
      <c r="G107" s="126" t="s">
        <v>143</v>
      </c>
      <c r="H107" s="127">
        <v>13</v>
      </c>
      <c r="I107" s="128"/>
      <c r="J107" s="128"/>
      <c r="K107" s="125" t="s">
        <v>1</v>
      </c>
      <c r="L107" s="26"/>
      <c r="M107" s="46" t="s">
        <v>1</v>
      </c>
      <c r="N107" s="129" t="s">
        <v>33</v>
      </c>
      <c r="O107" s="130">
        <v>0</v>
      </c>
      <c r="P107" s="130">
        <f t="shared" si="9"/>
        <v>0</v>
      </c>
      <c r="Q107" s="130">
        <v>0.0004</v>
      </c>
      <c r="R107" s="130">
        <f t="shared" si="10"/>
        <v>0.005200000000000001</v>
      </c>
      <c r="S107" s="130">
        <v>0</v>
      </c>
      <c r="T107" s="131">
        <f t="shared" si="11"/>
        <v>0</v>
      </c>
      <c r="AR107" s="15" t="s">
        <v>206</v>
      </c>
      <c r="AT107" s="15" t="s">
        <v>130</v>
      </c>
      <c r="AU107" s="15" t="s">
        <v>72</v>
      </c>
      <c r="AY107" s="15" t="s">
        <v>127</v>
      </c>
      <c r="BE107" s="132">
        <f t="shared" si="12"/>
        <v>0</v>
      </c>
      <c r="BF107" s="132">
        <f t="shared" si="13"/>
        <v>0</v>
      </c>
      <c r="BG107" s="132">
        <f t="shared" si="14"/>
        <v>0</v>
      </c>
      <c r="BH107" s="132">
        <f t="shared" si="15"/>
        <v>0</v>
      </c>
      <c r="BI107" s="132">
        <f t="shared" si="16"/>
        <v>0</v>
      </c>
      <c r="BJ107" s="15" t="s">
        <v>70</v>
      </c>
      <c r="BK107" s="132">
        <f t="shared" si="17"/>
        <v>0</v>
      </c>
      <c r="BL107" s="15" t="s">
        <v>206</v>
      </c>
      <c r="BM107" s="15" t="s">
        <v>848</v>
      </c>
    </row>
    <row r="108" spans="2:65" s="1" customFormat="1" ht="16.5" customHeight="1">
      <c r="B108" s="122"/>
      <c r="C108" s="123" t="s">
        <v>220</v>
      </c>
      <c r="D108" s="123" t="s">
        <v>130</v>
      </c>
      <c r="E108" s="124" t="s">
        <v>849</v>
      </c>
      <c r="F108" s="125" t="s">
        <v>850</v>
      </c>
      <c r="G108" s="126" t="s">
        <v>143</v>
      </c>
      <c r="H108" s="127">
        <v>21</v>
      </c>
      <c r="I108" s="128"/>
      <c r="J108" s="128"/>
      <c r="K108" s="125" t="s">
        <v>1</v>
      </c>
      <c r="L108" s="26"/>
      <c r="M108" s="46" t="s">
        <v>1</v>
      </c>
      <c r="N108" s="129" t="s">
        <v>33</v>
      </c>
      <c r="O108" s="130">
        <v>0</v>
      </c>
      <c r="P108" s="130">
        <f t="shared" si="9"/>
        <v>0</v>
      </c>
      <c r="Q108" s="130">
        <v>0.00124</v>
      </c>
      <c r="R108" s="130">
        <f t="shared" si="10"/>
        <v>0.02604</v>
      </c>
      <c r="S108" s="130">
        <v>0</v>
      </c>
      <c r="T108" s="131">
        <f t="shared" si="11"/>
        <v>0</v>
      </c>
      <c r="AR108" s="15" t="s">
        <v>206</v>
      </c>
      <c r="AT108" s="15" t="s">
        <v>130</v>
      </c>
      <c r="AU108" s="15" t="s">
        <v>72</v>
      </c>
      <c r="AY108" s="15" t="s">
        <v>127</v>
      </c>
      <c r="BE108" s="132">
        <f t="shared" si="12"/>
        <v>0</v>
      </c>
      <c r="BF108" s="132">
        <f t="shared" si="13"/>
        <v>0</v>
      </c>
      <c r="BG108" s="132">
        <f t="shared" si="14"/>
        <v>0</v>
      </c>
      <c r="BH108" s="132">
        <f t="shared" si="15"/>
        <v>0</v>
      </c>
      <c r="BI108" s="132">
        <f t="shared" si="16"/>
        <v>0</v>
      </c>
      <c r="BJ108" s="15" t="s">
        <v>70</v>
      </c>
      <c r="BK108" s="132">
        <f t="shared" si="17"/>
        <v>0</v>
      </c>
      <c r="BL108" s="15" t="s">
        <v>206</v>
      </c>
      <c r="BM108" s="15" t="s">
        <v>851</v>
      </c>
    </row>
    <row r="109" spans="2:65" s="1" customFormat="1" ht="16.5" customHeight="1">
      <c r="B109" s="122"/>
      <c r="C109" s="123" t="s">
        <v>226</v>
      </c>
      <c r="D109" s="123" t="s">
        <v>130</v>
      </c>
      <c r="E109" s="124" t="s">
        <v>852</v>
      </c>
      <c r="F109" s="125" t="s">
        <v>853</v>
      </c>
      <c r="G109" s="126" t="s">
        <v>247</v>
      </c>
      <c r="H109" s="127">
        <v>787.72</v>
      </c>
      <c r="I109" s="128"/>
      <c r="J109" s="128"/>
      <c r="K109" s="125" t="s">
        <v>134</v>
      </c>
      <c r="L109" s="26"/>
      <c r="M109" s="46" t="s">
        <v>1</v>
      </c>
      <c r="N109" s="129" t="s">
        <v>33</v>
      </c>
      <c r="O109" s="130">
        <v>0</v>
      </c>
      <c r="P109" s="130">
        <f t="shared" si="9"/>
        <v>0</v>
      </c>
      <c r="Q109" s="130">
        <v>0</v>
      </c>
      <c r="R109" s="130">
        <f t="shared" si="10"/>
        <v>0</v>
      </c>
      <c r="S109" s="130">
        <v>0</v>
      </c>
      <c r="T109" s="131">
        <f t="shared" si="11"/>
        <v>0</v>
      </c>
      <c r="AR109" s="15" t="s">
        <v>206</v>
      </c>
      <c r="AT109" s="15" t="s">
        <v>130</v>
      </c>
      <c r="AU109" s="15" t="s">
        <v>72</v>
      </c>
      <c r="AY109" s="15" t="s">
        <v>127</v>
      </c>
      <c r="BE109" s="132">
        <f t="shared" si="12"/>
        <v>0</v>
      </c>
      <c r="BF109" s="132">
        <f t="shared" si="13"/>
        <v>0</v>
      </c>
      <c r="BG109" s="132">
        <f t="shared" si="14"/>
        <v>0</v>
      </c>
      <c r="BH109" s="132">
        <f t="shared" si="15"/>
        <v>0</v>
      </c>
      <c r="BI109" s="132">
        <f t="shared" si="16"/>
        <v>0</v>
      </c>
      <c r="BJ109" s="15" t="s">
        <v>70</v>
      </c>
      <c r="BK109" s="132">
        <f t="shared" si="17"/>
        <v>0</v>
      </c>
      <c r="BL109" s="15" t="s">
        <v>206</v>
      </c>
      <c r="BM109" s="15" t="s">
        <v>854</v>
      </c>
    </row>
    <row r="110" spans="2:63" s="10" customFormat="1" ht="22.7" customHeight="1">
      <c r="B110" s="110"/>
      <c r="D110" s="111" t="s">
        <v>61</v>
      </c>
      <c r="E110" s="120" t="s">
        <v>855</v>
      </c>
      <c r="F110" s="120" t="s">
        <v>856</v>
      </c>
      <c r="J110" s="121"/>
      <c r="L110" s="110"/>
      <c r="M110" s="114"/>
      <c r="N110" s="115"/>
      <c r="O110" s="115"/>
      <c r="P110" s="116">
        <f>SUM(P111:P114)</f>
        <v>0</v>
      </c>
      <c r="Q110" s="115"/>
      <c r="R110" s="116">
        <f>SUM(R111:R114)</f>
        <v>0.57235</v>
      </c>
      <c r="S110" s="115"/>
      <c r="T110" s="117">
        <f>SUM(T111:T114)</f>
        <v>0</v>
      </c>
      <c r="AR110" s="111" t="s">
        <v>72</v>
      </c>
      <c r="AT110" s="118" t="s">
        <v>61</v>
      </c>
      <c r="AU110" s="118" t="s">
        <v>70</v>
      </c>
      <c r="AY110" s="111" t="s">
        <v>127</v>
      </c>
      <c r="BK110" s="119">
        <f>SUM(BK111:BK114)</f>
        <v>0</v>
      </c>
    </row>
    <row r="111" spans="2:65" s="1" customFormat="1" ht="22.5" customHeight="1">
      <c r="B111" s="122"/>
      <c r="C111" s="123" t="s">
        <v>7</v>
      </c>
      <c r="D111" s="123" t="s">
        <v>130</v>
      </c>
      <c r="E111" s="124" t="s">
        <v>857</v>
      </c>
      <c r="F111" s="125" t="s">
        <v>858</v>
      </c>
      <c r="G111" s="126" t="s">
        <v>143</v>
      </c>
      <c r="H111" s="127">
        <v>11</v>
      </c>
      <c r="I111" s="128"/>
      <c r="J111" s="128"/>
      <c r="K111" s="125" t="s">
        <v>1</v>
      </c>
      <c r="L111" s="26"/>
      <c r="M111" s="46" t="s">
        <v>1</v>
      </c>
      <c r="N111" s="129" t="s">
        <v>33</v>
      </c>
      <c r="O111" s="130">
        <v>0</v>
      </c>
      <c r="P111" s="130">
        <f>O111*H111</f>
        <v>0</v>
      </c>
      <c r="Q111" s="130">
        <v>0.00755</v>
      </c>
      <c r="R111" s="130">
        <f>Q111*H111</f>
        <v>0.08305</v>
      </c>
      <c r="S111" s="130">
        <v>0</v>
      </c>
      <c r="T111" s="131">
        <f>S111*H111</f>
        <v>0</v>
      </c>
      <c r="AR111" s="15" t="s">
        <v>206</v>
      </c>
      <c r="AT111" s="15" t="s">
        <v>130</v>
      </c>
      <c r="AU111" s="15" t="s">
        <v>72</v>
      </c>
      <c r="AY111" s="15" t="s">
        <v>127</v>
      </c>
      <c r="BE111" s="132">
        <f>IF(N111="základní",J111,0)</f>
        <v>0</v>
      </c>
      <c r="BF111" s="132">
        <f>IF(N111="snížená",J111,0)</f>
        <v>0</v>
      </c>
      <c r="BG111" s="132">
        <f>IF(N111="zákl. přenesená",J111,0)</f>
        <v>0</v>
      </c>
      <c r="BH111" s="132">
        <f>IF(N111="sníž. přenesená",J111,0)</f>
        <v>0</v>
      </c>
      <c r="BI111" s="132">
        <f>IF(N111="nulová",J111,0)</f>
        <v>0</v>
      </c>
      <c r="BJ111" s="15" t="s">
        <v>70</v>
      </c>
      <c r="BK111" s="132">
        <f>ROUND(I111*H111,2)</f>
        <v>0</v>
      </c>
      <c r="BL111" s="15" t="s">
        <v>206</v>
      </c>
      <c r="BM111" s="15" t="s">
        <v>859</v>
      </c>
    </row>
    <row r="112" spans="2:65" s="1" customFormat="1" ht="22.5" customHeight="1">
      <c r="B112" s="122"/>
      <c r="C112" s="123" t="s">
        <v>238</v>
      </c>
      <c r="D112" s="123" t="s">
        <v>130</v>
      </c>
      <c r="E112" s="124" t="s">
        <v>860</v>
      </c>
      <c r="F112" s="125" t="s">
        <v>861</v>
      </c>
      <c r="G112" s="126" t="s">
        <v>143</v>
      </c>
      <c r="H112" s="127">
        <v>21</v>
      </c>
      <c r="I112" s="128"/>
      <c r="J112" s="128"/>
      <c r="K112" s="125" t="s">
        <v>1</v>
      </c>
      <c r="L112" s="26"/>
      <c r="M112" s="46" t="s">
        <v>1</v>
      </c>
      <c r="N112" s="129" t="s">
        <v>33</v>
      </c>
      <c r="O112" s="130">
        <v>0</v>
      </c>
      <c r="P112" s="130">
        <f>O112*H112</f>
        <v>0</v>
      </c>
      <c r="Q112" s="130">
        <v>0.0122</v>
      </c>
      <c r="R112" s="130">
        <f>Q112*H112</f>
        <v>0.25620000000000004</v>
      </c>
      <c r="S112" s="130">
        <v>0</v>
      </c>
      <c r="T112" s="131">
        <f>S112*H112</f>
        <v>0</v>
      </c>
      <c r="AR112" s="15" t="s">
        <v>206</v>
      </c>
      <c r="AT112" s="15" t="s">
        <v>130</v>
      </c>
      <c r="AU112" s="15" t="s">
        <v>72</v>
      </c>
      <c r="AY112" s="15" t="s">
        <v>127</v>
      </c>
      <c r="BE112" s="132">
        <f>IF(N112="základní",J112,0)</f>
        <v>0</v>
      </c>
      <c r="BF112" s="132">
        <f>IF(N112="snížená",J112,0)</f>
        <v>0</v>
      </c>
      <c r="BG112" s="132">
        <f>IF(N112="zákl. přenesená",J112,0)</f>
        <v>0</v>
      </c>
      <c r="BH112" s="132">
        <f>IF(N112="sníž. přenesená",J112,0)</f>
        <v>0</v>
      </c>
      <c r="BI112" s="132">
        <f>IF(N112="nulová",J112,0)</f>
        <v>0</v>
      </c>
      <c r="BJ112" s="15" t="s">
        <v>70</v>
      </c>
      <c r="BK112" s="132">
        <f>ROUND(I112*H112,2)</f>
        <v>0</v>
      </c>
      <c r="BL112" s="15" t="s">
        <v>206</v>
      </c>
      <c r="BM112" s="15" t="s">
        <v>862</v>
      </c>
    </row>
    <row r="113" spans="2:65" s="1" customFormat="1" ht="22.5" customHeight="1">
      <c r="B113" s="122"/>
      <c r="C113" s="123" t="s">
        <v>244</v>
      </c>
      <c r="D113" s="123" t="s">
        <v>130</v>
      </c>
      <c r="E113" s="124" t="s">
        <v>863</v>
      </c>
      <c r="F113" s="125" t="s">
        <v>864</v>
      </c>
      <c r="G113" s="126" t="s">
        <v>143</v>
      </c>
      <c r="H113" s="127">
        <v>18</v>
      </c>
      <c r="I113" s="128"/>
      <c r="J113" s="128"/>
      <c r="K113" s="125" t="s">
        <v>1</v>
      </c>
      <c r="L113" s="26"/>
      <c r="M113" s="46" t="s">
        <v>1</v>
      </c>
      <c r="N113" s="129" t="s">
        <v>33</v>
      </c>
      <c r="O113" s="130">
        <v>0</v>
      </c>
      <c r="P113" s="130">
        <f>O113*H113</f>
        <v>0</v>
      </c>
      <c r="Q113" s="130">
        <v>0.01295</v>
      </c>
      <c r="R113" s="130">
        <f>Q113*H113</f>
        <v>0.2331</v>
      </c>
      <c r="S113" s="130">
        <v>0</v>
      </c>
      <c r="T113" s="131">
        <f>S113*H113</f>
        <v>0</v>
      </c>
      <c r="AR113" s="15" t="s">
        <v>206</v>
      </c>
      <c r="AT113" s="15" t="s">
        <v>130</v>
      </c>
      <c r="AU113" s="15" t="s">
        <v>72</v>
      </c>
      <c r="AY113" s="15" t="s">
        <v>127</v>
      </c>
      <c r="BE113" s="132">
        <f>IF(N113="základní",J113,0)</f>
        <v>0</v>
      </c>
      <c r="BF113" s="132">
        <f>IF(N113="snížená",J113,0)</f>
        <v>0</v>
      </c>
      <c r="BG113" s="132">
        <f>IF(N113="zákl. přenesená",J113,0)</f>
        <v>0</v>
      </c>
      <c r="BH113" s="132">
        <f>IF(N113="sníž. přenesená",J113,0)</f>
        <v>0</v>
      </c>
      <c r="BI113" s="132">
        <f>IF(N113="nulová",J113,0)</f>
        <v>0</v>
      </c>
      <c r="BJ113" s="15" t="s">
        <v>70</v>
      </c>
      <c r="BK113" s="132">
        <f>ROUND(I113*H113,2)</f>
        <v>0</v>
      </c>
      <c r="BL113" s="15" t="s">
        <v>206</v>
      </c>
      <c r="BM113" s="15" t="s">
        <v>865</v>
      </c>
    </row>
    <row r="114" spans="2:65" s="1" customFormat="1" ht="16.5" customHeight="1">
      <c r="B114" s="122"/>
      <c r="C114" s="123" t="s">
        <v>251</v>
      </c>
      <c r="D114" s="123" t="s">
        <v>130</v>
      </c>
      <c r="E114" s="124" t="s">
        <v>866</v>
      </c>
      <c r="F114" s="125" t="s">
        <v>867</v>
      </c>
      <c r="G114" s="126" t="s">
        <v>247</v>
      </c>
      <c r="H114" s="127">
        <v>1327.91</v>
      </c>
      <c r="I114" s="128"/>
      <c r="J114" s="128"/>
      <c r="K114" s="125" t="s">
        <v>134</v>
      </c>
      <c r="L114" s="26"/>
      <c r="M114" s="163" t="s">
        <v>1</v>
      </c>
      <c r="N114" s="164" t="s">
        <v>33</v>
      </c>
      <c r="O114" s="165">
        <v>0</v>
      </c>
      <c r="P114" s="165">
        <f>O114*H114</f>
        <v>0</v>
      </c>
      <c r="Q114" s="165">
        <v>0</v>
      </c>
      <c r="R114" s="165">
        <f>Q114*H114</f>
        <v>0</v>
      </c>
      <c r="S114" s="165">
        <v>0</v>
      </c>
      <c r="T114" s="166">
        <f>S114*H114</f>
        <v>0</v>
      </c>
      <c r="AR114" s="15" t="s">
        <v>206</v>
      </c>
      <c r="AT114" s="15" t="s">
        <v>130</v>
      </c>
      <c r="AU114" s="15" t="s">
        <v>72</v>
      </c>
      <c r="AY114" s="15" t="s">
        <v>127</v>
      </c>
      <c r="BE114" s="132">
        <f>IF(N114="základní",J114,0)</f>
        <v>0</v>
      </c>
      <c r="BF114" s="132">
        <f>IF(N114="snížená",J114,0)</f>
        <v>0</v>
      </c>
      <c r="BG114" s="132">
        <f>IF(N114="zákl. přenesená",J114,0)</f>
        <v>0</v>
      </c>
      <c r="BH114" s="132">
        <f>IF(N114="sníž. přenesená",J114,0)</f>
        <v>0</v>
      </c>
      <c r="BI114" s="132">
        <f>IF(N114="nulová",J114,0)</f>
        <v>0</v>
      </c>
      <c r="BJ114" s="15" t="s">
        <v>70</v>
      </c>
      <c r="BK114" s="132">
        <f>ROUND(I114*H114,2)</f>
        <v>0</v>
      </c>
      <c r="BL114" s="15" t="s">
        <v>206</v>
      </c>
      <c r="BM114" s="15" t="s">
        <v>868</v>
      </c>
    </row>
    <row r="115" spans="2:12" s="1" customFormat="1" ht="6.95" customHeight="1">
      <c r="B115" s="36"/>
      <c r="C115" s="37"/>
      <c r="D115" s="37"/>
      <c r="E115" s="37"/>
      <c r="F115" s="37"/>
      <c r="G115" s="37"/>
      <c r="H115" s="37"/>
      <c r="I115" s="37"/>
      <c r="J115" s="37"/>
      <c r="K115" s="37"/>
      <c r="L115" s="26"/>
    </row>
  </sheetData>
  <autoFilter ref="C82:K114"/>
  <mergeCells count="9">
    <mergeCell ref="E50:H50"/>
    <mergeCell ref="E73:H73"/>
    <mergeCell ref="E75:H75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116"/>
  <sheetViews>
    <sheetView showGridLines="0" workbookViewId="0" topLeftCell="A53">
      <selection activeCell="I86" sqref="I86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0" customWidth="1"/>
    <col min="10" max="10" width="23.421875" style="0" customWidth="1"/>
    <col min="11" max="11" width="15.42187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>
      <c r="A1" s="80"/>
    </row>
    <row r="2" spans="12:46" ht="36.95" customHeight="1">
      <c r="L2" s="201" t="s">
        <v>5</v>
      </c>
      <c r="M2" s="199"/>
      <c r="N2" s="199"/>
      <c r="O2" s="199"/>
      <c r="P2" s="199"/>
      <c r="Q2" s="199"/>
      <c r="R2" s="199"/>
      <c r="S2" s="199"/>
      <c r="T2" s="199"/>
      <c r="U2" s="199"/>
      <c r="V2" s="199"/>
      <c r="AT2" s="15" t="s">
        <v>90</v>
      </c>
    </row>
    <row r="3" spans="2:46" ht="6.9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8"/>
      <c r="AT3" s="15" t="s">
        <v>72</v>
      </c>
    </row>
    <row r="4" spans="2:46" ht="24.95" customHeight="1">
      <c r="B4" s="18"/>
      <c r="D4" s="19" t="s">
        <v>91</v>
      </c>
      <c r="L4" s="18"/>
      <c r="M4" s="20" t="s">
        <v>10</v>
      </c>
      <c r="AT4" s="15" t="s">
        <v>3</v>
      </c>
    </row>
    <row r="5" spans="2:12" ht="6.95" customHeight="1">
      <c r="B5" s="18"/>
      <c r="L5" s="18"/>
    </row>
    <row r="6" spans="2:12" ht="12" customHeight="1">
      <c r="B6" s="18"/>
      <c r="D6" s="23" t="s">
        <v>14</v>
      </c>
      <c r="L6" s="18"/>
    </row>
    <row r="7" spans="2:12" ht="16.5" customHeight="1">
      <c r="B7" s="18"/>
      <c r="E7" s="207" t="str">
        <f>'Rekapitulace stavby'!K6</f>
        <v>SPŠ Velíšská - rekonstrukce instalací</v>
      </c>
      <c r="F7" s="208"/>
      <c r="G7" s="208"/>
      <c r="H7" s="208"/>
      <c r="L7" s="18"/>
    </row>
    <row r="8" spans="2:12" s="1" customFormat="1" ht="12" customHeight="1">
      <c r="B8" s="26"/>
      <c r="D8" s="23" t="s">
        <v>92</v>
      </c>
      <c r="L8" s="26"/>
    </row>
    <row r="9" spans="2:12" s="1" customFormat="1" ht="36.95" customHeight="1">
      <c r="B9" s="26"/>
      <c r="E9" s="191" t="s">
        <v>869</v>
      </c>
      <c r="F9" s="175"/>
      <c r="G9" s="175"/>
      <c r="H9" s="175"/>
      <c r="L9" s="26"/>
    </row>
    <row r="10" spans="2:12" s="1" customFormat="1" ht="12">
      <c r="B10" s="26"/>
      <c r="L10" s="26"/>
    </row>
    <row r="11" spans="2:12" s="1" customFormat="1" ht="12" customHeight="1">
      <c r="B11" s="26"/>
      <c r="D11" s="23" t="s">
        <v>15</v>
      </c>
      <c r="F11" s="15" t="s">
        <v>1</v>
      </c>
      <c r="I11" s="23" t="s">
        <v>16</v>
      </c>
      <c r="J11" s="15" t="s">
        <v>1</v>
      </c>
      <c r="L11" s="26"/>
    </row>
    <row r="12" spans="2:12" s="1" customFormat="1" ht="12" customHeight="1">
      <c r="B12" s="26"/>
      <c r="D12" s="23" t="s">
        <v>17</v>
      </c>
      <c r="F12" s="15" t="s">
        <v>18</v>
      </c>
      <c r="I12" s="23" t="s">
        <v>19</v>
      </c>
      <c r="J12" s="170" t="s">
        <v>18</v>
      </c>
      <c r="L12" s="26"/>
    </row>
    <row r="13" spans="2:12" s="1" customFormat="1" ht="10.7" customHeight="1">
      <c r="B13" s="26"/>
      <c r="L13" s="26"/>
    </row>
    <row r="14" spans="2:12" s="1" customFormat="1" ht="12" customHeight="1">
      <c r="B14" s="26"/>
      <c r="D14" s="23" t="s">
        <v>20</v>
      </c>
      <c r="I14" s="23" t="s">
        <v>21</v>
      </c>
      <c r="J14" s="15" t="str">
        <f>IF('Rekapitulace stavby'!AN10="","",'Rekapitulace stavby'!AN10)</f>
        <v/>
      </c>
      <c r="L14" s="26"/>
    </row>
    <row r="15" spans="2:12" s="1" customFormat="1" ht="18" customHeight="1">
      <c r="B15" s="26"/>
      <c r="E15" s="15" t="str">
        <f>IF('Rekapitulace stavby'!E11="","",'Rekapitulace stavby'!E11)</f>
        <v xml:space="preserve"> </v>
      </c>
      <c r="I15" s="23" t="s">
        <v>22</v>
      </c>
      <c r="J15" s="15" t="str">
        <f>IF('Rekapitulace stavby'!AN11="","",'Rekapitulace stavby'!AN11)</f>
        <v/>
      </c>
      <c r="L15" s="26"/>
    </row>
    <row r="16" spans="2:12" s="1" customFormat="1" ht="6.95" customHeight="1">
      <c r="B16" s="26"/>
      <c r="L16" s="26"/>
    </row>
    <row r="17" spans="2:12" s="1" customFormat="1" ht="12" customHeight="1">
      <c r="B17" s="26"/>
      <c r="D17" s="23" t="s">
        <v>23</v>
      </c>
      <c r="I17" s="23" t="s">
        <v>21</v>
      </c>
      <c r="J17" s="15" t="str">
        <f>'Rekapitulace stavby'!AN13</f>
        <v/>
      </c>
      <c r="L17" s="26"/>
    </row>
    <row r="18" spans="2:12" s="1" customFormat="1" ht="18" customHeight="1">
      <c r="B18" s="26"/>
      <c r="E18" s="198" t="str">
        <f>'Rekapitulace stavby'!E14</f>
        <v xml:space="preserve"> </v>
      </c>
      <c r="F18" s="198"/>
      <c r="G18" s="198"/>
      <c r="H18" s="198"/>
      <c r="I18" s="23" t="s">
        <v>22</v>
      </c>
      <c r="J18" s="15" t="str">
        <f>'Rekapitulace stavby'!AN14</f>
        <v/>
      </c>
      <c r="L18" s="26"/>
    </row>
    <row r="19" spans="2:12" s="1" customFormat="1" ht="6.95" customHeight="1">
      <c r="B19" s="26"/>
      <c r="L19" s="26"/>
    </row>
    <row r="20" spans="2:12" s="1" customFormat="1" ht="12" customHeight="1">
      <c r="B20" s="26"/>
      <c r="D20" s="23" t="s">
        <v>24</v>
      </c>
      <c r="I20" s="23" t="s">
        <v>21</v>
      </c>
      <c r="J20" s="15" t="str">
        <f>IF('Rekapitulace stavby'!AN16="","",'Rekapitulace stavby'!AN16)</f>
        <v/>
      </c>
      <c r="L20" s="26"/>
    </row>
    <row r="21" spans="2:12" s="1" customFormat="1" ht="18" customHeight="1">
      <c r="B21" s="26"/>
      <c r="E21" s="15" t="str">
        <f>IF('Rekapitulace stavby'!E17="","",'Rekapitulace stavby'!E17)</f>
        <v xml:space="preserve"> </v>
      </c>
      <c r="I21" s="23" t="s">
        <v>22</v>
      </c>
      <c r="J21" s="15" t="str">
        <f>IF('Rekapitulace stavby'!AN17="","",'Rekapitulace stavby'!AN17)</f>
        <v/>
      </c>
      <c r="L21" s="26"/>
    </row>
    <row r="22" spans="2:12" s="1" customFormat="1" ht="6.95" customHeight="1">
      <c r="B22" s="26"/>
      <c r="L22" s="26"/>
    </row>
    <row r="23" spans="2:12" s="1" customFormat="1" ht="12" customHeight="1">
      <c r="B23" s="26"/>
      <c r="D23" s="23" t="s">
        <v>26</v>
      </c>
      <c r="I23" s="23" t="s">
        <v>21</v>
      </c>
      <c r="J23" s="15" t="str">
        <f>IF('Rekapitulace stavby'!AN19="","",'Rekapitulace stavby'!AN19)</f>
        <v/>
      </c>
      <c r="L23" s="26"/>
    </row>
    <row r="24" spans="2:12" s="1" customFormat="1" ht="18" customHeight="1">
      <c r="B24" s="26"/>
      <c r="E24" s="15" t="str">
        <f>IF('Rekapitulace stavby'!E20="","",'Rekapitulace stavby'!E20)</f>
        <v xml:space="preserve"> </v>
      </c>
      <c r="I24" s="23" t="s">
        <v>22</v>
      </c>
      <c r="J24" s="15" t="str">
        <f>IF('Rekapitulace stavby'!AN20="","",'Rekapitulace stavby'!AN20)</f>
        <v/>
      </c>
      <c r="L24" s="26"/>
    </row>
    <row r="25" spans="2:12" s="1" customFormat="1" ht="6.95" customHeight="1">
      <c r="B25" s="26"/>
      <c r="L25" s="26"/>
    </row>
    <row r="26" spans="2:12" s="1" customFormat="1" ht="12" customHeight="1">
      <c r="B26" s="26"/>
      <c r="D26" s="23" t="s">
        <v>27</v>
      </c>
      <c r="L26" s="26"/>
    </row>
    <row r="27" spans="2:12" s="6" customFormat="1" ht="16.5" customHeight="1">
      <c r="B27" s="81"/>
      <c r="E27" s="202" t="s">
        <v>1</v>
      </c>
      <c r="F27" s="202"/>
      <c r="G27" s="202"/>
      <c r="H27" s="202"/>
      <c r="L27" s="81"/>
    </row>
    <row r="28" spans="2:12" s="1" customFormat="1" ht="6.95" customHeight="1">
      <c r="B28" s="26"/>
      <c r="L28" s="26"/>
    </row>
    <row r="29" spans="2:12" s="1" customFormat="1" ht="6.95" customHeight="1">
      <c r="B29" s="26"/>
      <c r="D29" s="44"/>
      <c r="E29" s="44"/>
      <c r="F29" s="44"/>
      <c r="G29" s="44"/>
      <c r="H29" s="44"/>
      <c r="I29" s="44"/>
      <c r="J29" s="44"/>
      <c r="K29" s="44"/>
      <c r="L29" s="26"/>
    </row>
    <row r="30" spans="2:12" s="1" customFormat="1" ht="25.35" customHeight="1">
      <c r="B30" s="26"/>
      <c r="D30" s="82" t="s">
        <v>28</v>
      </c>
      <c r="J30" s="58">
        <f>ROUND(J86,2)</f>
        <v>0</v>
      </c>
      <c r="L30" s="26"/>
    </row>
    <row r="31" spans="2:12" s="1" customFormat="1" ht="6.95" customHeight="1">
      <c r="B31" s="26"/>
      <c r="D31" s="44"/>
      <c r="E31" s="44"/>
      <c r="F31" s="44"/>
      <c r="G31" s="44"/>
      <c r="H31" s="44"/>
      <c r="I31" s="44"/>
      <c r="J31" s="44"/>
      <c r="K31" s="44"/>
      <c r="L31" s="26"/>
    </row>
    <row r="32" spans="2:12" s="1" customFormat="1" ht="14.45" customHeight="1">
      <c r="B32" s="26"/>
      <c r="F32" s="29" t="s">
        <v>30</v>
      </c>
      <c r="I32" s="29" t="s">
        <v>29</v>
      </c>
      <c r="J32" s="29" t="s">
        <v>31</v>
      </c>
      <c r="L32" s="26"/>
    </row>
    <row r="33" spans="2:12" s="1" customFormat="1" ht="14.45" customHeight="1">
      <c r="B33" s="26"/>
      <c r="D33" s="23" t="s">
        <v>32</v>
      </c>
      <c r="E33" s="23" t="s">
        <v>33</v>
      </c>
      <c r="F33" s="83">
        <f>ROUND((SUM(BE86:BE115)),2)</f>
        <v>0</v>
      </c>
      <c r="I33" s="31">
        <v>0.21</v>
      </c>
      <c r="J33" s="83">
        <f>ROUND(((SUM(BE86:BE115))*I33),2)</f>
        <v>0</v>
      </c>
      <c r="L33" s="26"/>
    </row>
    <row r="34" spans="2:12" s="1" customFormat="1" ht="14.45" customHeight="1">
      <c r="B34" s="26"/>
      <c r="E34" s="23" t="s">
        <v>34</v>
      </c>
      <c r="F34" s="83">
        <f>ROUND((SUM(BF86:BF115)),2)</f>
        <v>0</v>
      </c>
      <c r="I34" s="31">
        <v>0.15</v>
      </c>
      <c r="J34" s="83">
        <f>ROUND(((SUM(BF86:BF115))*I34),2)</f>
        <v>0</v>
      </c>
      <c r="L34" s="26"/>
    </row>
    <row r="35" spans="2:12" s="1" customFormat="1" ht="14.45" customHeight="1" hidden="1">
      <c r="B35" s="26"/>
      <c r="E35" s="23" t="s">
        <v>35</v>
      </c>
      <c r="F35" s="83">
        <f>ROUND((SUM(BG86:BG115)),2)</f>
        <v>0</v>
      </c>
      <c r="I35" s="31">
        <v>0.21</v>
      </c>
      <c r="J35" s="83">
        <f>0</f>
        <v>0</v>
      </c>
      <c r="L35" s="26"/>
    </row>
    <row r="36" spans="2:12" s="1" customFormat="1" ht="14.45" customHeight="1" hidden="1">
      <c r="B36" s="26"/>
      <c r="E36" s="23" t="s">
        <v>36</v>
      </c>
      <c r="F36" s="83">
        <f>ROUND((SUM(BH86:BH115)),2)</f>
        <v>0</v>
      </c>
      <c r="I36" s="31">
        <v>0.15</v>
      </c>
      <c r="J36" s="83">
        <f>0</f>
        <v>0</v>
      </c>
      <c r="L36" s="26"/>
    </row>
    <row r="37" spans="2:12" s="1" customFormat="1" ht="14.45" customHeight="1" hidden="1">
      <c r="B37" s="26"/>
      <c r="E37" s="23" t="s">
        <v>37</v>
      </c>
      <c r="F37" s="83">
        <f>ROUND((SUM(BI86:BI115)),2)</f>
        <v>0</v>
      </c>
      <c r="I37" s="31">
        <v>0</v>
      </c>
      <c r="J37" s="83">
        <f>0</f>
        <v>0</v>
      </c>
      <c r="L37" s="26"/>
    </row>
    <row r="38" spans="2:12" s="1" customFormat="1" ht="6.95" customHeight="1">
      <c r="B38" s="26"/>
      <c r="L38" s="26"/>
    </row>
    <row r="39" spans="2:12" s="1" customFormat="1" ht="25.35" customHeight="1">
      <c r="B39" s="26"/>
      <c r="C39" s="84"/>
      <c r="D39" s="85" t="s">
        <v>38</v>
      </c>
      <c r="E39" s="49"/>
      <c r="F39" s="49"/>
      <c r="G39" s="86" t="s">
        <v>39</v>
      </c>
      <c r="H39" s="87" t="s">
        <v>40</v>
      </c>
      <c r="I39" s="49"/>
      <c r="J39" s="88">
        <f>SUM(J30:J37)</f>
        <v>0</v>
      </c>
      <c r="K39" s="89"/>
      <c r="L39" s="26"/>
    </row>
    <row r="40" spans="2:12" s="1" customFormat="1" ht="14.45" customHeight="1">
      <c r="B40" s="36"/>
      <c r="C40" s="37"/>
      <c r="D40" s="37"/>
      <c r="E40" s="37"/>
      <c r="F40" s="37"/>
      <c r="G40" s="37"/>
      <c r="H40" s="37"/>
      <c r="I40" s="37"/>
      <c r="J40" s="37"/>
      <c r="K40" s="37"/>
      <c r="L40" s="26"/>
    </row>
    <row r="44" spans="2:12" s="1" customFormat="1" ht="6.95" customHeight="1">
      <c r="B44" s="38"/>
      <c r="C44" s="39"/>
      <c r="D44" s="39"/>
      <c r="E44" s="39"/>
      <c r="F44" s="39"/>
      <c r="G44" s="39"/>
      <c r="H44" s="39"/>
      <c r="I44" s="39"/>
      <c r="J44" s="39"/>
      <c r="K44" s="39"/>
      <c r="L44" s="26"/>
    </row>
    <row r="45" spans="2:12" s="1" customFormat="1" ht="24.95" customHeight="1">
      <c r="B45" s="26"/>
      <c r="C45" s="19" t="s">
        <v>94</v>
      </c>
      <c r="L45" s="26"/>
    </row>
    <row r="46" spans="2:12" s="1" customFormat="1" ht="6.95" customHeight="1">
      <c r="B46" s="26"/>
      <c r="L46" s="26"/>
    </row>
    <row r="47" spans="2:12" s="1" customFormat="1" ht="12" customHeight="1">
      <c r="B47" s="26"/>
      <c r="C47" s="23" t="s">
        <v>14</v>
      </c>
      <c r="L47" s="26"/>
    </row>
    <row r="48" spans="2:12" s="1" customFormat="1" ht="16.5" customHeight="1">
      <c r="B48" s="26"/>
      <c r="E48" s="207" t="str">
        <f>E7</f>
        <v>SPŠ Velíšská - rekonstrukce instalací</v>
      </c>
      <c r="F48" s="208"/>
      <c r="G48" s="208"/>
      <c r="H48" s="208"/>
      <c r="L48" s="26"/>
    </row>
    <row r="49" spans="2:12" s="1" customFormat="1" ht="12" customHeight="1">
      <c r="B49" s="26"/>
      <c r="C49" s="23" t="s">
        <v>92</v>
      </c>
      <c r="L49" s="26"/>
    </row>
    <row r="50" spans="2:12" s="1" customFormat="1" ht="16.5" customHeight="1">
      <c r="B50" s="26"/>
      <c r="E50" s="191" t="str">
        <f>E9</f>
        <v>SO 07 - VRN</v>
      </c>
      <c r="F50" s="175"/>
      <c r="G50" s="175"/>
      <c r="H50" s="175"/>
      <c r="L50" s="26"/>
    </row>
    <row r="51" spans="2:12" s="1" customFormat="1" ht="6.95" customHeight="1">
      <c r="B51" s="26"/>
      <c r="L51" s="26"/>
    </row>
    <row r="52" spans="2:12" s="1" customFormat="1" ht="12" customHeight="1">
      <c r="B52" s="26"/>
      <c r="C52" s="23" t="s">
        <v>17</v>
      </c>
      <c r="F52" s="15" t="str">
        <f>F12</f>
        <v xml:space="preserve"> </v>
      </c>
      <c r="I52" s="23" t="s">
        <v>19</v>
      </c>
      <c r="J52" s="43" t="str">
        <f>IF(J12="","",J12)</f>
        <v xml:space="preserve"> </v>
      </c>
      <c r="L52" s="26"/>
    </row>
    <row r="53" spans="2:12" s="1" customFormat="1" ht="6.95" customHeight="1">
      <c r="B53" s="26"/>
      <c r="L53" s="26"/>
    </row>
    <row r="54" spans="2:12" s="1" customFormat="1" ht="13.7" customHeight="1">
      <c r="B54" s="26"/>
      <c r="C54" s="23" t="s">
        <v>20</v>
      </c>
      <c r="F54" s="15" t="str">
        <f>E15</f>
        <v xml:space="preserve"> </v>
      </c>
      <c r="I54" s="23" t="s">
        <v>24</v>
      </c>
      <c r="J54" s="24" t="str">
        <f>E21</f>
        <v xml:space="preserve"> </v>
      </c>
      <c r="L54" s="26"/>
    </row>
    <row r="55" spans="2:12" s="1" customFormat="1" ht="13.7" customHeight="1">
      <c r="B55" s="26"/>
      <c r="C55" s="23" t="s">
        <v>23</v>
      </c>
      <c r="F55" s="15" t="str">
        <f>IF(E18="","",E18)</f>
        <v xml:space="preserve"> </v>
      </c>
      <c r="I55" s="23" t="s">
        <v>26</v>
      </c>
      <c r="J55" s="24" t="str">
        <f>E24</f>
        <v xml:space="preserve"> </v>
      </c>
      <c r="L55" s="26"/>
    </row>
    <row r="56" spans="2:12" s="1" customFormat="1" ht="10.35" customHeight="1">
      <c r="B56" s="26"/>
      <c r="L56" s="26"/>
    </row>
    <row r="57" spans="2:12" s="1" customFormat="1" ht="29.25" customHeight="1">
      <c r="B57" s="26"/>
      <c r="C57" s="90" t="s">
        <v>95</v>
      </c>
      <c r="D57" s="84"/>
      <c r="E57" s="84"/>
      <c r="F57" s="84"/>
      <c r="G57" s="84"/>
      <c r="H57" s="84"/>
      <c r="I57" s="84"/>
      <c r="J57" s="91" t="s">
        <v>96</v>
      </c>
      <c r="K57" s="84"/>
      <c r="L57" s="26"/>
    </row>
    <row r="58" spans="2:12" s="1" customFormat="1" ht="10.35" customHeight="1">
      <c r="B58" s="26"/>
      <c r="L58" s="26"/>
    </row>
    <row r="59" spans="2:47" s="1" customFormat="1" ht="22.7" customHeight="1">
      <c r="B59" s="26"/>
      <c r="C59" s="92" t="s">
        <v>97</v>
      </c>
      <c r="J59" s="58">
        <f>J86</f>
        <v>0</v>
      </c>
      <c r="L59" s="26"/>
      <c r="AU59" s="15" t="s">
        <v>98</v>
      </c>
    </row>
    <row r="60" spans="2:12" s="7" customFormat="1" ht="24.95" customHeight="1">
      <c r="B60" s="93"/>
      <c r="D60" s="94" t="s">
        <v>870</v>
      </c>
      <c r="E60" s="95"/>
      <c r="F60" s="95"/>
      <c r="G60" s="95"/>
      <c r="H60" s="95"/>
      <c r="I60" s="95"/>
      <c r="J60" s="96">
        <f>J87</f>
        <v>0</v>
      </c>
      <c r="L60" s="93"/>
    </row>
    <row r="61" spans="2:12" s="8" customFormat="1" ht="19.9" customHeight="1">
      <c r="B61" s="97"/>
      <c r="D61" s="98" t="s">
        <v>871</v>
      </c>
      <c r="E61" s="99"/>
      <c r="F61" s="99"/>
      <c r="G61" s="99"/>
      <c r="H61" s="99"/>
      <c r="I61" s="99"/>
      <c r="J61" s="100">
        <f>J88</f>
        <v>0</v>
      </c>
      <c r="L61" s="97"/>
    </row>
    <row r="62" spans="2:12" s="8" customFormat="1" ht="19.9" customHeight="1">
      <c r="B62" s="97"/>
      <c r="D62" s="98" t="s">
        <v>872</v>
      </c>
      <c r="E62" s="99"/>
      <c r="F62" s="99"/>
      <c r="G62" s="99"/>
      <c r="H62" s="99"/>
      <c r="I62" s="99"/>
      <c r="J62" s="100">
        <f>J92</f>
        <v>0</v>
      </c>
      <c r="L62" s="97"/>
    </row>
    <row r="63" spans="2:12" s="8" customFormat="1" ht="19.9" customHeight="1">
      <c r="B63" s="97"/>
      <c r="D63" s="98" t="s">
        <v>873</v>
      </c>
      <c r="E63" s="99"/>
      <c r="F63" s="99"/>
      <c r="G63" s="99"/>
      <c r="H63" s="99"/>
      <c r="I63" s="99"/>
      <c r="J63" s="100">
        <f>J96</f>
        <v>0</v>
      </c>
      <c r="L63" s="97"/>
    </row>
    <row r="64" spans="2:12" s="8" customFormat="1" ht="19.9" customHeight="1">
      <c r="B64" s="97"/>
      <c r="D64" s="98" t="s">
        <v>874</v>
      </c>
      <c r="E64" s="99"/>
      <c r="F64" s="99"/>
      <c r="G64" s="99"/>
      <c r="H64" s="99"/>
      <c r="I64" s="99"/>
      <c r="J64" s="100">
        <f>J100</f>
        <v>0</v>
      </c>
      <c r="L64" s="97"/>
    </row>
    <row r="65" spans="2:12" s="8" customFormat="1" ht="19.9" customHeight="1">
      <c r="B65" s="97"/>
      <c r="D65" s="98" t="s">
        <v>875</v>
      </c>
      <c r="E65" s="99"/>
      <c r="F65" s="99"/>
      <c r="G65" s="99"/>
      <c r="H65" s="99"/>
      <c r="I65" s="99"/>
      <c r="J65" s="100">
        <f>J107</f>
        <v>0</v>
      </c>
      <c r="L65" s="97"/>
    </row>
    <row r="66" spans="2:12" s="8" customFormat="1" ht="19.9" customHeight="1">
      <c r="B66" s="97"/>
      <c r="D66" s="98" t="s">
        <v>876</v>
      </c>
      <c r="E66" s="99"/>
      <c r="F66" s="99"/>
      <c r="G66" s="99"/>
      <c r="H66" s="99"/>
      <c r="I66" s="99"/>
      <c r="J66" s="100">
        <f>J111</f>
        <v>0</v>
      </c>
      <c r="L66" s="97"/>
    </row>
    <row r="67" spans="2:12" s="1" customFormat="1" ht="21.75" customHeight="1">
      <c r="B67" s="26"/>
      <c r="L67" s="26"/>
    </row>
    <row r="68" spans="2:12" s="1" customFormat="1" ht="6.95" customHeight="1">
      <c r="B68" s="36"/>
      <c r="C68" s="37"/>
      <c r="D68" s="37"/>
      <c r="E68" s="37"/>
      <c r="F68" s="37"/>
      <c r="G68" s="37"/>
      <c r="H68" s="37"/>
      <c r="I68" s="37"/>
      <c r="J68" s="37"/>
      <c r="K68" s="37"/>
      <c r="L68" s="26"/>
    </row>
    <row r="72" spans="2:12" s="1" customFormat="1" ht="6.95" customHeight="1">
      <c r="B72" s="38"/>
      <c r="C72" s="39"/>
      <c r="D72" s="39"/>
      <c r="E72" s="39"/>
      <c r="F72" s="39"/>
      <c r="G72" s="39"/>
      <c r="H72" s="39"/>
      <c r="I72" s="39"/>
      <c r="J72" s="39"/>
      <c r="K72" s="39"/>
      <c r="L72" s="26"/>
    </row>
    <row r="73" spans="2:12" s="1" customFormat="1" ht="24.95" customHeight="1">
      <c r="B73" s="26"/>
      <c r="C73" s="19" t="s">
        <v>112</v>
      </c>
      <c r="L73" s="26"/>
    </row>
    <row r="74" spans="2:12" s="1" customFormat="1" ht="6.95" customHeight="1">
      <c r="B74" s="26"/>
      <c r="L74" s="26"/>
    </row>
    <row r="75" spans="2:12" s="1" customFormat="1" ht="12" customHeight="1">
      <c r="B75" s="26"/>
      <c r="C75" s="23" t="s">
        <v>14</v>
      </c>
      <c r="L75" s="26"/>
    </row>
    <row r="76" spans="2:12" s="1" customFormat="1" ht="16.5" customHeight="1">
      <c r="B76" s="26"/>
      <c r="E76" s="207" t="str">
        <f>E7</f>
        <v>SPŠ Velíšská - rekonstrukce instalací</v>
      </c>
      <c r="F76" s="208"/>
      <c r="G76" s="208"/>
      <c r="H76" s="208"/>
      <c r="L76" s="26"/>
    </row>
    <row r="77" spans="2:12" s="1" customFormat="1" ht="12" customHeight="1">
      <c r="B77" s="26"/>
      <c r="C77" s="23" t="s">
        <v>92</v>
      </c>
      <c r="L77" s="26"/>
    </row>
    <row r="78" spans="2:12" s="1" customFormat="1" ht="16.5" customHeight="1">
      <c r="B78" s="26"/>
      <c r="E78" s="191" t="str">
        <f>E9</f>
        <v>SO 07 - VRN</v>
      </c>
      <c r="F78" s="175"/>
      <c r="G78" s="175"/>
      <c r="H78" s="175"/>
      <c r="L78" s="26"/>
    </row>
    <row r="79" spans="2:12" s="1" customFormat="1" ht="6.95" customHeight="1">
      <c r="B79" s="26"/>
      <c r="L79" s="26"/>
    </row>
    <row r="80" spans="2:12" s="1" customFormat="1" ht="12" customHeight="1">
      <c r="B80" s="26"/>
      <c r="C80" s="23" t="s">
        <v>17</v>
      </c>
      <c r="F80" s="15" t="str">
        <f>F12</f>
        <v xml:space="preserve"> </v>
      </c>
      <c r="I80" s="23" t="s">
        <v>19</v>
      </c>
      <c r="J80" s="43" t="str">
        <f>IF(J12="","",J12)</f>
        <v xml:space="preserve"> </v>
      </c>
      <c r="L80" s="26"/>
    </row>
    <row r="81" spans="2:12" s="1" customFormat="1" ht="6.95" customHeight="1">
      <c r="B81" s="26"/>
      <c r="L81" s="26"/>
    </row>
    <row r="82" spans="2:12" s="1" customFormat="1" ht="13.7" customHeight="1">
      <c r="B82" s="26"/>
      <c r="C82" s="23" t="s">
        <v>20</v>
      </c>
      <c r="F82" s="15" t="str">
        <f>E15</f>
        <v xml:space="preserve"> </v>
      </c>
      <c r="I82" s="23" t="s">
        <v>24</v>
      </c>
      <c r="J82" s="24" t="str">
        <f>E21</f>
        <v xml:space="preserve"> </v>
      </c>
      <c r="L82" s="26"/>
    </row>
    <row r="83" spans="2:12" s="1" customFormat="1" ht="13.7" customHeight="1">
      <c r="B83" s="26"/>
      <c r="C83" s="23" t="s">
        <v>23</v>
      </c>
      <c r="F83" s="15" t="str">
        <f>IF(E18="","",E18)</f>
        <v xml:space="preserve"> </v>
      </c>
      <c r="I83" s="23" t="s">
        <v>26</v>
      </c>
      <c r="J83" s="24" t="str">
        <f>E24</f>
        <v xml:space="preserve"> </v>
      </c>
      <c r="L83" s="26"/>
    </row>
    <row r="84" spans="2:12" s="1" customFormat="1" ht="10.35" customHeight="1">
      <c r="B84" s="26"/>
      <c r="L84" s="26"/>
    </row>
    <row r="85" spans="2:20" s="9" customFormat="1" ht="29.25" customHeight="1">
      <c r="B85" s="101"/>
      <c r="C85" s="102" t="s">
        <v>113</v>
      </c>
      <c r="D85" s="103" t="s">
        <v>47</v>
      </c>
      <c r="E85" s="103" t="s">
        <v>43</v>
      </c>
      <c r="F85" s="103" t="s">
        <v>44</v>
      </c>
      <c r="G85" s="103" t="s">
        <v>114</v>
      </c>
      <c r="H85" s="103" t="s">
        <v>115</v>
      </c>
      <c r="I85" s="103" t="s">
        <v>116</v>
      </c>
      <c r="J85" s="104" t="s">
        <v>96</v>
      </c>
      <c r="K85" s="105" t="s">
        <v>117</v>
      </c>
      <c r="L85" s="101"/>
      <c r="M85" s="51" t="s">
        <v>1</v>
      </c>
      <c r="N85" s="52" t="s">
        <v>32</v>
      </c>
      <c r="O85" s="52" t="s">
        <v>118</v>
      </c>
      <c r="P85" s="52" t="s">
        <v>119</v>
      </c>
      <c r="Q85" s="52" t="s">
        <v>120</v>
      </c>
      <c r="R85" s="52" t="s">
        <v>121</v>
      </c>
      <c r="S85" s="52" t="s">
        <v>122</v>
      </c>
      <c r="T85" s="53" t="s">
        <v>123</v>
      </c>
    </row>
    <row r="86" spans="2:63" s="1" customFormat="1" ht="22.7" customHeight="1">
      <c r="B86" s="26"/>
      <c r="C86" s="56" t="s">
        <v>124</v>
      </c>
      <c r="J86" s="106">
        <f>BK86</f>
        <v>0</v>
      </c>
      <c r="L86" s="26"/>
      <c r="M86" s="54"/>
      <c r="N86" s="44"/>
      <c r="O86" s="44"/>
      <c r="P86" s="107">
        <f>P87</f>
        <v>0</v>
      </c>
      <c r="Q86" s="44"/>
      <c r="R86" s="107">
        <f>R87</f>
        <v>0</v>
      </c>
      <c r="S86" s="44"/>
      <c r="T86" s="108">
        <f>T87</f>
        <v>0</v>
      </c>
      <c r="AT86" s="15" t="s">
        <v>61</v>
      </c>
      <c r="AU86" s="15" t="s">
        <v>98</v>
      </c>
      <c r="BK86" s="109">
        <f>BK87</f>
        <v>0</v>
      </c>
    </row>
    <row r="87" spans="2:63" s="10" customFormat="1" ht="25.9" customHeight="1">
      <c r="B87" s="110"/>
      <c r="D87" s="111" t="s">
        <v>61</v>
      </c>
      <c r="E87" s="112" t="s">
        <v>89</v>
      </c>
      <c r="F87" s="112" t="s">
        <v>877</v>
      </c>
      <c r="J87" s="113">
        <f>BK87</f>
        <v>0</v>
      </c>
      <c r="L87" s="110"/>
      <c r="M87" s="114"/>
      <c r="N87" s="115"/>
      <c r="O87" s="115"/>
      <c r="P87" s="116">
        <f>P88+P92+P96+P100+P107+P111</f>
        <v>0</v>
      </c>
      <c r="Q87" s="115"/>
      <c r="R87" s="116">
        <f>R88+R92+R96+R100+R107+R111</f>
        <v>0</v>
      </c>
      <c r="S87" s="115"/>
      <c r="T87" s="117">
        <f>T88+T92+T96+T100+T107+T111</f>
        <v>0</v>
      </c>
      <c r="AR87" s="111" t="s">
        <v>155</v>
      </c>
      <c r="AT87" s="118" t="s">
        <v>61</v>
      </c>
      <c r="AU87" s="118" t="s">
        <v>62</v>
      </c>
      <c r="AY87" s="111" t="s">
        <v>127</v>
      </c>
      <c r="BK87" s="119">
        <f>BK88+BK92+BK96+BK100+BK107+BK111</f>
        <v>0</v>
      </c>
    </row>
    <row r="88" spans="2:63" s="10" customFormat="1" ht="22.7" customHeight="1">
      <c r="B88" s="110"/>
      <c r="D88" s="111" t="s">
        <v>61</v>
      </c>
      <c r="E88" s="120" t="s">
        <v>878</v>
      </c>
      <c r="F88" s="120" t="s">
        <v>879</v>
      </c>
      <c r="J88" s="121">
        <f>BK88</f>
        <v>0</v>
      </c>
      <c r="L88" s="110"/>
      <c r="M88" s="114"/>
      <c r="N88" s="115"/>
      <c r="O88" s="115"/>
      <c r="P88" s="116">
        <f>SUM(P89:P91)</f>
        <v>0</v>
      </c>
      <c r="Q88" s="115"/>
      <c r="R88" s="116">
        <f>SUM(R89:R91)</f>
        <v>0</v>
      </c>
      <c r="S88" s="115"/>
      <c r="T88" s="117">
        <f>SUM(T89:T91)</f>
        <v>0</v>
      </c>
      <c r="AR88" s="111" t="s">
        <v>155</v>
      </c>
      <c r="AT88" s="118" t="s">
        <v>61</v>
      </c>
      <c r="AU88" s="118" t="s">
        <v>70</v>
      </c>
      <c r="AY88" s="111" t="s">
        <v>127</v>
      </c>
      <c r="BK88" s="119">
        <f>SUM(BK89:BK91)</f>
        <v>0</v>
      </c>
    </row>
    <row r="89" spans="2:65" s="1" customFormat="1" ht="16.5" customHeight="1">
      <c r="B89" s="122"/>
      <c r="C89" s="123" t="s">
        <v>70</v>
      </c>
      <c r="D89" s="123" t="s">
        <v>130</v>
      </c>
      <c r="E89" s="124" t="s">
        <v>70</v>
      </c>
      <c r="F89" s="125" t="s">
        <v>879</v>
      </c>
      <c r="G89" s="126" t="s">
        <v>538</v>
      </c>
      <c r="H89" s="127">
        <v>1</v>
      </c>
      <c r="I89" s="128"/>
      <c r="J89" s="128"/>
      <c r="K89" s="125" t="s">
        <v>1</v>
      </c>
      <c r="L89" s="26"/>
      <c r="M89" s="46" t="s">
        <v>1</v>
      </c>
      <c r="N89" s="129" t="s">
        <v>33</v>
      </c>
      <c r="O89" s="130">
        <v>0</v>
      </c>
      <c r="P89" s="130">
        <f>O89*H89</f>
        <v>0</v>
      </c>
      <c r="Q89" s="130">
        <v>0</v>
      </c>
      <c r="R89" s="130">
        <f>Q89*H89</f>
        <v>0</v>
      </c>
      <c r="S89" s="130">
        <v>0</v>
      </c>
      <c r="T89" s="131">
        <f>S89*H89</f>
        <v>0</v>
      </c>
      <c r="AR89" s="15" t="s">
        <v>135</v>
      </c>
      <c r="AT89" s="15" t="s">
        <v>130</v>
      </c>
      <c r="AU89" s="15" t="s">
        <v>72</v>
      </c>
      <c r="AY89" s="15" t="s">
        <v>127</v>
      </c>
      <c r="BE89" s="132">
        <f>IF(N89="základní",J89,0)</f>
        <v>0</v>
      </c>
      <c r="BF89" s="132">
        <f>IF(N89="snížená",J89,0)</f>
        <v>0</v>
      </c>
      <c r="BG89" s="132">
        <f>IF(N89="zákl. přenesená",J89,0)</f>
        <v>0</v>
      </c>
      <c r="BH89" s="132">
        <f>IF(N89="sníž. přenesená",J89,0)</f>
        <v>0</v>
      </c>
      <c r="BI89" s="132">
        <f>IF(N89="nulová",J89,0)</f>
        <v>0</v>
      </c>
      <c r="BJ89" s="15" t="s">
        <v>70</v>
      </c>
      <c r="BK89" s="132">
        <f>ROUND(I89*H89,2)</f>
        <v>0</v>
      </c>
      <c r="BL89" s="15" t="s">
        <v>135</v>
      </c>
      <c r="BM89" s="15" t="s">
        <v>880</v>
      </c>
    </row>
    <row r="90" spans="2:51" s="11" customFormat="1" ht="12">
      <c r="B90" s="133"/>
      <c r="D90" s="134" t="s">
        <v>137</v>
      </c>
      <c r="E90" s="135" t="s">
        <v>1</v>
      </c>
      <c r="F90" s="136" t="s">
        <v>881</v>
      </c>
      <c r="H90" s="137">
        <v>1</v>
      </c>
      <c r="L90" s="133"/>
      <c r="M90" s="138"/>
      <c r="N90" s="139"/>
      <c r="O90" s="139"/>
      <c r="P90" s="139"/>
      <c r="Q90" s="139"/>
      <c r="R90" s="139"/>
      <c r="S90" s="139"/>
      <c r="T90" s="140"/>
      <c r="AT90" s="135" t="s">
        <v>137</v>
      </c>
      <c r="AU90" s="135" t="s">
        <v>72</v>
      </c>
      <c r="AV90" s="11" t="s">
        <v>72</v>
      </c>
      <c r="AW90" s="11" t="s">
        <v>25</v>
      </c>
      <c r="AX90" s="11" t="s">
        <v>62</v>
      </c>
      <c r="AY90" s="135" t="s">
        <v>127</v>
      </c>
    </row>
    <row r="91" spans="2:51" s="12" customFormat="1" ht="12">
      <c r="B91" s="141"/>
      <c r="D91" s="134" t="s">
        <v>137</v>
      </c>
      <c r="E91" s="142" t="s">
        <v>1</v>
      </c>
      <c r="F91" s="143" t="s">
        <v>139</v>
      </c>
      <c r="H91" s="144">
        <v>1</v>
      </c>
      <c r="L91" s="141"/>
      <c r="M91" s="145"/>
      <c r="N91" s="146"/>
      <c r="O91" s="146"/>
      <c r="P91" s="146"/>
      <c r="Q91" s="146"/>
      <c r="R91" s="146"/>
      <c r="S91" s="146"/>
      <c r="T91" s="147"/>
      <c r="AT91" s="142" t="s">
        <v>137</v>
      </c>
      <c r="AU91" s="142" t="s">
        <v>72</v>
      </c>
      <c r="AV91" s="12" t="s">
        <v>135</v>
      </c>
      <c r="AW91" s="12" t="s">
        <v>25</v>
      </c>
      <c r="AX91" s="12" t="s">
        <v>70</v>
      </c>
      <c r="AY91" s="142" t="s">
        <v>127</v>
      </c>
    </row>
    <row r="92" spans="2:63" s="10" customFormat="1" ht="22.7" customHeight="1">
      <c r="B92" s="110"/>
      <c r="D92" s="111" t="s">
        <v>61</v>
      </c>
      <c r="E92" s="120" t="s">
        <v>882</v>
      </c>
      <c r="F92" s="120" t="s">
        <v>883</v>
      </c>
      <c r="J92" s="121"/>
      <c r="L92" s="110"/>
      <c r="M92" s="114"/>
      <c r="N92" s="115"/>
      <c r="O92" s="115"/>
      <c r="P92" s="116">
        <f>SUM(P93:P95)</f>
        <v>0</v>
      </c>
      <c r="Q92" s="115"/>
      <c r="R92" s="116">
        <f>SUM(R93:R95)</f>
        <v>0</v>
      </c>
      <c r="S92" s="115"/>
      <c r="T92" s="117">
        <f>SUM(T93:T95)</f>
        <v>0</v>
      </c>
      <c r="AR92" s="111" t="s">
        <v>155</v>
      </c>
      <c r="AT92" s="118" t="s">
        <v>61</v>
      </c>
      <c r="AU92" s="118" t="s">
        <v>70</v>
      </c>
      <c r="AY92" s="111" t="s">
        <v>127</v>
      </c>
      <c r="BK92" s="119">
        <f>SUM(BK93:BK95)</f>
        <v>0</v>
      </c>
    </row>
    <row r="93" spans="2:65" s="1" customFormat="1" ht="16.5" customHeight="1">
      <c r="B93" s="122"/>
      <c r="C93" s="123" t="s">
        <v>72</v>
      </c>
      <c r="D93" s="123" t="s">
        <v>130</v>
      </c>
      <c r="E93" s="124" t="s">
        <v>72</v>
      </c>
      <c r="F93" s="125" t="s">
        <v>883</v>
      </c>
      <c r="G93" s="126" t="s">
        <v>538</v>
      </c>
      <c r="H93" s="127">
        <v>1</v>
      </c>
      <c r="I93" s="128"/>
      <c r="J93" s="128"/>
      <c r="K93" s="125" t="s">
        <v>1</v>
      </c>
      <c r="L93" s="26"/>
      <c r="M93" s="46" t="s">
        <v>1</v>
      </c>
      <c r="N93" s="129" t="s">
        <v>33</v>
      </c>
      <c r="O93" s="130">
        <v>0</v>
      </c>
      <c r="P93" s="130">
        <f>O93*H93</f>
        <v>0</v>
      </c>
      <c r="Q93" s="130">
        <v>0</v>
      </c>
      <c r="R93" s="130">
        <f>Q93*H93</f>
        <v>0</v>
      </c>
      <c r="S93" s="130">
        <v>0</v>
      </c>
      <c r="T93" s="131">
        <f>S93*H93</f>
        <v>0</v>
      </c>
      <c r="AR93" s="15" t="s">
        <v>135</v>
      </c>
      <c r="AT93" s="15" t="s">
        <v>130</v>
      </c>
      <c r="AU93" s="15" t="s">
        <v>72</v>
      </c>
      <c r="AY93" s="15" t="s">
        <v>127</v>
      </c>
      <c r="BE93" s="132">
        <f>IF(N93="základní",J93,0)</f>
        <v>0</v>
      </c>
      <c r="BF93" s="132">
        <f>IF(N93="snížená",J93,0)</f>
        <v>0</v>
      </c>
      <c r="BG93" s="132">
        <f>IF(N93="zákl. přenesená",J93,0)</f>
        <v>0</v>
      </c>
      <c r="BH93" s="132">
        <f>IF(N93="sníž. přenesená",J93,0)</f>
        <v>0</v>
      </c>
      <c r="BI93" s="132">
        <f>IF(N93="nulová",J93,0)</f>
        <v>0</v>
      </c>
      <c r="BJ93" s="15" t="s">
        <v>70</v>
      </c>
      <c r="BK93" s="132">
        <f>ROUND(I93*H93,2)</f>
        <v>0</v>
      </c>
      <c r="BL93" s="15" t="s">
        <v>135</v>
      </c>
      <c r="BM93" s="15" t="s">
        <v>884</v>
      </c>
    </row>
    <row r="94" spans="2:51" s="11" customFormat="1" ht="12">
      <c r="B94" s="133"/>
      <c r="D94" s="134" t="s">
        <v>137</v>
      </c>
      <c r="E94" s="135" t="s">
        <v>1</v>
      </c>
      <c r="F94" s="136" t="s">
        <v>881</v>
      </c>
      <c r="H94" s="137">
        <v>1</v>
      </c>
      <c r="L94" s="133"/>
      <c r="M94" s="138"/>
      <c r="N94" s="139"/>
      <c r="O94" s="139"/>
      <c r="P94" s="139"/>
      <c r="Q94" s="139"/>
      <c r="R94" s="139"/>
      <c r="S94" s="139"/>
      <c r="T94" s="140"/>
      <c r="AT94" s="135" t="s">
        <v>137</v>
      </c>
      <c r="AU94" s="135" t="s">
        <v>72</v>
      </c>
      <c r="AV94" s="11" t="s">
        <v>72</v>
      </c>
      <c r="AW94" s="11" t="s">
        <v>25</v>
      </c>
      <c r="AX94" s="11" t="s">
        <v>62</v>
      </c>
      <c r="AY94" s="135" t="s">
        <v>127</v>
      </c>
    </row>
    <row r="95" spans="2:51" s="12" customFormat="1" ht="12">
      <c r="B95" s="141"/>
      <c r="D95" s="134" t="s">
        <v>137</v>
      </c>
      <c r="E95" s="142" t="s">
        <v>1</v>
      </c>
      <c r="F95" s="143" t="s">
        <v>139</v>
      </c>
      <c r="H95" s="144">
        <v>1</v>
      </c>
      <c r="L95" s="141"/>
      <c r="M95" s="145"/>
      <c r="N95" s="146"/>
      <c r="O95" s="146"/>
      <c r="P95" s="146"/>
      <c r="Q95" s="146"/>
      <c r="R95" s="146"/>
      <c r="S95" s="146"/>
      <c r="T95" s="147"/>
      <c r="AT95" s="142" t="s">
        <v>137</v>
      </c>
      <c r="AU95" s="142" t="s">
        <v>72</v>
      </c>
      <c r="AV95" s="12" t="s">
        <v>135</v>
      </c>
      <c r="AW95" s="12" t="s">
        <v>25</v>
      </c>
      <c r="AX95" s="12" t="s">
        <v>70</v>
      </c>
      <c r="AY95" s="142" t="s">
        <v>127</v>
      </c>
    </row>
    <row r="96" spans="2:63" s="10" customFormat="1" ht="22.7" customHeight="1">
      <c r="B96" s="110"/>
      <c r="D96" s="111" t="s">
        <v>61</v>
      </c>
      <c r="E96" s="120" t="s">
        <v>885</v>
      </c>
      <c r="F96" s="120" t="s">
        <v>886</v>
      </c>
      <c r="J96" s="121"/>
      <c r="L96" s="110"/>
      <c r="M96" s="114"/>
      <c r="N96" s="115"/>
      <c r="O96" s="115"/>
      <c r="P96" s="116">
        <f>SUM(P97:P99)</f>
        <v>0</v>
      </c>
      <c r="Q96" s="115"/>
      <c r="R96" s="116">
        <f>SUM(R97:R99)</f>
        <v>0</v>
      </c>
      <c r="S96" s="115"/>
      <c r="T96" s="117">
        <f>SUM(T97:T99)</f>
        <v>0</v>
      </c>
      <c r="AR96" s="111" t="s">
        <v>155</v>
      </c>
      <c r="AT96" s="118" t="s">
        <v>61</v>
      </c>
      <c r="AU96" s="118" t="s">
        <v>70</v>
      </c>
      <c r="AY96" s="111" t="s">
        <v>127</v>
      </c>
      <c r="BK96" s="119">
        <f>SUM(BK97:BK99)</f>
        <v>0</v>
      </c>
    </row>
    <row r="97" spans="2:65" s="1" customFormat="1" ht="16.5" customHeight="1">
      <c r="B97" s="122"/>
      <c r="C97" s="123" t="s">
        <v>128</v>
      </c>
      <c r="D97" s="123" t="s">
        <v>130</v>
      </c>
      <c r="E97" s="124" t="s">
        <v>128</v>
      </c>
      <c r="F97" s="125" t="s">
        <v>886</v>
      </c>
      <c r="G97" s="126" t="s">
        <v>538</v>
      </c>
      <c r="H97" s="127">
        <v>1</v>
      </c>
      <c r="I97" s="128"/>
      <c r="J97" s="128"/>
      <c r="K97" s="125" t="s">
        <v>1</v>
      </c>
      <c r="L97" s="26"/>
      <c r="M97" s="46" t="s">
        <v>1</v>
      </c>
      <c r="N97" s="129" t="s">
        <v>33</v>
      </c>
      <c r="O97" s="130">
        <v>0</v>
      </c>
      <c r="P97" s="130">
        <f>O97*H97</f>
        <v>0</v>
      </c>
      <c r="Q97" s="130">
        <v>0</v>
      </c>
      <c r="R97" s="130">
        <f>Q97*H97</f>
        <v>0</v>
      </c>
      <c r="S97" s="130">
        <v>0</v>
      </c>
      <c r="T97" s="131">
        <f>S97*H97</f>
        <v>0</v>
      </c>
      <c r="AR97" s="15" t="s">
        <v>135</v>
      </c>
      <c r="AT97" s="15" t="s">
        <v>130</v>
      </c>
      <c r="AU97" s="15" t="s">
        <v>72</v>
      </c>
      <c r="AY97" s="15" t="s">
        <v>127</v>
      </c>
      <c r="BE97" s="132">
        <f>IF(N97="základní",J97,0)</f>
        <v>0</v>
      </c>
      <c r="BF97" s="132">
        <f>IF(N97="snížená",J97,0)</f>
        <v>0</v>
      </c>
      <c r="BG97" s="132">
        <f>IF(N97="zákl. přenesená",J97,0)</f>
        <v>0</v>
      </c>
      <c r="BH97" s="132">
        <f>IF(N97="sníž. přenesená",J97,0)</f>
        <v>0</v>
      </c>
      <c r="BI97" s="132">
        <f>IF(N97="nulová",J97,0)</f>
        <v>0</v>
      </c>
      <c r="BJ97" s="15" t="s">
        <v>70</v>
      </c>
      <c r="BK97" s="132">
        <f>ROUND(I97*H97,2)</f>
        <v>0</v>
      </c>
      <c r="BL97" s="15" t="s">
        <v>135</v>
      </c>
      <c r="BM97" s="15" t="s">
        <v>887</v>
      </c>
    </row>
    <row r="98" spans="2:51" s="11" customFormat="1" ht="12">
      <c r="B98" s="133"/>
      <c r="D98" s="134" t="s">
        <v>137</v>
      </c>
      <c r="E98" s="135" t="s">
        <v>1</v>
      </c>
      <c r="F98" s="136" t="s">
        <v>881</v>
      </c>
      <c r="H98" s="137">
        <v>1</v>
      </c>
      <c r="L98" s="133"/>
      <c r="M98" s="138"/>
      <c r="N98" s="139"/>
      <c r="O98" s="139"/>
      <c r="P98" s="139"/>
      <c r="Q98" s="139"/>
      <c r="R98" s="139"/>
      <c r="S98" s="139"/>
      <c r="T98" s="140"/>
      <c r="AT98" s="135" t="s">
        <v>137</v>
      </c>
      <c r="AU98" s="135" t="s">
        <v>72</v>
      </c>
      <c r="AV98" s="11" t="s">
        <v>72</v>
      </c>
      <c r="AW98" s="11" t="s">
        <v>25</v>
      </c>
      <c r="AX98" s="11" t="s">
        <v>62</v>
      </c>
      <c r="AY98" s="135" t="s">
        <v>127</v>
      </c>
    </row>
    <row r="99" spans="2:51" s="12" customFormat="1" ht="12">
      <c r="B99" s="141"/>
      <c r="D99" s="134" t="s">
        <v>137</v>
      </c>
      <c r="E99" s="142" t="s">
        <v>1</v>
      </c>
      <c r="F99" s="143" t="s">
        <v>139</v>
      </c>
      <c r="H99" s="144">
        <v>1</v>
      </c>
      <c r="L99" s="141"/>
      <c r="M99" s="145"/>
      <c r="N99" s="146"/>
      <c r="O99" s="146"/>
      <c r="P99" s="146"/>
      <c r="Q99" s="146"/>
      <c r="R99" s="146"/>
      <c r="S99" s="146"/>
      <c r="T99" s="147"/>
      <c r="AT99" s="142" t="s">
        <v>137</v>
      </c>
      <c r="AU99" s="142" t="s">
        <v>72</v>
      </c>
      <c r="AV99" s="12" t="s">
        <v>135</v>
      </c>
      <c r="AW99" s="12" t="s">
        <v>25</v>
      </c>
      <c r="AX99" s="12" t="s">
        <v>70</v>
      </c>
      <c r="AY99" s="142" t="s">
        <v>127</v>
      </c>
    </row>
    <row r="100" spans="2:63" s="10" customFormat="1" ht="22.7" customHeight="1">
      <c r="B100" s="110"/>
      <c r="D100" s="111" t="s">
        <v>61</v>
      </c>
      <c r="E100" s="120" t="s">
        <v>888</v>
      </c>
      <c r="F100" s="120" t="s">
        <v>889</v>
      </c>
      <c r="J100" s="121"/>
      <c r="L100" s="110"/>
      <c r="M100" s="114"/>
      <c r="N100" s="115"/>
      <c r="O100" s="115"/>
      <c r="P100" s="116">
        <f>SUM(P101:P106)</f>
        <v>0</v>
      </c>
      <c r="Q100" s="115"/>
      <c r="R100" s="116">
        <f>SUM(R101:R106)</f>
        <v>0</v>
      </c>
      <c r="S100" s="115"/>
      <c r="T100" s="117">
        <f>SUM(T101:T106)</f>
        <v>0</v>
      </c>
      <c r="AR100" s="111" t="s">
        <v>155</v>
      </c>
      <c r="AT100" s="118" t="s">
        <v>61</v>
      </c>
      <c r="AU100" s="118" t="s">
        <v>70</v>
      </c>
      <c r="AY100" s="111" t="s">
        <v>127</v>
      </c>
      <c r="BK100" s="119">
        <f>SUM(BK101:BK106)</f>
        <v>0</v>
      </c>
    </row>
    <row r="101" spans="2:65" s="1" customFormat="1" ht="16.5" customHeight="1">
      <c r="B101" s="122"/>
      <c r="C101" s="123" t="s">
        <v>135</v>
      </c>
      <c r="D101" s="123" t="s">
        <v>130</v>
      </c>
      <c r="E101" s="124" t="s">
        <v>135</v>
      </c>
      <c r="F101" s="125" t="s">
        <v>889</v>
      </c>
      <c r="G101" s="126" t="s">
        <v>538</v>
      </c>
      <c r="H101" s="127">
        <v>1</v>
      </c>
      <c r="I101" s="128"/>
      <c r="J101" s="128"/>
      <c r="K101" s="125" t="s">
        <v>1</v>
      </c>
      <c r="L101" s="26"/>
      <c r="M101" s="46" t="s">
        <v>1</v>
      </c>
      <c r="N101" s="129" t="s">
        <v>33</v>
      </c>
      <c r="O101" s="130">
        <v>0</v>
      </c>
      <c r="P101" s="130">
        <f>O101*H101</f>
        <v>0</v>
      </c>
      <c r="Q101" s="130">
        <v>0</v>
      </c>
      <c r="R101" s="130">
        <f>Q101*H101</f>
        <v>0</v>
      </c>
      <c r="S101" s="130">
        <v>0</v>
      </c>
      <c r="T101" s="131">
        <f>S101*H101</f>
        <v>0</v>
      </c>
      <c r="AR101" s="15" t="s">
        <v>135</v>
      </c>
      <c r="AT101" s="15" t="s">
        <v>130</v>
      </c>
      <c r="AU101" s="15" t="s">
        <v>72</v>
      </c>
      <c r="AY101" s="15" t="s">
        <v>127</v>
      </c>
      <c r="BE101" s="132">
        <f>IF(N101="základní",J101,0)</f>
        <v>0</v>
      </c>
      <c r="BF101" s="132">
        <f>IF(N101="snížená",J101,0)</f>
        <v>0</v>
      </c>
      <c r="BG101" s="132">
        <f>IF(N101="zákl. přenesená",J101,0)</f>
        <v>0</v>
      </c>
      <c r="BH101" s="132">
        <f>IF(N101="sníž. přenesená",J101,0)</f>
        <v>0</v>
      </c>
      <c r="BI101" s="132">
        <f>IF(N101="nulová",J101,0)</f>
        <v>0</v>
      </c>
      <c r="BJ101" s="15" t="s">
        <v>70</v>
      </c>
      <c r="BK101" s="132">
        <f>ROUND(I101*H101,2)</f>
        <v>0</v>
      </c>
      <c r="BL101" s="15" t="s">
        <v>135</v>
      </c>
      <c r="BM101" s="15" t="s">
        <v>890</v>
      </c>
    </row>
    <row r="102" spans="2:51" s="11" customFormat="1" ht="12">
      <c r="B102" s="133"/>
      <c r="D102" s="134" t="s">
        <v>137</v>
      </c>
      <c r="E102" s="135" t="s">
        <v>1</v>
      </c>
      <c r="F102" s="136" t="s">
        <v>881</v>
      </c>
      <c r="H102" s="137">
        <v>1</v>
      </c>
      <c r="L102" s="133"/>
      <c r="M102" s="138"/>
      <c r="N102" s="139"/>
      <c r="O102" s="139"/>
      <c r="P102" s="139"/>
      <c r="Q102" s="139"/>
      <c r="R102" s="139"/>
      <c r="S102" s="139"/>
      <c r="T102" s="140"/>
      <c r="AT102" s="135" t="s">
        <v>137</v>
      </c>
      <c r="AU102" s="135" t="s">
        <v>72</v>
      </c>
      <c r="AV102" s="11" t="s">
        <v>72</v>
      </c>
      <c r="AW102" s="11" t="s">
        <v>25</v>
      </c>
      <c r="AX102" s="11" t="s">
        <v>62</v>
      </c>
      <c r="AY102" s="135" t="s">
        <v>127</v>
      </c>
    </row>
    <row r="103" spans="2:51" s="12" customFormat="1" ht="12">
      <c r="B103" s="141"/>
      <c r="D103" s="134" t="s">
        <v>137</v>
      </c>
      <c r="E103" s="142" t="s">
        <v>1</v>
      </c>
      <c r="F103" s="143" t="s">
        <v>139</v>
      </c>
      <c r="H103" s="144">
        <v>1</v>
      </c>
      <c r="L103" s="141"/>
      <c r="M103" s="145"/>
      <c r="N103" s="146"/>
      <c r="O103" s="146"/>
      <c r="P103" s="146"/>
      <c r="Q103" s="146"/>
      <c r="R103" s="146"/>
      <c r="S103" s="146"/>
      <c r="T103" s="147"/>
      <c r="AT103" s="142" t="s">
        <v>137</v>
      </c>
      <c r="AU103" s="142" t="s">
        <v>72</v>
      </c>
      <c r="AV103" s="12" t="s">
        <v>135</v>
      </c>
      <c r="AW103" s="12" t="s">
        <v>25</v>
      </c>
      <c r="AX103" s="12" t="s">
        <v>70</v>
      </c>
      <c r="AY103" s="142" t="s">
        <v>127</v>
      </c>
    </row>
    <row r="104" spans="2:65" s="1" customFormat="1" ht="16.5" customHeight="1">
      <c r="B104" s="122"/>
      <c r="C104" s="123" t="s">
        <v>155</v>
      </c>
      <c r="D104" s="123" t="s">
        <v>130</v>
      </c>
      <c r="E104" s="124" t="s">
        <v>155</v>
      </c>
      <c r="F104" s="125" t="s">
        <v>891</v>
      </c>
      <c r="G104" s="126" t="s">
        <v>538</v>
      </c>
      <c r="H104" s="127">
        <v>1</v>
      </c>
      <c r="I104" s="128"/>
      <c r="J104" s="128"/>
      <c r="K104" s="125" t="s">
        <v>1</v>
      </c>
      <c r="L104" s="26"/>
      <c r="M104" s="46" t="s">
        <v>1</v>
      </c>
      <c r="N104" s="129" t="s">
        <v>33</v>
      </c>
      <c r="O104" s="130">
        <v>0</v>
      </c>
      <c r="P104" s="130">
        <f>O104*H104</f>
        <v>0</v>
      </c>
      <c r="Q104" s="130">
        <v>0</v>
      </c>
      <c r="R104" s="130">
        <f>Q104*H104</f>
        <v>0</v>
      </c>
      <c r="S104" s="130">
        <v>0</v>
      </c>
      <c r="T104" s="131">
        <f>S104*H104</f>
        <v>0</v>
      </c>
      <c r="AR104" s="15" t="s">
        <v>135</v>
      </c>
      <c r="AT104" s="15" t="s">
        <v>130</v>
      </c>
      <c r="AU104" s="15" t="s">
        <v>72</v>
      </c>
      <c r="AY104" s="15" t="s">
        <v>127</v>
      </c>
      <c r="BE104" s="132">
        <f>IF(N104="základní",J104,0)</f>
        <v>0</v>
      </c>
      <c r="BF104" s="132">
        <f>IF(N104="snížená",J104,0)</f>
        <v>0</v>
      </c>
      <c r="BG104" s="132">
        <f>IF(N104="zákl. přenesená",J104,0)</f>
        <v>0</v>
      </c>
      <c r="BH104" s="132">
        <f>IF(N104="sníž. přenesená",J104,0)</f>
        <v>0</v>
      </c>
      <c r="BI104" s="132">
        <f>IF(N104="nulová",J104,0)</f>
        <v>0</v>
      </c>
      <c r="BJ104" s="15" t="s">
        <v>70</v>
      </c>
      <c r="BK104" s="132">
        <f>ROUND(I104*H104,2)</f>
        <v>0</v>
      </c>
      <c r="BL104" s="15" t="s">
        <v>135</v>
      </c>
      <c r="BM104" s="15" t="s">
        <v>892</v>
      </c>
    </row>
    <row r="105" spans="2:51" s="11" customFormat="1" ht="12">
      <c r="B105" s="133"/>
      <c r="D105" s="134" t="s">
        <v>137</v>
      </c>
      <c r="E105" s="135" t="s">
        <v>1</v>
      </c>
      <c r="F105" s="136" t="s">
        <v>881</v>
      </c>
      <c r="H105" s="137">
        <v>1</v>
      </c>
      <c r="L105" s="133"/>
      <c r="M105" s="138"/>
      <c r="N105" s="139"/>
      <c r="O105" s="139"/>
      <c r="P105" s="139"/>
      <c r="Q105" s="139"/>
      <c r="R105" s="139"/>
      <c r="S105" s="139"/>
      <c r="T105" s="140"/>
      <c r="AT105" s="135" t="s">
        <v>137</v>
      </c>
      <c r="AU105" s="135" t="s">
        <v>72</v>
      </c>
      <c r="AV105" s="11" t="s">
        <v>72</v>
      </c>
      <c r="AW105" s="11" t="s">
        <v>25</v>
      </c>
      <c r="AX105" s="11" t="s">
        <v>62</v>
      </c>
      <c r="AY105" s="135" t="s">
        <v>127</v>
      </c>
    </row>
    <row r="106" spans="2:51" s="12" customFormat="1" ht="12">
      <c r="B106" s="141"/>
      <c r="D106" s="134" t="s">
        <v>137</v>
      </c>
      <c r="E106" s="142" t="s">
        <v>1</v>
      </c>
      <c r="F106" s="143" t="s">
        <v>139</v>
      </c>
      <c r="H106" s="144">
        <v>1</v>
      </c>
      <c r="L106" s="141"/>
      <c r="M106" s="145"/>
      <c r="N106" s="146"/>
      <c r="O106" s="146"/>
      <c r="P106" s="146"/>
      <c r="Q106" s="146"/>
      <c r="R106" s="146"/>
      <c r="S106" s="146"/>
      <c r="T106" s="147"/>
      <c r="AT106" s="142" t="s">
        <v>137</v>
      </c>
      <c r="AU106" s="142" t="s">
        <v>72</v>
      </c>
      <c r="AV106" s="12" t="s">
        <v>135</v>
      </c>
      <c r="AW106" s="12" t="s">
        <v>25</v>
      </c>
      <c r="AX106" s="12" t="s">
        <v>70</v>
      </c>
      <c r="AY106" s="142" t="s">
        <v>127</v>
      </c>
    </row>
    <row r="107" spans="2:63" s="10" customFormat="1" ht="22.7" customHeight="1">
      <c r="B107" s="110"/>
      <c r="D107" s="111" t="s">
        <v>61</v>
      </c>
      <c r="E107" s="120" t="s">
        <v>893</v>
      </c>
      <c r="F107" s="120" t="s">
        <v>894</v>
      </c>
      <c r="J107" s="121"/>
      <c r="L107" s="110"/>
      <c r="M107" s="114"/>
      <c r="N107" s="115"/>
      <c r="O107" s="115"/>
      <c r="P107" s="116">
        <f>SUM(P108:P110)</f>
        <v>0</v>
      </c>
      <c r="Q107" s="115"/>
      <c r="R107" s="116">
        <f>SUM(R108:R110)</f>
        <v>0</v>
      </c>
      <c r="S107" s="115"/>
      <c r="T107" s="117">
        <f>SUM(T108:T110)</f>
        <v>0</v>
      </c>
      <c r="AR107" s="111" t="s">
        <v>155</v>
      </c>
      <c r="AT107" s="118" t="s">
        <v>61</v>
      </c>
      <c r="AU107" s="118" t="s">
        <v>70</v>
      </c>
      <c r="AY107" s="111" t="s">
        <v>127</v>
      </c>
      <c r="BK107" s="119">
        <f>SUM(BK108:BK110)</f>
        <v>0</v>
      </c>
    </row>
    <row r="108" spans="2:65" s="1" customFormat="1" ht="16.5" customHeight="1">
      <c r="B108" s="122"/>
      <c r="C108" s="123" t="s">
        <v>159</v>
      </c>
      <c r="D108" s="123" t="s">
        <v>130</v>
      </c>
      <c r="E108" s="124" t="s">
        <v>165</v>
      </c>
      <c r="F108" s="125" t="s">
        <v>894</v>
      </c>
      <c r="G108" s="126" t="s">
        <v>538</v>
      </c>
      <c r="H108" s="127">
        <v>1</v>
      </c>
      <c r="I108" s="128"/>
      <c r="J108" s="128"/>
      <c r="K108" s="125" t="s">
        <v>1</v>
      </c>
      <c r="L108" s="26"/>
      <c r="M108" s="46" t="s">
        <v>1</v>
      </c>
      <c r="N108" s="129" t="s">
        <v>33</v>
      </c>
      <c r="O108" s="130">
        <v>0</v>
      </c>
      <c r="P108" s="130">
        <f>O108*H108</f>
        <v>0</v>
      </c>
      <c r="Q108" s="130">
        <v>0</v>
      </c>
      <c r="R108" s="130">
        <f>Q108*H108</f>
        <v>0</v>
      </c>
      <c r="S108" s="130">
        <v>0</v>
      </c>
      <c r="T108" s="131">
        <f>S108*H108</f>
        <v>0</v>
      </c>
      <c r="AR108" s="15" t="s">
        <v>135</v>
      </c>
      <c r="AT108" s="15" t="s">
        <v>130</v>
      </c>
      <c r="AU108" s="15" t="s">
        <v>72</v>
      </c>
      <c r="AY108" s="15" t="s">
        <v>127</v>
      </c>
      <c r="BE108" s="132">
        <f>IF(N108="základní",J108,0)</f>
        <v>0</v>
      </c>
      <c r="BF108" s="132">
        <f>IF(N108="snížená",J108,0)</f>
        <v>0</v>
      </c>
      <c r="BG108" s="132">
        <f>IF(N108="zákl. přenesená",J108,0)</f>
        <v>0</v>
      </c>
      <c r="BH108" s="132">
        <f>IF(N108="sníž. přenesená",J108,0)</f>
        <v>0</v>
      </c>
      <c r="BI108" s="132">
        <f>IF(N108="nulová",J108,0)</f>
        <v>0</v>
      </c>
      <c r="BJ108" s="15" t="s">
        <v>70</v>
      </c>
      <c r="BK108" s="132">
        <f>ROUND(I108*H108,2)</f>
        <v>0</v>
      </c>
      <c r="BL108" s="15" t="s">
        <v>135</v>
      </c>
      <c r="BM108" s="15" t="s">
        <v>895</v>
      </c>
    </row>
    <row r="109" spans="2:51" s="11" customFormat="1" ht="12">
      <c r="B109" s="133"/>
      <c r="D109" s="134" t="s">
        <v>137</v>
      </c>
      <c r="E109" s="135" t="s">
        <v>1</v>
      </c>
      <c r="F109" s="136" t="s">
        <v>881</v>
      </c>
      <c r="H109" s="137">
        <v>1</v>
      </c>
      <c r="L109" s="133"/>
      <c r="M109" s="138"/>
      <c r="N109" s="139"/>
      <c r="O109" s="139"/>
      <c r="P109" s="139"/>
      <c r="Q109" s="139"/>
      <c r="R109" s="139"/>
      <c r="S109" s="139"/>
      <c r="T109" s="140"/>
      <c r="AT109" s="135" t="s">
        <v>137</v>
      </c>
      <c r="AU109" s="135" t="s">
        <v>72</v>
      </c>
      <c r="AV109" s="11" t="s">
        <v>72</v>
      </c>
      <c r="AW109" s="11" t="s">
        <v>25</v>
      </c>
      <c r="AX109" s="11" t="s">
        <v>62</v>
      </c>
      <c r="AY109" s="135" t="s">
        <v>127</v>
      </c>
    </row>
    <row r="110" spans="2:51" s="12" customFormat="1" ht="12">
      <c r="B110" s="141"/>
      <c r="D110" s="134" t="s">
        <v>137</v>
      </c>
      <c r="E110" s="142" t="s">
        <v>1</v>
      </c>
      <c r="F110" s="143" t="s">
        <v>139</v>
      </c>
      <c r="H110" s="144">
        <v>1</v>
      </c>
      <c r="L110" s="141"/>
      <c r="M110" s="145"/>
      <c r="N110" s="146"/>
      <c r="O110" s="146"/>
      <c r="P110" s="146"/>
      <c r="Q110" s="146"/>
      <c r="R110" s="146"/>
      <c r="S110" s="146"/>
      <c r="T110" s="147"/>
      <c r="AT110" s="142" t="s">
        <v>137</v>
      </c>
      <c r="AU110" s="142" t="s">
        <v>72</v>
      </c>
      <c r="AV110" s="12" t="s">
        <v>135</v>
      </c>
      <c r="AW110" s="12" t="s">
        <v>25</v>
      </c>
      <c r="AX110" s="12" t="s">
        <v>70</v>
      </c>
      <c r="AY110" s="142" t="s">
        <v>127</v>
      </c>
    </row>
    <row r="111" spans="2:63" s="10" customFormat="1" ht="22.7" customHeight="1">
      <c r="B111" s="110"/>
      <c r="D111" s="111" t="s">
        <v>61</v>
      </c>
      <c r="E111" s="120" t="s">
        <v>896</v>
      </c>
      <c r="F111" s="120" t="s">
        <v>897</v>
      </c>
      <c r="J111" s="121"/>
      <c r="L111" s="110"/>
      <c r="M111" s="114"/>
      <c r="N111" s="115"/>
      <c r="O111" s="115"/>
      <c r="P111" s="116">
        <f>SUM(P112:P115)</f>
        <v>0</v>
      </c>
      <c r="Q111" s="115"/>
      <c r="R111" s="116">
        <f>SUM(R112:R115)</f>
        <v>0</v>
      </c>
      <c r="S111" s="115"/>
      <c r="T111" s="117">
        <f>SUM(T112:T115)</f>
        <v>0</v>
      </c>
      <c r="AR111" s="111" t="s">
        <v>155</v>
      </c>
      <c r="AT111" s="118" t="s">
        <v>61</v>
      </c>
      <c r="AU111" s="118" t="s">
        <v>70</v>
      </c>
      <c r="AY111" s="111" t="s">
        <v>127</v>
      </c>
      <c r="BK111" s="119">
        <f>SUM(BK112:BK115)</f>
        <v>0</v>
      </c>
    </row>
    <row r="112" spans="2:65" s="1" customFormat="1" ht="16.5" customHeight="1">
      <c r="B112" s="122"/>
      <c r="C112" s="123" t="s">
        <v>165</v>
      </c>
      <c r="D112" s="123" t="s">
        <v>130</v>
      </c>
      <c r="E112" s="124" t="s">
        <v>898</v>
      </c>
      <c r="F112" s="125" t="s">
        <v>899</v>
      </c>
      <c r="G112" s="126" t="s">
        <v>538</v>
      </c>
      <c r="H112" s="127">
        <v>1</v>
      </c>
      <c r="I112" s="128"/>
      <c r="J112" s="128"/>
      <c r="K112" s="125" t="s">
        <v>134</v>
      </c>
      <c r="L112" s="26"/>
      <c r="M112" s="46" t="s">
        <v>1</v>
      </c>
      <c r="N112" s="129" t="s">
        <v>33</v>
      </c>
      <c r="O112" s="130">
        <v>0</v>
      </c>
      <c r="P112" s="130">
        <f>O112*H112</f>
        <v>0</v>
      </c>
      <c r="Q112" s="130">
        <v>0</v>
      </c>
      <c r="R112" s="130">
        <f>Q112*H112</f>
        <v>0</v>
      </c>
      <c r="S112" s="130">
        <v>0</v>
      </c>
      <c r="T112" s="131">
        <f>S112*H112</f>
        <v>0</v>
      </c>
      <c r="AR112" s="15" t="s">
        <v>900</v>
      </c>
      <c r="AT112" s="15" t="s">
        <v>130</v>
      </c>
      <c r="AU112" s="15" t="s">
        <v>72</v>
      </c>
      <c r="AY112" s="15" t="s">
        <v>127</v>
      </c>
      <c r="BE112" s="132">
        <f>IF(N112="základní",J112,0)</f>
        <v>0</v>
      </c>
      <c r="BF112" s="132">
        <f>IF(N112="snížená",J112,0)</f>
        <v>0</v>
      </c>
      <c r="BG112" s="132">
        <f>IF(N112="zákl. přenesená",J112,0)</f>
        <v>0</v>
      </c>
      <c r="BH112" s="132">
        <f>IF(N112="sníž. přenesená",J112,0)</f>
        <v>0</v>
      </c>
      <c r="BI112" s="132">
        <f>IF(N112="nulová",J112,0)</f>
        <v>0</v>
      </c>
      <c r="BJ112" s="15" t="s">
        <v>70</v>
      </c>
      <c r="BK112" s="132">
        <f>ROUND(I112*H112,2)</f>
        <v>0</v>
      </c>
      <c r="BL112" s="15" t="s">
        <v>900</v>
      </c>
      <c r="BM112" s="15" t="s">
        <v>901</v>
      </c>
    </row>
    <row r="113" spans="2:65" s="1" customFormat="1" ht="16.5" customHeight="1">
      <c r="B113" s="122"/>
      <c r="C113" s="123" t="s">
        <v>150</v>
      </c>
      <c r="D113" s="123" t="s">
        <v>130</v>
      </c>
      <c r="E113" s="124" t="s">
        <v>150</v>
      </c>
      <c r="F113" s="125" t="s">
        <v>902</v>
      </c>
      <c r="G113" s="126" t="s">
        <v>538</v>
      </c>
      <c r="H113" s="127">
        <v>1</v>
      </c>
      <c r="I113" s="128"/>
      <c r="J113" s="128"/>
      <c r="K113" s="125" t="s">
        <v>1</v>
      </c>
      <c r="L113" s="26"/>
      <c r="M113" s="46" t="s">
        <v>1</v>
      </c>
      <c r="N113" s="129" t="s">
        <v>33</v>
      </c>
      <c r="O113" s="130">
        <v>0</v>
      </c>
      <c r="P113" s="130">
        <f>O113*H113</f>
        <v>0</v>
      </c>
      <c r="Q113" s="130">
        <v>0</v>
      </c>
      <c r="R113" s="130">
        <f>Q113*H113</f>
        <v>0</v>
      </c>
      <c r="S113" s="130">
        <v>0</v>
      </c>
      <c r="T113" s="131">
        <f>S113*H113</f>
        <v>0</v>
      </c>
      <c r="AR113" s="15" t="s">
        <v>135</v>
      </c>
      <c r="AT113" s="15" t="s">
        <v>130</v>
      </c>
      <c r="AU113" s="15" t="s">
        <v>72</v>
      </c>
      <c r="AY113" s="15" t="s">
        <v>127</v>
      </c>
      <c r="BE113" s="132">
        <f>IF(N113="základní",J113,0)</f>
        <v>0</v>
      </c>
      <c r="BF113" s="132">
        <f>IF(N113="snížená",J113,0)</f>
        <v>0</v>
      </c>
      <c r="BG113" s="132">
        <f>IF(N113="zákl. přenesená",J113,0)</f>
        <v>0</v>
      </c>
      <c r="BH113" s="132">
        <f>IF(N113="sníž. přenesená",J113,0)</f>
        <v>0</v>
      </c>
      <c r="BI113" s="132">
        <f>IF(N113="nulová",J113,0)</f>
        <v>0</v>
      </c>
      <c r="BJ113" s="15" t="s">
        <v>70</v>
      </c>
      <c r="BK113" s="132">
        <f>ROUND(I113*H113,2)</f>
        <v>0</v>
      </c>
      <c r="BL113" s="15" t="s">
        <v>135</v>
      </c>
      <c r="BM113" s="15" t="s">
        <v>903</v>
      </c>
    </row>
    <row r="114" spans="2:51" s="11" customFormat="1" ht="12">
      <c r="B114" s="133"/>
      <c r="D114" s="134" t="s">
        <v>137</v>
      </c>
      <c r="E114" s="135" t="s">
        <v>1</v>
      </c>
      <c r="F114" s="136" t="s">
        <v>881</v>
      </c>
      <c r="H114" s="137">
        <v>1</v>
      </c>
      <c r="L114" s="133"/>
      <c r="M114" s="138"/>
      <c r="N114" s="139"/>
      <c r="O114" s="139"/>
      <c r="P114" s="139"/>
      <c r="Q114" s="139"/>
      <c r="R114" s="139"/>
      <c r="S114" s="139"/>
      <c r="T114" s="140"/>
      <c r="AT114" s="135" t="s">
        <v>137</v>
      </c>
      <c r="AU114" s="135" t="s">
        <v>72</v>
      </c>
      <c r="AV114" s="11" t="s">
        <v>72</v>
      </c>
      <c r="AW114" s="11" t="s">
        <v>25</v>
      </c>
      <c r="AX114" s="11" t="s">
        <v>62</v>
      </c>
      <c r="AY114" s="135" t="s">
        <v>127</v>
      </c>
    </row>
    <row r="115" spans="2:51" s="12" customFormat="1" ht="12">
      <c r="B115" s="141"/>
      <c r="D115" s="134" t="s">
        <v>137</v>
      </c>
      <c r="E115" s="142" t="s">
        <v>1</v>
      </c>
      <c r="F115" s="143" t="s">
        <v>139</v>
      </c>
      <c r="H115" s="144">
        <v>1</v>
      </c>
      <c r="L115" s="141"/>
      <c r="M115" s="167"/>
      <c r="N115" s="168"/>
      <c r="O115" s="168"/>
      <c r="P115" s="168"/>
      <c r="Q115" s="168"/>
      <c r="R115" s="168"/>
      <c r="S115" s="168"/>
      <c r="T115" s="169"/>
      <c r="AT115" s="142" t="s">
        <v>137</v>
      </c>
      <c r="AU115" s="142" t="s">
        <v>72</v>
      </c>
      <c r="AV115" s="12" t="s">
        <v>135</v>
      </c>
      <c r="AW115" s="12" t="s">
        <v>25</v>
      </c>
      <c r="AX115" s="12" t="s">
        <v>70</v>
      </c>
      <c r="AY115" s="142" t="s">
        <v>127</v>
      </c>
    </row>
    <row r="116" spans="2:12" s="1" customFormat="1" ht="6.95" customHeight="1">
      <c r="B116" s="36"/>
      <c r="C116" s="37"/>
      <c r="D116" s="37"/>
      <c r="E116" s="37"/>
      <c r="F116" s="37"/>
      <c r="G116" s="37"/>
      <c r="H116" s="37"/>
      <c r="I116" s="37"/>
      <c r="J116" s="37"/>
      <c r="K116" s="37"/>
      <c r="L116" s="26"/>
    </row>
  </sheetData>
  <autoFilter ref="C85:K115"/>
  <mergeCells count="9">
    <mergeCell ref="E50:H50"/>
    <mergeCell ref="E76:H76"/>
    <mergeCell ref="E78:H78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WS18\Rozpočty</dc:creator>
  <cp:keywords/>
  <dc:description/>
  <cp:lastModifiedBy>Bareš Bohumil</cp:lastModifiedBy>
  <dcterms:created xsi:type="dcterms:W3CDTF">2019-09-23T08:24:53Z</dcterms:created>
  <dcterms:modified xsi:type="dcterms:W3CDTF">2019-10-07T18:02:47Z</dcterms:modified>
  <cp:category/>
  <cp:version/>
  <cp:contentType/>
  <cp:contentStatus/>
</cp:coreProperties>
</file>