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270" windowWidth="18735" windowHeight="117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Pol'!$A$1:$U$86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6" i="12" l="1"/>
  <c r="F39" i="1" s="1"/>
  <c r="AD76" i="12"/>
  <c r="G39" i="1" s="1"/>
  <c r="G40" i="1" s="1"/>
  <c r="G25" i="1" s="1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1" i="12"/>
  <c r="I21" i="12"/>
  <c r="K21" i="12"/>
  <c r="M21" i="12"/>
  <c r="O21" i="12"/>
  <c r="Q21" i="12"/>
  <c r="U21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5" i="12"/>
  <c r="I35" i="12"/>
  <c r="K35" i="12"/>
  <c r="M35" i="12"/>
  <c r="O35" i="12"/>
  <c r="Q35" i="12"/>
  <c r="U35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I70" i="12"/>
  <c r="K70" i="12"/>
  <c r="M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I20" i="1"/>
  <c r="I19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47" i="1" l="1"/>
  <c r="F40" i="1"/>
  <c r="G23" i="1" s="1"/>
  <c r="I39" i="1"/>
  <c r="I40" i="1" s="1"/>
  <c r="J39" i="1" s="1"/>
  <c r="J40" i="1" s="1"/>
  <c r="U63" i="12"/>
  <c r="O63" i="12"/>
  <c r="U34" i="12"/>
  <c r="O34" i="12"/>
  <c r="K17" i="12"/>
  <c r="Q17" i="12"/>
  <c r="I17" i="12"/>
  <c r="U11" i="12"/>
  <c r="O11" i="12"/>
  <c r="M9" i="12"/>
  <c r="M8" i="12" s="1"/>
  <c r="K63" i="12"/>
  <c r="Q63" i="12"/>
  <c r="I63" i="12"/>
  <c r="K34" i="12"/>
  <c r="Q34" i="12"/>
  <c r="I34" i="12"/>
  <c r="U17" i="12"/>
  <c r="O17" i="12"/>
  <c r="K11" i="12"/>
  <c r="Q11" i="12"/>
  <c r="I11" i="12"/>
  <c r="G29" i="1"/>
  <c r="G28" i="1"/>
  <c r="M63" i="12"/>
  <c r="M34" i="12"/>
  <c r="M11" i="12"/>
  <c r="M17" i="12"/>
  <c r="G63" i="12"/>
  <c r="I51" i="1" s="1"/>
  <c r="G34" i="12"/>
  <c r="I50" i="1" s="1"/>
  <c r="G17" i="12"/>
  <c r="I49" i="1" s="1"/>
  <c r="I17" i="1" s="1"/>
  <c r="G11" i="12"/>
  <c r="I48" i="1" s="1"/>
  <c r="G76" i="12" l="1"/>
  <c r="I52" i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<sst xmlns="http://schemas.openxmlformats.org/spreadsheetml/2006/main" count="385" uniqueCount="227">
  <si>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</si>
  <si>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</si>
  <si>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</si>
  <si>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</si>
  <si>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</si>
  <si>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</si>
  <si>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</si>
  <si>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</si>
  <si>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</si>
  <si>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</si>
  <si>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</si>
  <si>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</si>
  <si>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</si>
  <si>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</si>
  <si>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</si>
  <si>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</si>
  <si>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</si>
  <si>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</si>
  <si>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</si>
  <si>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</si>
  <si>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</si>
  <si>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</si>
  <si>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</si>
  <si>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</si>
  <si>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</si>
  <si>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</si>
  <si>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</si>
  <si>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</si>
  <si>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</si>
  <si>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</si>
  <si>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</si>
  <si>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</si>
  <si>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</si>
  <si>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</si>
  <si>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</si>
  <si>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</si>
  <si>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</si>
  <si>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</si>
  <si>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</si>
  <si>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</si>
  <si>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</si>
  <si>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</si>
  <si>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</si>
  <si>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</si>
  <si>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Ing.Jeníčková,Ing. Zikudová</t>
  </si>
  <si>
    <t>Oprava sprch a rozvodů v int.bud. SOU Hubálov</t>
  </si>
  <si>
    <t>SOU Hubálov</t>
  </si>
  <si>
    <t>Hubálov 17</t>
  </si>
  <si>
    <t>Loukovec</t>
  </si>
  <si>
    <t>29411</t>
  </si>
  <si>
    <t>JENA-CZ, společnost s ručením omezeným</t>
  </si>
  <si>
    <t>Kacanovy 11</t>
  </si>
  <si>
    <t>Turnov</t>
  </si>
  <si>
    <t>511 01</t>
  </si>
  <si>
    <t>25295365</t>
  </si>
  <si>
    <t>Celkem za stavbu</t>
  </si>
  <si>
    <t>CZK</t>
  </si>
  <si>
    <t>Rekapitulace dílů</t>
  </si>
  <si>
    <t>Typ dílu</t>
  </si>
  <si>
    <t>3</t>
  </si>
  <si>
    <t>Svislé a kompletní konstrukce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</si>
  <si>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</si>
  <si>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</si>
  <si>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</si>
  <si>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</si>
  <si>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</si>
  <si>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</si>
  <si>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</si>
  <si>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</si>
  <si>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</si>
  <si>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</si>
  <si>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</si>
  <si>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</si>
  <si>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</si>
  <si>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</si>
  <si>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</si>
  <si>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</si>
  <si>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</si>
  <si>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</si>
  <si>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</si>
  <si>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</si>
  <si>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</si>
  <si>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</si>
  <si>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</si>
  <si>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</si>
  <si>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</si>
  <si>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</si>
  <si>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</si>
  <si>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</si>
  <si>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</si>
  <si>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</si>
  <si>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</si>
  <si>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</si>
  <si>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</si>
  <si>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</si>
  <si>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</si>
  <si>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</si>
  <si>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</si>
  <si>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340238212RT2</t>
  </si>
  <si>
    <t>Zazdívka otvorů pl.1 m2,cihlami tl.zdi nad 10 cm, s použitím suché maltové směsi</t>
  </si>
  <si>
    <t>m2</t>
  </si>
  <si>
    <t>POL1_0</t>
  </si>
  <si>
    <t>6*0,25</t>
  </si>
  <si>
    <t>VV</t>
  </si>
  <si>
    <t>974031153R00</t>
  </si>
  <si>
    <t>Vysekání rýh ve zdi cihelné 10 x 10 cm</t>
  </si>
  <si>
    <t>m</t>
  </si>
  <si>
    <t>971033531R00</t>
  </si>
  <si>
    <t>Vybourání otv. zeď cihel. pl.1 m2, tl.15 cm, MVC</t>
  </si>
  <si>
    <t>979082111R00</t>
  </si>
  <si>
    <t>Vnitrostaveništní doprava suti do 10 m</t>
  </si>
  <si>
    <t>t</t>
  </si>
  <si>
    <t>979081111R00</t>
  </si>
  <si>
    <t>Odvoz suti a vybour. hmot na skládku do 1 km</t>
  </si>
  <si>
    <t>979990102R00</t>
  </si>
  <si>
    <t>Poplatek za skládku suti - směs betonu a cihel</t>
  </si>
  <si>
    <t>721177115R00</t>
  </si>
  <si>
    <t>Potrubí POLO-KAL NG odpadní svislé D 110 x 3,4 mm</t>
  </si>
  <si>
    <t>721177103R00</t>
  </si>
  <si>
    <t>Potrubí POLO-KAL NG připojovací D 50 x 2,0 mm</t>
  </si>
  <si>
    <t>3,5*2</t>
  </si>
  <si>
    <t>721177104R00</t>
  </si>
  <si>
    <t>Potrubí POLO-KAL NG připojovací D 75 x 2,6 mm</t>
  </si>
  <si>
    <t>2*4</t>
  </si>
  <si>
    <t>721177125R00</t>
  </si>
  <si>
    <t>Čisticí kus pro POLO-KAL NG, odpadní svislé D 110</t>
  </si>
  <si>
    <t>kus</t>
  </si>
  <si>
    <t>721194105R00</t>
  </si>
  <si>
    <t>Vyvedení odpadních výpustek D 50 x 1,8</t>
  </si>
  <si>
    <t>2*(1+4)</t>
  </si>
  <si>
    <t>721223420R00</t>
  </si>
  <si>
    <t>Vpusť podlahová se zápach.uzávěr. HL 300</t>
  </si>
  <si>
    <t>721273200RT3</t>
  </si>
  <si>
    <t>Souprava ventilační střešní HL, souprava větrací hlavice PP HL810  D 110 mm</t>
  </si>
  <si>
    <t>721290123R00</t>
  </si>
  <si>
    <t>Zkouška těsnosti kanalizace kouřem DN 300</t>
  </si>
  <si>
    <t>998721103R00</t>
  </si>
  <si>
    <t>Přesun hmot pro vnitřní kanalizaci, výšky do 24 m</t>
  </si>
  <si>
    <t>721140802R00</t>
  </si>
  <si>
    <t>Demontáž potrubí litinového DN 100</t>
  </si>
  <si>
    <t>721171808R00</t>
  </si>
  <si>
    <t>Demontáž potrubí z PVC do D 114 mm</t>
  </si>
  <si>
    <t>721210812R0M</t>
  </si>
  <si>
    <t>Demontáž vpusti do DN 70</t>
  </si>
  <si>
    <t>721290821R0M</t>
  </si>
  <si>
    <t>Přesun vybouraných hmot - kanalizace, H do 24 m</t>
  </si>
  <si>
    <t>722172311R00</t>
  </si>
  <si>
    <t>Potrubí z PPR Instaplast, studená, D 20x2,8 mm</t>
  </si>
  <si>
    <t>3*1,5</t>
  </si>
  <si>
    <t>722172312R00</t>
  </si>
  <si>
    <t>Potrubí z PPR Instaplast, studená, D 25x3,5 mm</t>
  </si>
  <si>
    <t>(3*4)+2</t>
  </si>
  <si>
    <t>722172313R00</t>
  </si>
  <si>
    <t>Potrubí z PPR Instaplast, studená, D 32x4,4 mm</t>
  </si>
  <si>
    <t>722172331R00</t>
  </si>
  <si>
    <t>Potrubí z PPR Instaplast, teplá, D 20x3,4 mm</t>
  </si>
  <si>
    <t>722172332R00</t>
  </si>
  <si>
    <t>Potrubí z PPR Instaplast, teplá, D 25x4,2 mm</t>
  </si>
  <si>
    <t>6,5+6,5+2+12</t>
  </si>
  <si>
    <t>722172333R00</t>
  </si>
  <si>
    <t>Potrubí z PPR Instaplast, teplá, D 32x5,4 mm</t>
  </si>
  <si>
    <t>722181212RU2</t>
  </si>
  <si>
    <t>Izolace návleková MIRELON PRO tl. stěny 9 mm, vnitřní průměr 35 mm</t>
  </si>
  <si>
    <t>722181212RT9</t>
  </si>
  <si>
    <t>Izolace návleková MIRELON PRO tl. stěny 9 mm, vnitřní průměr 28 mm</t>
  </si>
  <si>
    <t>722181212RT7</t>
  </si>
  <si>
    <t>Izolace návleková MIRELON PRO tl. stěny 9 mm, vnitřní průměr 22 mm</t>
  </si>
  <si>
    <t>722181214RT7</t>
  </si>
  <si>
    <t>Izolace návleková MIRELON PRO tl. stěny 20 mm, vnitřní průměr 22 mm</t>
  </si>
  <si>
    <t>722181215RT9</t>
  </si>
  <si>
    <t>Izolace návleková  MIRELON PRO tl. stěny 25 mm, vnitřní průměr 28 mm</t>
  </si>
  <si>
    <t>722181215RWM</t>
  </si>
  <si>
    <t>Izolace návleková  MIRELON PRO tl. stěny 25 mm, vnitřní průměr 35 mm</t>
  </si>
  <si>
    <t>722190401R00</t>
  </si>
  <si>
    <t>Vyvedení a upevnění výpustek DN 15</t>
  </si>
  <si>
    <t>4*3*2</t>
  </si>
  <si>
    <t>4*3</t>
  </si>
  <si>
    <t>722202414R00</t>
  </si>
  <si>
    <t>Kohout kulový nerozebíratelný PP-R INSTAPLAST D 32</t>
  </si>
  <si>
    <t>722202444R00</t>
  </si>
  <si>
    <t>Kohout kulový rozeb.s výpustí PP-R INSTAPLAST D 32</t>
  </si>
  <si>
    <t>722202443R00</t>
  </si>
  <si>
    <t>Kohout kulový rozeb.s výpustí PP-R INSTAPLAST D 25</t>
  </si>
  <si>
    <t>722131936R0M</t>
  </si>
  <si>
    <t>Oprava-propojení dosavadního potrubí závit. do DN, 50</t>
  </si>
  <si>
    <t>722280107R0M</t>
  </si>
  <si>
    <t>Tlaková zkouška vodovodního potrubí DN 40</t>
  </si>
  <si>
    <t>722290234R00</t>
  </si>
  <si>
    <t>Proplach a dezinfekce vodovod.potrubí DN 80</t>
  </si>
  <si>
    <t>998722103R00</t>
  </si>
  <si>
    <t>Přesun hmot pro vnitřní vodovod, výšky do 24 m</t>
  </si>
  <si>
    <t>722130803R00</t>
  </si>
  <si>
    <t>Demontáž potrubí ocelových závitových DN 50</t>
  </si>
  <si>
    <t>722220862R00</t>
  </si>
  <si>
    <t>Demontáž armatur s dvěma závity G 5/4</t>
  </si>
  <si>
    <t>722290823R0M</t>
  </si>
  <si>
    <t>Přesun vybouraných hmot - vodovody, do H 24 m</t>
  </si>
  <si>
    <t>725845811R0M</t>
  </si>
  <si>
    <t>Baterie termost.sprchová nástěn..samouzavírací,, regulační</t>
  </si>
  <si>
    <t>soubor</t>
  </si>
  <si>
    <t>725849201R0M</t>
  </si>
  <si>
    <t>Montáž sprchových hlavic, nástěnných</t>
  </si>
  <si>
    <t>55145351R</t>
  </si>
  <si>
    <t>Sprchová hlavice antivandal</t>
  </si>
  <si>
    <t>POL3_0</t>
  </si>
  <si>
    <t>642938005R</t>
  </si>
  <si>
    <t>Vanička sprch. čtve., 1000x1000 mm</t>
  </si>
  <si>
    <t>725860224R00</t>
  </si>
  <si>
    <t>Sifon ke sprchové vaničce , D 40/50 mm</t>
  </si>
  <si>
    <t>725249102R00</t>
  </si>
  <si>
    <t>Montáž sprchových mís a vaniček</t>
  </si>
  <si>
    <t>725980122R00</t>
  </si>
  <si>
    <t>Dvířka z plastu, 200 x 300 mm</t>
  </si>
  <si>
    <t>725989101R00</t>
  </si>
  <si>
    <t>Montáž dvířek kovových i z PH</t>
  </si>
  <si>
    <t>998725103R00</t>
  </si>
  <si>
    <t>Přesun hmot pro zařizovací předměty, výšky do 24 m</t>
  </si>
  <si>
    <t>725240811R0M</t>
  </si>
  <si>
    <t>Demontáž sprchových stání bez výtokových armatur</t>
  </si>
  <si>
    <t>725820801R00</t>
  </si>
  <si>
    <t>Demontáž baterie nástěnné do G 3/4</t>
  </si>
  <si>
    <t/>
  </si>
  <si>
    <t>SUM</t>
  </si>
  <si>
    <t>POPUZIV</t>
  </si>
  <si>
    <t>END</t>
  </si>
  <si>
    <t>Slepý rozpočet</t>
  </si>
  <si>
    <t xml:space="preserve">Slepý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</si>
</sst>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18" fillId="0" borderId="35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18" fillId="0" borderId="34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3" t="s">
        <v>39</v>
      </c>
      <c r="B2" s="213"/>
      <c r="C2" s="213"/>
      <c r="D2" s="213"/>
      <c r="E2" s="213"/>
      <c r="F2" s="213"/>
      <c r="G2" s="21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1" zoomScaleNormal="100" zoomScaleSheetLayoutView="75" workbookViewId="0">
      <selection activeCell="E6" sqref="E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9" t="s">
        <v>225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9" t="s">
        <v>50</v>
      </c>
      <c r="E11" s="249"/>
      <c r="F11" s="249"/>
      <c r="G11" s="249"/>
      <c r="H11" s="28" t="s">
        <v>33</v>
      </c>
      <c r="I11" s="101" t="s">
        <v>54</v>
      </c>
      <c r="J11" s="11"/>
    </row>
    <row r="12" spans="1:15" ht="15.75" customHeight="1" x14ac:dyDescent="0.2">
      <c r="A12" s="4"/>
      <c r="B12" s="41"/>
      <c r="C12" s="26"/>
      <c r="D12" s="252" t="s">
        <v>51</v>
      </c>
      <c r="E12" s="252"/>
      <c r="F12" s="252"/>
      <c r="G12" s="252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53</v>
      </c>
      <c r="D13" s="253" t="s">
        <v>52</v>
      </c>
      <c r="E13" s="253"/>
      <c r="F13" s="253"/>
      <c r="G13" s="25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8"/>
      <c r="F15" s="248"/>
      <c r="G15" s="250"/>
      <c r="H15" s="250"/>
      <c r="I15" s="250" t="s">
        <v>28</v>
      </c>
      <c r="J15" s="251"/>
    </row>
    <row r="16" spans="1:15" ht="23.25" customHeight="1" x14ac:dyDescent="0.2">
      <c r="A16" s="151" t="s">
        <v>23</v>
      </c>
      <c r="B16" s="152" t="s">
        <v>23</v>
      </c>
      <c r="C16" s="58"/>
      <c r="D16" s="59"/>
      <c r="E16" s="229"/>
      <c r="F16" s="230"/>
      <c r="G16" s="229"/>
      <c r="H16" s="230"/>
      <c r="I16" s="229">
        <f>SUMIF(F47:F51,A16,I47:I51)+SUMIF(F47:F51,"PSU",I47:I51)</f>
        <v>0</v>
      </c>
      <c r="J16" s="231"/>
    </row>
    <row r="17" spans="1:10" ht="23.25" customHeight="1" x14ac:dyDescent="0.2">
      <c r="A17" s="151" t="s">
        <v>24</v>
      </c>
      <c r="B17" s="152" t="s">
        <v>24</v>
      </c>
      <c r="C17" s="58"/>
      <c r="D17" s="59"/>
      <c r="E17" s="229"/>
      <c r="F17" s="230"/>
      <c r="G17" s="229"/>
      <c r="H17" s="230"/>
      <c r="I17" s="229">
        <f>SUMIF(F47:F51,A17,I47:I51)</f>
        <v>0</v>
      </c>
      <c r="J17" s="231"/>
    </row>
    <row r="18" spans="1:10" ht="23.25" customHeight="1" x14ac:dyDescent="0.2">
      <c r="A18" s="151" t="s">
        <v>25</v>
      </c>
      <c r="B18" s="152" t="s">
        <v>25</v>
      </c>
      <c r="C18" s="58"/>
      <c r="D18" s="59"/>
      <c r="E18" s="229"/>
      <c r="F18" s="230"/>
      <c r="G18" s="229"/>
      <c r="H18" s="230"/>
      <c r="I18" s="229">
        <f>SUMIF(F47:F51,A18,I47:I51)</f>
        <v>0</v>
      </c>
      <c r="J18" s="231"/>
    </row>
    <row r="19" spans="1:10" ht="23.25" customHeight="1" x14ac:dyDescent="0.2">
      <c r="A19" s="151" t="s">
        <v>69</v>
      </c>
      <c r="B19" s="152" t="s">
        <v>26</v>
      </c>
      <c r="C19" s="58"/>
      <c r="D19" s="59"/>
      <c r="E19" s="229"/>
      <c r="F19" s="230"/>
      <c r="G19" s="229"/>
      <c r="H19" s="230"/>
      <c r="I19" s="229">
        <f>SUMIF(F47:F51,A19,I47:I51)</f>
        <v>0</v>
      </c>
      <c r="J19" s="231"/>
    </row>
    <row r="20" spans="1:10" ht="23.25" customHeight="1" x14ac:dyDescent="0.2">
      <c r="A20" s="151" t="s">
        <v>70</v>
      </c>
      <c r="B20" s="152" t="s">
        <v>27</v>
      </c>
      <c r="C20" s="58"/>
      <c r="D20" s="59"/>
      <c r="E20" s="229"/>
      <c r="F20" s="230"/>
      <c r="G20" s="229"/>
      <c r="H20" s="230"/>
      <c r="I20" s="229">
        <f>SUMIF(F47:F51,A20,I47:I51)</f>
        <v>0</v>
      </c>
      <c r="J20" s="231"/>
    </row>
    <row r="21" spans="1:10" ht="23.25" customHeight="1" x14ac:dyDescent="0.2">
      <c r="A21" s="4"/>
      <c r="B21" s="74" t="s">
        <v>28</v>
      </c>
      <c r="C21" s="75"/>
      <c r="D21" s="76"/>
      <c r="E21" s="237"/>
      <c r="F21" s="246"/>
      <c r="G21" s="237"/>
      <c r="H21" s="246"/>
      <c r="I21" s="237">
        <f>SUM(I16:J20)</f>
        <v>0</v>
      </c>
      <c r="J21" s="23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5">
        <f>ZakladDPHSniVypocet</f>
        <v>0</v>
      </c>
      <c r="H23" s="236"/>
      <c r="I23" s="236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3">
        <f>I23*E23/100</f>
        <v>0</v>
      </c>
      <c r="H24" s="234"/>
      <c r="I24" s="234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5">
        <f>ZakladDPHZaklVypocet</f>
        <v>0</v>
      </c>
      <c r="H25" s="236"/>
      <c r="I25" s="236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2">
        <f>I25*E25/100</f>
        <v>0</v>
      </c>
      <c r="H26" s="243"/>
      <c r="I26" s="243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44">
        <f>0</f>
        <v>0</v>
      </c>
      <c r="H27" s="244"/>
      <c r="I27" s="244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47">
        <f>ZakladDPHSniVypocet+ZakladDPHZaklVypocet</f>
        <v>0</v>
      </c>
      <c r="H28" s="247"/>
      <c r="I28" s="247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45">
        <f>ZakladDPHSni+DPHSni+ZakladDPHZakl+DPHZakl+Zaokrouhleni</f>
        <v>0</v>
      </c>
      <c r="H29" s="245"/>
      <c r="I29" s="245"/>
      <c r="J29" s="129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43712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2" t="s">
        <v>2</v>
      </c>
      <c r="E35" s="23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21"/>
      <c r="D39" s="222"/>
      <c r="E39" s="222"/>
      <c r="F39" s="116">
        <f>' Pol'!AC76</f>
        <v>0</v>
      </c>
      <c r="G39" s="117">
        <f>' Pol'!AD76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23" t="s">
        <v>55</v>
      </c>
      <c r="C40" s="224"/>
      <c r="D40" s="224"/>
      <c r="E40" s="224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 x14ac:dyDescent="0.25">
      <c r="B44" s="130" t="s">
        <v>57</v>
      </c>
    </row>
    <row r="46" spans="1:10" ht="25.5" customHeight="1" x14ac:dyDescent="0.2">
      <c r="A46" s="131"/>
      <c r="B46" s="135" t="s">
        <v>16</v>
      </c>
      <c r="C46" s="135" t="s">
        <v>5</v>
      </c>
      <c r="D46" s="136"/>
      <c r="E46" s="136"/>
      <c r="F46" s="139" t="s">
        <v>58</v>
      </c>
      <c r="G46" s="139"/>
      <c r="H46" s="139"/>
      <c r="I46" s="225" t="s">
        <v>28</v>
      </c>
      <c r="J46" s="225"/>
    </row>
    <row r="47" spans="1:10" ht="25.5" customHeight="1" x14ac:dyDescent="0.2">
      <c r="A47" s="132"/>
      <c r="B47" s="140" t="s">
        <v>59</v>
      </c>
      <c r="C47" s="227" t="s">
        <v>60</v>
      </c>
      <c r="D47" s="228"/>
      <c r="E47" s="228"/>
      <c r="F47" s="142" t="s">
        <v>23</v>
      </c>
      <c r="G47" s="143"/>
      <c r="H47" s="143"/>
      <c r="I47" s="226">
        <f>' Pol'!G8</f>
        <v>0</v>
      </c>
      <c r="J47" s="226"/>
    </row>
    <row r="48" spans="1:10" ht="25.5" customHeight="1" x14ac:dyDescent="0.2">
      <c r="A48" s="132"/>
      <c r="B48" s="134" t="s">
        <v>61</v>
      </c>
      <c r="C48" s="216" t="s">
        <v>62</v>
      </c>
      <c r="D48" s="217"/>
      <c r="E48" s="217"/>
      <c r="F48" s="144" t="s">
        <v>23</v>
      </c>
      <c r="G48" s="145"/>
      <c r="H48" s="145"/>
      <c r="I48" s="215">
        <f>' Pol'!G11</f>
        <v>0</v>
      </c>
      <c r="J48" s="215"/>
    </row>
    <row r="49" spans="1:10" ht="25.5" customHeight="1" x14ac:dyDescent="0.2">
      <c r="A49" s="132"/>
      <c r="B49" s="134" t="s">
        <v>63</v>
      </c>
      <c r="C49" s="216" t="s">
        <v>64</v>
      </c>
      <c r="D49" s="217"/>
      <c r="E49" s="217"/>
      <c r="F49" s="144" t="s">
        <v>24</v>
      </c>
      <c r="G49" s="145"/>
      <c r="H49" s="145"/>
      <c r="I49" s="215">
        <f>' Pol'!G17</f>
        <v>0</v>
      </c>
      <c r="J49" s="215"/>
    </row>
    <row r="50" spans="1:10" ht="25.5" customHeight="1" x14ac:dyDescent="0.2">
      <c r="A50" s="132"/>
      <c r="B50" s="134" t="s">
        <v>65</v>
      </c>
      <c r="C50" s="216" t="s">
        <v>66</v>
      </c>
      <c r="D50" s="217"/>
      <c r="E50" s="217"/>
      <c r="F50" s="144" t="s">
        <v>24</v>
      </c>
      <c r="G50" s="145"/>
      <c r="H50" s="145"/>
      <c r="I50" s="215">
        <f>' Pol'!G34</f>
        <v>0</v>
      </c>
      <c r="J50" s="215"/>
    </row>
    <row r="51" spans="1:10" ht="25.5" customHeight="1" x14ac:dyDescent="0.2">
      <c r="A51" s="132"/>
      <c r="B51" s="141" t="s">
        <v>67</v>
      </c>
      <c r="C51" s="219" t="s">
        <v>68</v>
      </c>
      <c r="D51" s="220"/>
      <c r="E51" s="220"/>
      <c r="F51" s="146" t="s">
        <v>24</v>
      </c>
      <c r="G51" s="147"/>
      <c r="H51" s="147"/>
      <c r="I51" s="218">
        <f>' Pol'!G63</f>
        <v>0</v>
      </c>
      <c r="J51" s="218"/>
    </row>
    <row r="52" spans="1:10" ht="25.5" customHeight="1" x14ac:dyDescent="0.2">
      <c r="A52" s="133"/>
      <c r="B52" s="137" t="s">
        <v>1</v>
      </c>
      <c r="C52" s="137"/>
      <c r="D52" s="138"/>
      <c r="E52" s="138"/>
      <c r="F52" s="148"/>
      <c r="G52" s="149"/>
      <c r="H52" s="149"/>
      <c r="I52" s="214">
        <f>SUM(I47:I51)</f>
        <v>0</v>
      </c>
      <c r="J52" s="214"/>
    </row>
    <row r="53" spans="1:10" x14ac:dyDescent="0.2">
      <c r="F53" s="150"/>
      <c r="G53" s="103"/>
      <c r="H53" s="150"/>
      <c r="I53" s="103"/>
      <c r="J53" s="103"/>
    </row>
    <row r="54" spans="1:10" x14ac:dyDescent="0.2">
      <c r="F54" s="150"/>
      <c r="G54" s="103"/>
      <c r="H54" s="150"/>
      <c r="I54" s="103"/>
      <c r="J54" s="103"/>
    </row>
    <row r="55" spans="1:10" x14ac:dyDescent="0.2">
      <c r="F55" s="150"/>
      <c r="G55" s="103"/>
      <c r="H55" s="150"/>
      <c r="I55" s="103"/>
      <c r="J55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52:J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6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79" t="s">
        <v>41</v>
      </c>
      <c r="B2" s="78"/>
      <c r="C2" s="256"/>
      <c r="D2" s="256"/>
      <c r="E2" s="256"/>
      <c r="F2" s="256"/>
      <c r="G2" s="257"/>
    </row>
    <row r="3" spans="1:7" ht="24.95" hidden="1" customHeight="1" x14ac:dyDescent="0.2">
      <c r="A3" s="79" t="s">
        <v>7</v>
      </c>
      <c r="B3" s="78"/>
      <c r="C3" s="256"/>
      <c r="D3" s="256"/>
      <c r="E3" s="256"/>
      <c r="F3" s="256"/>
      <c r="G3" s="257"/>
    </row>
    <row r="4" spans="1:7" ht="24.95" hidden="1" customHeight="1" x14ac:dyDescent="0.2">
      <c r="A4" s="79" t="s">
        <v>8</v>
      </c>
      <c r="B4" s="78"/>
      <c r="C4" s="256"/>
      <c r="D4" s="256"/>
      <c r="E4" s="256"/>
      <c r="F4" s="256"/>
      <c r="G4" s="25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C9" sqref="C9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8" t="s">
        <v>226</v>
      </c>
      <c r="B1" s="258"/>
      <c r="C1" s="258"/>
      <c r="D1" s="258"/>
      <c r="E1" s="258"/>
      <c r="F1" s="258"/>
      <c r="G1" s="258"/>
      <c r="AE1" t="s">
        <v>72</v>
      </c>
    </row>
    <row r="2" spans="1:60" ht="24.95" customHeight="1" x14ac:dyDescent="0.2">
      <c r="A2" s="156" t="s">
        <v>71</v>
      </c>
      <c r="B2" s="154"/>
      <c r="C2" s="259" t="s">
        <v>45</v>
      </c>
      <c r="D2" s="260"/>
      <c r="E2" s="260"/>
      <c r="F2" s="260"/>
      <c r="G2" s="261"/>
      <c r="AE2" t="s">
        <v>73</v>
      </c>
    </row>
    <row r="3" spans="1:60" ht="24.95" hidden="1" customHeight="1" x14ac:dyDescent="0.2">
      <c r="A3" s="157" t="s">
        <v>7</v>
      </c>
      <c r="B3" s="155"/>
      <c r="C3" s="262"/>
      <c r="D3" s="262"/>
      <c r="E3" s="262"/>
      <c r="F3" s="262"/>
      <c r="G3" s="263"/>
      <c r="AE3" t="s">
        <v>74</v>
      </c>
    </row>
    <row r="4" spans="1:60" ht="24.95" hidden="1" customHeight="1" x14ac:dyDescent="0.2">
      <c r="A4" s="157" t="s">
        <v>8</v>
      </c>
      <c r="B4" s="155"/>
      <c r="C4" s="264"/>
      <c r="D4" s="262"/>
      <c r="E4" s="262"/>
      <c r="F4" s="262"/>
      <c r="G4" s="263"/>
      <c r="AE4" t="s">
        <v>75</v>
      </c>
    </row>
    <row r="5" spans="1:60" hidden="1" x14ac:dyDescent="0.2">
      <c r="A5" s="158" t="s">
        <v>76</v>
      </c>
      <c r="B5" s="159"/>
      <c r="C5" s="160"/>
      <c r="D5" s="161"/>
      <c r="E5" s="162"/>
      <c r="F5" s="162"/>
      <c r="G5" s="163"/>
      <c r="AE5" t="s">
        <v>77</v>
      </c>
    </row>
    <row r="6" spans="1:60" x14ac:dyDescent="0.2">
      <c r="D6" s="153"/>
    </row>
    <row r="7" spans="1:60" ht="38.25" x14ac:dyDescent="0.2">
      <c r="A7" s="168" t="s">
        <v>78</v>
      </c>
      <c r="B7" s="169" t="s">
        <v>79</v>
      </c>
      <c r="C7" s="169" t="s">
        <v>80</v>
      </c>
      <c r="D7" s="185" t="s">
        <v>81</v>
      </c>
      <c r="E7" s="168" t="s">
        <v>82</v>
      </c>
      <c r="F7" s="164" t="s">
        <v>83</v>
      </c>
      <c r="G7" s="186" t="s">
        <v>28</v>
      </c>
      <c r="H7" s="187" t="s">
        <v>29</v>
      </c>
      <c r="I7" s="187" t="s">
        <v>84</v>
      </c>
      <c r="J7" s="187" t="s">
        <v>30</v>
      </c>
      <c r="K7" s="187" t="s">
        <v>85</v>
      </c>
      <c r="L7" s="187" t="s">
        <v>86</v>
      </c>
      <c r="M7" s="187" t="s">
        <v>87</v>
      </c>
      <c r="N7" s="187" t="s">
        <v>88</v>
      </c>
      <c r="O7" s="187" t="s">
        <v>89</v>
      </c>
      <c r="P7" s="187" t="s">
        <v>90</v>
      </c>
      <c r="Q7" s="187" t="s">
        <v>91</v>
      </c>
      <c r="R7" s="187" t="s">
        <v>92</v>
      </c>
      <c r="S7" s="187" t="s">
        <v>93</v>
      </c>
      <c r="T7" s="187" t="s">
        <v>94</v>
      </c>
      <c r="U7" s="170" t="s">
        <v>95</v>
      </c>
    </row>
    <row r="8" spans="1:60" x14ac:dyDescent="0.2">
      <c r="A8" s="188" t="s">
        <v>96</v>
      </c>
      <c r="B8" s="189" t="s">
        <v>59</v>
      </c>
      <c r="C8" s="190" t="s">
        <v>60</v>
      </c>
      <c r="D8" s="191"/>
      <c r="E8" s="192"/>
      <c r="F8" s="179"/>
      <c r="G8" s="179">
        <f>SUMIF(AE9:AE10,"&lt;&gt;NOR",G9:G10)</f>
        <v>0</v>
      </c>
      <c r="H8" s="179"/>
      <c r="I8" s="179">
        <f>SUM(I9:I10)</f>
        <v>0</v>
      </c>
      <c r="J8" s="179"/>
      <c r="K8" s="179">
        <f>SUM(K9:K10)</f>
        <v>0</v>
      </c>
      <c r="L8" s="179"/>
      <c r="M8" s="179">
        <f>SUM(M9:M10)</f>
        <v>0</v>
      </c>
      <c r="N8" s="179"/>
      <c r="O8" s="179">
        <f>SUM(O9:O10)</f>
        <v>0.39</v>
      </c>
      <c r="P8" s="179"/>
      <c r="Q8" s="179">
        <f>SUM(Q9:Q10)</f>
        <v>0</v>
      </c>
      <c r="R8" s="179"/>
      <c r="S8" s="179"/>
      <c r="T8" s="193"/>
      <c r="U8" s="179">
        <f>SUM(U9:U10)</f>
        <v>1.55</v>
      </c>
      <c r="AE8" t="s">
        <v>97</v>
      </c>
    </row>
    <row r="9" spans="1:60" ht="22.5" outlineLevel="1" x14ac:dyDescent="0.2">
      <c r="A9" s="166">
        <v>1</v>
      </c>
      <c r="B9" s="171" t="s">
        <v>98</v>
      </c>
      <c r="C9" s="206" t="s">
        <v>99</v>
      </c>
      <c r="D9" s="173" t="s">
        <v>100</v>
      </c>
      <c r="E9" s="176">
        <v>1.5</v>
      </c>
      <c r="F9" s="180"/>
      <c r="G9" s="181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0</v>
      </c>
      <c r="M9" s="181">
        <f>G9*(1+L9/100)</f>
        <v>0</v>
      </c>
      <c r="N9" s="181">
        <v>0.25696000000000002</v>
      </c>
      <c r="O9" s="181">
        <f>ROUND(E9*N9,2)</f>
        <v>0.39</v>
      </c>
      <c r="P9" s="181">
        <v>0</v>
      </c>
      <c r="Q9" s="181">
        <f>ROUND(E9*P9,2)</f>
        <v>0</v>
      </c>
      <c r="R9" s="181"/>
      <c r="S9" s="181"/>
      <c r="T9" s="182">
        <v>1.0329999999999999</v>
      </c>
      <c r="U9" s="181">
        <f>ROUND(E9*T9,2)</f>
        <v>1.55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101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">
      <c r="A10" s="166"/>
      <c r="B10" s="171"/>
      <c r="C10" s="207" t="s">
        <v>102</v>
      </c>
      <c r="D10" s="174"/>
      <c r="E10" s="177">
        <v>1.5</v>
      </c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2"/>
      <c r="U10" s="181"/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103</v>
      </c>
      <c r="AF10" s="165">
        <v>0</v>
      </c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x14ac:dyDescent="0.2">
      <c r="A11" s="167" t="s">
        <v>96</v>
      </c>
      <c r="B11" s="172" t="s">
        <v>61</v>
      </c>
      <c r="C11" s="208" t="s">
        <v>62</v>
      </c>
      <c r="D11" s="175"/>
      <c r="E11" s="178"/>
      <c r="F11" s="183"/>
      <c r="G11" s="183">
        <f>SUMIF(AE12:AE16,"&lt;&gt;NOR",G12:G16)</f>
        <v>0</v>
      </c>
      <c r="H11" s="183"/>
      <c r="I11" s="183">
        <f>SUM(I12:I16)</f>
        <v>0</v>
      </c>
      <c r="J11" s="183"/>
      <c r="K11" s="183">
        <f>SUM(K12:K16)</f>
        <v>0</v>
      </c>
      <c r="L11" s="183"/>
      <c r="M11" s="183">
        <f>SUM(M12:M16)</f>
        <v>0</v>
      </c>
      <c r="N11" s="183"/>
      <c r="O11" s="183">
        <f>SUM(O12:O16)</f>
        <v>0</v>
      </c>
      <c r="P11" s="183"/>
      <c r="Q11" s="183">
        <f>SUM(Q12:Q16)</f>
        <v>0.43</v>
      </c>
      <c r="R11" s="183"/>
      <c r="S11" s="183"/>
      <c r="T11" s="184"/>
      <c r="U11" s="183">
        <f>SUM(U12:U16)</f>
        <v>2.02</v>
      </c>
      <c r="AE11" t="s">
        <v>97</v>
      </c>
    </row>
    <row r="12" spans="1:60" outlineLevel="1" x14ac:dyDescent="0.2">
      <c r="A12" s="166">
        <v>2</v>
      </c>
      <c r="B12" s="171" t="s">
        <v>104</v>
      </c>
      <c r="C12" s="206" t="s">
        <v>105</v>
      </c>
      <c r="D12" s="173" t="s">
        <v>106</v>
      </c>
      <c r="E12" s="176">
        <v>1</v>
      </c>
      <c r="F12" s="180"/>
      <c r="G12" s="181">
        <f>ROUND(E12*F12,2)</f>
        <v>0</v>
      </c>
      <c r="H12" s="180"/>
      <c r="I12" s="181">
        <f>ROUND(E12*H12,2)</f>
        <v>0</v>
      </c>
      <c r="J12" s="180"/>
      <c r="K12" s="181">
        <f>ROUND(E12*J12,2)</f>
        <v>0</v>
      </c>
      <c r="L12" s="181">
        <v>0</v>
      </c>
      <c r="M12" s="181">
        <f>G12*(1+L12/100)</f>
        <v>0</v>
      </c>
      <c r="N12" s="181">
        <v>4.8999999999999998E-4</v>
      </c>
      <c r="O12" s="181">
        <f>ROUND(E12*N12,2)</f>
        <v>0</v>
      </c>
      <c r="P12" s="181">
        <v>1.7999999999999999E-2</v>
      </c>
      <c r="Q12" s="181">
        <f>ROUND(E12*P12,2)</f>
        <v>0.02</v>
      </c>
      <c r="R12" s="181"/>
      <c r="S12" s="181"/>
      <c r="T12" s="182">
        <v>0.34200000000000003</v>
      </c>
      <c r="U12" s="181">
        <f>ROUND(E12*T12,2)</f>
        <v>0.34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101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">
      <c r="A13" s="166">
        <v>3</v>
      </c>
      <c r="B13" s="171" t="s">
        <v>107</v>
      </c>
      <c r="C13" s="206" t="s">
        <v>108</v>
      </c>
      <c r="D13" s="173" t="s">
        <v>100</v>
      </c>
      <c r="E13" s="176">
        <v>1.5</v>
      </c>
      <c r="F13" s="180"/>
      <c r="G13" s="181">
        <f>ROUND(E13*F13,2)</f>
        <v>0</v>
      </c>
      <c r="H13" s="180"/>
      <c r="I13" s="181">
        <f>ROUND(E13*H13,2)</f>
        <v>0</v>
      </c>
      <c r="J13" s="180"/>
      <c r="K13" s="181">
        <f>ROUND(E13*J13,2)</f>
        <v>0</v>
      </c>
      <c r="L13" s="181">
        <v>0</v>
      </c>
      <c r="M13" s="181">
        <f>G13*(1+L13/100)</f>
        <v>0</v>
      </c>
      <c r="N13" s="181">
        <v>1.65E-3</v>
      </c>
      <c r="O13" s="181">
        <f>ROUND(E13*N13,2)</f>
        <v>0</v>
      </c>
      <c r="P13" s="181">
        <v>0.27</v>
      </c>
      <c r="Q13" s="181">
        <f>ROUND(E13*P13,2)</f>
        <v>0.41</v>
      </c>
      <c r="R13" s="181"/>
      <c r="S13" s="181"/>
      <c r="T13" s="182">
        <v>0.70499999999999996</v>
      </c>
      <c r="U13" s="181">
        <f>ROUND(E13*T13,2)</f>
        <v>1.06</v>
      </c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101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">
      <c r="A14" s="166">
        <v>4</v>
      </c>
      <c r="B14" s="171" t="s">
        <v>109</v>
      </c>
      <c r="C14" s="206" t="s">
        <v>110</v>
      </c>
      <c r="D14" s="173" t="s">
        <v>111</v>
      </c>
      <c r="E14" s="176">
        <v>0.43</v>
      </c>
      <c r="F14" s="180"/>
      <c r="G14" s="181">
        <f>ROUND(E14*F14,2)</f>
        <v>0</v>
      </c>
      <c r="H14" s="180"/>
      <c r="I14" s="181">
        <f>ROUND(E14*H14,2)</f>
        <v>0</v>
      </c>
      <c r="J14" s="180"/>
      <c r="K14" s="181">
        <f>ROUND(E14*J14,2)</f>
        <v>0</v>
      </c>
      <c r="L14" s="181">
        <v>0</v>
      </c>
      <c r="M14" s="181">
        <f>G14*(1+L14/100)</f>
        <v>0</v>
      </c>
      <c r="N14" s="181">
        <v>0</v>
      </c>
      <c r="O14" s="181">
        <f>ROUND(E14*N14,2)</f>
        <v>0</v>
      </c>
      <c r="P14" s="181">
        <v>0</v>
      </c>
      <c r="Q14" s="181">
        <f>ROUND(E14*P14,2)</f>
        <v>0</v>
      </c>
      <c r="R14" s="181"/>
      <c r="S14" s="181"/>
      <c r="T14" s="182">
        <v>0.94199999999999995</v>
      </c>
      <c r="U14" s="181">
        <f>ROUND(E14*T14,2)</f>
        <v>0.41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101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166">
        <v>5</v>
      </c>
      <c r="B15" s="171" t="s">
        <v>112</v>
      </c>
      <c r="C15" s="206" t="s">
        <v>113</v>
      </c>
      <c r="D15" s="173" t="s">
        <v>111</v>
      </c>
      <c r="E15" s="176">
        <v>0.43</v>
      </c>
      <c r="F15" s="180"/>
      <c r="G15" s="181">
        <f>ROUND(E15*F15,2)</f>
        <v>0</v>
      </c>
      <c r="H15" s="180"/>
      <c r="I15" s="181">
        <f>ROUND(E15*H15,2)</f>
        <v>0</v>
      </c>
      <c r="J15" s="180"/>
      <c r="K15" s="181">
        <f>ROUND(E15*J15,2)</f>
        <v>0</v>
      </c>
      <c r="L15" s="181">
        <v>0</v>
      </c>
      <c r="M15" s="181">
        <f>G15*(1+L15/100)</f>
        <v>0</v>
      </c>
      <c r="N15" s="181">
        <v>0</v>
      </c>
      <c r="O15" s="181">
        <f>ROUND(E15*N15,2)</f>
        <v>0</v>
      </c>
      <c r="P15" s="181">
        <v>0</v>
      </c>
      <c r="Q15" s="181">
        <f>ROUND(E15*P15,2)</f>
        <v>0</v>
      </c>
      <c r="R15" s="181"/>
      <c r="S15" s="181"/>
      <c r="T15" s="182">
        <v>0.49</v>
      </c>
      <c r="U15" s="181">
        <f>ROUND(E15*T15,2)</f>
        <v>0.21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101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 x14ac:dyDescent="0.2">
      <c r="A16" s="166">
        <v>6</v>
      </c>
      <c r="B16" s="171" t="s">
        <v>114</v>
      </c>
      <c r="C16" s="206" t="s">
        <v>115</v>
      </c>
      <c r="D16" s="173" t="s">
        <v>111</v>
      </c>
      <c r="E16" s="176">
        <v>0.43</v>
      </c>
      <c r="F16" s="180"/>
      <c r="G16" s="181">
        <f>ROUND(E16*F16,2)</f>
        <v>0</v>
      </c>
      <c r="H16" s="180"/>
      <c r="I16" s="181">
        <f>ROUND(E16*H16,2)</f>
        <v>0</v>
      </c>
      <c r="J16" s="180"/>
      <c r="K16" s="181">
        <f>ROUND(E16*J16,2)</f>
        <v>0</v>
      </c>
      <c r="L16" s="181">
        <v>0</v>
      </c>
      <c r="M16" s="181">
        <f>G16*(1+L16/100)</f>
        <v>0</v>
      </c>
      <c r="N16" s="181">
        <v>0</v>
      </c>
      <c r="O16" s="181">
        <f>ROUND(E16*N16,2)</f>
        <v>0</v>
      </c>
      <c r="P16" s="181">
        <v>0</v>
      </c>
      <c r="Q16" s="181">
        <f>ROUND(E16*P16,2)</f>
        <v>0</v>
      </c>
      <c r="R16" s="181"/>
      <c r="S16" s="181"/>
      <c r="T16" s="182">
        <v>0</v>
      </c>
      <c r="U16" s="181">
        <f>ROUND(E16*T16,2)</f>
        <v>0</v>
      </c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101</v>
      </c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x14ac:dyDescent="0.2">
      <c r="A17" s="167" t="s">
        <v>96</v>
      </c>
      <c r="B17" s="172" t="s">
        <v>63</v>
      </c>
      <c r="C17" s="208" t="s">
        <v>64</v>
      </c>
      <c r="D17" s="175"/>
      <c r="E17" s="178"/>
      <c r="F17" s="183"/>
      <c r="G17" s="183">
        <f>SUMIF(AE18:AE33,"&lt;&gt;NOR",G18:G33)</f>
        <v>0</v>
      </c>
      <c r="H17" s="183"/>
      <c r="I17" s="183">
        <f>SUM(I18:I33)</f>
        <v>0</v>
      </c>
      <c r="J17" s="183"/>
      <c r="K17" s="183">
        <f>SUM(K18:K33)</f>
        <v>0</v>
      </c>
      <c r="L17" s="183"/>
      <c r="M17" s="183">
        <f>SUM(M18:M33)</f>
        <v>0</v>
      </c>
      <c r="N17" s="183"/>
      <c r="O17" s="183">
        <f>SUM(O18:O33)</f>
        <v>0.03</v>
      </c>
      <c r="P17" s="183"/>
      <c r="Q17" s="183">
        <f>SUM(Q18:Q33)</f>
        <v>0.49</v>
      </c>
      <c r="R17" s="183"/>
      <c r="S17" s="183"/>
      <c r="T17" s="184"/>
      <c r="U17" s="183">
        <f>SUM(U18:U33)</f>
        <v>35.169999999999995</v>
      </c>
      <c r="AE17" t="s">
        <v>97</v>
      </c>
    </row>
    <row r="18" spans="1:60" ht="22.5" outlineLevel="1" x14ac:dyDescent="0.2">
      <c r="A18" s="166">
        <v>7</v>
      </c>
      <c r="B18" s="171" t="s">
        <v>116</v>
      </c>
      <c r="C18" s="206" t="s">
        <v>117</v>
      </c>
      <c r="D18" s="173" t="s">
        <v>106</v>
      </c>
      <c r="E18" s="176">
        <v>14</v>
      </c>
      <c r="F18" s="180"/>
      <c r="G18" s="181">
        <f>ROUND(E18*F18,2)</f>
        <v>0</v>
      </c>
      <c r="H18" s="180"/>
      <c r="I18" s="181">
        <f>ROUND(E18*H18,2)</f>
        <v>0</v>
      </c>
      <c r="J18" s="180"/>
      <c r="K18" s="181">
        <f>ROUND(E18*J18,2)</f>
        <v>0</v>
      </c>
      <c r="L18" s="181">
        <v>0</v>
      </c>
      <c r="M18" s="181">
        <f>G18*(1+L18/100)</f>
        <v>0</v>
      </c>
      <c r="N18" s="181">
        <v>1.6800000000000001E-3</v>
      </c>
      <c r="O18" s="181">
        <f>ROUND(E18*N18,2)</f>
        <v>0.02</v>
      </c>
      <c r="P18" s="181">
        <v>0</v>
      </c>
      <c r="Q18" s="181">
        <f>ROUND(E18*P18,2)</f>
        <v>0</v>
      </c>
      <c r="R18" s="181"/>
      <c r="S18" s="181"/>
      <c r="T18" s="182">
        <v>0.79700000000000004</v>
      </c>
      <c r="U18" s="181">
        <f>ROUND(E18*T18,2)</f>
        <v>11.16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101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166">
        <v>8</v>
      </c>
      <c r="B19" s="171" t="s">
        <v>118</v>
      </c>
      <c r="C19" s="206" t="s">
        <v>119</v>
      </c>
      <c r="D19" s="173" t="s">
        <v>106</v>
      </c>
      <c r="E19" s="176">
        <v>7</v>
      </c>
      <c r="F19" s="180"/>
      <c r="G19" s="181">
        <f>ROUND(E19*F19,2)</f>
        <v>0</v>
      </c>
      <c r="H19" s="180"/>
      <c r="I19" s="181">
        <f>ROUND(E19*H19,2)</f>
        <v>0</v>
      </c>
      <c r="J19" s="180"/>
      <c r="K19" s="181">
        <f>ROUND(E19*J19,2)</f>
        <v>0</v>
      </c>
      <c r="L19" s="181">
        <v>0</v>
      </c>
      <c r="M19" s="181">
        <f>G19*(1+L19/100)</f>
        <v>0</v>
      </c>
      <c r="N19" s="181">
        <v>5.1000000000000004E-4</v>
      </c>
      <c r="O19" s="181">
        <f>ROUND(E19*N19,2)</f>
        <v>0</v>
      </c>
      <c r="P19" s="181">
        <v>0</v>
      </c>
      <c r="Q19" s="181">
        <f>ROUND(E19*P19,2)</f>
        <v>0</v>
      </c>
      <c r="R19" s="181"/>
      <c r="S19" s="181"/>
      <c r="T19" s="182">
        <v>0.35899999999999999</v>
      </c>
      <c r="U19" s="181">
        <f>ROUND(E19*T19,2)</f>
        <v>2.5099999999999998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101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">
      <c r="A20" s="166"/>
      <c r="B20" s="171"/>
      <c r="C20" s="207" t="s">
        <v>120</v>
      </c>
      <c r="D20" s="174"/>
      <c r="E20" s="177">
        <v>7</v>
      </c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2"/>
      <c r="U20" s="181"/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103</v>
      </c>
      <c r="AF20" s="165">
        <v>0</v>
      </c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166">
        <v>9</v>
      </c>
      <c r="B21" s="171" t="s">
        <v>121</v>
      </c>
      <c r="C21" s="206" t="s">
        <v>122</v>
      </c>
      <c r="D21" s="173" t="s">
        <v>106</v>
      </c>
      <c r="E21" s="176">
        <v>8</v>
      </c>
      <c r="F21" s="180"/>
      <c r="G21" s="181">
        <f>ROUND(E21*F21,2)</f>
        <v>0</v>
      </c>
      <c r="H21" s="180"/>
      <c r="I21" s="181">
        <f>ROUND(E21*H21,2)</f>
        <v>0</v>
      </c>
      <c r="J21" s="180"/>
      <c r="K21" s="181">
        <f>ROUND(E21*J21,2)</f>
        <v>0</v>
      </c>
      <c r="L21" s="181">
        <v>0</v>
      </c>
      <c r="M21" s="181">
        <f>G21*(1+L21/100)</f>
        <v>0</v>
      </c>
      <c r="N21" s="181">
        <v>9.7000000000000005E-4</v>
      </c>
      <c r="O21" s="181">
        <f>ROUND(E21*N21,2)</f>
        <v>0.01</v>
      </c>
      <c r="P21" s="181">
        <v>0</v>
      </c>
      <c r="Q21" s="181">
        <f>ROUND(E21*P21,2)</f>
        <v>0</v>
      </c>
      <c r="R21" s="181"/>
      <c r="S21" s="181"/>
      <c r="T21" s="182">
        <v>0.45200000000000001</v>
      </c>
      <c r="U21" s="181">
        <f>ROUND(E21*T21,2)</f>
        <v>3.62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101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166"/>
      <c r="B22" s="171"/>
      <c r="C22" s="207" t="s">
        <v>123</v>
      </c>
      <c r="D22" s="174"/>
      <c r="E22" s="177">
        <v>8</v>
      </c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2"/>
      <c r="U22" s="181"/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103</v>
      </c>
      <c r="AF22" s="165">
        <v>0</v>
      </c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">
      <c r="A23" s="166">
        <v>10</v>
      </c>
      <c r="B23" s="171" t="s">
        <v>124</v>
      </c>
      <c r="C23" s="206" t="s">
        <v>125</v>
      </c>
      <c r="D23" s="173" t="s">
        <v>126</v>
      </c>
      <c r="E23" s="176">
        <v>3</v>
      </c>
      <c r="F23" s="180"/>
      <c r="G23" s="181">
        <f>ROUND(E23*F23,2)</f>
        <v>0</v>
      </c>
      <c r="H23" s="180"/>
      <c r="I23" s="181">
        <f>ROUND(E23*H23,2)</f>
        <v>0</v>
      </c>
      <c r="J23" s="180"/>
      <c r="K23" s="181">
        <f>ROUND(E23*J23,2)</f>
        <v>0</v>
      </c>
      <c r="L23" s="181">
        <v>0</v>
      </c>
      <c r="M23" s="181">
        <f>G23*(1+L23/100)</f>
        <v>0</v>
      </c>
      <c r="N23" s="181">
        <v>5.5000000000000003E-4</v>
      </c>
      <c r="O23" s="181">
        <f>ROUND(E23*N23,2)</f>
        <v>0</v>
      </c>
      <c r="P23" s="181">
        <v>0</v>
      </c>
      <c r="Q23" s="181">
        <f>ROUND(E23*P23,2)</f>
        <v>0</v>
      </c>
      <c r="R23" s="181"/>
      <c r="S23" s="181"/>
      <c r="T23" s="182">
        <v>0.36670000000000003</v>
      </c>
      <c r="U23" s="181">
        <f>ROUND(E23*T23,2)</f>
        <v>1.1000000000000001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101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 x14ac:dyDescent="0.2">
      <c r="A24" s="166">
        <v>11</v>
      </c>
      <c r="B24" s="171" t="s">
        <v>127</v>
      </c>
      <c r="C24" s="206" t="s">
        <v>128</v>
      </c>
      <c r="D24" s="173" t="s">
        <v>126</v>
      </c>
      <c r="E24" s="176">
        <v>10</v>
      </c>
      <c r="F24" s="180"/>
      <c r="G24" s="181">
        <f>ROUND(E24*F24,2)</f>
        <v>0</v>
      </c>
      <c r="H24" s="180"/>
      <c r="I24" s="181">
        <f>ROUND(E24*H24,2)</f>
        <v>0</v>
      </c>
      <c r="J24" s="180"/>
      <c r="K24" s="181">
        <f>ROUND(E24*J24,2)</f>
        <v>0</v>
      </c>
      <c r="L24" s="181">
        <v>0</v>
      </c>
      <c r="M24" s="181">
        <f>G24*(1+L24/100)</f>
        <v>0</v>
      </c>
      <c r="N24" s="181">
        <v>0</v>
      </c>
      <c r="O24" s="181">
        <f>ROUND(E24*N24,2)</f>
        <v>0</v>
      </c>
      <c r="P24" s="181">
        <v>0</v>
      </c>
      <c r="Q24" s="181">
        <f>ROUND(E24*P24,2)</f>
        <v>0</v>
      </c>
      <c r="R24" s="181"/>
      <c r="S24" s="181"/>
      <c r="T24" s="182">
        <v>0.17399999999999999</v>
      </c>
      <c r="U24" s="181">
        <f>ROUND(E24*T24,2)</f>
        <v>1.74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101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166"/>
      <c r="B25" s="171"/>
      <c r="C25" s="207" t="s">
        <v>129</v>
      </c>
      <c r="D25" s="174"/>
      <c r="E25" s="177">
        <v>10</v>
      </c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2"/>
      <c r="U25" s="181"/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103</v>
      </c>
      <c r="AF25" s="165">
        <v>0</v>
      </c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">
      <c r="A26" s="166">
        <v>12</v>
      </c>
      <c r="B26" s="171" t="s">
        <v>130</v>
      </c>
      <c r="C26" s="206" t="s">
        <v>131</v>
      </c>
      <c r="D26" s="173" t="s">
        <v>126</v>
      </c>
      <c r="E26" s="176">
        <v>3</v>
      </c>
      <c r="F26" s="180"/>
      <c r="G26" s="181">
        <f t="shared" ref="G26:G33" si="0">ROUND(E26*F26,2)</f>
        <v>0</v>
      </c>
      <c r="H26" s="180"/>
      <c r="I26" s="181">
        <f t="shared" ref="I26:I33" si="1">ROUND(E26*H26,2)</f>
        <v>0</v>
      </c>
      <c r="J26" s="180"/>
      <c r="K26" s="181">
        <f t="shared" ref="K26:K33" si="2">ROUND(E26*J26,2)</f>
        <v>0</v>
      </c>
      <c r="L26" s="181">
        <v>0</v>
      </c>
      <c r="M26" s="181">
        <f t="shared" ref="M26:M33" si="3">G26*(1+L26/100)</f>
        <v>0</v>
      </c>
      <c r="N26" s="181">
        <v>1.24E-3</v>
      </c>
      <c r="O26" s="181">
        <f t="shared" ref="O26:O33" si="4">ROUND(E26*N26,2)</f>
        <v>0</v>
      </c>
      <c r="P26" s="181">
        <v>0</v>
      </c>
      <c r="Q26" s="181">
        <f t="shared" ref="Q26:Q33" si="5">ROUND(E26*P26,2)</f>
        <v>0</v>
      </c>
      <c r="R26" s="181"/>
      <c r="S26" s="181"/>
      <c r="T26" s="182">
        <v>0.3</v>
      </c>
      <c r="U26" s="181">
        <f t="shared" ref="U26:U33" si="6">ROUND(E26*T26,2)</f>
        <v>0.9</v>
      </c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101</v>
      </c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ht="22.5" outlineLevel="1" x14ac:dyDescent="0.2">
      <c r="A27" s="166">
        <v>13</v>
      </c>
      <c r="B27" s="171" t="s">
        <v>132</v>
      </c>
      <c r="C27" s="206" t="s">
        <v>133</v>
      </c>
      <c r="D27" s="173" t="s">
        <v>126</v>
      </c>
      <c r="E27" s="176">
        <v>1</v>
      </c>
      <c r="F27" s="180"/>
      <c r="G27" s="181">
        <f t="shared" si="0"/>
        <v>0</v>
      </c>
      <c r="H27" s="180"/>
      <c r="I27" s="181">
        <f t="shared" si="1"/>
        <v>0</v>
      </c>
      <c r="J27" s="180"/>
      <c r="K27" s="181">
        <f t="shared" si="2"/>
        <v>0</v>
      </c>
      <c r="L27" s="181">
        <v>0</v>
      </c>
      <c r="M27" s="181">
        <f t="shared" si="3"/>
        <v>0</v>
      </c>
      <c r="N27" s="181">
        <v>2.7E-4</v>
      </c>
      <c r="O27" s="181">
        <f t="shared" si="4"/>
        <v>0</v>
      </c>
      <c r="P27" s="181">
        <v>0</v>
      </c>
      <c r="Q27" s="181">
        <f t="shared" si="5"/>
        <v>0</v>
      </c>
      <c r="R27" s="181"/>
      <c r="S27" s="181"/>
      <c r="T27" s="182">
        <v>0.33300000000000002</v>
      </c>
      <c r="U27" s="181">
        <f t="shared" si="6"/>
        <v>0.33</v>
      </c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101</v>
      </c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outlineLevel="1" x14ac:dyDescent="0.2">
      <c r="A28" s="166">
        <v>14</v>
      </c>
      <c r="B28" s="171" t="s">
        <v>134</v>
      </c>
      <c r="C28" s="206" t="s">
        <v>135</v>
      </c>
      <c r="D28" s="173" t="s">
        <v>106</v>
      </c>
      <c r="E28" s="176">
        <v>29</v>
      </c>
      <c r="F28" s="180"/>
      <c r="G28" s="181">
        <f t="shared" si="0"/>
        <v>0</v>
      </c>
      <c r="H28" s="180"/>
      <c r="I28" s="181">
        <f t="shared" si="1"/>
        <v>0</v>
      </c>
      <c r="J28" s="180"/>
      <c r="K28" s="181">
        <f t="shared" si="2"/>
        <v>0</v>
      </c>
      <c r="L28" s="181">
        <v>0</v>
      </c>
      <c r="M28" s="181">
        <f t="shared" si="3"/>
        <v>0</v>
      </c>
      <c r="N28" s="181">
        <v>0</v>
      </c>
      <c r="O28" s="181">
        <f t="shared" si="4"/>
        <v>0</v>
      </c>
      <c r="P28" s="181">
        <v>0</v>
      </c>
      <c r="Q28" s="181">
        <f t="shared" si="5"/>
        <v>0</v>
      </c>
      <c r="R28" s="181"/>
      <c r="S28" s="181"/>
      <c r="T28" s="182">
        <v>5.8999999999999997E-2</v>
      </c>
      <c r="U28" s="181">
        <f t="shared" si="6"/>
        <v>1.71</v>
      </c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101</v>
      </c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">
      <c r="A29" s="166">
        <v>15</v>
      </c>
      <c r="B29" s="171" t="s">
        <v>136</v>
      </c>
      <c r="C29" s="206" t="s">
        <v>137</v>
      </c>
      <c r="D29" s="173" t="s">
        <v>111</v>
      </c>
      <c r="E29" s="176">
        <v>0.04</v>
      </c>
      <c r="F29" s="180"/>
      <c r="G29" s="181">
        <f t="shared" si="0"/>
        <v>0</v>
      </c>
      <c r="H29" s="180"/>
      <c r="I29" s="181">
        <f t="shared" si="1"/>
        <v>0</v>
      </c>
      <c r="J29" s="180"/>
      <c r="K29" s="181">
        <f t="shared" si="2"/>
        <v>0</v>
      </c>
      <c r="L29" s="181">
        <v>0</v>
      </c>
      <c r="M29" s="181">
        <f t="shared" si="3"/>
        <v>0</v>
      </c>
      <c r="N29" s="181">
        <v>0</v>
      </c>
      <c r="O29" s="181">
        <f t="shared" si="4"/>
        <v>0</v>
      </c>
      <c r="P29" s="181">
        <v>0</v>
      </c>
      <c r="Q29" s="181">
        <f t="shared" si="5"/>
        <v>0</v>
      </c>
      <c r="R29" s="181"/>
      <c r="S29" s="181"/>
      <c r="T29" s="182">
        <v>1.575</v>
      </c>
      <c r="U29" s="181">
        <f t="shared" si="6"/>
        <v>0.06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101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">
      <c r="A30" s="166">
        <v>16</v>
      </c>
      <c r="B30" s="171" t="s">
        <v>138</v>
      </c>
      <c r="C30" s="206" t="s">
        <v>139</v>
      </c>
      <c r="D30" s="173" t="s">
        <v>106</v>
      </c>
      <c r="E30" s="176">
        <v>14</v>
      </c>
      <c r="F30" s="180"/>
      <c r="G30" s="181">
        <f t="shared" si="0"/>
        <v>0</v>
      </c>
      <c r="H30" s="180"/>
      <c r="I30" s="181">
        <f t="shared" si="1"/>
        <v>0</v>
      </c>
      <c r="J30" s="180"/>
      <c r="K30" s="181">
        <f t="shared" si="2"/>
        <v>0</v>
      </c>
      <c r="L30" s="181">
        <v>0</v>
      </c>
      <c r="M30" s="181">
        <f t="shared" si="3"/>
        <v>0</v>
      </c>
      <c r="N30" s="181">
        <v>0</v>
      </c>
      <c r="O30" s="181">
        <f t="shared" si="4"/>
        <v>0</v>
      </c>
      <c r="P30" s="181">
        <v>1.4919999999999999E-2</v>
      </c>
      <c r="Q30" s="181">
        <f t="shared" si="5"/>
        <v>0.21</v>
      </c>
      <c r="R30" s="181"/>
      <c r="S30" s="181"/>
      <c r="T30" s="182">
        <v>0.41299999999999998</v>
      </c>
      <c r="U30" s="181">
        <f t="shared" si="6"/>
        <v>5.78</v>
      </c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101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">
      <c r="A31" s="166">
        <v>17</v>
      </c>
      <c r="B31" s="171" t="s">
        <v>140</v>
      </c>
      <c r="C31" s="206" t="s">
        <v>141</v>
      </c>
      <c r="D31" s="173" t="s">
        <v>106</v>
      </c>
      <c r="E31" s="176">
        <v>15</v>
      </c>
      <c r="F31" s="180"/>
      <c r="G31" s="181">
        <f t="shared" si="0"/>
        <v>0</v>
      </c>
      <c r="H31" s="180"/>
      <c r="I31" s="181">
        <f t="shared" si="1"/>
        <v>0</v>
      </c>
      <c r="J31" s="180"/>
      <c r="K31" s="181">
        <f t="shared" si="2"/>
        <v>0</v>
      </c>
      <c r="L31" s="181">
        <v>0</v>
      </c>
      <c r="M31" s="181">
        <f t="shared" si="3"/>
        <v>0</v>
      </c>
      <c r="N31" s="181">
        <v>0</v>
      </c>
      <c r="O31" s="181">
        <f t="shared" si="4"/>
        <v>0</v>
      </c>
      <c r="P31" s="181">
        <v>1.98E-3</v>
      </c>
      <c r="Q31" s="181">
        <f t="shared" si="5"/>
        <v>0.03</v>
      </c>
      <c r="R31" s="181"/>
      <c r="S31" s="181"/>
      <c r="T31" s="182">
        <v>8.3000000000000004E-2</v>
      </c>
      <c r="U31" s="181">
        <f t="shared" si="6"/>
        <v>1.25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101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66">
        <v>18</v>
      </c>
      <c r="B32" s="171" t="s">
        <v>142</v>
      </c>
      <c r="C32" s="206" t="s">
        <v>143</v>
      </c>
      <c r="D32" s="173" t="s">
        <v>126</v>
      </c>
      <c r="E32" s="176">
        <v>9</v>
      </c>
      <c r="F32" s="180"/>
      <c r="G32" s="181">
        <f t="shared" si="0"/>
        <v>0</v>
      </c>
      <c r="H32" s="180"/>
      <c r="I32" s="181">
        <f t="shared" si="1"/>
        <v>0</v>
      </c>
      <c r="J32" s="180"/>
      <c r="K32" s="181">
        <f t="shared" si="2"/>
        <v>0</v>
      </c>
      <c r="L32" s="181">
        <v>0</v>
      </c>
      <c r="M32" s="181">
        <f t="shared" si="3"/>
        <v>0</v>
      </c>
      <c r="N32" s="181">
        <v>0</v>
      </c>
      <c r="O32" s="181">
        <f t="shared" si="4"/>
        <v>0</v>
      </c>
      <c r="P32" s="181">
        <v>2.7560000000000001E-2</v>
      </c>
      <c r="Q32" s="181">
        <f t="shared" si="5"/>
        <v>0.25</v>
      </c>
      <c r="R32" s="181"/>
      <c r="S32" s="181"/>
      <c r="T32" s="182">
        <v>0.372</v>
      </c>
      <c r="U32" s="181">
        <f t="shared" si="6"/>
        <v>3.35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101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 x14ac:dyDescent="0.2">
      <c r="A33" s="166">
        <v>19</v>
      </c>
      <c r="B33" s="171" t="s">
        <v>144</v>
      </c>
      <c r="C33" s="206" t="s">
        <v>145</v>
      </c>
      <c r="D33" s="173" t="s">
        <v>111</v>
      </c>
      <c r="E33" s="176">
        <v>0.49</v>
      </c>
      <c r="F33" s="180"/>
      <c r="G33" s="181">
        <f t="shared" si="0"/>
        <v>0</v>
      </c>
      <c r="H33" s="180"/>
      <c r="I33" s="181">
        <f t="shared" si="1"/>
        <v>0</v>
      </c>
      <c r="J33" s="180"/>
      <c r="K33" s="181">
        <f t="shared" si="2"/>
        <v>0</v>
      </c>
      <c r="L33" s="181">
        <v>0</v>
      </c>
      <c r="M33" s="181">
        <f t="shared" si="3"/>
        <v>0</v>
      </c>
      <c r="N33" s="181">
        <v>0</v>
      </c>
      <c r="O33" s="181">
        <f t="shared" si="4"/>
        <v>0</v>
      </c>
      <c r="P33" s="181">
        <v>0</v>
      </c>
      <c r="Q33" s="181">
        <f t="shared" si="5"/>
        <v>0</v>
      </c>
      <c r="R33" s="181"/>
      <c r="S33" s="181"/>
      <c r="T33" s="182">
        <v>3.379</v>
      </c>
      <c r="U33" s="181">
        <f t="shared" si="6"/>
        <v>1.66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101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x14ac:dyDescent="0.2">
      <c r="A34" s="167" t="s">
        <v>96</v>
      </c>
      <c r="B34" s="172" t="s">
        <v>65</v>
      </c>
      <c r="C34" s="208" t="s">
        <v>66</v>
      </c>
      <c r="D34" s="175"/>
      <c r="E34" s="178"/>
      <c r="F34" s="183"/>
      <c r="G34" s="183">
        <f>SUMIF(AE35:AE62,"&lt;&gt;NOR",G35:G62)</f>
        <v>0</v>
      </c>
      <c r="H34" s="183"/>
      <c r="I34" s="183">
        <f>SUM(I35:I62)</f>
        <v>0</v>
      </c>
      <c r="J34" s="183"/>
      <c r="K34" s="183">
        <f>SUM(K35:K62)</f>
        <v>0</v>
      </c>
      <c r="L34" s="183"/>
      <c r="M34" s="183">
        <f>SUM(M35:M62)</f>
        <v>0</v>
      </c>
      <c r="N34" s="183"/>
      <c r="O34" s="183">
        <f>SUM(O35:O62)</f>
        <v>0.33</v>
      </c>
      <c r="P34" s="183"/>
      <c r="Q34" s="183">
        <f>SUM(Q35:Q62)</f>
        <v>0.42</v>
      </c>
      <c r="R34" s="183"/>
      <c r="S34" s="183"/>
      <c r="T34" s="184"/>
      <c r="U34" s="183">
        <f>SUM(U35:U62)</f>
        <v>92.66</v>
      </c>
      <c r="AE34" t="s">
        <v>97</v>
      </c>
    </row>
    <row r="35" spans="1:60" outlineLevel="1" x14ac:dyDescent="0.2">
      <c r="A35" s="166">
        <v>20</v>
      </c>
      <c r="B35" s="171" t="s">
        <v>146</v>
      </c>
      <c r="C35" s="206" t="s">
        <v>147</v>
      </c>
      <c r="D35" s="173" t="s">
        <v>106</v>
      </c>
      <c r="E35" s="176">
        <v>4.5</v>
      </c>
      <c r="F35" s="180"/>
      <c r="G35" s="181">
        <f>ROUND(E35*F35,2)</f>
        <v>0</v>
      </c>
      <c r="H35" s="180"/>
      <c r="I35" s="181">
        <f>ROUND(E35*H35,2)</f>
        <v>0</v>
      </c>
      <c r="J35" s="180"/>
      <c r="K35" s="181">
        <f>ROUND(E35*J35,2)</f>
        <v>0</v>
      </c>
      <c r="L35" s="181">
        <v>0</v>
      </c>
      <c r="M35" s="181">
        <f>G35*(1+L35/100)</f>
        <v>0</v>
      </c>
      <c r="N35" s="181">
        <v>3.98E-3</v>
      </c>
      <c r="O35" s="181">
        <f>ROUND(E35*N35,2)</f>
        <v>0.02</v>
      </c>
      <c r="P35" s="181">
        <v>0</v>
      </c>
      <c r="Q35" s="181">
        <f>ROUND(E35*P35,2)</f>
        <v>0</v>
      </c>
      <c r="R35" s="181"/>
      <c r="S35" s="181"/>
      <c r="T35" s="182">
        <v>0.54290000000000005</v>
      </c>
      <c r="U35" s="181">
        <f>ROUND(E35*T35,2)</f>
        <v>2.44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101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outlineLevel="1" x14ac:dyDescent="0.2">
      <c r="A36" s="166"/>
      <c r="B36" s="171"/>
      <c r="C36" s="207" t="s">
        <v>148</v>
      </c>
      <c r="D36" s="174"/>
      <c r="E36" s="177">
        <v>4.5</v>
      </c>
      <c r="F36" s="181"/>
      <c r="G36" s="181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2"/>
      <c r="U36" s="181"/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103</v>
      </c>
      <c r="AF36" s="165">
        <v>0</v>
      </c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">
      <c r="A37" s="166">
        <v>21</v>
      </c>
      <c r="B37" s="171" t="s">
        <v>149</v>
      </c>
      <c r="C37" s="206" t="s">
        <v>150</v>
      </c>
      <c r="D37" s="173" t="s">
        <v>106</v>
      </c>
      <c r="E37" s="176">
        <v>14</v>
      </c>
      <c r="F37" s="180"/>
      <c r="G37" s="181">
        <f>ROUND(E37*F37,2)</f>
        <v>0</v>
      </c>
      <c r="H37" s="180"/>
      <c r="I37" s="181">
        <f>ROUND(E37*H37,2)</f>
        <v>0</v>
      </c>
      <c r="J37" s="180"/>
      <c r="K37" s="181">
        <f>ROUND(E37*J37,2)</f>
        <v>0</v>
      </c>
      <c r="L37" s="181">
        <v>0</v>
      </c>
      <c r="M37" s="181">
        <f>G37*(1+L37/100)</f>
        <v>0</v>
      </c>
      <c r="N37" s="181">
        <v>5.1799999999999997E-3</v>
      </c>
      <c r="O37" s="181">
        <f>ROUND(E37*N37,2)</f>
        <v>7.0000000000000007E-2</v>
      </c>
      <c r="P37" s="181">
        <v>0</v>
      </c>
      <c r="Q37" s="181">
        <f>ROUND(E37*P37,2)</f>
        <v>0</v>
      </c>
      <c r="R37" s="181"/>
      <c r="S37" s="181"/>
      <c r="T37" s="182">
        <v>0.63429999999999997</v>
      </c>
      <c r="U37" s="181">
        <f>ROUND(E37*T37,2)</f>
        <v>8.8800000000000008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101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">
      <c r="A38" s="166"/>
      <c r="B38" s="171"/>
      <c r="C38" s="207" t="s">
        <v>151</v>
      </c>
      <c r="D38" s="174"/>
      <c r="E38" s="177">
        <v>14</v>
      </c>
      <c r="F38" s="181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  <c r="R38" s="181"/>
      <c r="S38" s="181"/>
      <c r="T38" s="182"/>
      <c r="U38" s="181"/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103</v>
      </c>
      <c r="AF38" s="165">
        <v>0</v>
      </c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166">
        <v>22</v>
      </c>
      <c r="B39" s="171" t="s">
        <v>152</v>
      </c>
      <c r="C39" s="206" t="s">
        <v>153</v>
      </c>
      <c r="D39" s="173" t="s">
        <v>106</v>
      </c>
      <c r="E39" s="176">
        <v>6.5</v>
      </c>
      <c r="F39" s="180"/>
      <c r="G39" s="181">
        <f>ROUND(E39*F39,2)</f>
        <v>0</v>
      </c>
      <c r="H39" s="180"/>
      <c r="I39" s="181">
        <f>ROUND(E39*H39,2)</f>
        <v>0</v>
      </c>
      <c r="J39" s="180"/>
      <c r="K39" s="181">
        <f>ROUND(E39*J39,2)</f>
        <v>0</v>
      </c>
      <c r="L39" s="181">
        <v>0</v>
      </c>
      <c r="M39" s="181">
        <f>G39*(1+L39/100)</f>
        <v>0</v>
      </c>
      <c r="N39" s="181">
        <v>5.3499999999999997E-3</v>
      </c>
      <c r="O39" s="181">
        <f>ROUND(E39*N39,2)</f>
        <v>0.03</v>
      </c>
      <c r="P39" s="181">
        <v>0</v>
      </c>
      <c r="Q39" s="181">
        <f>ROUND(E39*P39,2)</f>
        <v>0</v>
      </c>
      <c r="R39" s="181"/>
      <c r="S39" s="181"/>
      <c r="T39" s="182">
        <v>0.68279999999999996</v>
      </c>
      <c r="U39" s="181">
        <f>ROUND(E39*T39,2)</f>
        <v>4.4400000000000004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101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166">
        <v>23</v>
      </c>
      <c r="B40" s="171" t="s">
        <v>154</v>
      </c>
      <c r="C40" s="206" t="s">
        <v>155</v>
      </c>
      <c r="D40" s="173" t="s">
        <v>106</v>
      </c>
      <c r="E40" s="176">
        <v>4.5</v>
      </c>
      <c r="F40" s="180"/>
      <c r="G40" s="181">
        <f>ROUND(E40*F40,2)</f>
        <v>0</v>
      </c>
      <c r="H40" s="180"/>
      <c r="I40" s="181">
        <f>ROUND(E40*H40,2)</f>
        <v>0</v>
      </c>
      <c r="J40" s="180"/>
      <c r="K40" s="181">
        <f>ROUND(E40*J40,2)</f>
        <v>0</v>
      </c>
      <c r="L40" s="181">
        <v>0</v>
      </c>
      <c r="M40" s="181">
        <f>G40*(1+L40/100)</f>
        <v>0</v>
      </c>
      <c r="N40" s="181">
        <v>4.0099999999999997E-3</v>
      </c>
      <c r="O40" s="181">
        <f>ROUND(E40*N40,2)</f>
        <v>0.02</v>
      </c>
      <c r="P40" s="181">
        <v>0</v>
      </c>
      <c r="Q40" s="181">
        <f>ROUND(E40*P40,2)</f>
        <v>0</v>
      </c>
      <c r="R40" s="181"/>
      <c r="S40" s="181"/>
      <c r="T40" s="182">
        <v>0.54290000000000005</v>
      </c>
      <c r="U40" s="181">
        <f>ROUND(E40*T40,2)</f>
        <v>2.44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101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166">
        <v>24</v>
      </c>
      <c r="B41" s="171" t="s">
        <v>156</v>
      </c>
      <c r="C41" s="206" t="s">
        <v>157</v>
      </c>
      <c r="D41" s="173" t="s">
        <v>106</v>
      </c>
      <c r="E41" s="176">
        <v>27</v>
      </c>
      <c r="F41" s="180"/>
      <c r="G41" s="181">
        <f>ROUND(E41*F41,2)</f>
        <v>0</v>
      </c>
      <c r="H41" s="180"/>
      <c r="I41" s="181">
        <f>ROUND(E41*H41,2)</f>
        <v>0</v>
      </c>
      <c r="J41" s="180"/>
      <c r="K41" s="181">
        <f>ROUND(E41*J41,2)</f>
        <v>0</v>
      </c>
      <c r="L41" s="181">
        <v>0</v>
      </c>
      <c r="M41" s="181">
        <f>G41*(1+L41/100)</f>
        <v>0</v>
      </c>
      <c r="N41" s="181">
        <v>5.2199999999999998E-3</v>
      </c>
      <c r="O41" s="181">
        <f>ROUND(E41*N41,2)</f>
        <v>0.14000000000000001</v>
      </c>
      <c r="P41" s="181">
        <v>0</v>
      </c>
      <c r="Q41" s="181">
        <f>ROUND(E41*P41,2)</f>
        <v>0</v>
      </c>
      <c r="R41" s="181"/>
      <c r="S41" s="181"/>
      <c r="T41" s="182">
        <v>0.63429999999999997</v>
      </c>
      <c r="U41" s="181">
        <f>ROUND(E41*T41,2)</f>
        <v>17.13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101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">
      <c r="A42" s="166"/>
      <c r="B42" s="171"/>
      <c r="C42" s="207" t="s">
        <v>158</v>
      </c>
      <c r="D42" s="174"/>
      <c r="E42" s="177">
        <v>27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2"/>
      <c r="U42" s="181"/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103</v>
      </c>
      <c r="AF42" s="165">
        <v>0</v>
      </c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">
      <c r="A43" s="166">
        <v>25</v>
      </c>
      <c r="B43" s="171" t="s">
        <v>159</v>
      </c>
      <c r="C43" s="206" t="s">
        <v>160</v>
      </c>
      <c r="D43" s="173" t="s">
        <v>106</v>
      </c>
      <c r="E43" s="176">
        <v>6.5</v>
      </c>
      <c r="F43" s="180"/>
      <c r="G43" s="181">
        <f t="shared" ref="G43:G50" si="7">ROUND(E43*F43,2)</f>
        <v>0</v>
      </c>
      <c r="H43" s="180"/>
      <c r="I43" s="181">
        <f t="shared" ref="I43:I50" si="8">ROUND(E43*H43,2)</f>
        <v>0</v>
      </c>
      <c r="J43" s="180"/>
      <c r="K43" s="181">
        <f t="shared" ref="K43:K50" si="9">ROUND(E43*J43,2)</f>
        <v>0</v>
      </c>
      <c r="L43" s="181">
        <v>0</v>
      </c>
      <c r="M43" s="181">
        <f t="shared" ref="M43:M50" si="10">G43*(1+L43/100)</f>
        <v>0</v>
      </c>
      <c r="N43" s="181">
        <v>5.4099999999999999E-3</v>
      </c>
      <c r="O43" s="181">
        <f t="shared" ref="O43:O50" si="11">ROUND(E43*N43,2)</f>
        <v>0.04</v>
      </c>
      <c r="P43" s="181">
        <v>0</v>
      </c>
      <c r="Q43" s="181">
        <f t="shared" ref="Q43:Q50" si="12">ROUND(E43*P43,2)</f>
        <v>0</v>
      </c>
      <c r="R43" s="181"/>
      <c r="S43" s="181"/>
      <c r="T43" s="182">
        <v>0.68279999999999996</v>
      </c>
      <c r="U43" s="181">
        <f t="shared" ref="U43:U50" si="13">ROUND(E43*T43,2)</f>
        <v>4.4400000000000004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101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ht="22.5" outlineLevel="1" x14ac:dyDescent="0.2">
      <c r="A44" s="166">
        <v>26</v>
      </c>
      <c r="B44" s="171" t="s">
        <v>161</v>
      </c>
      <c r="C44" s="206" t="s">
        <v>162</v>
      </c>
      <c r="D44" s="173" t="s">
        <v>106</v>
      </c>
      <c r="E44" s="176">
        <v>4.5</v>
      </c>
      <c r="F44" s="180"/>
      <c r="G44" s="181">
        <f t="shared" si="7"/>
        <v>0</v>
      </c>
      <c r="H44" s="180"/>
      <c r="I44" s="181">
        <f t="shared" si="8"/>
        <v>0</v>
      </c>
      <c r="J44" s="180"/>
      <c r="K44" s="181">
        <f t="shared" si="9"/>
        <v>0</v>
      </c>
      <c r="L44" s="181">
        <v>0</v>
      </c>
      <c r="M44" s="181">
        <f t="shared" si="10"/>
        <v>0</v>
      </c>
      <c r="N44" s="181">
        <v>6.0000000000000002E-5</v>
      </c>
      <c r="O44" s="181">
        <f t="shared" si="11"/>
        <v>0</v>
      </c>
      <c r="P44" s="181">
        <v>0</v>
      </c>
      <c r="Q44" s="181">
        <f t="shared" si="12"/>
        <v>0</v>
      </c>
      <c r="R44" s="181"/>
      <c r="S44" s="181"/>
      <c r="T44" s="182">
        <v>0.14199999999999999</v>
      </c>
      <c r="U44" s="181">
        <f t="shared" si="13"/>
        <v>0.64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101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ht="22.5" outlineLevel="1" x14ac:dyDescent="0.2">
      <c r="A45" s="166">
        <v>27</v>
      </c>
      <c r="B45" s="171" t="s">
        <v>163</v>
      </c>
      <c r="C45" s="206" t="s">
        <v>164</v>
      </c>
      <c r="D45" s="173" t="s">
        <v>106</v>
      </c>
      <c r="E45" s="176">
        <v>14</v>
      </c>
      <c r="F45" s="180"/>
      <c r="G45" s="181">
        <f t="shared" si="7"/>
        <v>0</v>
      </c>
      <c r="H45" s="180"/>
      <c r="I45" s="181">
        <f t="shared" si="8"/>
        <v>0</v>
      </c>
      <c r="J45" s="180"/>
      <c r="K45" s="181">
        <f t="shared" si="9"/>
        <v>0</v>
      </c>
      <c r="L45" s="181">
        <v>0</v>
      </c>
      <c r="M45" s="181">
        <f t="shared" si="10"/>
        <v>0</v>
      </c>
      <c r="N45" s="181">
        <v>6.0000000000000002E-5</v>
      </c>
      <c r="O45" s="181">
        <f t="shared" si="11"/>
        <v>0</v>
      </c>
      <c r="P45" s="181">
        <v>0</v>
      </c>
      <c r="Q45" s="181">
        <f t="shared" si="12"/>
        <v>0</v>
      </c>
      <c r="R45" s="181"/>
      <c r="S45" s="181"/>
      <c r="T45" s="182">
        <v>0.129</v>
      </c>
      <c r="U45" s="181">
        <f t="shared" si="13"/>
        <v>1.81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101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ht="22.5" outlineLevel="1" x14ac:dyDescent="0.2">
      <c r="A46" s="166">
        <v>28</v>
      </c>
      <c r="B46" s="171" t="s">
        <v>165</v>
      </c>
      <c r="C46" s="206" t="s">
        <v>166</v>
      </c>
      <c r="D46" s="173" t="s">
        <v>106</v>
      </c>
      <c r="E46" s="176">
        <v>6.5</v>
      </c>
      <c r="F46" s="180"/>
      <c r="G46" s="181">
        <f t="shared" si="7"/>
        <v>0</v>
      </c>
      <c r="H46" s="180"/>
      <c r="I46" s="181">
        <f t="shared" si="8"/>
        <v>0</v>
      </c>
      <c r="J46" s="180"/>
      <c r="K46" s="181">
        <f t="shared" si="9"/>
        <v>0</v>
      </c>
      <c r="L46" s="181">
        <v>0</v>
      </c>
      <c r="M46" s="181">
        <f t="shared" si="10"/>
        <v>0</v>
      </c>
      <c r="N46" s="181">
        <v>3.0000000000000001E-5</v>
      </c>
      <c r="O46" s="181">
        <f t="shared" si="11"/>
        <v>0</v>
      </c>
      <c r="P46" s="181">
        <v>0</v>
      </c>
      <c r="Q46" s="181">
        <f t="shared" si="12"/>
        <v>0</v>
      </c>
      <c r="R46" s="181"/>
      <c r="S46" s="181"/>
      <c r="T46" s="182">
        <v>0.129</v>
      </c>
      <c r="U46" s="181">
        <f t="shared" si="13"/>
        <v>0.84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101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ht="22.5" outlineLevel="1" x14ac:dyDescent="0.2">
      <c r="A47" s="166">
        <v>29</v>
      </c>
      <c r="B47" s="171" t="s">
        <v>167</v>
      </c>
      <c r="C47" s="206" t="s">
        <v>168</v>
      </c>
      <c r="D47" s="173" t="s">
        <v>106</v>
      </c>
      <c r="E47" s="176">
        <v>4.5</v>
      </c>
      <c r="F47" s="180"/>
      <c r="G47" s="181">
        <f t="shared" si="7"/>
        <v>0</v>
      </c>
      <c r="H47" s="180"/>
      <c r="I47" s="181">
        <f t="shared" si="8"/>
        <v>0</v>
      </c>
      <c r="J47" s="180"/>
      <c r="K47" s="181">
        <f t="shared" si="9"/>
        <v>0</v>
      </c>
      <c r="L47" s="181">
        <v>0</v>
      </c>
      <c r="M47" s="181">
        <f t="shared" si="10"/>
        <v>0</v>
      </c>
      <c r="N47" s="181">
        <v>5.0000000000000002E-5</v>
      </c>
      <c r="O47" s="181">
        <f t="shared" si="11"/>
        <v>0</v>
      </c>
      <c r="P47" s="181">
        <v>0</v>
      </c>
      <c r="Q47" s="181">
        <f t="shared" si="12"/>
        <v>0</v>
      </c>
      <c r="R47" s="181"/>
      <c r="S47" s="181"/>
      <c r="T47" s="182">
        <v>0.129</v>
      </c>
      <c r="U47" s="181">
        <f t="shared" si="13"/>
        <v>0.57999999999999996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101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ht="22.5" outlineLevel="1" x14ac:dyDescent="0.2">
      <c r="A48" s="166">
        <v>30</v>
      </c>
      <c r="B48" s="171" t="s">
        <v>169</v>
      </c>
      <c r="C48" s="206" t="s">
        <v>170</v>
      </c>
      <c r="D48" s="173" t="s">
        <v>106</v>
      </c>
      <c r="E48" s="176">
        <v>27</v>
      </c>
      <c r="F48" s="180"/>
      <c r="G48" s="181">
        <f t="shared" si="7"/>
        <v>0</v>
      </c>
      <c r="H48" s="180"/>
      <c r="I48" s="181">
        <f t="shared" si="8"/>
        <v>0</v>
      </c>
      <c r="J48" s="180"/>
      <c r="K48" s="181">
        <f t="shared" si="9"/>
        <v>0</v>
      </c>
      <c r="L48" s="181">
        <v>0</v>
      </c>
      <c r="M48" s="181">
        <f t="shared" si="10"/>
        <v>0</v>
      </c>
      <c r="N48" s="181">
        <v>9.0000000000000006E-5</v>
      </c>
      <c r="O48" s="181">
        <f t="shared" si="11"/>
        <v>0</v>
      </c>
      <c r="P48" s="181">
        <v>0</v>
      </c>
      <c r="Q48" s="181">
        <f t="shared" si="12"/>
        <v>0</v>
      </c>
      <c r="R48" s="181"/>
      <c r="S48" s="181"/>
      <c r="T48" s="182">
        <v>0.129</v>
      </c>
      <c r="U48" s="181">
        <f t="shared" si="13"/>
        <v>3.48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101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ht="22.5" outlineLevel="1" x14ac:dyDescent="0.2">
      <c r="A49" s="166">
        <v>31</v>
      </c>
      <c r="B49" s="171" t="s">
        <v>171</v>
      </c>
      <c r="C49" s="206" t="s">
        <v>172</v>
      </c>
      <c r="D49" s="173" t="s">
        <v>106</v>
      </c>
      <c r="E49" s="176">
        <v>6.5</v>
      </c>
      <c r="F49" s="180"/>
      <c r="G49" s="181">
        <f t="shared" si="7"/>
        <v>0</v>
      </c>
      <c r="H49" s="180"/>
      <c r="I49" s="181">
        <f t="shared" si="8"/>
        <v>0</v>
      </c>
      <c r="J49" s="180"/>
      <c r="K49" s="181">
        <f t="shared" si="9"/>
        <v>0</v>
      </c>
      <c r="L49" s="181">
        <v>0</v>
      </c>
      <c r="M49" s="181">
        <f t="shared" si="10"/>
        <v>0</v>
      </c>
      <c r="N49" s="181">
        <v>1.9000000000000001E-4</v>
      </c>
      <c r="O49" s="181">
        <f t="shared" si="11"/>
        <v>0</v>
      </c>
      <c r="P49" s="181">
        <v>0</v>
      </c>
      <c r="Q49" s="181">
        <f t="shared" si="12"/>
        <v>0</v>
      </c>
      <c r="R49" s="181"/>
      <c r="S49" s="181"/>
      <c r="T49" s="182">
        <v>0.17</v>
      </c>
      <c r="U49" s="181">
        <f t="shared" si="13"/>
        <v>1.1100000000000001</v>
      </c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101</v>
      </c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outlineLevel="1" x14ac:dyDescent="0.2">
      <c r="A50" s="166">
        <v>32</v>
      </c>
      <c r="B50" s="171" t="s">
        <v>173</v>
      </c>
      <c r="C50" s="206" t="s">
        <v>174</v>
      </c>
      <c r="D50" s="173" t="s">
        <v>126</v>
      </c>
      <c r="E50" s="176">
        <v>36</v>
      </c>
      <c r="F50" s="180"/>
      <c r="G50" s="181">
        <f t="shared" si="7"/>
        <v>0</v>
      </c>
      <c r="H50" s="180"/>
      <c r="I50" s="181">
        <f t="shared" si="8"/>
        <v>0</v>
      </c>
      <c r="J50" s="180"/>
      <c r="K50" s="181">
        <f t="shared" si="9"/>
        <v>0</v>
      </c>
      <c r="L50" s="181">
        <v>0</v>
      </c>
      <c r="M50" s="181">
        <f t="shared" si="10"/>
        <v>0</v>
      </c>
      <c r="N50" s="181">
        <v>0</v>
      </c>
      <c r="O50" s="181">
        <f t="shared" si="11"/>
        <v>0</v>
      </c>
      <c r="P50" s="181">
        <v>0</v>
      </c>
      <c r="Q50" s="181">
        <f t="shared" si="12"/>
        <v>0</v>
      </c>
      <c r="R50" s="181"/>
      <c r="S50" s="181"/>
      <c r="T50" s="182">
        <v>0.42499999999999999</v>
      </c>
      <c r="U50" s="181">
        <f t="shared" si="13"/>
        <v>15.3</v>
      </c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101</v>
      </c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outlineLevel="1" x14ac:dyDescent="0.2">
      <c r="A51" s="166"/>
      <c r="B51" s="171"/>
      <c r="C51" s="207" t="s">
        <v>175</v>
      </c>
      <c r="D51" s="174"/>
      <c r="E51" s="177">
        <v>24</v>
      </c>
      <c r="F51" s="181"/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2"/>
      <c r="U51" s="181"/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103</v>
      </c>
      <c r="AF51" s="165">
        <v>0</v>
      </c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outlineLevel="1" x14ac:dyDescent="0.2">
      <c r="A52" s="166"/>
      <c r="B52" s="171"/>
      <c r="C52" s="207" t="s">
        <v>176</v>
      </c>
      <c r="D52" s="174"/>
      <c r="E52" s="177">
        <v>12</v>
      </c>
      <c r="F52" s="181"/>
      <c r="G52" s="181"/>
      <c r="H52" s="181"/>
      <c r="I52" s="181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2"/>
      <c r="U52" s="181"/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103</v>
      </c>
      <c r="AF52" s="165">
        <v>0</v>
      </c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ht="22.5" outlineLevel="1" x14ac:dyDescent="0.2">
      <c r="A53" s="166">
        <v>33</v>
      </c>
      <c r="B53" s="171" t="s">
        <v>177</v>
      </c>
      <c r="C53" s="206" t="s">
        <v>178</v>
      </c>
      <c r="D53" s="173" t="s">
        <v>126</v>
      </c>
      <c r="E53" s="176">
        <v>6</v>
      </c>
      <c r="F53" s="180"/>
      <c r="G53" s="181">
        <f t="shared" ref="G53:G62" si="14">ROUND(E53*F53,2)</f>
        <v>0</v>
      </c>
      <c r="H53" s="180"/>
      <c r="I53" s="181">
        <f t="shared" ref="I53:I62" si="15">ROUND(E53*H53,2)</f>
        <v>0</v>
      </c>
      <c r="J53" s="180"/>
      <c r="K53" s="181">
        <f t="shared" ref="K53:K62" si="16">ROUND(E53*J53,2)</f>
        <v>0</v>
      </c>
      <c r="L53" s="181">
        <v>0</v>
      </c>
      <c r="M53" s="181">
        <f t="shared" ref="M53:M62" si="17">G53*(1+L53/100)</f>
        <v>0</v>
      </c>
      <c r="N53" s="181">
        <v>2.3000000000000001E-4</v>
      </c>
      <c r="O53" s="181">
        <f t="shared" ref="O53:O62" si="18">ROUND(E53*N53,2)</f>
        <v>0</v>
      </c>
      <c r="P53" s="181">
        <v>0</v>
      </c>
      <c r="Q53" s="181">
        <f t="shared" ref="Q53:Q62" si="19">ROUND(E53*P53,2)</f>
        <v>0</v>
      </c>
      <c r="R53" s="181"/>
      <c r="S53" s="181"/>
      <c r="T53" s="182">
        <v>0.24107000000000001</v>
      </c>
      <c r="U53" s="181">
        <f t="shared" ref="U53:U62" si="20">ROUND(E53*T53,2)</f>
        <v>1.45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101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ht="22.5" outlineLevel="1" x14ac:dyDescent="0.2">
      <c r="A54" s="166">
        <v>34</v>
      </c>
      <c r="B54" s="171" t="s">
        <v>179</v>
      </c>
      <c r="C54" s="206" t="s">
        <v>180</v>
      </c>
      <c r="D54" s="173" t="s">
        <v>126</v>
      </c>
      <c r="E54" s="176">
        <v>2</v>
      </c>
      <c r="F54" s="180"/>
      <c r="G54" s="181">
        <f t="shared" si="14"/>
        <v>0</v>
      </c>
      <c r="H54" s="180"/>
      <c r="I54" s="181">
        <f t="shared" si="15"/>
        <v>0</v>
      </c>
      <c r="J54" s="180"/>
      <c r="K54" s="181">
        <f t="shared" si="16"/>
        <v>0</v>
      </c>
      <c r="L54" s="181">
        <v>0</v>
      </c>
      <c r="M54" s="181">
        <f t="shared" si="17"/>
        <v>0</v>
      </c>
      <c r="N54" s="181">
        <v>3.3E-4</v>
      </c>
      <c r="O54" s="181">
        <f t="shared" si="18"/>
        <v>0</v>
      </c>
      <c r="P54" s="181">
        <v>0</v>
      </c>
      <c r="Q54" s="181">
        <f t="shared" si="19"/>
        <v>0</v>
      </c>
      <c r="R54" s="181"/>
      <c r="S54" s="181"/>
      <c r="T54" s="182">
        <v>0.24107000000000001</v>
      </c>
      <c r="U54" s="181">
        <f t="shared" si="20"/>
        <v>0.48</v>
      </c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101</v>
      </c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ht="22.5" outlineLevel="1" x14ac:dyDescent="0.2">
      <c r="A55" s="166">
        <v>35</v>
      </c>
      <c r="B55" s="171" t="s">
        <v>181</v>
      </c>
      <c r="C55" s="206" t="s">
        <v>182</v>
      </c>
      <c r="D55" s="173" t="s">
        <v>126</v>
      </c>
      <c r="E55" s="176">
        <v>1</v>
      </c>
      <c r="F55" s="180"/>
      <c r="G55" s="181">
        <f t="shared" si="14"/>
        <v>0</v>
      </c>
      <c r="H55" s="180"/>
      <c r="I55" s="181">
        <f t="shared" si="15"/>
        <v>0</v>
      </c>
      <c r="J55" s="180"/>
      <c r="K55" s="181">
        <f t="shared" si="16"/>
        <v>0</v>
      </c>
      <c r="L55" s="181">
        <v>0</v>
      </c>
      <c r="M55" s="181">
        <f t="shared" si="17"/>
        <v>0</v>
      </c>
      <c r="N55" s="181">
        <v>2.2000000000000001E-4</v>
      </c>
      <c r="O55" s="181">
        <f t="shared" si="18"/>
        <v>0</v>
      </c>
      <c r="P55" s="181">
        <v>0</v>
      </c>
      <c r="Q55" s="181">
        <f t="shared" si="19"/>
        <v>0</v>
      </c>
      <c r="R55" s="181"/>
      <c r="S55" s="181"/>
      <c r="T55" s="182">
        <v>0.20269000000000001</v>
      </c>
      <c r="U55" s="181">
        <f t="shared" si="20"/>
        <v>0.2</v>
      </c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101</v>
      </c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ht="22.5" outlineLevel="1" x14ac:dyDescent="0.2">
      <c r="A56" s="166">
        <v>36</v>
      </c>
      <c r="B56" s="171" t="s">
        <v>183</v>
      </c>
      <c r="C56" s="206" t="s">
        <v>184</v>
      </c>
      <c r="D56" s="173" t="s">
        <v>126</v>
      </c>
      <c r="E56" s="176">
        <v>3</v>
      </c>
      <c r="F56" s="180"/>
      <c r="G56" s="181">
        <f t="shared" si="14"/>
        <v>0</v>
      </c>
      <c r="H56" s="180"/>
      <c r="I56" s="181">
        <f t="shared" si="15"/>
        <v>0</v>
      </c>
      <c r="J56" s="180"/>
      <c r="K56" s="181">
        <f t="shared" si="16"/>
        <v>0</v>
      </c>
      <c r="L56" s="181">
        <v>0</v>
      </c>
      <c r="M56" s="181">
        <f t="shared" si="17"/>
        <v>0</v>
      </c>
      <c r="N56" s="181">
        <v>2.1800000000000001E-3</v>
      </c>
      <c r="O56" s="181">
        <f t="shared" si="18"/>
        <v>0.01</v>
      </c>
      <c r="P56" s="181">
        <v>0</v>
      </c>
      <c r="Q56" s="181">
        <f t="shared" si="19"/>
        <v>0</v>
      </c>
      <c r="R56" s="181"/>
      <c r="S56" s="181"/>
      <c r="T56" s="182">
        <v>1.157</v>
      </c>
      <c r="U56" s="181">
        <f t="shared" si="20"/>
        <v>3.47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101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outlineLevel="1" x14ac:dyDescent="0.2">
      <c r="A57" s="166">
        <v>37</v>
      </c>
      <c r="B57" s="171" t="s">
        <v>185</v>
      </c>
      <c r="C57" s="206" t="s">
        <v>186</v>
      </c>
      <c r="D57" s="173" t="s">
        <v>106</v>
      </c>
      <c r="E57" s="176">
        <v>63</v>
      </c>
      <c r="F57" s="180"/>
      <c r="G57" s="181">
        <f t="shared" si="14"/>
        <v>0</v>
      </c>
      <c r="H57" s="180"/>
      <c r="I57" s="181">
        <f t="shared" si="15"/>
        <v>0</v>
      </c>
      <c r="J57" s="180"/>
      <c r="K57" s="181">
        <f t="shared" si="16"/>
        <v>0</v>
      </c>
      <c r="L57" s="181">
        <v>0</v>
      </c>
      <c r="M57" s="181">
        <f t="shared" si="17"/>
        <v>0</v>
      </c>
      <c r="N57" s="181">
        <v>0</v>
      </c>
      <c r="O57" s="181">
        <f t="shared" si="18"/>
        <v>0</v>
      </c>
      <c r="P57" s="181">
        <v>0</v>
      </c>
      <c r="Q57" s="181">
        <f t="shared" si="19"/>
        <v>0</v>
      </c>
      <c r="R57" s="181"/>
      <c r="S57" s="181"/>
      <c r="T57" s="182">
        <v>3.1E-2</v>
      </c>
      <c r="U57" s="181">
        <f t="shared" si="20"/>
        <v>1.95</v>
      </c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101</v>
      </c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outlineLevel="1" x14ac:dyDescent="0.2">
      <c r="A58" s="166">
        <v>38</v>
      </c>
      <c r="B58" s="171" t="s">
        <v>187</v>
      </c>
      <c r="C58" s="206" t="s">
        <v>188</v>
      </c>
      <c r="D58" s="173" t="s">
        <v>106</v>
      </c>
      <c r="E58" s="176">
        <v>63</v>
      </c>
      <c r="F58" s="180"/>
      <c r="G58" s="181">
        <f t="shared" si="14"/>
        <v>0</v>
      </c>
      <c r="H58" s="180"/>
      <c r="I58" s="181">
        <f t="shared" si="15"/>
        <v>0</v>
      </c>
      <c r="J58" s="180"/>
      <c r="K58" s="181">
        <f t="shared" si="16"/>
        <v>0</v>
      </c>
      <c r="L58" s="181">
        <v>0</v>
      </c>
      <c r="M58" s="181">
        <f t="shared" si="17"/>
        <v>0</v>
      </c>
      <c r="N58" s="181">
        <v>1.0000000000000001E-5</v>
      </c>
      <c r="O58" s="181">
        <f t="shared" si="18"/>
        <v>0</v>
      </c>
      <c r="P58" s="181">
        <v>0</v>
      </c>
      <c r="Q58" s="181">
        <f t="shared" si="19"/>
        <v>0</v>
      </c>
      <c r="R58" s="181"/>
      <c r="S58" s="181"/>
      <c r="T58" s="182">
        <v>6.2E-2</v>
      </c>
      <c r="U58" s="181">
        <f t="shared" si="20"/>
        <v>3.91</v>
      </c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101</v>
      </c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 x14ac:dyDescent="0.2">
      <c r="A59" s="166">
        <v>39</v>
      </c>
      <c r="B59" s="171" t="s">
        <v>189</v>
      </c>
      <c r="C59" s="206" t="s">
        <v>190</v>
      </c>
      <c r="D59" s="173" t="s">
        <v>111</v>
      </c>
      <c r="E59" s="176">
        <v>0.33</v>
      </c>
      <c r="F59" s="180"/>
      <c r="G59" s="181">
        <f t="shared" si="14"/>
        <v>0</v>
      </c>
      <c r="H59" s="180"/>
      <c r="I59" s="181">
        <f t="shared" si="15"/>
        <v>0</v>
      </c>
      <c r="J59" s="180"/>
      <c r="K59" s="181">
        <f t="shared" si="16"/>
        <v>0</v>
      </c>
      <c r="L59" s="181">
        <v>0</v>
      </c>
      <c r="M59" s="181">
        <f t="shared" si="17"/>
        <v>0</v>
      </c>
      <c r="N59" s="181">
        <v>0</v>
      </c>
      <c r="O59" s="181">
        <f t="shared" si="18"/>
        <v>0</v>
      </c>
      <c r="P59" s="181">
        <v>0</v>
      </c>
      <c r="Q59" s="181">
        <f t="shared" si="19"/>
        <v>0</v>
      </c>
      <c r="R59" s="181"/>
      <c r="S59" s="181"/>
      <c r="T59" s="182">
        <v>1.421</v>
      </c>
      <c r="U59" s="181">
        <f t="shared" si="20"/>
        <v>0.47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101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outlineLevel="1" x14ac:dyDescent="0.2">
      <c r="A60" s="166">
        <v>40</v>
      </c>
      <c r="B60" s="171" t="s">
        <v>191</v>
      </c>
      <c r="C60" s="206" t="s">
        <v>192</v>
      </c>
      <c r="D60" s="173" t="s">
        <v>106</v>
      </c>
      <c r="E60" s="176">
        <v>63</v>
      </c>
      <c r="F60" s="180"/>
      <c r="G60" s="181">
        <f t="shared" si="14"/>
        <v>0</v>
      </c>
      <c r="H60" s="180"/>
      <c r="I60" s="181">
        <f t="shared" si="15"/>
        <v>0</v>
      </c>
      <c r="J60" s="180"/>
      <c r="K60" s="181">
        <f t="shared" si="16"/>
        <v>0</v>
      </c>
      <c r="L60" s="181">
        <v>0</v>
      </c>
      <c r="M60" s="181">
        <f t="shared" si="17"/>
        <v>0</v>
      </c>
      <c r="N60" s="181">
        <v>0</v>
      </c>
      <c r="O60" s="181">
        <f t="shared" si="18"/>
        <v>0</v>
      </c>
      <c r="P60" s="181">
        <v>6.7000000000000002E-3</v>
      </c>
      <c r="Q60" s="181">
        <f t="shared" si="19"/>
        <v>0.42</v>
      </c>
      <c r="R60" s="181"/>
      <c r="S60" s="181"/>
      <c r="T60" s="182">
        <v>0.23899999999999999</v>
      </c>
      <c r="U60" s="181">
        <f t="shared" si="20"/>
        <v>15.06</v>
      </c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101</v>
      </c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outlineLevel="1" x14ac:dyDescent="0.2">
      <c r="A61" s="166">
        <v>41</v>
      </c>
      <c r="B61" s="171" t="s">
        <v>193</v>
      </c>
      <c r="C61" s="206" t="s">
        <v>194</v>
      </c>
      <c r="D61" s="173" t="s">
        <v>126</v>
      </c>
      <c r="E61" s="176">
        <v>1</v>
      </c>
      <c r="F61" s="180"/>
      <c r="G61" s="181">
        <f t="shared" si="14"/>
        <v>0</v>
      </c>
      <c r="H61" s="180"/>
      <c r="I61" s="181">
        <f t="shared" si="15"/>
        <v>0</v>
      </c>
      <c r="J61" s="180"/>
      <c r="K61" s="181">
        <f t="shared" si="16"/>
        <v>0</v>
      </c>
      <c r="L61" s="181">
        <v>0</v>
      </c>
      <c r="M61" s="181">
        <f t="shared" si="17"/>
        <v>0</v>
      </c>
      <c r="N61" s="181">
        <v>0</v>
      </c>
      <c r="O61" s="181">
        <f t="shared" si="18"/>
        <v>0</v>
      </c>
      <c r="P61" s="181">
        <v>1.23E-3</v>
      </c>
      <c r="Q61" s="181">
        <f t="shared" si="19"/>
        <v>0</v>
      </c>
      <c r="R61" s="181"/>
      <c r="S61" s="181"/>
      <c r="T61" s="182">
        <v>7.1999999999999995E-2</v>
      </c>
      <c r="U61" s="181">
        <f t="shared" si="20"/>
        <v>7.0000000000000007E-2</v>
      </c>
      <c r="V61" s="165"/>
      <c r="W61" s="165"/>
      <c r="X61" s="165"/>
      <c r="Y61" s="165"/>
      <c r="Z61" s="165"/>
      <c r="AA61" s="165"/>
      <c r="AB61" s="165"/>
      <c r="AC61" s="165"/>
      <c r="AD61" s="165"/>
      <c r="AE61" s="165" t="s">
        <v>101</v>
      </c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 outlineLevel="1" x14ac:dyDescent="0.2">
      <c r="A62" s="166">
        <v>42</v>
      </c>
      <c r="B62" s="171" t="s">
        <v>195</v>
      </c>
      <c r="C62" s="206" t="s">
        <v>196</v>
      </c>
      <c r="D62" s="173" t="s">
        <v>111</v>
      </c>
      <c r="E62" s="176">
        <v>0.42</v>
      </c>
      <c r="F62" s="180"/>
      <c r="G62" s="181">
        <f t="shared" si="14"/>
        <v>0</v>
      </c>
      <c r="H62" s="180"/>
      <c r="I62" s="181">
        <f t="shared" si="15"/>
        <v>0</v>
      </c>
      <c r="J62" s="180"/>
      <c r="K62" s="181">
        <f t="shared" si="16"/>
        <v>0</v>
      </c>
      <c r="L62" s="181">
        <v>0</v>
      </c>
      <c r="M62" s="181">
        <f t="shared" si="17"/>
        <v>0</v>
      </c>
      <c r="N62" s="181">
        <v>0</v>
      </c>
      <c r="O62" s="181">
        <f t="shared" si="18"/>
        <v>0</v>
      </c>
      <c r="P62" s="181">
        <v>0</v>
      </c>
      <c r="Q62" s="181">
        <f t="shared" si="19"/>
        <v>0</v>
      </c>
      <c r="R62" s="181"/>
      <c r="S62" s="181"/>
      <c r="T62" s="182">
        <v>4.93</v>
      </c>
      <c r="U62" s="181">
        <f t="shared" si="20"/>
        <v>2.0699999999999998</v>
      </c>
      <c r="V62" s="165"/>
      <c r="W62" s="165"/>
      <c r="X62" s="165"/>
      <c r="Y62" s="165"/>
      <c r="Z62" s="165"/>
      <c r="AA62" s="165"/>
      <c r="AB62" s="165"/>
      <c r="AC62" s="165"/>
      <c r="AD62" s="165"/>
      <c r="AE62" s="165" t="s">
        <v>101</v>
      </c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x14ac:dyDescent="0.2">
      <c r="A63" s="167" t="s">
        <v>96</v>
      </c>
      <c r="B63" s="172" t="s">
        <v>67</v>
      </c>
      <c r="C63" s="208" t="s">
        <v>68</v>
      </c>
      <c r="D63" s="175"/>
      <c r="E63" s="178"/>
      <c r="F63" s="183"/>
      <c r="G63" s="183">
        <f>SUMIF(AE64:AE74,"&lt;&gt;NOR",G64:G74)</f>
        <v>0</v>
      </c>
      <c r="H63" s="183"/>
      <c r="I63" s="183">
        <f>SUM(I64:I74)</f>
        <v>0</v>
      </c>
      <c r="J63" s="183"/>
      <c r="K63" s="183">
        <f>SUM(K64:K74)</f>
        <v>0</v>
      </c>
      <c r="L63" s="183"/>
      <c r="M63" s="183">
        <f>SUM(M64:M74)</f>
        <v>0</v>
      </c>
      <c r="N63" s="183"/>
      <c r="O63" s="183">
        <f>SUM(O64:O74)</f>
        <v>0.47000000000000003</v>
      </c>
      <c r="P63" s="183"/>
      <c r="Q63" s="183">
        <f>SUM(Q64:Q74)</f>
        <v>1.08</v>
      </c>
      <c r="R63" s="183"/>
      <c r="S63" s="183"/>
      <c r="T63" s="184"/>
      <c r="U63" s="183">
        <f>SUM(U64:U74)</f>
        <v>64.81</v>
      </c>
      <c r="AE63" t="s">
        <v>97</v>
      </c>
    </row>
    <row r="64" spans="1:60" ht="22.5" outlineLevel="1" x14ac:dyDescent="0.2">
      <c r="A64" s="166">
        <v>43</v>
      </c>
      <c r="B64" s="171" t="s">
        <v>197</v>
      </c>
      <c r="C64" s="206" t="s">
        <v>198</v>
      </c>
      <c r="D64" s="173" t="s">
        <v>199</v>
      </c>
      <c r="E64" s="176">
        <v>12</v>
      </c>
      <c r="F64" s="180"/>
      <c r="G64" s="181">
        <f t="shared" ref="G64:G74" si="21">ROUND(E64*F64,2)</f>
        <v>0</v>
      </c>
      <c r="H64" s="180"/>
      <c r="I64" s="181">
        <f t="shared" ref="I64:I74" si="22">ROUND(E64*H64,2)</f>
        <v>0</v>
      </c>
      <c r="J64" s="180"/>
      <c r="K64" s="181">
        <f t="shared" ref="K64:K74" si="23">ROUND(E64*J64,2)</f>
        <v>0</v>
      </c>
      <c r="L64" s="181">
        <v>0</v>
      </c>
      <c r="M64" s="181">
        <f t="shared" ref="M64:M74" si="24">G64*(1+L64/100)</f>
        <v>0</v>
      </c>
      <c r="N64" s="181">
        <v>1.2E-4</v>
      </c>
      <c r="O64" s="181">
        <f t="shared" ref="O64:O74" si="25">ROUND(E64*N64,2)</f>
        <v>0</v>
      </c>
      <c r="P64" s="181">
        <v>0</v>
      </c>
      <c r="Q64" s="181">
        <f t="shared" ref="Q64:Q74" si="26">ROUND(E64*P64,2)</f>
        <v>0</v>
      </c>
      <c r="R64" s="181"/>
      <c r="S64" s="181"/>
      <c r="T64" s="182">
        <v>0.58699999999999997</v>
      </c>
      <c r="U64" s="181">
        <f t="shared" ref="U64:U74" si="27">ROUND(E64*T64,2)</f>
        <v>7.04</v>
      </c>
      <c r="V64" s="165"/>
      <c r="W64" s="165"/>
      <c r="X64" s="165"/>
      <c r="Y64" s="165"/>
      <c r="Z64" s="165"/>
      <c r="AA64" s="165"/>
      <c r="AB64" s="165"/>
      <c r="AC64" s="165"/>
      <c r="AD64" s="165"/>
      <c r="AE64" s="165" t="s">
        <v>101</v>
      </c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outlineLevel="1" x14ac:dyDescent="0.2">
      <c r="A65" s="166">
        <v>44</v>
      </c>
      <c r="B65" s="171" t="s">
        <v>200</v>
      </c>
      <c r="C65" s="206" t="s">
        <v>201</v>
      </c>
      <c r="D65" s="173" t="s">
        <v>126</v>
      </c>
      <c r="E65" s="176">
        <v>12</v>
      </c>
      <c r="F65" s="180"/>
      <c r="G65" s="181">
        <f t="shared" si="21"/>
        <v>0</v>
      </c>
      <c r="H65" s="180"/>
      <c r="I65" s="181">
        <f t="shared" si="22"/>
        <v>0</v>
      </c>
      <c r="J65" s="180"/>
      <c r="K65" s="181">
        <f t="shared" si="23"/>
        <v>0</v>
      </c>
      <c r="L65" s="181">
        <v>0</v>
      </c>
      <c r="M65" s="181">
        <f t="shared" si="24"/>
        <v>0</v>
      </c>
      <c r="N65" s="181">
        <v>1.2999999999999999E-4</v>
      </c>
      <c r="O65" s="181">
        <f t="shared" si="25"/>
        <v>0</v>
      </c>
      <c r="P65" s="181">
        <v>0</v>
      </c>
      <c r="Q65" s="181">
        <f t="shared" si="26"/>
        <v>0</v>
      </c>
      <c r="R65" s="181"/>
      <c r="S65" s="181"/>
      <c r="T65" s="182">
        <v>0.624</v>
      </c>
      <c r="U65" s="181">
        <f t="shared" si="27"/>
        <v>7.49</v>
      </c>
      <c r="V65" s="165"/>
      <c r="W65" s="165"/>
      <c r="X65" s="165"/>
      <c r="Y65" s="165"/>
      <c r="Z65" s="165"/>
      <c r="AA65" s="165"/>
      <c r="AB65" s="165"/>
      <c r="AC65" s="165"/>
      <c r="AD65" s="165"/>
      <c r="AE65" s="165" t="s">
        <v>101</v>
      </c>
      <c r="AF65" s="165"/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outlineLevel="1" x14ac:dyDescent="0.2">
      <c r="A66" s="166">
        <v>45</v>
      </c>
      <c r="B66" s="171" t="s">
        <v>202</v>
      </c>
      <c r="C66" s="206" t="s">
        <v>203</v>
      </c>
      <c r="D66" s="173" t="s">
        <v>126</v>
      </c>
      <c r="E66" s="176">
        <v>12</v>
      </c>
      <c r="F66" s="180"/>
      <c r="G66" s="181">
        <f t="shared" si="21"/>
        <v>0</v>
      </c>
      <c r="H66" s="180"/>
      <c r="I66" s="181">
        <f t="shared" si="22"/>
        <v>0</v>
      </c>
      <c r="J66" s="180"/>
      <c r="K66" s="181">
        <f t="shared" si="23"/>
        <v>0</v>
      </c>
      <c r="L66" s="181">
        <v>0</v>
      </c>
      <c r="M66" s="181">
        <f t="shared" si="24"/>
        <v>0</v>
      </c>
      <c r="N66" s="181">
        <v>0</v>
      </c>
      <c r="O66" s="181">
        <f t="shared" si="25"/>
        <v>0</v>
      </c>
      <c r="P66" s="181">
        <v>0</v>
      </c>
      <c r="Q66" s="181">
        <f t="shared" si="26"/>
        <v>0</v>
      </c>
      <c r="R66" s="181"/>
      <c r="S66" s="181"/>
      <c r="T66" s="182">
        <v>0</v>
      </c>
      <c r="U66" s="181">
        <f t="shared" si="27"/>
        <v>0</v>
      </c>
      <c r="V66" s="165"/>
      <c r="W66" s="165"/>
      <c r="X66" s="165"/>
      <c r="Y66" s="165"/>
      <c r="Z66" s="165"/>
      <c r="AA66" s="165"/>
      <c r="AB66" s="165"/>
      <c r="AC66" s="165"/>
      <c r="AD66" s="165"/>
      <c r="AE66" s="165" t="s">
        <v>204</v>
      </c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</row>
    <row r="67" spans="1:60" outlineLevel="1" x14ac:dyDescent="0.2">
      <c r="A67" s="166">
        <v>46</v>
      </c>
      <c r="B67" s="171" t="s">
        <v>205</v>
      </c>
      <c r="C67" s="206" t="s">
        <v>206</v>
      </c>
      <c r="D67" s="173" t="s">
        <v>126</v>
      </c>
      <c r="E67" s="176">
        <v>12</v>
      </c>
      <c r="F67" s="180"/>
      <c r="G67" s="181">
        <f t="shared" si="21"/>
        <v>0</v>
      </c>
      <c r="H67" s="180"/>
      <c r="I67" s="181">
        <f t="shared" si="22"/>
        <v>0</v>
      </c>
      <c r="J67" s="180"/>
      <c r="K67" s="181">
        <f t="shared" si="23"/>
        <v>0</v>
      </c>
      <c r="L67" s="181">
        <v>0</v>
      </c>
      <c r="M67" s="181">
        <f t="shared" si="24"/>
        <v>0</v>
      </c>
      <c r="N67" s="181">
        <v>3.7499999999999999E-2</v>
      </c>
      <c r="O67" s="181">
        <f t="shared" si="25"/>
        <v>0.45</v>
      </c>
      <c r="P67" s="181">
        <v>0</v>
      </c>
      <c r="Q67" s="181">
        <f t="shared" si="26"/>
        <v>0</v>
      </c>
      <c r="R67" s="181"/>
      <c r="S67" s="181"/>
      <c r="T67" s="182">
        <v>0</v>
      </c>
      <c r="U67" s="181">
        <f t="shared" si="27"/>
        <v>0</v>
      </c>
      <c r="V67" s="165"/>
      <c r="W67" s="165"/>
      <c r="X67" s="165"/>
      <c r="Y67" s="165"/>
      <c r="Z67" s="165"/>
      <c r="AA67" s="165"/>
      <c r="AB67" s="165"/>
      <c r="AC67" s="165"/>
      <c r="AD67" s="165"/>
      <c r="AE67" s="165" t="s">
        <v>204</v>
      </c>
      <c r="AF67" s="165"/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</row>
    <row r="68" spans="1:60" outlineLevel="1" x14ac:dyDescent="0.2">
      <c r="A68" s="166">
        <v>47</v>
      </c>
      <c r="B68" s="171" t="s">
        <v>207</v>
      </c>
      <c r="C68" s="206" t="s">
        <v>208</v>
      </c>
      <c r="D68" s="173" t="s">
        <v>126</v>
      </c>
      <c r="E68" s="176">
        <v>12</v>
      </c>
      <c r="F68" s="180"/>
      <c r="G68" s="181">
        <f t="shared" si="21"/>
        <v>0</v>
      </c>
      <c r="H68" s="180"/>
      <c r="I68" s="181">
        <f t="shared" si="22"/>
        <v>0</v>
      </c>
      <c r="J68" s="180"/>
      <c r="K68" s="181">
        <f t="shared" si="23"/>
        <v>0</v>
      </c>
      <c r="L68" s="181">
        <v>0</v>
      </c>
      <c r="M68" s="181">
        <f t="shared" si="24"/>
        <v>0</v>
      </c>
      <c r="N68" s="181">
        <v>5.5000000000000003E-4</v>
      </c>
      <c r="O68" s="181">
        <f t="shared" si="25"/>
        <v>0.01</v>
      </c>
      <c r="P68" s="181">
        <v>0</v>
      </c>
      <c r="Q68" s="181">
        <f t="shared" si="26"/>
        <v>0</v>
      </c>
      <c r="R68" s="181"/>
      <c r="S68" s="181"/>
      <c r="T68" s="182">
        <v>0.246</v>
      </c>
      <c r="U68" s="181">
        <f t="shared" si="27"/>
        <v>2.95</v>
      </c>
      <c r="V68" s="165"/>
      <c r="W68" s="165"/>
      <c r="X68" s="165"/>
      <c r="Y68" s="165"/>
      <c r="Z68" s="165"/>
      <c r="AA68" s="165"/>
      <c r="AB68" s="165"/>
      <c r="AC68" s="165"/>
      <c r="AD68" s="165"/>
      <c r="AE68" s="165" t="s">
        <v>101</v>
      </c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</row>
    <row r="69" spans="1:60" outlineLevel="1" x14ac:dyDescent="0.2">
      <c r="A69" s="166">
        <v>48</v>
      </c>
      <c r="B69" s="171" t="s">
        <v>209</v>
      </c>
      <c r="C69" s="206" t="s">
        <v>210</v>
      </c>
      <c r="D69" s="173" t="s">
        <v>199</v>
      </c>
      <c r="E69" s="176">
        <v>12</v>
      </c>
      <c r="F69" s="180"/>
      <c r="G69" s="181">
        <f t="shared" si="21"/>
        <v>0</v>
      </c>
      <c r="H69" s="180"/>
      <c r="I69" s="181">
        <f t="shared" si="22"/>
        <v>0</v>
      </c>
      <c r="J69" s="180"/>
      <c r="K69" s="181">
        <f t="shared" si="23"/>
        <v>0</v>
      </c>
      <c r="L69" s="181">
        <v>0</v>
      </c>
      <c r="M69" s="181">
        <f t="shared" si="24"/>
        <v>0</v>
      </c>
      <c r="N69" s="181">
        <v>6.2E-4</v>
      </c>
      <c r="O69" s="181">
        <f t="shared" si="25"/>
        <v>0.01</v>
      </c>
      <c r="P69" s="181">
        <v>0</v>
      </c>
      <c r="Q69" s="181">
        <f t="shared" si="26"/>
        <v>0</v>
      </c>
      <c r="R69" s="181"/>
      <c r="S69" s="181"/>
      <c r="T69" s="182">
        <v>2.6</v>
      </c>
      <c r="U69" s="181">
        <f t="shared" si="27"/>
        <v>31.2</v>
      </c>
      <c r="V69" s="165"/>
      <c r="W69" s="165"/>
      <c r="X69" s="165"/>
      <c r="Y69" s="165"/>
      <c r="Z69" s="165"/>
      <c r="AA69" s="165"/>
      <c r="AB69" s="165"/>
      <c r="AC69" s="165"/>
      <c r="AD69" s="165"/>
      <c r="AE69" s="165" t="s">
        <v>101</v>
      </c>
      <c r="AF69" s="165"/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outlineLevel="1" x14ac:dyDescent="0.2">
      <c r="A70" s="166">
        <v>49</v>
      </c>
      <c r="B70" s="171" t="s">
        <v>211</v>
      </c>
      <c r="C70" s="206" t="s">
        <v>212</v>
      </c>
      <c r="D70" s="173" t="s">
        <v>126</v>
      </c>
      <c r="E70" s="176">
        <v>6</v>
      </c>
      <c r="F70" s="180"/>
      <c r="G70" s="181">
        <f t="shared" si="21"/>
        <v>0</v>
      </c>
      <c r="H70" s="180"/>
      <c r="I70" s="181">
        <f t="shared" si="22"/>
        <v>0</v>
      </c>
      <c r="J70" s="180"/>
      <c r="K70" s="181">
        <f t="shared" si="23"/>
        <v>0</v>
      </c>
      <c r="L70" s="181">
        <v>0</v>
      </c>
      <c r="M70" s="181">
        <f t="shared" si="24"/>
        <v>0</v>
      </c>
      <c r="N70" s="181">
        <v>6.9999999999999999E-4</v>
      </c>
      <c r="O70" s="181">
        <f t="shared" si="25"/>
        <v>0</v>
      </c>
      <c r="P70" s="181">
        <v>0</v>
      </c>
      <c r="Q70" s="181">
        <f t="shared" si="26"/>
        <v>0</v>
      </c>
      <c r="R70" s="181"/>
      <c r="S70" s="181"/>
      <c r="T70" s="182">
        <v>0.37</v>
      </c>
      <c r="U70" s="181">
        <f t="shared" si="27"/>
        <v>2.2200000000000002</v>
      </c>
      <c r="V70" s="165"/>
      <c r="W70" s="165"/>
      <c r="X70" s="165"/>
      <c r="Y70" s="165"/>
      <c r="Z70" s="165"/>
      <c r="AA70" s="165"/>
      <c r="AB70" s="165"/>
      <c r="AC70" s="165"/>
      <c r="AD70" s="165"/>
      <c r="AE70" s="165" t="s">
        <v>101</v>
      </c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</row>
    <row r="71" spans="1:60" outlineLevel="1" x14ac:dyDescent="0.2">
      <c r="A71" s="166">
        <v>50</v>
      </c>
      <c r="B71" s="171" t="s">
        <v>213</v>
      </c>
      <c r="C71" s="206" t="s">
        <v>214</v>
      </c>
      <c r="D71" s="173" t="s">
        <v>126</v>
      </c>
      <c r="E71" s="176">
        <v>6</v>
      </c>
      <c r="F71" s="180"/>
      <c r="G71" s="181">
        <f t="shared" si="21"/>
        <v>0</v>
      </c>
      <c r="H71" s="180"/>
      <c r="I71" s="181">
        <f t="shared" si="22"/>
        <v>0</v>
      </c>
      <c r="J71" s="180"/>
      <c r="K71" s="181">
        <f t="shared" si="23"/>
        <v>0</v>
      </c>
      <c r="L71" s="181">
        <v>0</v>
      </c>
      <c r="M71" s="181">
        <f t="shared" si="24"/>
        <v>0</v>
      </c>
      <c r="N71" s="181">
        <v>0</v>
      </c>
      <c r="O71" s="181">
        <f t="shared" si="25"/>
        <v>0</v>
      </c>
      <c r="P71" s="181">
        <v>0</v>
      </c>
      <c r="Q71" s="181">
        <f t="shared" si="26"/>
        <v>0</v>
      </c>
      <c r="R71" s="181"/>
      <c r="S71" s="181"/>
      <c r="T71" s="182">
        <v>0.37</v>
      </c>
      <c r="U71" s="181">
        <f t="shared" si="27"/>
        <v>2.2200000000000002</v>
      </c>
      <c r="V71" s="165"/>
      <c r="W71" s="165"/>
      <c r="X71" s="165"/>
      <c r="Y71" s="165"/>
      <c r="Z71" s="165"/>
      <c r="AA71" s="165"/>
      <c r="AB71" s="165"/>
      <c r="AC71" s="165"/>
      <c r="AD71" s="165"/>
      <c r="AE71" s="165" t="s">
        <v>101</v>
      </c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ht="22.5" outlineLevel="1" x14ac:dyDescent="0.2">
      <c r="A72" s="166">
        <v>51</v>
      </c>
      <c r="B72" s="171" t="s">
        <v>215</v>
      </c>
      <c r="C72" s="206" t="s">
        <v>216</v>
      </c>
      <c r="D72" s="173" t="s">
        <v>111</v>
      </c>
      <c r="E72" s="176">
        <v>0.47</v>
      </c>
      <c r="F72" s="180"/>
      <c r="G72" s="181">
        <f t="shared" si="21"/>
        <v>0</v>
      </c>
      <c r="H72" s="180"/>
      <c r="I72" s="181">
        <f t="shared" si="22"/>
        <v>0</v>
      </c>
      <c r="J72" s="180"/>
      <c r="K72" s="181">
        <f t="shared" si="23"/>
        <v>0</v>
      </c>
      <c r="L72" s="181">
        <v>0</v>
      </c>
      <c r="M72" s="181">
        <f t="shared" si="24"/>
        <v>0</v>
      </c>
      <c r="N72" s="181">
        <v>0</v>
      </c>
      <c r="O72" s="181">
        <f t="shared" si="25"/>
        <v>0</v>
      </c>
      <c r="P72" s="181">
        <v>0</v>
      </c>
      <c r="Q72" s="181">
        <f t="shared" si="26"/>
        <v>0</v>
      </c>
      <c r="R72" s="181"/>
      <c r="S72" s="181"/>
      <c r="T72" s="182">
        <v>1.629</v>
      </c>
      <c r="U72" s="181">
        <f t="shared" si="27"/>
        <v>0.77</v>
      </c>
      <c r="V72" s="165"/>
      <c r="W72" s="165"/>
      <c r="X72" s="165"/>
      <c r="Y72" s="165"/>
      <c r="Z72" s="165"/>
      <c r="AA72" s="165"/>
      <c r="AB72" s="165"/>
      <c r="AC72" s="165"/>
      <c r="AD72" s="165"/>
      <c r="AE72" s="165" t="s">
        <v>101</v>
      </c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ht="22.5" outlineLevel="1" x14ac:dyDescent="0.2">
      <c r="A73" s="166">
        <v>52</v>
      </c>
      <c r="B73" s="171" t="s">
        <v>217</v>
      </c>
      <c r="C73" s="206" t="s">
        <v>218</v>
      </c>
      <c r="D73" s="173" t="s">
        <v>199</v>
      </c>
      <c r="E73" s="176">
        <v>12</v>
      </c>
      <c r="F73" s="180"/>
      <c r="G73" s="181">
        <f t="shared" si="21"/>
        <v>0</v>
      </c>
      <c r="H73" s="180"/>
      <c r="I73" s="181">
        <f t="shared" si="22"/>
        <v>0</v>
      </c>
      <c r="J73" s="180"/>
      <c r="K73" s="181">
        <f t="shared" si="23"/>
        <v>0</v>
      </c>
      <c r="L73" s="181">
        <v>0</v>
      </c>
      <c r="M73" s="181">
        <f t="shared" si="24"/>
        <v>0</v>
      </c>
      <c r="N73" s="181">
        <v>0</v>
      </c>
      <c r="O73" s="181">
        <f t="shared" si="25"/>
        <v>0</v>
      </c>
      <c r="P73" s="181">
        <v>8.7999999999999995E-2</v>
      </c>
      <c r="Q73" s="181">
        <f t="shared" si="26"/>
        <v>1.06</v>
      </c>
      <c r="R73" s="181"/>
      <c r="S73" s="181"/>
      <c r="T73" s="182">
        <v>0.69299999999999995</v>
      </c>
      <c r="U73" s="181">
        <f t="shared" si="27"/>
        <v>8.32</v>
      </c>
      <c r="V73" s="165"/>
      <c r="W73" s="165"/>
      <c r="X73" s="165"/>
      <c r="Y73" s="165"/>
      <c r="Z73" s="165"/>
      <c r="AA73" s="165"/>
      <c r="AB73" s="165"/>
      <c r="AC73" s="165"/>
      <c r="AD73" s="165"/>
      <c r="AE73" s="165" t="s">
        <v>101</v>
      </c>
      <c r="AF73" s="165"/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</row>
    <row r="74" spans="1:60" outlineLevel="1" x14ac:dyDescent="0.2">
      <c r="A74" s="194">
        <v>53</v>
      </c>
      <c r="B74" s="195" t="s">
        <v>219</v>
      </c>
      <c r="C74" s="209" t="s">
        <v>220</v>
      </c>
      <c r="D74" s="196" t="s">
        <v>199</v>
      </c>
      <c r="E74" s="197">
        <v>12</v>
      </c>
      <c r="F74" s="198"/>
      <c r="G74" s="199">
        <f t="shared" si="21"/>
        <v>0</v>
      </c>
      <c r="H74" s="198"/>
      <c r="I74" s="199">
        <f t="shared" si="22"/>
        <v>0</v>
      </c>
      <c r="J74" s="198"/>
      <c r="K74" s="199">
        <f t="shared" si="23"/>
        <v>0</v>
      </c>
      <c r="L74" s="199">
        <v>0</v>
      </c>
      <c r="M74" s="199">
        <f t="shared" si="24"/>
        <v>0</v>
      </c>
      <c r="N74" s="199">
        <v>0</v>
      </c>
      <c r="O74" s="199">
        <f t="shared" si="25"/>
        <v>0</v>
      </c>
      <c r="P74" s="199">
        <v>1.56E-3</v>
      </c>
      <c r="Q74" s="199">
        <f t="shared" si="26"/>
        <v>0.02</v>
      </c>
      <c r="R74" s="199"/>
      <c r="S74" s="199"/>
      <c r="T74" s="200">
        <v>0.217</v>
      </c>
      <c r="U74" s="199">
        <f t="shared" si="27"/>
        <v>2.6</v>
      </c>
      <c r="V74" s="165"/>
      <c r="W74" s="165"/>
      <c r="X74" s="165"/>
      <c r="Y74" s="165"/>
      <c r="Z74" s="165"/>
      <c r="AA74" s="165"/>
      <c r="AB74" s="165"/>
      <c r="AC74" s="165"/>
      <c r="AD74" s="165"/>
      <c r="AE74" s="165" t="s">
        <v>101</v>
      </c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</row>
    <row r="75" spans="1:60" x14ac:dyDescent="0.2">
      <c r="A75" s="6"/>
      <c r="B75" s="7" t="s">
        <v>221</v>
      </c>
      <c r="C75" s="210" t="s">
        <v>221</v>
      </c>
      <c r="D75" s="9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AC75">
        <v>15</v>
      </c>
      <c r="AD75">
        <v>21</v>
      </c>
    </row>
    <row r="76" spans="1:60" x14ac:dyDescent="0.2">
      <c r="A76" s="201"/>
      <c r="B76" s="202">
        <v>26</v>
      </c>
      <c r="C76" s="211" t="s">
        <v>221</v>
      </c>
      <c r="D76" s="203"/>
      <c r="E76" s="204"/>
      <c r="F76" s="204"/>
      <c r="G76" s="205">
        <f>G8+G11+G17+G34+G63</f>
        <v>0</v>
      </c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AC76">
        <f>SUMIF(L7:L74,AC75,G7:G74)</f>
        <v>0</v>
      </c>
      <c r="AD76">
        <f>SUMIF(L7:L74,AD75,G7:G74)</f>
        <v>0</v>
      </c>
      <c r="AE76" t="s">
        <v>222</v>
      </c>
    </row>
    <row r="77" spans="1:60" x14ac:dyDescent="0.2">
      <c r="A77" s="6"/>
      <c r="B77" s="7" t="s">
        <v>221</v>
      </c>
      <c r="C77" s="210" t="s">
        <v>221</v>
      </c>
      <c r="D77" s="9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6"/>
      <c r="B78" s="7" t="s">
        <v>221</v>
      </c>
      <c r="C78" s="210" t="s">
        <v>221</v>
      </c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65">
        <v>33</v>
      </c>
      <c r="B79" s="265"/>
      <c r="C79" s="266"/>
      <c r="D79" s="9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67"/>
      <c r="B80" s="268"/>
      <c r="C80" s="269"/>
      <c r="D80" s="268"/>
      <c r="E80" s="268"/>
      <c r="F80" s="268"/>
      <c r="G80" s="270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E80" t="s">
        <v>223</v>
      </c>
    </row>
    <row r="81" spans="1:31" x14ac:dyDescent="0.2">
      <c r="A81" s="271"/>
      <c r="B81" s="272"/>
      <c r="C81" s="273"/>
      <c r="D81" s="272"/>
      <c r="E81" s="272"/>
      <c r="F81" s="272"/>
      <c r="G81" s="274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71"/>
      <c r="B82" s="272"/>
      <c r="C82" s="273"/>
      <c r="D82" s="272"/>
      <c r="E82" s="272"/>
      <c r="F82" s="272"/>
      <c r="G82" s="274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271"/>
      <c r="B83" s="272"/>
      <c r="C83" s="273"/>
      <c r="D83" s="272"/>
      <c r="E83" s="272"/>
      <c r="F83" s="272"/>
      <c r="G83" s="274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275"/>
      <c r="B84" s="276"/>
      <c r="C84" s="277"/>
      <c r="D84" s="276"/>
      <c r="E84" s="276"/>
      <c r="F84" s="276"/>
      <c r="G84" s="278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6"/>
      <c r="B85" s="7" t="s">
        <v>221</v>
      </c>
      <c r="C85" s="210" t="s">
        <v>221</v>
      </c>
      <c r="D85" s="9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C86" s="212"/>
      <c r="D86" s="153"/>
      <c r="AE86" t="s">
        <v>224</v>
      </c>
    </row>
    <row r="87" spans="1:31" x14ac:dyDescent="0.2">
      <c r="D87" s="153"/>
    </row>
    <row r="88" spans="1:31" x14ac:dyDescent="0.2">
      <c r="D88" s="153"/>
    </row>
    <row r="89" spans="1:31" x14ac:dyDescent="0.2">
      <c r="D89" s="153"/>
    </row>
    <row r="90" spans="1:31" x14ac:dyDescent="0.2">
      <c r="D90" s="153"/>
    </row>
    <row r="91" spans="1:31" x14ac:dyDescent="0.2">
      <c r="D91" s="153"/>
    </row>
    <row r="92" spans="1:31" x14ac:dyDescent="0.2">
      <c r="D92" s="153"/>
    </row>
    <row r="93" spans="1:31" x14ac:dyDescent="0.2">
      <c r="D93" s="153"/>
    </row>
    <row r="94" spans="1:31" x14ac:dyDescent="0.2">
      <c r="D94" s="153"/>
    </row>
    <row r="95" spans="1:31" x14ac:dyDescent="0.2">
      <c r="D95" s="153"/>
    </row>
    <row r="96" spans="1:31" x14ac:dyDescent="0.2">
      <c r="D96" s="153"/>
    </row>
    <row r="97" spans="4:4" x14ac:dyDescent="0.2">
      <c r="D97" s="153"/>
    </row>
    <row r="98" spans="4:4" x14ac:dyDescent="0.2">
      <c r="D98" s="153"/>
    </row>
    <row r="99" spans="4:4" x14ac:dyDescent="0.2">
      <c r="D99" s="153"/>
    </row>
    <row r="100" spans="4:4" x14ac:dyDescent="0.2">
      <c r="D100" s="153"/>
    </row>
    <row r="101" spans="4:4" x14ac:dyDescent="0.2">
      <c r="D101" s="153"/>
    </row>
    <row r="102" spans="4:4" x14ac:dyDescent="0.2">
      <c r="D102" s="153"/>
    </row>
    <row r="103" spans="4:4" x14ac:dyDescent="0.2">
      <c r="D103" s="153"/>
    </row>
    <row r="104" spans="4:4" x14ac:dyDescent="0.2">
      <c r="D104" s="153"/>
    </row>
    <row r="105" spans="4:4" x14ac:dyDescent="0.2">
      <c r="D105" s="153"/>
    </row>
    <row r="106" spans="4:4" x14ac:dyDescent="0.2">
      <c r="D106" s="153"/>
    </row>
    <row r="107" spans="4:4" x14ac:dyDescent="0.2">
      <c r="D107" s="153"/>
    </row>
    <row r="108" spans="4:4" x14ac:dyDescent="0.2">
      <c r="D108" s="153"/>
    </row>
    <row r="109" spans="4:4" x14ac:dyDescent="0.2">
      <c r="D109" s="153"/>
    </row>
    <row r="110" spans="4:4" x14ac:dyDescent="0.2">
      <c r="D110" s="153"/>
    </row>
    <row r="111" spans="4:4" x14ac:dyDescent="0.2">
      <c r="D111" s="153"/>
    </row>
    <row r="112" spans="4:4" x14ac:dyDescent="0.2">
      <c r="D112" s="153"/>
    </row>
    <row r="113" spans="4:4" x14ac:dyDescent="0.2">
      <c r="D113" s="153"/>
    </row>
    <row r="114" spans="4:4" x14ac:dyDescent="0.2">
      <c r="D114" s="153"/>
    </row>
    <row r="115" spans="4:4" x14ac:dyDescent="0.2">
      <c r="D115" s="153"/>
    </row>
    <row r="116" spans="4:4" x14ac:dyDescent="0.2">
      <c r="D116" s="153"/>
    </row>
    <row r="117" spans="4:4" x14ac:dyDescent="0.2">
      <c r="D117" s="153"/>
    </row>
    <row r="118" spans="4:4" x14ac:dyDescent="0.2">
      <c r="D118" s="153"/>
    </row>
    <row r="119" spans="4:4" x14ac:dyDescent="0.2">
      <c r="D119" s="153"/>
    </row>
    <row r="120" spans="4:4" x14ac:dyDescent="0.2">
      <c r="D120" s="153"/>
    </row>
    <row r="121" spans="4:4" x14ac:dyDescent="0.2">
      <c r="D121" s="153"/>
    </row>
    <row r="122" spans="4:4" x14ac:dyDescent="0.2">
      <c r="D122" s="153"/>
    </row>
    <row r="123" spans="4:4" x14ac:dyDescent="0.2">
      <c r="D123" s="153"/>
    </row>
    <row r="124" spans="4:4" x14ac:dyDescent="0.2">
      <c r="D124" s="153"/>
    </row>
    <row r="125" spans="4:4" x14ac:dyDescent="0.2">
      <c r="D125" s="153"/>
    </row>
    <row r="126" spans="4:4" x14ac:dyDescent="0.2">
      <c r="D126" s="153"/>
    </row>
    <row r="127" spans="4:4" x14ac:dyDescent="0.2">
      <c r="D127" s="153"/>
    </row>
    <row r="128" spans="4:4" x14ac:dyDescent="0.2">
      <c r="D128" s="153"/>
    </row>
    <row r="129" spans="4:4" x14ac:dyDescent="0.2">
      <c r="D129" s="153"/>
    </row>
    <row r="130" spans="4:4" x14ac:dyDescent="0.2">
      <c r="D130" s="153"/>
    </row>
    <row r="131" spans="4:4" x14ac:dyDescent="0.2">
      <c r="D131" s="153"/>
    </row>
    <row r="132" spans="4:4" x14ac:dyDescent="0.2">
      <c r="D132" s="153"/>
    </row>
    <row r="133" spans="4:4" x14ac:dyDescent="0.2">
      <c r="D133" s="153"/>
    </row>
    <row r="134" spans="4:4" x14ac:dyDescent="0.2">
      <c r="D134" s="153"/>
    </row>
    <row r="135" spans="4:4" x14ac:dyDescent="0.2">
      <c r="D135" s="153"/>
    </row>
    <row r="136" spans="4:4" x14ac:dyDescent="0.2">
      <c r="D136" s="153"/>
    </row>
    <row r="137" spans="4:4" x14ac:dyDescent="0.2">
      <c r="D137" s="153"/>
    </row>
    <row r="138" spans="4:4" x14ac:dyDescent="0.2">
      <c r="D138" s="153"/>
    </row>
    <row r="139" spans="4:4" x14ac:dyDescent="0.2">
      <c r="D139" s="153"/>
    </row>
    <row r="140" spans="4:4" x14ac:dyDescent="0.2">
      <c r="D140" s="153"/>
    </row>
    <row r="141" spans="4:4" x14ac:dyDescent="0.2">
      <c r="D141" s="153"/>
    </row>
    <row r="142" spans="4:4" x14ac:dyDescent="0.2">
      <c r="D142" s="153"/>
    </row>
    <row r="143" spans="4:4" x14ac:dyDescent="0.2">
      <c r="D143" s="153"/>
    </row>
    <row r="144" spans="4:4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  <row r="4997" spans="4:4" x14ac:dyDescent="0.2">
      <c r="D4997" s="153"/>
    </row>
    <row r="4998" spans="4:4" x14ac:dyDescent="0.2">
      <c r="D4998" s="153"/>
    </row>
    <row r="4999" spans="4:4" x14ac:dyDescent="0.2">
      <c r="D4999" s="153"/>
    </row>
    <row r="5000" spans="4:4" x14ac:dyDescent="0.2">
      <c r="D5000" s="153"/>
    </row>
  </sheetData>
  <mergeCells count="6">
    <mergeCell ref="A80:G84"/>
    <mergeCell ref="A1:G1"/>
    <mergeCell ref="C2:G2"/>
    <mergeCell ref="C3:G3"/>
    <mergeCell ref="C4:G4"/>
    <mergeCell ref="A79:C79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JENA-19</cp:lastModifiedBy>
  <cp:lastPrinted>2019-09-04T13:00:36Z</cp:lastPrinted>
  <dcterms:created xsi:type="dcterms:W3CDTF">2009-04-08T07:15:50Z</dcterms:created>
  <dcterms:modified xsi:type="dcterms:W3CDTF">2019-09-04T13:01:04Z</dcterms:modified>
</cp:coreProperties>
</file>