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18709-ZT - Zdravotní tech..." sheetId="2" r:id="rId2"/>
    <sheet name="18790-UT - Vytápění" sheetId="3" r:id="rId3"/>
    <sheet name="18791-ST - Stavební část" sheetId="4" r:id="rId4"/>
    <sheet name="18709-TE - Technologická ..." sheetId="5" r:id="rId5"/>
    <sheet name="18709-EL -  Elektromontáž" sheetId="6" r:id="rId6"/>
    <sheet name="18709-VN - Vedlejší náklady" sheetId="7" r:id="rId7"/>
    <sheet name="Pokyny pro vyplnění" sheetId="8" r:id="rId8"/>
  </sheets>
  <definedNames>
    <definedName name="_xlnm.Print_Area" localSheetId="0">'Rekapitulace stavby'!$D$4:$AO$36,'Rekapitulace stavby'!$C$42:$AQ$61</definedName>
    <definedName name="_xlnm._FilterDatabase" localSheetId="1" hidden="1">'18709-ZT - Zdravotní tech...'!$C$92:$K$262</definedName>
    <definedName name="_xlnm.Print_Area" localSheetId="1">'18709-ZT - Zdravotní tech...'!$C$4:$J$39,'18709-ZT - Zdravotní tech...'!$C$45:$J$74,'18709-ZT - Zdravotní tech...'!$C$80:$K$262</definedName>
    <definedName name="_xlnm._FilterDatabase" localSheetId="2" hidden="1">'18790-UT - Vytápění'!$C$83:$K$121</definedName>
    <definedName name="_xlnm.Print_Area" localSheetId="2">'18790-UT - Vytápění'!$C$4:$J$39,'18790-UT - Vytápění'!$C$45:$J$65,'18790-UT - Vytápění'!$C$71:$K$121</definedName>
    <definedName name="_xlnm._FilterDatabase" localSheetId="3" hidden="1">'18791-ST - Stavební část'!$C$95:$K$499</definedName>
    <definedName name="_xlnm.Print_Area" localSheetId="3">'18791-ST - Stavební část'!$C$4:$J$39,'18791-ST - Stavební část'!$C$45:$J$77,'18791-ST - Stavební část'!$C$83:$K$499</definedName>
    <definedName name="_xlnm._FilterDatabase" localSheetId="4" hidden="1">'18709-TE - Technologická ...'!$C$79:$K$99</definedName>
    <definedName name="_xlnm.Print_Area" localSheetId="4">'18709-TE - Technologická ...'!$C$4:$J$39,'18709-TE - Technologická ...'!$C$45:$J$61,'18709-TE - Technologická ...'!$C$67:$K$99</definedName>
    <definedName name="_xlnm._FilterDatabase" localSheetId="5" hidden="1">'18709-EL -  Elektromontáž'!$C$82:$K$145</definedName>
    <definedName name="_xlnm.Print_Area" localSheetId="5">'18709-EL -  Elektromontáž'!$C$4:$J$39,'18709-EL -  Elektromontáž'!$C$45:$J$64,'18709-EL -  Elektromontáž'!$C$70:$K$145</definedName>
    <definedName name="_xlnm._FilterDatabase" localSheetId="6" hidden="1">'18709-VN - Vedlejší náklady'!$C$83:$K$94</definedName>
    <definedName name="_xlnm.Print_Area" localSheetId="6">'18709-VN - Vedlejší náklady'!$C$4:$J$39,'18709-VN - Vedlejší náklady'!$C$45:$J$65,'18709-VN - Vedlejší náklady'!$C$71:$K$94</definedName>
    <definedName name="_xlnm.Print_Area" localSheetId="7">'Pokyny pro vyplnění'!$B$2:$K$71,'Pokyny pro vyplnění'!$B$74:$K$118,'Pokyny pro vyplnění'!$B$121:$K$190,'Pokyny pro vyplnění'!$B$198:$K$218</definedName>
    <definedName name="_xlnm.Print_Titles" localSheetId="0">'Rekapitulace stavby'!$52:$52</definedName>
    <definedName name="_xlnm.Print_Titles" localSheetId="1">'18709-ZT - Zdravotní tech...'!$92:$92</definedName>
    <definedName name="_xlnm.Print_Titles" localSheetId="2">'18790-UT - Vytápění'!$83:$83</definedName>
    <definedName name="_xlnm.Print_Titles" localSheetId="3">'18791-ST - Stavební část'!$95:$95</definedName>
    <definedName name="_xlnm.Print_Titles" localSheetId="4">'18709-TE - Technologická ...'!$79:$79</definedName>
    <definedName name="_xlnm.Print_Titles" localSheetId="5">'18709-EL -  Elektromontáž'!$82:$82</definedName>
    <definedName name="_xlnm.Print_Titles" localSheetId="6">'18709-VN - Vedlejší náklady'!$83:$83</definedName>
  </definedNames>
  <calcPr fullCalcOnLoad="1"/>
</workbook>
</file>

<file path=xl/sharedStrings.xml><?xml version="1.0" encoding="utf-8"?>
<sst xmlns="http://schemas.openxmlformats.org/spreadsheetml/2006/main" count="8847" uniqueCount="1802">
  <si>
    <t>Export Komplet</t>
  </si>
  <si>
    <t>VZ</t>
  </si>
  <si>
    <t>2.0</t>
  </si>
  <si>
    <t>ZAMOK</t>
  </si>
  <si>
    <t>False</t>
  </si>
  <si>
    <t>{1046686f-edc0-437e-ac03-91143d81e34b}</t>
  </si>
  <si>
    <t>0,01</t>
  </si>
  <si>
    <t>21</t>
  </si>
  <si>
    <t>15</t>
  </si>
  <si>
    <t>REKAPITULACE STAVBY</t>
  </si>
  <si>
    <t>v ---  níže se nacházejí doplnkové a pomocné údaje k sestavám  --- v</t>
  </si>
  <si>
    <t>Návod na vyplnění</t>
  </si>
  <si>
    <t>0,001</t>
  </si>
  <si>
    <t>Kód:</t>
  </si>
  <si>
    <t>18709</t>
  </si>
  <si>
    <t>Měnit lze pouze buňky se žlutým podbarvením!
1) v Rekapitulaci stavby vyplňte údaje o Uchazeči (přenesou se do ostatních sestav i v jiných listech)
2) na vybraných listech vyplňte v sestavě Soupis prací ceny u položek</t>
  </si>
  <si>
    <t>Stavba:</t>
  </si>
  <si>
    <t>Domov Barbora - Stavební úpravy 1. a 2. NP, Pirknerovo nám. 206, KH</t>
  </si>
  <si>
    <t>KSO:</t>
  </si>
  <si>
    <t/>
  </si>
  <si>
    <t>CC-CZ:</t>
  </si>
  <si>
    <t>Místo:</t>
  </si>
  <si>
    <t>Pirknerovo nám. 206, Kutná Hora</t>
  </si>
  <si>
    <t>Datum:</t>
  </si>
  <si>
    <t>15. 5. 2019</t>
  </si>
  <si>
    <t>Zadavatel:</t>
  </si>
  <si>
    <t>IČ:</t>
  </si>
  <si>
    <t>Domov Barbora Kutná Hora, Pirknerovo nám. 228</t>
  </si>
  <si>
    <t>DIČ:</t>
  </si>
  <si>
    <t>Uchazeč:</t>
  </si>
  <si>
    <t>Vyplň údaj</t>
  </si>
  <si>
    <t>Projektant:</t>
  </si>
  <si>
    <t>Kutnohorská stavební projekce -ig Martin Hádek</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</si>
  <si>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</si>
  <si>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</si>
  <si>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</si>
  <si>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</si>
  <si>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</si>
  <si>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</si>
  <si>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</si>
  <si>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</si>
  <si>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</si>
  <si>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</si>
  <si>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</si>
  <si>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</si>
  <si>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</si>
  <si>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</si>
  <si>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</si>
  <si>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</si>
  <si>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</si>
  <si>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</si>
  <si>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</si>
  <si>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</si>
  <si>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</si>
  <si>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</si>
  <si>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</si>
  <si>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</si>
  <si>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</si>
  <si>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</si>
  <si>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</si>
  <si>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</si>
  <si>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</si>
  <si>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</si>
  <si>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</si>
  <si>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</si>
  <si>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</si>
  <si>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</si>
  <si>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</si>
  <si>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</si>
  <si>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</si>
  <si>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</si>
  <si>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</si>
  <si>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</si>
  <si>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</si>
  <si>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</si>
  <si>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</si>
  <si>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</si>
  <si>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18709-ZT</t>
  </si>
  <si>
    <t>Zdravotní technika</t>
  </si>
  <si>
    <t>STA</t>
  </si>
  <si>
    <t>1</t>
  </si>
  <si>
    <t>{c76df898-cc53-4a4e-885f-df6e4e00ea33}</t>
  </si>
  <si>
    <t>18790-UT</t>
  </si>
  <si>
    <t>Vytápění</t>
  </si>
  <si>
    <t>{d8ce8b99-0a92-44a8-9efe-17666ff37214}</t>
  </si>
  <si>
    <t>18791-ST</t>
  </si>
  <si>
    <t>Stavební část</t>
  </si>
  <si>
    <t>{72d90460-e686-480f-80ad-464483cd9dcb}</t>
  </si>
  <si>
    <t>18709-TE</t>
  </si>
  <si>
    <t>Technologická zařízení přípravny, úklid</t>
  </si>
  <si>
    <t>{7561d269-172d-429b-ae46-8fd3d0a8ab64}</t>
  </si>
  <si>
    <t>18709-EL</t>
  </si>
  <si>
    <t xml:space="preserve"> Elektromontáž</t>
  </si>
  <si>
    <t>{b7cce362-690b-4791-890d-75ed9e1b20d0}</t>
  </si>
  <si>
    <t>18709-VN</t>
  </si>
  <si>
    <t>Vedlejší náklady</t>
  </si>
  <si>
    <t>{21b371ea-109e-43e5-b4b8-ba5d86191d80}</t>
  </si>
  <si>
    <t>KRYCÍ LIST SOUPISU PRACÍ</t>
  </si>
  <si>
    <t>Objekt:</t>
  </si>
  <si>
    <t>18709-ZT - Zdravotní technika</t>
  </si>
  <si>
    <t>REKAPITULACE ČLENĚNÍ SOUPISU PRACÍ</t>
  </si>
  <si>
    <t>Kód dílu - Popis</t>
  </si>
  <si>
    <t>Cena celkem [CZK]</t>
  </si>
  <si>
    <t>-1</t>
  </si>
  <si>
    <t>HSV - Práce a dodávky HSV</t>
  </si>
  <si>
    <t xml:space="preserve">    1 - Zemní práce</t>
  </si>
  <si>
    <t xml:space="preserve">    4 - Vodorovné konstrukce</t>
  </si>
  <si>
    <t xml:space="preserve">    5 - Komunikace pozemní</t>
  </si>
  <si>
    <t xml:space="preserve">    8 - Trubní vedení</t>
  </si>
  <si>
    <t xml:space="preserve">    997 - Přesun sutě</t>
  </si>
  <si>
    <t xml:space="preserve">    998 - Přesun hmot</t>
  </si>
  <si>
    <t>PSV - Práce a dodávky PSV</t>
  </si>
  <si>
    <t xml:space="preserve">    721 - Zdravotechnika - vnitřní kanalizace</t>
  </si>
  <si>
    <t xml:space="preserve">    722 - Zdravotechnika - vnitřní vodovod</t>
  </si>
  <si>
    <t xml:space="preserve">    725 - Zdravotechnika - zařizovací předměty</t>
  </si>
  <si>
    <t xml:space="preserve">    726 - Zdravotechnika - předstěnové instalace</t>
  </si>
  <si>
    <t xml:space="preserve">    781 - Dokončovací práce - obklady</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</si>
  <si>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</si>
  <si>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</si>
  <si>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</si>
  <si>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</si>
  <si>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</si>
  <si>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</si>
  <si>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</si>
  <si>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</si>
  <si>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</si>
  <si>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</si>
  <si>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</si>
  <si>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</si>
  <si>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</si>
  <si>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</si>
  <si>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</si>
  <si>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</si>
  <si>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</si>
  <si>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</si>
  <si>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122</t>
  </si>
  <si>
    <t>K</t>
  </si>
  <si>
    <t>113106123</t>
  </si>
  <si>
    <t>Rozebrání dlažeb komunikací pro pěší s přemístěním hmot na skládku na vzdálenost do 3 m nebo s naložením na dopravní prostředek s ložem z kameniva nebo živice a s jakoukoliv výplní spár ručně ze zámkové dlažby</t>
  </si>
  <si>
    <t>m2</t>
  </si>
  <si>
    <t>CS ÚRS 2019 01</t>
  </si>
  <si>
    <t>4</t>
  </si>
  <si>
    <t>2</t>
  </si>
  <si>
    <t>743674102</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</si>
  <si>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</si>
  <si>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</si>
  <si>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125</t>
  </si>
  <si>
    <t>132201201</t>
  </si>
  <si>
    <t>Hloubení zapažených i nezapažených rýh šířky přes 600 do 2 000 mm s urovnáním dna do předepsaného profilu a spádu v hornině tř. 3 do 100 m3</t>
  </si>
  <si>
    <t>m3</t>
  </si>
  <si>
    <t>-232639690</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</si>
  <si>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</si>
  <si>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126</t>
  </si>
  <si>
    <t>132401401</t>
  </si>
  <si>
    <t>Hloubená vykopávka pod základy ručně s přehozením výkopku na vzdálenost 3 m nebo s naložením na ruční dopravní prostředek v hornině tř. 5</t>
  </si>
  <si>
    <t>-1854528841</t>
  </si>
  <si>
    <t xml:space="preserve">Poznámka k souboru cen:
1. V ceně nejsou započteny náklady na podchycení základového zdiva.
</t>
  </si>
  <si>
    <t>127</t>
  </si>
  <si>
    <t>162201211</t>
  </si>
  <si>
    <t>Vodorovné přemístění výkopku nebo sypaniny stavebním kolečkem s naložením a vyprázdněním kolečka na hromady nebo do dopravního prostředku na vzdálenost do 10 m z horniny tř. 1 až 4</t>
  </si>
  <si>
    <t>1727457315</t>
  </si>
  <si>
    <t>Vodorovné konstrukce</t>
  </si>
  <si>
    <t>130</t>
  </si>
  <si>
    <t>451573111</t>
  </si>
  <si>
    <t>Lože pod potrubí, stoky a drobné objekty v otevřeném výkopu z písku a štěrkopísku do 63 mm</t>
  </si>
  <si>
    <t>915785741</t>
  </si>
  <si>
    <t xml:space="preserve">Poznámka k souboru cen:
1. Ceny -1111 a -1192 lze použít i pro zřízení sběrných vrstev nad drenážními trubkami.
2. V cenách -5111 a -1192 jsou započteny i náklady na prohození výkopku získaného při zemních pracích.
</t>
  </si>
  <si>
    <t>5</t>
  </si>
  <si>
    <t>Komunikace pozemní</t>
  </si>
  <si>
    <t>123</t>
  </si>
  <si>
    <t>566901144</t>
  </si>
  <si>
    <t>Vyspravení podkladu po překopech inženýrských sítí plochy do 15 m2 s rozprostřením a zhutněním kamenivem hrubým drceným tl. 250 mm</t>
  </si>
  <si>
    <t>982035638</t>
  </si>
  <si>
    <t xml:space="preserve">Poznámka k souboru cen: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</si>
  <si>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124</t>
  </si>
  <si>
    <t>572370112</t>
  </si>
  <si>
    <t>Vyspravení krytu komunikací po překopech inženýrských sítí plochy do 15 m2 dlažbou z kamenných kostek s ložem z kameniva těženého drobných</t>
  </si>
  <si>
    <t>578037702</t>
  </si>
  <si>
    <t xml:space="preserve">Poznámka k souboru cen:
1. Ceny jsou určeny pro vyspravení krytů po překopech pro inženýrské sítě trvalé i dočasné (předepíše-li to projekt).
2. Ceny jsou určeny pouze pro případy havárií, přeložek nebo běžných oprav inženýrských sítí.
3. Ceny nelze použít v rámci výstavby nových inženýrských sítí.
4. V cenách nejsou započteny náklady na:
a) postřik živičný spojovací, který se oceňuje cenami souboru cen 573 2.-11 Postřik živičný spojovací části A 01 tohoto katalogu,
b) zdrsňovací posyp, který se oceňuje cenami 578 90-112 Zdrsňovací posyp litého asfaltu z kameniva drobného drceného obaleného asfaltem při překopech inženýrských sítí, 572 40-41 Posyp živičného podkladu nebo krytu části C 01 tohoto katalogu.
</t>
  </si>
  <si>
    <t>8</t>
  </si>
  <si>
    <t>Trubní vedení</t>
  </si>
  <si>
    <t>129</t>
  </si>
  <si>
    <t>831263195</t>
  </si>
  <si>
    <t>Montáž potrubí z trub kameninových hrdlových s integrovaným těsněním Příplatek k cenám za zřízení kanalizační přípojky DN od 100 do 300</t>
  </si>
  <si>
    <t>kus</t>
  </si>
  <si>
    <t>256199806</t>
  </si>
  <si>
    <t xml:space="preserve">Poznámka k souboru cen:
1. V cenách montáže potrubí z trub kameninových hrdlových s integrovaným těsněním 831 . . -2121 jsou těsnící kroužky součástí dodávky kameninových trub. Tyto trouby se oceňují ve specifikaci, ztratné lze dohodnout ve výši 1,5 %.
2. Ceny 831 . . -2193 jsou určeny pro každé jednotlivé napojení dvou dříků trub o zhruba stejném průměru, kdy maximální rozdíl průměrů je 12 mm. Platí také pro spoj dvou různých materiálů
3. Ceny 26-3195 a 38-3195 jsou určeny pro každé jednotlivé připojení vnitřní kanalizace na kanalizační přípojku.
</t>
  </si>
  <si>
    <t>128</t>
  </si>
  <si>
    <t>837274111</t>
  </si>
  <si>
    <t>Montáž kameninových útesů s hrdlem na potrubí betonovém a železobetonovém DN 125</t>
  </si>
  <si>
    <t>733005375</t>
  </si>
  <si>
    <t xml:space="preserve">Poznámka k souboru cen:
1. V cenách jsou započteny i náklady na odsekání kameninové trouby na útes, na vysekání otvorů v betonových nebo železobetonových troubách a na obetonování potrubí v místě osazení útesu betonem.
2. V cenách nejsou započteny náklady na dodání kameninové trouby pro útes. Tyto náklady se oceňují ve specifikaci. Ztratné lze dohodnout ve výši 1,5 %.
</t>
  </si>
  <si>
    <t>997</t>
  </si>
  <si>
    <t>Přesun sutě</t>
  </si>
  <si>
    <t>95</t>
  </si>
  <si>
    <t>997013152</t>
  </si>
  <si>
    <t>Vnitrostaveništní doprava suti a vybouraných hmot vodorovně do 50 m svisle s omezením mechanizace pro budovy a haly výšky přes 6 do 9 m</t>
  </si>
  <si>
    <t>t</t>
  </si>
  <si>
    <t>-1316796225</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</si>
  <si>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</si>
  <si>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96</t>
  </si>
  <si>
    <t>997013501</t>
  </si>
  <si>
    <t>Odvoz suti a vybouraných hmot na skládku nebo meziskládku se složením, na vzdálenost do 1 km</t>
  </si>
  <si>
    <t>444597235</t>
  </si>
  <si>
    <t>97</t>
  </si>
  <si>
    <t>997013509</t>
  </si>
  <si>
    <t>Odvoz suti a vybouraných hmot na skládku nebo meziskládku se složením, na vzdálenost Příplatek k ceně za každý další i započatý 1 km přes 1 km</t>
  </si>
  <si>
    <t>1982628911</t>
  </si>
  <si>
    <t>VV</t>
  </si>
  <si>
    <t>1,402*10 'Přepočtené koeficientem množství</t>
  </si>
  <si>
    <t>98</t>
  </si>
  <si>
    <t>997013831</t>
  </si>
  <si>
    <t>Poplatek za uložení stavebního odpadu na skládce (skládkovné) směsného</t>
  </si>
  <si>
    <t>226324956</t>
  </si>
  <si>
    <t>998</t>
  </si>
  <si>
    <t>Přesun hmot</t>
  </si>
  <si>
    <t>131</t>
  </si>
  <si>
    <t>998276101</t>
  </si>
  <si>
    <t>Přesun hmot pro trubní vedení hloubené z trub z plastických hmot nebo sklolaminátových pro vodovody nebo kanalizace v otevřeném výkopu dopravní vzdálenost do 15 m</t>
  </si>
  <si>
    <t>-1923661056</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</si>
  <si>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</si>
  <si>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PSV</t>
  </si>
  <si>
    <t>Práce a dodávky PSV</t>
  </si>
  <si>
    <t>721</t>
  </si>
  <si>
    <t>Zdravotechnika - vnitřní kanalizace</t>
  </si>
  <si>
    <t>86</t>
  </si>
  <si>
    <t>721100902</t>
  </si>
  <si>
    <t>Opravy potrubí hrdlového přetěsnění hrdla odpadního potrubí do DN 100</t>
  </si>
  <si>
    <t>16</t>
  </si>
  <si>
    <t>1206723382</t>
  </si>
  <si>
    <t>133</t>
  </si>
  <si>
    <t>721170975</t>
  </si>
  <si>
    <t>Opravy odpadního potrubí plastového krácení trub DN 125</t>
  </si>
  <si>
    <t>427107396</t>
  </si>
  <si>
    <t>721171803</t>
  </si>
  <si>
    <t>Demontáž potrubí z novodurových trub odpadních nebo připojovacích do D 75</t>
  </si>
  <si>
    <t>m</t>
  </si>
  <si>
    <t>-116492749</t>
  </si>
  <si>
    <t xml:space="preserve">Poznámka k souboru cen:
1. Demontáž plstěných pásů se oceňuje cenami souboru cen 722 18-18 Demontáž plstěných pásů z trub,
 části B 02.
</t>
  </si>
  <si>
    <t>9</t>
  </si>
  <si>
    <t>721171808</t>
  </si>
  <si>
    <t>Demontáž potrubí z novodurových trub odpadních nebo připojovacích přes 75 do D 114</t>
  </si>
  <si>
    <t>-1331974876</t>
  </si>
  <si>
    <t>134</t>
  </si>
  <si>
    <t>721171906</t>
  </si>
  <si>
    <t>Opravy odpadního potrubí plastového vsazení odbočky do potrubí DN 125</t>
  </si>
  <si>
    <t>-542482826</t>
  </si>
  <si>
    <t>82</t>
  </si>
  <si>
    <t>721171915</t>
  </si>
  <si>
    <t>Opravy odpadního potrubí plastového propojení dosavadního potrubí DN 110</t>
  </si>
  <si>
    <t>-256686809</t>
  </si>
  <si>
    <t>135</t>
  </si>
  <si>
    <t>721171916</t>
  </si>
  <si>
    <t>Opravy odpadního potrubí plastového propojení dosavadního potrubí DN 125</t>
  </si>
  <si>
    <t>288755754</t>
  </si>
  <si>
    <t>84</t>
  </si>
  <si>
    <t>721173401</t>
  </si>
  <si>
    <t>Potrubí z plastových trub PVC SN4 svodné (ležaté) DN 110</t>
  </si>
  <si>
    <t>1673477063</t>
  </si>
  <si>
    <t xml:space="preserve">Poznámka k souboru cen:
1. Cenami -3315 až -3317 se oceňuje svislé potrubí od střešního vtoku po čisticí kus.
2. Ochrany odpadního a připojovacího potrubí z plastových trub se oceňují cenami souboru cen 722 18- . . Ochrana potrubí, části A 02.
</t>
  </si>
  <si>
    <t>85</t>
  </si>
  <si>
    <t>721173402</t>
  </si>
  <si>
    <t>Potrubí z plastových trub PVC SN4 svodné (ležaté) DN 125</t>
  </si>
  <si>
    <t>-113365716</t>
  </si>
  <si>
    <t>83</t>
  </si>
  <si>
    <t>721174005</t>
  </si>
  <si>
    <t>Potrubí z plastových trub polypropylenové svodné (ležaté) DN 110</t>
  </si>
  <si>
    <t>1758942283</t>
  </si>
  <si>
    <t>11</t>
  </si>
  <si>
    <t>721174025</t>
  </si>
  <si>
    <t>Potrubí z plastových trub polypropylenové odpadní (svislé) DN 100</t>
  </si>
  <si>
    <t>-1756973481</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</si>
  <si>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</si>
  <si>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12</t>
  </si>
  <si>
    <t>721174042</t>
  </si>
  <si>
    <t>Potrubí z plastových trub polypropylenové připojovací DN 40</t>
  </si>
  <si>
    <t>908436621</t>
  </si>
  <si>
    <t>13</t>
  </si>
  <si>
    <t>721174043</t>
  </si>
  <si>
    <t>Potrubí z plastových trub polypropylenové připojovací DN 50</t>
  </si>
  <si>
    <t>1317230949</t>
  </si>
  <si>
    <t>14</t>
  </si>
  <si>
    <t>721194104</t>
  </si>
  <si>
    <t>Vyměření přípojek na potrubí vyvedení a upevnění odpadních výpustek DN 40</t>
  </si>
  <si>
    <t>-1850456912</t>
  </si>
  <si>
    <t xml:space="preserve">Poznámka k souboru cen:
1. Cenami lze oceňovat i vyvedení a upevnění odpadních výpustek ke strojům a zařízením.
2. Potrubí odpadních výpustek se oceňují cenami souboru cen 721 17- . . Potrubí z plastových trub,
 části A 01.
</t>
  </si>
  <si>
    <t>721194105</t>
  </si>
  <si>
    <t>Vyměření přípojek na potrubí vyvedení a upevnění odpadních výpustek DN 50</t>
  </si>
  <si>
    <t>-1526247060</t>
  </si>
  <si>
    <t>721194109</t>
  </si>
  <si>
    <t>Vyměření přípojek na potrubí vyvedení a upevnění odpadních výpustek DN 100</t>
  </si>
  <si>
    <t>-731915681</t>
  </si>
  <si>
    <t>17</t>
  </si>
  <si>
    <t>721210813</t>
  </si>
  <si>
    <t>Demontáž kanalizačního příslušenství vpustí podlahových z kyselinovzdorné kameniny DN 100</t>
  </si>
  <si>
    <t>-443124191</t>
  </si>
  <si>
    <t>87</t>
  </si>
  <si>
    <t>721212121</t>
  </si>
  <si>
    <t>Odtokové sprchové žlaby se zápachovou uzávěrkou a krycím roštem délky 600 mm</t>
  </si>
  <si>
    <t>-2003444482</t>
  </si>
  <si>
    <t>116</t>
  </si>
  <si>
    <t>721274103</t>
  </si>
  <si>
    <t>Ventily přivzdušňovací odpadních potrubí venkovní DN 110</t>
  </si>
  <si>
    <t>275118865</t>
  </si>
  <si>
    <t>20</t>
  </si>
  <si>
    <t>721290111</t>
  </si>
  <si>
    <t>Zkouška těsnosti kanalizace v objektech vodou do DN 125</t>
  </si>
  <si>
    <t>1585172449</t>
  </si>
  <si>
    <t xml:space="preserve">Poznámka k souboru cen:
1. V ceně -0123 není započteno dodání média; jeho dodávka se oceňuje ve specifikaci.
</t>
  </si>
  <si>
    <t>721300922</t>
  </si>
  <si>
    <t>Pročištění ležatých svodů do DN 300</t>
  </si>
  <si>
    <t>-1201050489</t>
  </si>
  <si>
    <t>22</t>
  </si>
  <si>
    <t>998721202</t>
  </si>
  <si>
    <t>Přesun hmot pro vnitřní kanalizace stanovený procentní sazbou (%) z ceny vodorovná dopravní vzdálenost do 50 m v objektech výšky přes 6 do 12 m</t>
  </si>
  <si>
    <t>%</t>
  </si>
  <si>
    <t>-1316003966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</si>
  <si>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</si>
  <si>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722</t>
  </si>
  <si>
    <t>Zdravotechnika - vnitřní vodovod</t>
  </si>
  <si>
    <t>23</t>
  </si>
  <si>
    <t>722130801</t>
  </si>
  <si>
    <t>Demontáž potrubí z ocelových trubek pozinkovaných závitových do DN 25</t>
  </si>
  <si>
    <t>125387780</t>
  </si>
  <si>
    <t>24</t>
  </si>
  <si>
    <t>722130901</t>
  </si>
  <si>
    <t>Opravy vodovodního potrubí z ocelových trubek pozinkovaných závitových zazátkování vývodu</t>
  </si>
  <si>
    <t>-1810546128</t>
  </si>
  <si>
    <t xml:space="preserve">Poznámka k souboru cen:
1. Množství zpětné montáže závitového potrubí (ceny -1921 až -1929) se určí podle ustanovení
 kapitol 351 a 352 Všeobecných podmínek části A 02.
2. Ceny položek -0991 až -0996, -1942 až -1969 platí i pro opravy vodovodního potrubí z plastových
 trub.
</t>
  </si>
  <si>
    <t>25</t>
  </si>
  <si>
    <t>722130913</t>
  </si>
  <si>
    <t>Opravy vodovodního potrubí z ocelových trubek pozinkovaných závitových přeřezání ocelové trubky do DN 25</t>
  </si>
  <si>
    <t>392383976</t>
  </si>
  <si>
    <t>90</t>
  </si>
  <si>
    <t>722131931</t>
  </si>
  <si>
    <t>Opravy vodovodního potrubí z ocelových trubek pozinkovaných závitových propojení dosavadního potrubí DN 15</t>
  </si>
  <si>
    <t>-255559673</t>
  </si>
  <si>
    <t xml:space="preserve">Poznámka k souboru cen:
1. Množství zpětné montáže závitového potrubí (ceny -1921 až -1929) se určí podle ustanovení kapitol 351 a 352 Všeobecných podmínek části A 02.
2. Ceny položek -0991 až -0996, -1942 až -1969 platí i pro opravy vodovodního potrubí z plastových trub.
</t>
  </si>
  <si>
    <t>89</t>
  </si>
  <si>
    <t>722131932</t>
  </si>
  <si>
    <t>Opravy vodovodního potrubí z ocelových trubek pozinkovaných závitových propojení dosavadního potrubí DN 20</t>
  </si>
  <si>
    <t>-1811550377</t>
  </si>
  <si>
    <t>28</t>
  </si>
  <si>
    <t>722160101</t>
  </si>
  <si>
    <t>Potrubí z měděných trubek měkkých, spojovaných měkkým pájením D do 12/1 (připojení stojánkových baterií a nádrží WC)</t>
  </si>
  <si>
    <t>-1530892357</t>
  </si>
  <si>
    <t>88</t>
  </si>
  <si>
    <t>722170801</t>
  </si>
  <si>
    <t>Demontáž rozvodů vody z plastů do Ø 25 mm</t>
  </si>
  <si>
    <t>-1844509422</t>
  </si>
  <si>
    <t>29</t>
  </si>
  <si>
    <t>722174002</t>
  </si>
  <si>
    <t>Potrubí z plastových trubek z polypropylenu (PPR) svařovaných polyfuzně PN 16 (SDR 7,4) D 20 x 2,8</t>
  </si>
  <si>
    <t>-308022820</t>
  </si>
  <si>
    <t xml:space="preserve">Poznámka k souboru cen:
1. V cenách -4001 až -4088 jsou započteny náklady na montáž a dodávku potrubí a tvarovek.
</t>
  </si>
  <si>
    <t>30</t>
  </si>
  <si>
    <t>722174003</t>
  </si>
  <si>
    <t>Potrubí z plastových trubek z polypropylenu (PPR) svařovaných polyfuzně PN 16 (SDR 7,4) D 25 x 3,5</t>
  </si>
  <si>
    <t>-24527816</t>
  </si>
  <si>
    <t>32</t>
  </si>
  <si>
    <t>722181211</t>
  </si>
  <si>
    <t>Ochrana potrubí termoizolačními trubicemi z pěnového polyetylenu PE přilepenými v příčných a podélných spojích, tloušťky izolace do 6 mm, vnitřního průměru izolace DN do 22 mm</t>
  </si>
  <si>
    <t>-1310007897</t>
  </si>
  <si>
    <t xml:space="preserve">Poznámka k souboru cen:
1. V cenách -1211 až -1256 jsou započteny i náklady na dodání tepelně izolačních trubic.
</t>
  </si>
  <si>
    <t>33</t>
  </si>
  <si>
    <t>722181212</t>
  </si>
  <si>
    <t>Ochrana potrubí termoizolačními trubicemi z pěnového polyetylenu PE přilepenými v příčných a podélných spojích, tloušťky izolace do 6 mm, vnitřního průměru izolace DN přes 22 do 32 mm</t>
  </si>
  <si>
    <t>1204806535</t>
  </si>
  <si>
    <t>34</t>
  </si>
  <si>
    <t>722181231</t>
  </si>
  <si>
    <t>Ochrana potrubí termoizolačními trubicemi z pěnového polyetylenu PE přilepenými v příčných a podélných spojích, tloušťky izolace přes 9 do 13 mm, vnitřního průměru izolace DN do 22 mm</t>
  </si>
  <si>
    <t>648090553</t>
  </si>
  <si>
    <t>36</t>
  </si>
  <si>
    <t>722190401</t>
  </si>
  <si>
    <t>Zřízení přípojek na potrubí vyvedení a upevnění výpustek do DN 25</t>
  </si>
  <si>
    <t>330596714</t>
  </si>
  <si>
    <t xml:space="preserve">Poznámka k souboru cen:
1. Cenami -0401 až -0403 se oceňuje vyvedení a upevnění výpustek zařizovacích předmětů a výtokových
 armatur.
2. Potrubí vodovodních přípojek k zařizovacím předmětům, výtokovým armaturám, případně strojům a
 zařízením se oceňuje příslušnými cenami potrubí jako rozvod.
</t>
  </si>
  <si>
    <t>37</t>
  </si>
  <si>
    <t>722190901</t>
  </si>
  <si>
    <t>Opravy ostatní uzavření nebo otevření vodovodního potrubí při opravách včetně vypuštění a napuštění</t>
  </si>
  <si>
    <t>-1351567288</t>
  </si>
  <si>
    <t xml:space="preserve">Poznámka k souboru cen:
1. Cenou se oceňuje uzavíraný nebo otevíraný úsek, tj. od hlavního uzávěru k uzávěrům stoupacího
 potrubí nebo od těchto uzávěrů k uzávěrům před zařizovacím předmětem nebo výpustkou. Nejsou-li
 stoupací potrubí opatřena uzávěry, považuje se za úsek potrubí od hlavního uzávěru k uzávěrům před
 zařizovacím předmětem nebo výpustkou.
2. Cenou nelze oceňovat uzavírání nebo otevírání potrubí, které odbočuje ze stoupacího potrubí a je
 opatřeno vlastním uzávěrem; tyto práce jsou započteny v cenách oprav (např. bytové uzávěry v
 instalačních šachtách).
</t>
  </si>
  <si>
    <t>38</t>
  </si>
  <si>
    <t>722220111</t>
  </si>
  <si>
    <t>Armatury s jedním závitem nástěnky pro výtokový ventil G 1/2</t>
  </si>
  <si>
    <t>-748175591</t>
  </si>
  <si>
    <t xml:space="preserve">Poznámka k souboru cen:
1. Cenami -9101 až -9106 nelze oceňovat montáž nástěnek.
2. V cenách –0111 až -0122 je započteno i vyvedení a upevnění výpustek.
</t>
  </si>
  <si>
    <t>39</t>
  </si>
  <si>
    <t>722220121</t>
  </si>
  <si>
    <t>Armatury s jedním závitem nástěnky pro baterii G 1/2</t>
  </si>
  <si>
    <t>pár</t>
  </si>
  <si>
    <t>989843119</t>
  </si>
  <si>
    <t>40</t>
  </si>
  <si>
    <t>722220861</t>
  </si>
  <si>
    <t>Demontáž armatur závitových se dvěma závity do G 3/4</t>
  </si>
  <si>
    <t>-1359149897</t>
  </si>
  <si>
    <t>94</t>
  </si>
  <si>
    <t>722224115</t>
  </si>
  <si>
    <t>Armatury s jedním závitem kohouty plnicí a vypouštěcí PN 10 G 1/2</t>
  </si>
  <si>
    <t>-359953925</t>
  </si>
  <si>
    <t>91</t>
  </si>
  <si>
    <t>722232043</t>
  </si>
  <si>
    <t>Armatury se dvěma závity kulové kohouty PN 42 do 185 °C přímé vnitřní závit G 1/2</t>
  </si>
  <si>
    <t>435144015</t>
  </si>
  <si>
    <t>92</t>
  </si>
  <si>
    <t>722232044</t>
  </si>
  <si>
    <t>Armatury se dvěma závity kulové kohouty PN 42 do 185 °C přímé vnitřní závit G 3/4</t>
  </si>
  <si>
    <t>-1607599538</t>
  </si>
  <si>
    <t>93</t>
  </si>
  <si>
    <t>722232062</t>
  </si>
  <si>
    <t>Armatury se dvěma závity kulové kohouty PN 42 do 185 °C přímé vnitřní závit s vypouštěním G 3/4</t>
  </si>
  <si>
    <t>-1135184270</t>
  </si>
  <si>
    <t>42</t>
  </si>
  <si>
    <t>722290226</t>
  </si>
  <si>
    <t>Zkoušky, proplach a desinfekce vodovodního potrubí zkoušky těsnosti vodovodního potrubí závitového do DN 50</t>
  </si>
  <si>
    <t>-83772691</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</si>
  <si>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</si>
  <si>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43</t>
  </si>
  <si>
    <t>722290234</t>
  </si>
  <si>
    <t>Zkoušky, proplach a desinfekce vodovodního potrubí proplach a desinfekce vodovodního potrubí do DN 80</t>
  </si>
  <si>
    <t>2052639620</t>
  </si>
  <si>
    <t>44</t>
  </si>
  <si>
    <t>998722202</t>
  </si>
  <si>
    <t>Přesun hmot pro vnitřní vodovod stanovený procentní sazbou (%) z ceny vodorovná dopravní vzdálenost do 50 m v objektech výšky přes 6 do 12 m</t>
  </si>
  <si>
    <t>1810612732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</si>
  <si>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</si>
  <si>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725</t>
  </si>
  <si>
    <t>Zdravotechnika - zařizovací předměty</t>
  </si>
  <si>
    <t>45</t>
  </si>
  <si>
    <t>725110811</t>
  </si>
  <si>
    <t>Demontáž klozetů splachovacích s nádrží nebo tlakovým splachovačem</t>
  </si>
  <si>
    <t>soubor</t>
  </si>
  <si>
    <t>1645306366</t>
  </si>
  <si>
    <t>99</t>
  </si>
  <si>
    <t>725112022</t>
  </si>
  <si>
    <t>Zařízení záchodů klozety keramické závěsné na nosné stěny s hlubokým splachováním odpad vodorovný</t>
  </si>
  <si>
    <t>-984174238</t>
  </si>
  <si>
    <t xml:space="preserve">Poznámka k souboru cen:
1. V cenách -1351, -1361 není započten napájecí zdroj.
2. V cenách jsou započtená klozetová sedátka.
</t>
  </si>
  <si>
    <t>100</t>
  </si>
  <si>
    <t>M</t>
  </si>
  <si>
    <t>55167394</t>
  </si>
  <si>
    <t>sedátko klozetové duroplastové bílé antibakteriální</t>
  </si>
  <si>
    <t>861493549</t>
  </si>
  <si>
    <t>51</t>
  </si>
  <si>
    <t>725210821</t>
  </si>
  <si>
    <t>Demontáž umyvadel bez výtokových armatur umyvadel</t>
  </si>
  <si>
    <t>1343570690</t>
  </si>
  <si>
    <t>52</t>
  </si>
  <si>
    <t>725211622</t>
  </si>
  <si>
    <t>Umyvadla keramická bez výtokových armatur se zápachovou uzávěrkou připevněná na stěnu šrouby bílá se sloupem 550 mm</t>
  </si>
  <si>
    <t>-1600324889</t>
  </si>
  <si>
    <t xml:space="preserve">Poznámka k souboru cen:
1. V cenách -2101 a -2102 je započteno i dodání zápachové uzávěrky.
2. V cenách –4112-14, -4141-43, -4151-56, -4161-63, -4211, 21, 31, není započten napájecí zdroj
3. V cenách -1651, -1656 a -1661, -1666 není započteno dodání skříňky.
</t>
  </si>
  <si>
    <t>101</t>
  </si>
  <si>
    <t>725244104</t>
  </si>
  <si>
    <t>Sprchové dveře a zástěny dveře sprchové do niky rámové se skleněnou výplní tl. 5 mm otvíravé jednokřídlové, na vaničku šířky 1000 mm</t>
  </si>
  <si>
    <t>-1367162679</t>
  </si>
  <si>
    <t xml:space="preserve">Poznámka k souboru cen:
1. V cenách -4904-4907 nejsou započteny náklady na dodání sprchových dveří a zástěn.
</t>
  </si>
  <si>
    <t>55</t>
  </si>
  <si>
    <t>725291511</t>
  </si>
  <si>
    <t>Doplňky zařízení koupelen a záchodů plastové dávkovač tekutého mýdla na 350 ml</t>
  </si>
  <si>
    <t>-1692585780</t>
  </si>
  <si>
    <t>137</t>
  </si>
  <si>
    <t>725291621</t>
  </si>
  <si>
    <t>Doplňky zařízení koupelen a záchodů nerezové zásobník toaletních papírů d=300 mm</t>
  </si>
  <si>
    <t>822348767</t>
  </si>
  <si>
    <t>136</t>
  </si>
  <si>
    <t>725291631</t>
  </si>
  <si>
    <t>Doplňky zařízení koupelen a záchodů nerezové zásobník papírových ručníků</t>
  </si>
  <si>
    <t>95782640</t>
  </si>
  <si>
    <t>61</t>
  </si>
  <si>
    <t>554310790</t>
  </si>
  <si>
    <t>koš odpadkový nášlapný (plast), 6 litrů</t>
  </si>
  <si>
    <t>-839523768</t>
  </si>
  <si>
    <t>102</t>
  </si>
  <si>
    <t>55431082</t>
  </si>
  <si>
    <t>koš odpadkový drátěný závěsný nerezový 350x290x190mm</t>
  </si>
  <si>
    <t>489541443</t>
  </si>
  <si>
    <t>110</t>
  </si>
  <si>
    <t>725310823</t>
  </si>
  <si>
    <t>Demontáž dřezů jednodílných bez výtokových armatur vestavěných v kuchyňských sestavách</t>
  </si>
  <si>
    <t>1749194810</t>
  </si>
  <si>
    <t>111</t>
  </si>
  <si>
    <t>725320828</t>
  </si>
  <si>
    <t>Demontáž dřezů dvojitých bez výtokových armatur velkokuchyňských</t>
  </si>
  <si>
    <t>-262573736</t>
  </si>
  <si>
    <t>62</t>
  </si>
  <si>
    <t>725330840</t>
  </si>
  <si>
    <t>Demontáž výlevek bez výtokových armatur a bez nádrže a splachovacího potrubí ocelových nebo litinových</t>
  </si>
  <si>
    <t>-41189134</t>
  </si>
  <si>
    <t>63</t>
  </si>
  <si>
    <t>725331111</t>
  </si>
  <si>
    <t>Výlevky bez výtokových armatur a splachovací nádrže keramické se sklopnou plastovou mřížkou 425 mm</t>
  </si>
  <si>
    <t>-1196276066</t>
  </si>
  <si>
    <t>109</t>
  </si>
  <si>
    <t>725530823</t>
  </si>
  <si>
    <t>Demontáž elektrických zásobníkových ohřívačů vody tlakových od 50 do 200 l</t>
  </si>
  <si>
    <t>-1159769159</t>
  </si>
  <si>
    <t>104</t>
  </si>
  <si>
    <t>725532126</t>
  </si>
  <si>
    <t>Elektrické ohřívače zásobníkové beztlakové přepadové akumulační s pojistným ventilem závěsné svislé objem nádrže (příkon) 200 l (2,2 kW)</t>
  </si>
  <si>
    <t>584988914</t>
  </si>
  <si>
    <t xml:space="preserve">Poznámka k souboru cen:
1. V cenách -1101 až -2220 a -9201 až -9206 je započteno upevnění zásobníků na příčky tl. 15 cm, na zdi a na nosné konstrukce. Osazení nosné konstrukce se oceňuje cenami katalogu 800-767 Konstrukce zámečnické.
</t>
  </si>
  <si>
    <t>64</t>
  </si>
  <si>
    <t>725810811</t>
  </si>
  <si>
    <t>Demontáž výtokových ventilů nástěnných</t>
  </si>
  <si>
    <t>982636004</t>
  </si>
  <si>
    <t>65</t>
  </si>
  <si>
    <t>725813111</t>
  </si>
  <si>
    <t>Ventily rohové bez připojovací trubičky nebo flexi hadičky G 1/2</t>
  </si>
  <si>
    <t>1933765025</t>
  </si>
  <si>
    <t>108</t>
  </si>
  <si>
    <t>725813112</t>
  </si>
  <si>
    <t>Ventily rohové bez připojovací trubičky nebo flexi hadičky pračkové G 3/4</t>
  </si>
  <si>
    <t>1639536790</t>
  </si>
  <si>
    <t>66</t>
  </si>
  <si>
    <t>725819402</t>
  </si>
  <si>
    <t>Ventily montáž ventilů ostatních typů rohových bez připojovací trubičky G 1/2</t>
  </si>
  <si>
    <t>1342453533</t>
  </si>
  <si>
    <t>67</t>
  </si>
  <si>
    <t>725820801</t>
  </si>
  <si>
    <t>Demontáž baterií nástěnných do G 3/4</t>
  </si>
  <si>
    <t>1959150547</t>
  </si>
  <si>
    <t>103</t>
  </si>
  <si>
    <t>725820802</t>
  </si>
  <si>
    <t>Demontáž baterií stojánkových do 1 otvoru</t>
  </si>
  <si>
    <t>-777703667</t>
  </si>
  <si>
    <t>68</t>
  </si>
  <si>
    <t>725821316</t>
  </si>
  <si>
    <t>Baterie dřezové nástěnné pákové s otáčivým plochým ústím a délkou ramínka 300 mm</t>
  </si>
  <si>
    <t>-1878747433</t>
  </si>
  <si>
    <t xml:space="preserve">Poznámka k souboru cen:
1. V ceně -1422 není započten napájecí zdroj.
</t>
  </si>
  <si>
    <t>69</t>
  </si>
  <si>
    <t>725822611</t>
  </si>
  <si>
    <t>Baterie umyvadlové stojánkové pákové bez výpusti</t>
  </si>
  <si>
    <t>86457589</t>
  </si>
  <si>
    <t xml:space="preserve">Poznámka k souboru cen:
1. V cenách –2654, 56, -9101-9202 není započten napájecí zdroj.
</t>
  </si>
  <si>
    <t>107</t>
  </si>
  <si>
    <t>725841311</t>
  </si>
  <si>
    <t>Baterie sprchové nástěnné pákové</t>
  </si>
  <si>
    <t>-55989390</t>
  </si>
  <si>
    <t xml:space="preserve">Poznámka k souboru cen:
1. V cenách –1353-54 není započten napájecí zdroj.
</t>
  </si>
  <si>
    <t>73</t>
  </si>
  <si>
    <t>725860811</t>
  </si>
  <si>
    <t>Demontáž zápachových uzávěrek pro zařizovací předměty jednoduchých</t>
  </si>
  <si>
    <t>847954927</t>
  </si>
  <si>
    <t>74</t>
  </si>
  <si>
    <t>725861102</t>
  </si>
  <si>
    <t xml:space="preserve">Zápachové uzávěrky zařizovacích předmětů pro umyvadla DN 40 </t>
  </si>
  <si>
    <t>1933786832</t>
  </si>
  <si>
    <t xml:space="preserve">Poznámka k souboru cen: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</si>
  <si>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112</t>
  </si>
  <si>
    <t>725862103</t>
  </si>
  <si>
    <t>Zápachové uzávěrky zařizovacích předmětů pro dřezy DN 40/50</t>
  </si>
  <si>
    <t>1676531424</t>
  </si>
  <si>
    <t xml:space="preserve">Poznámka k souboru cen: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</si>
  <si>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113</t>
  </si>
  <si>
    <t>725862123</t>
  </si>
  <si>
    <t>Zápachové uzávěrky zařizovacích předmětů pro dvojdřezy s přípojkou pro pračku nebo myčku DN 40/50</t>
  </si>
  <si>
    <t>1475970749</t>
  </si>
  <si>
    <t>114</t>
  </si>
  <si>
    <t>725869218</t>
  </si>
  <si>
    <t>Zápachové uzávěrky zařizovacích předmětů montáž zápachových uzávěrek dřezových dvoudílných U-sifonů</t>
  </si>
  <si>
    <t>11494979</t>
  </si>
  <si>
    <t>118</t>
  </si>
  <si>
    <t>55161841</t>
  </si>
  <si>
    <t>vtok se zápachovou uzávěrkou DN 32</t>
  </si>
  <si>
    <t>671598470</t>
  </si>
  <si>
    <t>119</t>
  </si>
  <si>
    <t>725980123</t>
  </si>
  <si>
    <t>Dvířka 30/30</t>
  </si>
  <si>
    <t>-524993140</t>
  </si>
  <si>
    <t>78</t>
  </si>
  <si>
    <t>998725202</t>
  </si>
  <si>
    <t>Přesun hmot pro zařizovací předměty stanovený procentní sazbou (%) z ceny vodorovná dopravní vzdálenost do 50 m v objektech výšky přes 6 do 12 m</t>
  </si>
  <si>
    <t>591768521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</si>
  <si>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</si>
  <si>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726</t>
  </si>
  <si>
    <t>Zdravotechnika - předstěnové instalace</t>
  </si>
  <si>
    <t>120</t>
  </si>
  <si>
    <t>726131041</t>
  </si>
  <si>
    <t>Předstěnové instalační systémy do lehkých stěn s kovovou konstrukcí pro závěsné klozety ovládání zepředu, stavební výšky 1120 mm</t>
  </si>
  <si>
    <t>-502343464</t>
  </si>
  <si>
    <t xml:space="preserve">Poznámka k souboru cen:
1. V ceně jsou započteny náklady na: -1021 dodání nožního tlačítka na podlahu, -1041 dodání ovládacího tlačítka a zvukoizolační soupravy, -1042 dodání ovládacího tlačítka, -1043 dodání krycí desky, ručního tlačítka a zvukoizolační soupravy, -1061 dodání ovládacího tlačítka a zvukoizolační soupravy.
2. V ceně nejsou započteny náklady na: -1043 dodání podpěrných prvků a madel, -1202 až -1204 dodání ovládacího tlačítka.
3. V cenách nejsou započteny náklady na dodávku zařizovacích předmětů.
</t>
  </si>
  <si>
    <t>121</t>
  </si>
  <si>
    <t>998726212</t>
  </si>
  <si>
    <t>Přesun hmot pro instalační prefabrikáty stanovený procentní sazbou (%) z ceny vodorovná dopravní vzdálenost do 50 m v objektech výšky přes 6 do 12 m</t>
  </si>
  <si>
    <t>-552263770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</si>
  <si>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</si>
  <si>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781</t>
  </si>
  <si>
    <t>Dokončovací práce - obklady</t>
  </si>
  <si>
    <t>79</t>
  </si>
  <si>
    <t>781491021</t>
  </si>
  <si>
    <t>Montáž zrcadel lepených silikonovým tmelem na keramický obklad, plochy do 1 m2</t>
  </si>
  <si>
    <t>-225704090</t>
  </si>
  <si>
    <t>0,6*0,6*4</t>
  </si>
  <si>
    <t>80</t>
  </si>
  <si>
    <t>634651240</t>
  </si>
  <si>
    <t>zrcadlo nemontované čiré tl. 4 mm, max. rozměr 3210 x 2250 mm</t>
  </si>
  <si>
    <t>709871153</t>
  </si>
  <si>
    <t>HZS</t>
  </si>
  <si>
    <t>Hodinové zúčtovací sazby</t>
  </si>
  <si>
    <t>81</t>
  </si>
  <si>
    <t>HZS2491</t>
  </si>
  <si>
    <t>Hodinové zúčtovací sazby profesí PSV zednické výpomoci a pomocné práce PSV dělník zednických výpomocí - vyspravení po demontážích, drážky ve stěnách (30 m voda, 20 m kanalizace), v podlahách (15 m voda, 10 m kanalizace), niky pro uzávěry (3x), vyspravení, začištění</t>
  </si>
  <si>
    <t>hod</t>
  </si>
  <si>
    <t>512</t>
  </si>
  <si>
    <t>-546399461</t>
  </si>
  <si>
    <t>18790-UT - Vytápění</t>
  </si>
  <si>
    <t xml:space="preserve">    733 - Ústřední vytápění - rozvodné potrubí</t>
  </si>
  <si>
    <t xml:space="preserve">    734 - Ústřední vytápění - armatury</t>
  </si>
  <si>
    <t xml:space="preserve">    735 - Ústřední vytápění - otopná tělesa</t>
  </si>
  <si>
    <t>733</t>
  </si>
  <si>
    <t>Ústřední vytápění - rozvodné potrubí</t>
  </si>
  <si>
    <t>733110806</t>
  </si>
  <si>
    <t>Demontáž potrubí z trubek ocelových závitových DN přes 15 do 32</t>
  </si>
  <si>
    <t>-1378114439</t>
  </si>
  <si>
    <t>733191914</t>
  </si>
  <si>
    <t>Opravy rozvodů potrubí z trubek ocelových závitových normálních i zesílených zaslepení skováním a zavařením DN 20</t>
  </si>
  <si>
    <t>1651044395</t>
  </si>
  <si>
    <t>733191924</t>
  </si>
  <si>
    <t>Opravy rozvodů potrubí z trubek ocelových závitových normálních i zesílených navaření odbočky na stávající potrubí, odbočka DN 20</t>
  </si>
  <si>
    <t>752070787</t>
  </si>
  <si>
    <t>733222103</t>
  </si>
  <si>
    <t>Potrubí z trubek měděných polotvrdých spojovaných měkkým pájením D 18/1</t>
  </si>
  <si>
    <t>151819032</t>
  </si>
  <si>
    <t>196323617</t>
  </si>
  <si>
    <t>Pájka pro měkké pájení L-SnAg 5</t>
  </si>
  <si>
    <t>kpl</t>
  </si>
  <si>
    <t>1856786416</t>
  </si>
  <si>
    <t>3</t>
  </si>
  <si>
    <t>196323618</t>
  </si>
  <si>
    <t>Pasta pro měkké pájení P 4943 SUP</t>
  </si>
  <si>
    <t>-379798430</t>
  </si>
  <si>
    <t>733224223</t>
  </si>
  <si>
    <t>Potrubí z trubek měděných Příplatek k cenám za zhotovení přípojky z trubek měděných D 18/1</t>
  </si>
  <si>
    <t>512258012</t>
  </si>
  <si>
    <t>6</t>
  </si>
  <si>
    <t>733291101</t>
  </si>
  <si>
    <t>Tlaková zkouška potrubí měděné do průměru 35</t>
  </si>
  <si>
    <t>-129605497</t>
  </si>
  <si>
    <t>998733202</t>
  </si>
  <si>
    <t>Přesun hmot pro rozvody potrubí stanovený procentní sazbou z ceny vodorovná dopravní vzdálenost do 50 m v objektech výšky přes 6 do 12 m</t>
  </si>
  <si>
    <t>620709210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</si>
  <si>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</si>
  <si>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734</t>
  </si>
  <si>
    <t>Ústřední vytápění - armatury</t>
  </si>
  <si>
    <t>734200811</t>
  </si>
  <si>
    <t>Demontáž armatur závitových s jedním závitem do G 1/2</t>
  </si>
  <si>
    <t>-1451259607</t>
  </si>
  <si>
    <t>734200822</t>
  </si>
  <si>
    <t>Demontáž armatur závitových se dvěma závity přes 1/2 do G 1</t>
  </si>
  <si>
    <t>1821978907</t>
  </si>
  <si>
    <t>10</t>
  </si>
  <si>
    <t>734209102</t>
  </si>
  <si>
    <t>Montáž armatury závitové s jedním závitem G 3/8</t>
  </si>
  <si>
    <t>1864164680</t>
  </si>
  <si>
    <t>734221682</t>
  </si>
  <si>
    <t>Ventily regulační závitové hlavice termostatické, pro ovládání ventilů PN 10 do 110°C kapalinové otopných těles VK</t>
  </si>
  <si>
    <t>73301343</t>
  </si>
  <si>
    <t xml:space="preserve">Poznámka k souboru cen:
1. V cenách -0101 až -0105 nejsou započteny náklady na dodávku a montáž měřící a vypouštěcí armatury.Tyto se oceňují samostatně souborem cen 734 49 1101 až -1105.
</t>
  </si>
  <si>
    <t>734261407</t>
  </si>
  <si>
    <t>Šroubení připojovací armatury radiátorů PN 10 do 110 st.C, regulační uzavíratelné přímé G 3/4 x 18</t>
  </si>
  <si>
    <t>-1891921754</t>
  </si>
  <si>
    <t>26</t>
  </si>
  <si>
    <t>998734202</t>
  </si>
  <si>
    <t>Přesun hmot pro armatury stanovený procentní sazbou (%) z ceny vodorovná dopravní vzdálenost do 50 m v objektech výšky přes 6 do 12 m</t>
  </si>
  <si>
    <t>67522262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</si>
  <si>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</si>
  <si>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735</t>
  </si>
  <si>
    <t>Ústřední vytápění - otopná tělesa</t>
  </si>
  <si>
    <t>735000912</t>
  </si>
  <si>
    <t>Vyregulování ventilů a kohoutů s termostatickým ovládáním</t>
  </si>
  <si>
    <t>1708284509</t>
  </si>
  <si>
    <t>735111810</t>
  </si>
  <si>
    <t>Demontáž otopných těles litinových článkových</t>
  </si>
  <si>
    <t>-70020730</t>
  </si>
  <si>
    <t>27</t>
  </si>
  <si>
    <t>735152674</t>
  </si>
  <si>
    <t>Otopná tělesa panelová VK třídesková PN 1,0 MPa, T do 110°C se třemi přídavnými přestupními plochami výšky tělesa 600 mm stavební délky / výkonu 700 mm / 1684 W</t>
  </si>
  <si>
    <t>299209723</t>
  </si>
  <si>
    <t>735152675</t>
  </si>
  <si>
    <t>Otopná tělesa panelová VK třídesková PN 1,0 MPa, T do 110°C se třemi přídavnými přestupními plochami výšky tělesa 600 mm stavební délky / výkonu 800 mm / 1925 W</t>
  </si>
  <si>
    <t>-817281813</t>
  </si>
  <si>
    <t>735191905</t>
  </si>
  <si>
    <t>Odvzdušnění otopných těles</t>
  </si>
  <si>
    <t>-105834914</t>
  </si>
  <si>
    <t>735191910</t>
  </si>
  <si>
    <t>Ostatní opravy otopných těles napuštění vody do otopného systému včetně potrubí (bez kotle a ohříváků) otopných těles</t>
  </si>
  <si>
    <t>680436849</t>
  </si>
  <si>
    <t xml:space="preserve">Poznámka k souboru cen:
1. Cenami -1914 a -1915 se oceňuje osazení sestavených otopných těles na nové konzoly; jejich případné sestavení se oceňuje příslušnými cenami souborů cen 735 11- . . Opravy otopných těles litinových a 735 12- . . Opravy otopných těles ocelových.
2. Cenami -2911 až -2932 se oceňuje osazení otopných těles na původní konzoly.
</t>
  </si>
  <si>
    <t>18</t>
  </si>
  <si>
    <t>735291800</t>
  </si>
  <si>
    <t>Demontáž konzol nebo držáků otopných těles, registrů, konvektorů do odpadu</t>
  </si>
  <si>
    <t>535576847</t>
  </si>
  <si>
    <t>19</t>
  </si>
  <si>
    <t>735494811</t>
  </si>
  <si>
    <t>Vypuštění vody z otopných soustav bez kotlů, ohříváků, zásobníků a nádrží</t>
  </si>
  <si>
    <t>-1372523903</t>
  </si>
  <si>
    <t xml:space="preserve">Poznámka k souboru cen:
1. V ceně je započteno vypuštění vody z otopných těles včetně rozvodu potrubí.
2. Cenami se oceňuje:
 a) vypuštění vody z otopných těles při jejich demontáži a opravách v úseku od rozdělovače po
 otopné těleso včetně, popřípadě od protipříruby potrubí připojeného ke zdroji,
 b) vypouštění vody ze stoupacích potrubí v úseku od uzávěru stoupacích potrubí k otopným
 tělesům včetně.
3. Množství se určí součtem výhřevných ploch všech otopných těles vypouštěného systému nebo
 stoupacího potrubí.
</t>
  </si>
  <si>
    <t>998735202</t>
  </si>
  <si>
    <t>Přesun hmot pro otopná tělesa stanovený procentní sazbou (%) z ceny vodorovná dopravní vzdálenost do 50 m v objektech výšky přes 6 do 12 m</t>
  </si>
  <si>
    <t>244795321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</si>
  <si>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</si>
  <si>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HZS2212</t>
  </si>
  <si>
    <t>Hodinové zúčtovací sazby profesí PSV provádění stavebních instalací instalatér odborný - topná zkouška</t>
  </si>
  <si>
    <t>849505767</t>
  </si>
  <si>
    <t>31</t>
  </si>
  <si>
    <t>Hodinové zúčtovací sazby profesí PSV zednické výpomoci a pomocné práce PSV dělník zednických výpomocí - vyspravení po demontážích</t>
  </si>
  <si>
    <t>-864396654</t>
  </si>
  <si>
    <t>18791-ST - Stavební část</t>
  </si>
  <si>
    <t xml:space="preserve">    3 - Svislé a kompletní konstrukce</t>
  </si>
  <si>
    <t xml:space="preserve">    6 - Úpravy povrchů, podlahy a osazování výplní</t>
  </si>
  <si>
    <t xml:space="preserve">    9 - Ostatní konstrukce a práce, bourání</t>
  </si>
  <si>
    <t xml:space="preserve">    711 - Izolace proti vodě, vlhkosti a plynům</t>
  </si>
  <si>
    <t xml:space="preserve">    713 - Izolace tepelné</t>
  </si>
  <si>
    <t xml:space="preserve">    751 - Vzduchotechnika</t>
  </si>
  <si>
    <t xml:space="preserve">    763 - Konstrukce suché výstavby</t>
  </si>
  <si>
    <t xml:space="preserve">    766 - Konstrukce truhlářské</t>
  </si>
  <si>
    <t xml:space="preserve">    771 - Podlahy z dlaždic</t>
  </si>
  <si>
    <t xml:space="preserve">    776 - Podlahy povlakové</t>
  </si>
  <si>
    <t xml:space="preserve">    783 - Dokončovací práce - nátěry</t>
  </si>
  <si>
    <t xml:space="preserve">    784 - Dokončovací práce - malby a tapety</t>
  </si>
  <si>
    <t>Svislé a kompletní konstrukce</t>
  </si>
  <si>
    <t>311272031.XLA</t>
  </si>
  <si>
    <t>Zdivo z tvárnic Ytong Statik 200 tl zdiva 200 mm</t>
  </si>
  <si>
    <t>581305382</t>
  </si>
  <si>
    <t>"1+3" (0,92+0,84)*1,2</t>
  </si>
  <si>
    <t>317321511</t>
  </si>
  <si>
    <t>Překlady z betonu železového (bez výztuže) tř. C 20/25</t>
  </si>
  <si>
    <t>1981431267</t>
  </si>
  <si>
    <t>"1+3" (0,9*0,15*0,25)+(1,35*0,55*0,25)</t>
  </si>
  <si>
    <t>317351107</t>
  </si>
  <si>
    <t>Bednění klenbových pásů, říms nebo překladů překladů neproměnného nebo proměnného průřezu nebo při tvaru zalomeném půdorysně nebo nárysně včetně podpěrné konstrukce do výše 4 m zřízení</t>
  </si>
  <si>
    <t>-121453891</t>
  </si>
  <si>
    <t>"1+3" (0,7*0,2+1,09*0,6+0,9*0,25*2+1,35*0,25*2)</t>
  </si>
  <si>
    <t>317351108</t>
  </si>
  <si>
    <t>Bednění klenbových pásů, říms nebo překladů překladů neproměnného nebo proměnného průřezu nebo při tvaru zalomeném půdorysně nebo nárysně včetně podpěrné konstrukce do výše 4 m odstranění</t>
  </si>
  <si>
    <t>564184092</t>
  </si>
  <si>
    <t>317944321</t>
  </si>
  <si>
    <t>Válcované nosníky dodatečně osazované do připravených otvorů bez zazdění hlav do č. 12</t>
  </si>
  <si>
    <t>950654268</t>
  </si>
  <si>
    <t xml:space="preserve">Poznámka k souboru cen:
1. V cenách jsou zahrnuty náklady na dodávku a montáž válcovaných nosníků.
2. Ceny jsou určeny pouze pro ocenění konstrukce překladů nad otvory.
</t>
  </si>
  <si>
    <t>"1+3" (3*1,35+0,9)*10,4/1000</t>
  </si>
  <si>
    <t>319201321</t>
  </si>
  <si>
    <t>Vyrovnání nerovného povrchu vnitřního i vnějšího zdiva bez odsekání vadných cihel, maltou (s dodáním hmot) tl. do 30 mm</t>
  </si>
  <si>
    <t>-1896924108</t>
  </si>
  <si>
    <t>112,284</t>
  </si>
  <si>
    <t>8,02</t>
  </si>
  <si>
    <t>45,99</t>
  </si>
  <si>
    <t>-25,8</t>
  </si>
  <si>
    <t>Součet</t>
  </si>
  <si>
    <t>7</t>
  </si>
  <si>
    <t>340239211</t>
  </si>
  <si>
    <t>Zazdívka otvorů v příčkách nebo stěnách cihlami plnými pálenými plochy přes 1 m2 do 4 m2, tloušťky do 100 mm</t>
  </si>
  <si>
    <t>1698085293</t>
  </si>
  <si>
    <t>"3" (0,8*2,15)+1,31*(3,3-2,15)</t>
  </si>
  <si>
    <t>342272225.XLA</t>
  </si>
  <si>
    <t>Příčka z tvárnic Ytong Klasik 100 na tenkovrstvou maltu tl 100 mm</t>
  </si>
  <si>
    <t>-780445811</t>
  </si>
  <si>
    <t>"1" (1,09*2,15-0,8*2,0)+(1,6+0,92)*3,3-(0,7*2,0)+(2,12*3,3)</t>
  </si>
  <si>
    <t>"2" (0,7*2,15)</t>
  </si>
  <si>
    <t>349231811</t>
  </si>
  <si>
    <t>Přizdívka z cihel ostění s ozubem ve vybouraných otvorech, s vysekáním kapes pro zavázaní přes 80 do 150 mm</t>
  </si>
  <si>
    <t>-646401119</t>
  </si>
  <si>
    <t xml:space="preserve">Poznámka k souboru cen:
1. Ceny jsou určeny pro přizdívku ostění zavazovaného do přilehlého zdiva.
2. Ceny neplatí pro přizdívku ostění do 80 mm tloušťky; tyto se oceňují příslušnými cenami souboru cen 319 20- . Vyrovnání nerovného povrchu vnitřního i vnějšího zdiva.
3. Množství měrných jednotek se určuje jako součin tloušťky zdi a výšky přizdívaného o ostění.
</t>
  </si>
  <si>
    <t>"3" (2,15*0,15)*2*2</t>
  </si>
  <si>
    <t>"1" (2,15*0,55)*2+(0,9*2,15)*2</t>
  </si>
  <si>
    <t>"2" (3,3*0,15)</t>
  </si>
  <si>
    <t>Úpravy povrchů, podlahy a osazování výplní</t>
  </si>
  <si>
    <t>611131121</t>
  </si>
  <si>
    <t>Podkladní a spojovací vrstva vnitřních omítaných ploch penetrace akrylát-silikonová nanášená ručně stropů</t>
  </si>
  <si>
    <t>-253123638</t>
  </si>
  <si>
    <t>86,76-(1,1+1,4*1,2)</t>
  </si>
  <si>
    <t>611135101</t>
  </si>
  <si>
    <t>Hrubá výplň rýh maltou jakékoli šířky rýhy ve stropech</t>
  </si>
  <si>
    <t>837296636</t>
  </si>
  <si>
    <t xml:space="preserve">Poznámka k souboru cen:
1. V cenách nejsou započteny náklady na omítku rýh, tyto se ocení příšlušnými cenami tohoto katalogu.
</t>
  </si>
  <si>
    <t>" 2" (0,15+0,8+0,1*2+1,105+1,035*2+1,55)*0,2</t>
  </si>
  <si>
    <t>611142001</t>
  </si>
  <si>
    <t>Potažení vnitřních ploch pletivem v ploše nebo pruzích, na plném podkladu sklovláknitým vtlačením do tmelu stropů</t>
  </si>
  <si>
    <t>1477617110</t>
  </si>
  <si>
    <t xml:space="preserve">Poznámka k souboru cen:
1. V cenách -2001 jsou započteny i náklady na tmel.
</t>
  </si>
  <si>
    <t>611311131</t>
  </si>
  <si>
    <t>Potažení vnitřních ploch štukem tloušťky do 3 mm vodorovných konstrukcí stropů rovných</t>
  </si>
  <si>
    <t>1575744304</t>
  </si>
  <si>
    <t>611325412</t>
  </si>
  <si>
    <t>Oprava vápenocementové omítky vnitřních ploch hladké, tloušťky do 20 mm stropů, v rozsahu opravované plochy přes 10 do 30%</t>
  </si>
  <si>
    <t>-1891179398</t>
  </si>
  <si>
    <t xml:space="preserve">Poznámka k souboru cen:
1. Pro ocenění opravy omítek plochy do 1 m2 se použijí ceny souboru cen 61. 32-52.. Vápenocementová omítka jednotlivých malých ploch.
</t>
  </si>
  <si>
    <t>"1" (8,2+8,7+1,4+15,2+14,8)*1,2</t>
  </si>
  <si>
    <t>"2" 13,0*1,2</t>
  </si>
  <si>
    <t>"3" 5,1+7,0+1,1</t>
  </si>
  <si>
    <t>611995102</t>
  </si>
  <si>
    <t>Příplatky k cenám oprav vnitřních povrchů za provádění omítek na pletivu rabicovém ve stropech, v rozsahu opravované plochy přes 10 do 30%</t>
  </si>
  <si>
    <t>-1995683623</t>
  </si>
  <si>
    <t xml:space="preserve">Poznámka k souboru cen:
1. V cenách jsou započteny i náklady na montáž i dodávku pletiva.
</t>
  </si>
  <si>
    <t>612131101</t>
  </si>
  <si>
    <t>Podkladní a spojovací vrstva vnitřních omítaných ploch cementový postřik nanášený ručně celoplošně stěn</t>
  </si>
  <si>
    <t>-65706293</t>
  </si>
  <si>
    <t>140,494</t>
  </si>
  <si>
    <t>612131121</t>
  </si>
  <si>
    <t>Podkladní a spojovací vrstva vnitřních omítaných ploch penetrace akrylát-silikonová nanášená ručně stěn</t>
  </si>
  <si>
    <t>-1905500471</t>
  </si>
  <si>
    <t>612135101</t>
  </si>
  <si>
    <t>Hrubá výplň rýh maltou jakékoli šířky rýhy ve stěnách</t>
  </si>
  <si>
    <t>-447259493</t>
  </si>
  <si>
    <t>" 2" (3,3*0,2)*4</t>
  </si>
  <si>
    <t>612142001</t>
  </si>
  <si>
    <t>Potažení vnitřních ploch pletivem v ploše nebo pruzích, na plném podkladu sklovláknitým vtlačením do tmelu stěn</t>
  </si>
  <si>
    <t>1748609607</t>
  </si>
  <si>
    <t>612311131</t>
  </si>
  <si>
    <t>Potažení vnitřních ploch štukem tloušťky do 3 mm svislých konstrukcí stěn</t>
  </si>
  <si>
    <t>-856180106</t>
  </si>
  <si>
    <t>612321141</t>
  </si>
  <si>
    <t>Omítka vápenocementová vnitřních ploch nanášená ručně dvouvrstvá, tloušťky jádrové omítky do 10 mm a tloušťky štuku do 3 mm štuková svislých konstrukcí stěn</t>
  </si>
  <si>
    <t>-329522031</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</si>
  <si>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</si>
  <si>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"108" (2,12*1,15)</t>
  </si>
  <si>
    <t>"109,110" (1,16*0,85)+(1,6+1,5+0,92+1,02)*1,15+(1,0*1,4+2,3*1,1*2)</t>
  </si>
  <si>
    <t>"111" (1,09*0,45+2,15*0,45*2)</t>
  </si>
  <si>
    <t>"112" (4,67+1,0+0,9)*2,2</t>
  </si>
  <si>
    <t>"124" (1,0*0,1+2,15*0,1*2)</t>
  </si>
  <si>
    <t>"221" (2,08+3,26)*2*1,5-(0,8*1,5+0,8*2,4)</t>
  </si>
  <si>
    <t>612325121</t>
  </si>
  <si>
    <t>Vápenocementová omítka rýh štuková ve stěnách, šířky rýhy do 150 mm</t>
  </si>
  <si>
    <t>1562061829</t>
  </si>
  <si>
    <t>26*0,15</t>
  </si>
  <si>
    <t>612325412</t>
  </si>
  <si>
    <t>Oprava vápenocementové omítky vnitřních ploch hladké, tloušťky do 20 mm stěn, v rozsahu opravované plochy přes 10 do 30%</t>
  </si>
  <si>
    <t>-1776727128</t>
  </si>
  <si>
    <t>"108" (2,12+3,42*2)*1,15</t>
  </si>
  <si>
    <t>"109,110" (1,16+2,12)*2*3,3-(1,15*2,2+1,16*2,3)+(3,15+2,02+0,9+1,1+0,92+1,5)*1,15-(0,9+1,0)*0,6</t>
  </si>
  <si>
    <t>"111" (2,84+4,67)*2*3,3-1,2*2,45</t>
  </si>
  <si>
    <t>"112" (2,95+4,67)*2*3,3-(4,67+1,0+0,9)*2,15</t>
  </si>
  <si>
    <t>"124" (2,66+2,8+2,39+1,8)*2*1,15-(1,0*1,15*2)-(0,7*2+0,1)*1,15</t>
  </si>
  <si>
    <t>"220" (2,53+2,0)*2*1,15</t>
  </si>
  <si>
    <t>"221" (2,08+3,26)*2*(3,3-1,5)-(0,8+0,6)*0,5</t>
  </si>
  <si>
    <t>"222" (0,84+1,31)*2*1,15</t>
  </si>
  <si>
    <t>612331121</t>
  </si>
  <si>
    <t>Omítka cementová vnitřních ploch nanášená ručně jednovrstvá, tloušťky do 10 mm hladká svislých konstrukcí stěn</t>
  </si>
  <si>
    <t>-469732611</t>
  </si>
  <si>
    <t xml:space="preserve">Poznámka k souboru cen:
1. Pro ocenění nanášení omítky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</si>
  <si>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619991001</t>
  </si>
  <si>
    <t>Zakrytí vnitřních ploch před znečištěním včetně pozdějšího odkrytí podlah fólií přilepenou lepící páskou</t>
  </si>
  <si>
    <t>1043609759</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</si>
  <si>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</si>
  <si>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59,7</t>
  </si>
  <si>
    <t>1,8</t>
  </si>
  <si>
    <t>622525104</t>
  </si>
  <si>
    <t>Omítka tenkovrstvá jednotlivých malých ploch silikátová, akrylátová, silikonová nebo silikonsilikátová stěn, plochy jednotlivě přes 0,5 do 1,0 m2</t>
  </si>
  <si>
    <t>-383168121</t>
  </si>
  <si>
    <t>631311114</t>
  </si>
  <si>
    <t>Mazanina z betonu prostého bez zvýšených nároků na prostředí tl. přes 50 do 80 mm tř. C 16/20</t>
  </si>
  <si>
    <t>1451735522</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</si>
  <si>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</si>
  <si>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 m.č. 108-112,124,220-222</t>
  </si>
  <si>
    <t>((8,2+8,7+1,4+15,2+14,8)+13,0+(5,1+7,0+1,1))*0,06*1,1+0,003</t>
  </si>
  <si>
    <t>631319171</t>
  </si>
  <si>
    <t>Příplatek k cenám mazanin za stržení povrchu spodní vrstvy mazaniny latí před vložením výztuže nebo pletiva pro tl. obou vrstev mazaniny přes 50 do 80 mm</t>
  </si>
  <si>
    <t>1308557720</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</si>
  <si>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</si>
  <si>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631362021</t>
  </si>
  <si>
    <t>Výztuž mazanin ze svařovaných sítí z drátů typu KARI</t>
  </si>
  <si>
    <t>-1677083216</t>
  </si>
  <si>
    <t>((8,2+8,7+1,4+15,2+14,8)+13,0+(5,1+7,0+1,1))*2,1/1000</t>
  </si>
  <si>
    <t>632450131</t>
  </si>
  <si>
    <t>Potěr cementový vyrovnávací ze suchých směsí v ploše o průměrné (střední) tl. od 10 do 20 mm</t>
  </si>
  <si>
    <t>1978199994</t>
  </si>
  <si>
    <t xml:space="preserve">Poznámka k souboru cen:
1. Ceny –0121 až –0124 jsou určeny pro vyrovnávací potěr v pásu vodorovný nebo ve spádu do 15°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</si>
  <si>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(8,2+8,7+1,4+15,2+14,8)+13,0+(5,1+7,0+1,1)</t>
  </si>
  <si>
    <t>635111421</t>
  </si>
  <si>
    <t>Doplnění násypu pod dlažby, podlahy a mazaniny pískem neupraveným (s dodáním hmot), s udusáním a urovnáním povrchu násypu plochy jednotlivě přes 2 m2</t>
  </si>
  <si>
    <t>-1715945048</t>
  </si>
  <si>
    <t>74,5*0,02</t>
  </si>
  <si>
    <t>642944121</t>
  </si>
  <si>
    <t>Osazení ocelových dveřních zárubní lisovaných nebo z úhelníků dodatečně s vybetonováním prahu, plochy do 2,5 m2</t>
  </si>
  <si>
    <t>1045093265</t>
  </si>
  <si>
    <t xml:space="preserve">Poznámka k souboru cen:
1. V cenách nejsou započteny náklady na dodání zárubní, tyto se oceňují ve specifikaci.
</t>
  </si>
  <si>
    <t>55331115</t>
  </si>
  <si>
    <t>zárubeň ocelová pro běžné zdění hranatý profil 110 700 levá,pravá</t>
  </si>
  <si>
    <t>2023431595</t>
  </si>
  <si>
    <t>55331117</t>
  </si>
  <si>
    <t>zárubeň ocelová pro běžné zdění hranatý profil 110 800 levá,pravá</t>
  </si>
  <si>
    <t>726629909</t>
  </si>
  <si>
    <t>35</t>
  </si>
  <si>
    <t>55331152</t>
  </si>
  <si>
    <t>zárubeň ocelová pro běžné zdění hranatý profil 160 600 levá,pravá</t>
  </si>
  <si>
    <t>-1437091146</t>
  </si>
  <si>
    <t>55331156</t>
  </si>
  <si>
    <t>zárubeň ocelová pro běžné zdění hranatý profil 160 800 levá,pravá</t>
  </si>
  <si>
    <t>1588244196</t>
  </si>
  <si>
    <t>644941111</t>
  </si>
  <si>
    <t>Montáž průvětrníků nebo mřížek odvětrávacích velikosti do 150 x 200 mm</t>
  </si>
  <si>
    <t>1942277630</t>
  </si>
  <si>
    <t xml:space="preserve">Poznámka k souboru cen:
1. V cenách nejsou započteny náklady na dodávku průvětrníku nebo mřížky, tyto se oceňují ve specifikaci.
</t>
  </si>
  <si>
    <t>55341430</t>
  </si>
  <si>
    <t>mřížka větrací nerezová kruhová se síťovinou 110mm</t>
  </si>
  <si>
    <t>812359847</t>
  </si>
  <si>
    <t>Ostatní konstrukce a práce, bourání</t>
  </si>
  <si>
    <t>941321121</t>
  </si>
  <si>
    <t>Montáž lešení řadového modulového těžkého pracovního s podlahami s provozním zatížením tř. 4 do 300 kg/m2 šířky tř. SW12 přes 1,2 do 1,5 m, výšky do 10 m</t>
  </si>
  <si>
    <t>811190587</t>
  </si>
  <si>
    <t xml:space="preserve">Poznámka k souboru cen:
1. V ceně jsou započteny i náklady na kotvení lešení.
2. Montáž lešení řadového modulového těžkého výšky přes 40 m se oceňuje individuálně.
3. Šířkou se rozumí půdorysná vzdálenost, měřená od vnitřního líce sloupků zábradlí k protilehlému volnému okraji podlahy nebo mezi vnitřními líci.
4. Ceny položek -1111, -1112 a -1113 lze použít i pro lešení HAKI šíře 0,75 m.
5. Ceny položek -1121, -1122 a -1123 lze použít i pro lešení HAKI šíře 1,05 a 1,25 m.
</t>
  </si>
  <si>
    <t>9*3</t>
  </si>
  <si>
    <t>941321221</t>
  </si>
  <si>
    <t>Montáž lešení řadového modulového těžkého pracovního s podlahami s provozním zatížením tř. 4 do 300 kg/m2 Příplatek za první a každý další den použití lešení k ceně -1121 nebo -1122</t>
  </si>
  <si>
    <t>-794551834</t>
  </si>
  <si>
    <t>27*4 'Přepočtené koeficientem množství</t>
  </si>
  <si>
    <t>41</t>
  </si>
  <si>
    <t>941321821</t>
  </si>
  <si>
    <t>Demontáž lešení řadového modulového těžkého pracovního s podlahami s provozním zatížením tř. 4 do 300 kg/m2 šířky tř. SW12 přes 1,2 do 1,5 m, výšky do 10 m</t>
  </si>
  <si>
    <t>587546668</t>
  </si>
  <si>
    <t xml:space="preserve">Poznámka k souboru cen:
1. Demontáž lešení řadového modulového těžkého výšky přes 40 m se oceňuje individuálně.
2. Ceny položek -1811, -1812 a -1813 lze použít i pro lešení HAKI šíře 0,75 m.
3. Ceny položek -1821, -1822 a -1823 lze použít i pro lešení HAKI šíře 1,05 a 1,25 m.
</t>
  </si>
  <si>
    <t>949101111</t>
  </si>
  <si>
    <t>Lešení pomocné pracovní pro objekty pozemních staveb pro zatížení do 150 kg/m2, o výšce lešeňové podlahy do 1,9 m</t>
  </si>
  <si>
    <t>1159459229</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</si>
  <si>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</si>
  <si>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8,2+8,7+1,4+15,2+14,8+13,0+5,1+7,0+1,1</t>
  </si>
  <si>
    <t>952901111</t>
  </si>
  <si>
    <t>Vyčištění budov nebo objektů před předáním do užívání budov bytové nebo občanské výstavby, světlé výšky podlaží do 4 m</t>
  </si>
  <si>
    <t>1478129689</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</si>
  <si>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</si>
  <si>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4,5*9,0+5,2*6,2+2,7*6,2+3,0*6,2</t>
  </si>
  <si>
    <t>962031133</t>
  </si>
  <si>
    <t>Bourání příček z cihel, tvárnic nebo příčkovek z cihel pálených, plných nebo dutých na maltu vápennou nebo vápenocementovou, tl. do 150 mm</t>
  </si>
  <si>
    <t>-1705266774</t>
  </si>
  <si>
    <t>" 1" (1,2*2,3-0,8*2,0)</t>
  </si>
  <si>
    <t>" 2" (0,15+0,8+0,1*2+1,105+1,035*2+1,55)*3,3-(0,6+0,7*2)*2,0</t>
  </si>
  <si>
    <t>965042231</t>
  </si>
  <si>
    <t>Bourání mazanin betonových nebo z litého asfaltu tl. přes 100 mm, plochy do 4 m2</t>
  </si>
  <si>
    <t>-181201573</t>
  </si>
  <si>
    <t>" 2" 0,8*0,14</t>
  </si>
  <si>
    <t>" 3"1,1*0,14</t>
  </si>
  <si>
    <t>46</t>
  </si>
  <si>
    <t>965042241</t>
  </si>
  <si>
    <t>Bourání mazanin betonových nebo z litého asfaltu tl. přes 100 mm, plochy přes 4 m2</t>
  </si>
  <si>
    <t>-1213565502</t>
  </si>
  <si>
    <t>" 2" (6,2+5,5)*0,14</t>
  </si>
  <si>
    <t>"1" (7,8+11,3+15,1+15,2)*0,14</t>
  </si>
  <si>
    <t>" 3" (5,1+7,0)*0,14</t>
  </si>
  <si>
    <t>47</t>
  </si>
  <si>
    <t>965082923</t>
  </si>
  <si>
    <t>Odstranění násypu pod podlahami nebo ochranného násypu na střechách tl. do 100 mm, plochy přes 2 m2</t>
  </si>
  <si>
    <t>1474636186</t>
  </si>
  <si>
    <t>13*0,1</t>
  </si>
  <si>
    <t>(8,2+8,7+1,4+15,2+14,8)*0,05</t>
  </si>
  <si>
    <t>(5,1+7+1,1)*0,02</t>
  </si>
  <si>
    <t>48</t>
  </si>
  <si>
    <t>967031132</t>
  </si>
  <si>
    <t>Přisekání (špicování) plošné nebo rovných ostění zdiva z cihel pálených rovných ostění, bez odstupu, po hrubém vybourání otvorů, na maltu vápennou nebo vápenocementovou</t>
  </si>
  <si>
    <t>-1601042342</t>
  </si>
  <si>
    <t>"3" (2,15*0,15)*2</t>
  </si>
  <si>
    <t>49</t>
  </si>
  <si>
    <t>968072455</t>
  </si>
  <si>
    <t>Vybourání kovových rámů oken s křídly, dveřních zárubní, vrat, stěn, ostění nebo obkladů dveřních zárubní, plochy do 2 m2</t>
  </si>
  <si>
    <t>1171467796</t>
  </si>
  <si>
    <t xml:space="preserve">Poznámka k souboru cen:
1. V cenách -2244 až -2559 jsou započteny i náklady na vyvěšení křídel.
2. Cenou -2641 se oceňuje i vybourání nosné ocelové konstrukce pro sádrokartonové příčky.
</t>
  </si>
  <si>
    <t>"1" 0,8*2,0</t>
  </si>
  <si>
    <t>"2" 0,8*2,0+0,6*2,0</t>
  </si>
  <si>
    <t>"3" 0,6*2,0+0,8*2,0</t>
  </si>
  <si>
    <t>50</t>
  </si>
  <si>
    <t>971033631</t>
  </si>
  <si>
    <t>Vybourání otvorů ve zdivu základovém nebo nadzákladovém z cihel, tvárnic, příčkovek z cihel pálených na maltu vápennou nebo vápenocementovou plochy do 4 m2, tl. do 150 mm</t>
  </si>
  <si>
    <t>-1045062291</t>
  </si>
  <si>
    <t>"3" (0,7*2,15)</t>
  </si>
  <si>
    <t>971033651</t>
  </si>
  <si>
    <t>Vybourání otvorů ve zdivu základovém nebo nadzákladovém z cihel, tvárnic, příčkovek z cihel pálených na maltu vápennou nebo vápenocementovou plochy do 4 m2, tl. do 600 mm</t>
  </si>
  <si>
    <t>1005816171</t>
  </si>
  <si>
    <t>"1" (1,09*2,15)*0,55</t>
  </si>
  <si>
    <t>973031812</t>
  </si>
  <si>
    <t>Vysekání výklenků nebo kapes ve zdivu z cihel na maltu vápennou nebo vápenocementovou kapes pro zavázání nových příček, tl. do 100 mm</t>
  </si>
  <si>
    <t>2061412994</t>
  </si>
  <si>
    <t>13,2</t>
  </si>
  <si>
    <t>53</t>
  </si>
  <si>
    <t>973031813</t>
  </si>
  <si>
    <t>Vysekání výklenků nebo kapes ve zdivu z cihel na maltu vápennou nebo vápenocementovou kapes pro zavázání nových příček, tl. do 150 mm</t>
  </si>
  <si>
    <t>2006193872</t>
  </si>
  <si>
    <t>4,8</t>
  </si>
  <si>
    <t>54</t>
  </si>
  <si>
    <t>974031122</t>
  </si>
  <si>
    <t>Vysekání rýh ve zdivu cihelném na maltu vápennou nebo vápenocementovou do hl. 30 mm a šířky do 70 mm</t>
  </si>
  <si>
    <t>179414969</t>
  </si>
  <si>
    <t>974031666</t>
  </si>
  <si>
    <t>Vysekání rýh ve zdivu cihelném na maltu vápennou nebo vápenocementovou pro vtahování nosníků do zdí, před vybouráním otvoru do hl. 150 mm, při v. nosníku do 250 mm</t>
  </si>
  <si>
    <t>1007477925</t>
  </si>
  <si>
    <t>"3" 0,9</t>
  </si>
  <si>
    <t>"1" (1,35*3)</t>
  </si>
  <si>
    <t>56</t>
  </si>
  <si>
    <t>975021211</t>
  </si>
  <si>
    <t>Podchycení nadzákladového zdiva pod stropem dřevěnou výztuhou nad vybouraným otvorem, pro jakoukoliv délku podchycení, při tl. zdiva do 450 mm</t>
  </si>
  <si>
    <t>1408272126</t>
  </si>
  <si>
    <t xml:space="preserve">Poznámka k souboru cen:
1. Ceny lze použít tehdy, provádí-li se přechodné vynesení hmotnosti zdiva nad otvorem v témž podlaží, v němž se zřizuje otvor a při výšce podchycení do 4 m. U otvorů s podchycením vyšším než 4 m a u otvorů, v nichž se nosníky tvořící překlad ukládají těsně pod strop a přechodné vynesení hmotnosti zdiva nad otvorem se proto provádí v besprostředně vyšším podlaží, jsou určeny ceny souboru cen 975 02-2 . Podchycení nadzákladového zdiva dřevěnou výztuhou
2. V cenách jsou započteny i náklady na:
a) vybourání otvorů pro provléknutí vynášecích trámů pro podchycení zdí,
b) vynesení podchycené konstrukce.
3. Množství jednotek podchycování při vybourávání otvorů se určuje v m světlosti otvoru.
</t>
  </si>
  <si>
    <t>57</t>
  </si>
  <si>
    <t>975021311</t>
  </si>
  <si>
    <t>Podchycení nadzákladového zdiva pod stropem dřevěnou výztuhou nad vybouraným otvorem, pro jakoukoliv délku podchycení, při tl. zdiva přes 450 do 600 mm</t>
  </si>
  <si>
    <t>-134759125</t>
  </si>
  <si>
    <t>58</t>
  </si>
  <si>
    <t>977151123</t>
  </si>
  <si>
    <t>Jádrové vrty diamantovými korunkami do stavebních materiálů (železobetonu, betonu, cihel, obkladů, dlažeb, kamene) průměru přes 130 do 150 mm</t>
  </si>
  <si>
    <t>1801898211</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</si>
  <si>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</si>
  <si>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59</t>
  </si>
  <si>
    <t>977151124</t>
  </si>
  <si>
    <t>Jádrové vrty diamantovými korunkami do stavebních materiálů (železobetonu, betonu, cihel, obkladů, dlažeb, kamene) průměru přes 150 do 180 mm</t>
  </si>
  <si>
    <t>1682506459</t>
  </si>
  <si>
    <t>60</t>
  </si>
  <si>
    <t>978011161</t>
  </si>
  <si>
    <t>Otlučení vápenných nebo vápenocementových omítek vnitřních ploch stropů, v rozsahu přes 30 do 50 %</t>
  </si>
  <si>
    <t>-196440382</t>
  </si>
  <si>
    <t xml:space="preserve">Poznámka k souboru cen:
1. Položky lze použít i pro ocenění otlučení sádrových, hliněných apod. vnitřních omítek.
</t>
  </si>
  <si>
    <t>978013161</t>
  </si>
  <si>
    <t>Otlučení vápenných nebo vápenocementových omítek vnitřních ploch stěn s vyškrabáním spar, s očištěním zdiva, v rozsahu přes 30 do 50 %</t>
  </si>
  <si>
    <t>-26812153</t>
  </si>
  <si>
    <t>171,494</t>
  </si>
  <si>
    <t>978013191</t>
  </si>
  <si>
    <t>Otlučení vápenných nebo vápenocementových omítek vnitřních ploch stěn s vyškrabáním spar, s očištěním zdiva, v rozsahu přes 50 do 100 %</t>
  </si>
  <si>
    <t>881889362</t>
  </si>
  <si>
    <t>997013212</t>
  </si>
  <si>
    <t>Vnitrostaveništní doprava suti a vybouraných hmot vodorovně do 50 m svisle ručně (nošením po schodech) pro budovy a haly výšky přes 6 do 9 m</t>
  </si>
  <si>
    <t>-1532889452</t>
  </si>
  <si>
    <t>997013219</t>
  </si>
  <si>
    <t>Vnitrostaveništní doprava suti a vybouraných hmot vodorovně do 50 m Příplatek k cenám -3111 až -3217 za zvětšenou vodorovnou dopravu přes vymezenou dopravní vzdálenost za každých dalších i započatých 10 m</t>
  </si>
  <si>
    <t>1365323164</t>
  </si>
  <si>
    <t>57,049*2 'Přepočtené koeficientem množství</t>
  </si>
  <si>
    <t>2075974232</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</si>
  <si>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</si>
  <si>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-1493126757</t>
  </si>
  <si>
    <t>57,049*11 'Přepočtené koeficientem množství</t>
  </si>
  <si>
    <t>997013899</t>
  </si>
  <si>
    <t xml:space="preserve">Poplatek za uložení stavebního odpadu na skládce (skládkovné) směsného stavebního a demoličního odpadu
</t>
  </si>
  <si>
    <t>-1849421750</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</si>
  <si>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</si>
  <si>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998018002</t>
  </si>
  <si>
    <t>Přesun hmot pro budovy občanské výstavby, bydlení, výrobu a služby ruční - bez užití mechanizace vodorovná dopravní vzdálenost do 100 m pro budovy s jakoukoliv nosnou konstrukcí výšky přes 6 do 12 m</t>
  </si>
  <si>
    <t>-2116848274</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</si>
  <si>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</si>
  <si>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711</t>
  </si>
  <si>
    <t>Izolace proti vodě, vlhkosti a plynům</t>
  </si>
  <si>
    <t>711193121.SMB</t>
  </si>
  <si>
    <t>Izolace proti vlhkosti na vodorovné ploše těsnicí kaší minerální SCHOMBURG AQUAFIN 2K/M</t>
  </si>
  <si>
    <t>-515851571</t>
  </si>
  <si>
    <t xml:space="preserve">"109+110" 8,7+1,4 </t>
  </si>
  <si>
    <t>70</t>
  </si>
  <si>
    <t>711193131.SMB</t>
  </si>
  <si>
    <t>Izolace proti vlhkosti na svislé ploše těsnicí kaší minerální SCHOMBURG AQUAFIN 2K/M</t>
  </si>
  <si>
    <t>-17383440</t>
  </si>
  <si>
    <t>"109 + 110" (0,9*2+1,0)*2,75</t>
  </si>
  <si>
    <t>(2,02+0,9+1,16+2,12+2,12+0,5+0,2+0,5+0,2+1,5+1,5+0,9)*0,15</t>
  </si>
  <si>
    <t>71</t>
  </si>
  <si>
    <t>998711202</t>
  </si>
  <si>
    <t>Přesun hmot pro izolace proti vodě, vlhkosti a plynům stanovený procentní sazbou (%) z ceny vodorovná dopravní vzdálenost do 50 m v objektech výšky přes 6 do 12 m</t>
  </si>
  <si>
    <t>-36672185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</si>
  <si>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</si>
  <si>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</si>
  <si>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</si>
  <si>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72</t>
  </si>
  <si>
    <t>713121111</t>
  </si>
  <si>
    <t>Montáž tepelné izolace podlah rohožemi, pásy, deskami, dílci, bloky (izolační materiál ve specifikaci) kladenými volně jednovrstvá</t>
  </si>
  <si>
    <t>975010153</t>
  </si>
  <si>
    <t xml:space="preserve">Poznámka k souboru cen:
1. Množství tepelné izolace podlah okrajovými pásky k ceně -1211 se určuje v m projektované délky obložení (bez přesahů) na obvodu podlahy.
</t>
  </si>
  <si>
    <t>((8,2+8,7+1,4+15,2+14,8)+13,0+(5,1+7,0+1,1))</t>
  </si>
  <si>
    <t>28376371</t>
  </si>
  <si>
    <t>deska z polystyrénu XPS, hrana rovná, polo či pero drážka a hladký povrch tl 80mm</t>
  </si>
  <si>
    <t>-1667662493</t>
  </si>
  <si>
    <t>" m.č. 108-112,124</t>
  </si>
  <si>
    <t>((8,2+8,7+1,4+15,2+14,8)+13,0)*1,02</t>
  </si>
  <si>
    <t>ISV.8592248026208</t>
  </si>
  <si>
    <t>Isover N 25mm, λD = 0,036 (W·m-1·K-1),1200 x 600 x 25 mm, izolace do těžkých plovoucích podlah s užitným zatížením do 2 kN·m-2.</t>
  </si>
  <si>
    <t>1061337380</t>
  </si>
  <si>
    <t>" m.č. 220-222</t>
  </si>
  <si>
    <t>(5,1+7,0+1,1)*1,02+0,006</t>
  </si>
  <si>
    <t>75</t>
  </si>
  <si>
    <t>713121211</t>
  </si>
  <si>
    <t>Montáž tepelné izolace podlah okrajovými pásky kladenými volně</t>
  </si>
  <si>
    <t>2110767719</t>
  </si>
  <si>
    <t>31,160</t>
  </si>
  <si>
    <t>17,240</t>
  </si>
  <si>
    <t>112,05</t>
  </si>
  <si>
    <t>76</t>
  </si>
  <si>
    <t>63140274</t>
  </si>
  <si>
    <t>pásek okrajový izolační minerální plovoucích podlah š 120 mm tl 12 mm</t>
  </si>
  <si>
    <t>80785066</t>
  </si>
  <si>
    <t>77</t>
  </si>
  <si>
    <t>713191133</t>
  </si>
  <si>
    <t>Montáž tepelné izolace stavebních konstrukcí - doplňky a konstrukční součásti podlah, stropů vrchem nebo střech překrytím fólií položenou volně s přelepením spojů</t>
  </si>
  <si>
    <t>-2004417413</t>
  </si>
  <si>
    <t>74,5</t>
  </si>
  <si>
    <t>28323055</t>
  </si>
  <si>
    <t>fólie PE (500 kg/m3) separační podlahová oddělující tepelnou izolaci tl 0,8mm</t>
  </si>
  <si>
    <t>1577599646</t>
  </si>
  <si>
    <t>74,5*1,1</t>
  </si>
  <si>
    <t>998713202</t>
  </si>
  <si>
    <t>Přesun hmot pro izolace tepelné stanovený procentní sazbou (%) z ceny vodorovná dopravní vzdálenost do 50 m v objektech výšky přes 6 do 12 m</t>
  </si>
  <si>
    <t>223689866</t>
  </si>
  <si>
    <t>751</t>
  </si>
  <si>
    <t>Vzduchotechnika</t>
  </si>
  <si>
    <t>751111010</t>
  </si>
  <si>
    <t>Montáž a dodávka ventilátoru nástěnného CATA B -10 PLUS T /98m3/h /</t>
  </si>
  <si>
    <t>473297510</t>
  </si>
  <si>
    <t>751111050</t>
  </si>
  <si>
    <t>Montáž a dodávka ventilátoru podhledového, CATA CB -100 PLUS T / 130m3/h /</t>
  </si>
  <si>
    <t>-597029911</t>
  </si>
  <si>
    <t>751398011</t>
  </si>
  <si>
    <t>Montáž ostatních zařízení větrací mřížky na kruhové potrubí, průměru do 100 mm</t>
  </si>
  <si>
    <t>-1720565537</t>
  </si>
  <si>
    <t>751398999</t>
  </si>
  <si>
    <t>dodávka větrací mřížky na kruhové potrubí, průměru do 100 mm</t>
  </si>
  <si>
    <t>2115309687</t>
  </si>
  <si>
    <t>751525050</t>
  </si>
  <si>
    <t xml:space="preserve">Montáž a dodávka potrubí plastového kruhového vč. dopňků a izolace, průměru přes 100 do 200 mm </t>
  </si>
  <si>
    <t>1585425805</t>
  </si>
  <si>
    <t>1,0+(2,2+3,3+0,7)</t>
  </si>
  <si>
    <t>998751201</t>
  </si>
  <si>
    <t>Přesun hmot pro vzduchotechniku stanovený procentní sazbou (%) z ceny vodorovná dopravní vzdálenost do 50 m v objektech výšky do 12 m</t>
  </si>
  <si>
    <t>-250954205</t>
  </si>
  <si>
    <t>763</t>
  </si>
  <si>
    <t>Konstrukce suché výstavby</t>
  </si>
  <si>
    <t>763121821</t>
  </si>
  <si>
    <t>Demontáž předsazených nebo šachtových stěn ze sádrokartonových desek s nosnou konstrukcí z ocelových profilů se zdvojeným CW profilem, opláštění jednoduché</t>
  </si>
  <si>
    <t>7510503</t>
  </si>
  <si>
    <t xml:space="preserve">Poznámka k souboru cen:
1. Ceny -1811 a -1823 jsou určeny pro kompletní demontáž předsazené nebo šachtové stěny, tj. nosné konstrukce, desek i tepelné izolace.
</t>
  </si>
  <si>
    <t>"1" (1,9+1,2+0,35+0,95+2,02*2+1,35+0,55)*3,3</t>
  </si>
  <si>
    <t>763131511</t>
  </si>
  <si>
    <t>Podhled ze sádrokartonových desek jednovrstvá zavěšená spodní konstrukce z ocelových profilů CD, UD jednoduše opláštěná deskou standardní A, tl. 12,5 mm, bez TI</t>
  </si>
  <si>
    <t>-1603707972</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</si>
  <si>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</si>
  <si>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 1+3" (1,4+1,1)</t>
  </si>
  <si>
    <t>763131714</t>
  </si>
  <si>
    <t>Podhled ze sádrokartonových desek ostatní práce a konstrukce na podhledech ze sádrokartonových desek základní penetrační nátěr</t>
  </si>
  <si>
    <t>508568801</t>
  </si>
  <si>
    <t>998763402</t>
  </si>
  <si>
    <t>Přesun hmot pro konstrukce montované z desek stanovený procentní sazbou (%) z ceny vodorovná dopravní vzdálenost do 50 m v objektech výšky přes 6 do 12 m</t>
  </si>
  <si>
    <t>-1661547582</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</si>
  <si>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</si>
  <si>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766</t>
  </si>
  <si>
    <t>Konstrukce truhlářské</t>
  </si>
  <si>
    <t>766660001</t>
  </si>
  <si>
    <t>Montáž dveřních křídel dřevěných nebo plastových otevíravých do ocelové zárubně povrchově upravených jednokřídlových, šířky do 800 mm</t>
  </si>
  <si>
    <t>1679925584</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</si>
  <si>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</si>
  <si>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6116561</t>
  </si>
  <si>
    <t>dveře vnitřní CPL laminát , deska DTD, barva bílá 1křídlové 600x1970mm, zámek WC - ozn. T1</t>
  </si>
  <si>
    <t>-1078649931</t>
  </si>
  <si>
    <t>6116562</t>
  </si>
  <si>
    <t>dveře vnitřní CPL laminát , deska DTD, barva bílá 1křídlové 700x1970mm, zámek WC - ozn. T2</t>
  </si>
  <si>
    <t>-679093551</t>
  </si>
  <si>
    <t>6116563</t>
  </si>
  <si>
    <t>dveře vnitřní CPL laminát , deska DTD, barva bílá 1křídlové 800x1970mm, zámek cylindr. - ozn. T3</t>
  </si>
  <si>
    <t>-220966659</t>
  </si>
  <si>
    <t>6116564</t>
  </si>
  <si>
    <t>dveře vnitřní CPL laminát , deska DTD, barva bílá 1křídlové 800x1970mm, zámek cylindr., větrací otvory - ozn. T3*</t>
  </si>
  <si>
    <t>336926537</t>
  </si>
  <si>
    <t>766660729</t>
  </si>
  <si>
    <t>Montáž dveřních doplňků dveřního kování interiérového štítku s klikou</t>
  </si>
  <si>
    <t>-100776669</t>
  </si>
  <si>
    <t>54914620</t>
  </si>
  <si>
    <t>kování dveřní vrchní klika včetně rozet a montážního materiálu R PZ nerez PK</t>
  </si>
  <si>
    <t>-1293099464</t>
  </si>
  <si>
    <t>54914621</t>
  </si>
  <si>
    <t>kování dveřní  WC včetně rozet a montážního materiálu</t>
  </si>
  <si>
    <t>1120082368</t>
  </si>
  <si>
    <t>766695212</t>
  </si>
  <si>
    <t>Montáž ostatních truhlářských konstrukcí prahů dveří jednokřídlových, šířky do 100 mm</t>
  </si>
  <si>
    <t>-1895654219</t>
  </si>
  <si>
    <t xml:space="preserve">Poznámka k souboru cen:
1. Vcenách 766 69 - 3421 a 3422 jsou započteny i náklady na zaměření zřizovaných otvorů.
2. Cenami -97 . . nelze oceňovat venkovní krycí lišty balkónových dveří; tato montáž se oceňuje cenou -1610.
</t>
  </si>
  <si>
    <t>"m.č. 111" 1</t>
  </si>
  <si>
    <t>61187156</t>
  </si>
  <si>
    <t>práh dveřní dřevěný dubový tl 20mm dl 820mm š 100mm</t>
  </si>
  <si>
    <t>1061868242</t>
  </si>
  <si>
    <t>766812840</t>
  </si>
  <si>
    <t>Demontáž kuchyňských linek dřevěných nebo kovových včetně skříněk uchycených na stěně, délky přes 1800 do 2100 mm</t>
  </si>
  <si>
    <t>1265938973</t>
  </si>
  <si>
    <t xml:space="preserve">Poznámka k souboru cen:
1. Pro volbu ceny demontáže kuchyňských linek je rozhodující délka horních skříněk.
</t>
  </si>
  <si>
    <t>" 1" 1</t>
  </si>
  <si>
    <t>766821111</t>
  </si>
  <si>
    <t>Montáž ,dodávka vestavěné skříně policové jednokřídlové 600*600</t>
  </si>
  <si>
    <t>-566211402</t>
  </si>
  <si>
    <t xml:space="preserve">Poznámka k souboru cen:
1. V ceně 766 82-1141 jsou započteny náklady i na osazení a seřízení pojezdů a kování.
2. Položky souboru cen lze použít skladebně.
</t>
  </si>
  <si>
    <t>766821112</t>
  </si>
  <si>
    <t>Montáž ,dodávka vestavěné skříně policové dvoukřídlové 1200*600</t>
  </si>
  <si>
    <t>2050482541</t>
  </si>
  <si>
    <t>766821119</t>
  </si>
  <si>
    <t>Montáž +dodávka regál 600*600</t>
  </si>
  <si>
    <t>-507854166</t>
  </si>
  <si>
    <t>766821129</t>
  </si>
  <si>
    <t>Montáž ,dodávka regál 2000*500</t>
  </si>
  <si>
    <t>-368205462</t>
  </si>
  <si>
    <t>105</t>
  </si>
  <si>
    <t>766821139</t>
  </si>
  <si>
    <t>Lavička dřevěná dl.600</t>
  </si>
  <si>
    <t>824251519</t>
  </si>
  <si>
    <t>106</t>
  </si>
  <si>
    <t>998766202</t>
  </si>
  <si>
    <t>Přesun hmot pro konstrukce truhlářské stanovený procentní sazbou (%) z ceny vodorovná dopravní vzdálenost do 50 m v objektech výšky přes 6 do 12 m</t>
  </si>
  <si>
    <t>-821467812</t>
  </si>
  <si>
    <t>771</t>
  </si>
  <si>
    <t>Podlahy z dlaždic</t>
  </si>
  <si>
    <t>771121011</t>
  </si>
  <si>
    <t>Příprava podkladu před provedením dlažby nátěr penetrační na podlahu</t>
  </si>
  <si>
    <t>405441234</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</si>
  <si>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</si>
  <si>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771474111</t>
  </si>
  <si>
    <t>Montáž soklů z dlaždic keramických lepených flexibilním lepidlem rovných, výšky do 65 mm</t>
  </si>
  <si>
    <t>-590223355</t>
  </si>
  <si>
    <t>"109" (2,12+1,16+0,9)*2-(0,8+1,2+1,3)</t>
  </si>
  <si>
    <t>"111" (2,84+0,45+4,67+0,5+0,3)*2-0,8*2</t>
  </si>
  <si>
    <t>"221" (2,08+3,26+0,15)*2-0,8</t>
  </si>
  <si>
    <t>59761434</t>
  </si>
  <si>
    <t>dlažba keramická slinutá hladká do interiéru i exteriéru pro vysoké mechanické namáhání přes 9 do 12ks/m2</t>
  </si>
  <si>
    <t>95500949</t>
  </si>
  <si>
    <t>31,16*0,1*1,2+0,001</t>
  </si>
  <si>
    <t>771571810</t>
  </si>
  <si>
    <t>Demontáž podlah z dlaždic keramických kladených do malty</t>
  </si>
  <si>
    <t>-523616525</t>
  </si>
  <si>
    <t>" 2" 6,2+0,8+5,5</t>
  </si>
  <si>
    <t>" 3"5,1+7,0+1,1</t>
  </si>
  <si>
    <t>771574112</t>
  </si>
  <si>
    <t>Montáž podlah z dlaždic keramických lepených flexibilním lepidlem maloformátových hladkých přes 9 do 12 ks/m2</t>
  </si>
  <si>
    <t>-1483806860</t>
  </si>
  <si>
    <t xml:space="preserve">Poznámka k souboru cen:
1. Položky jsou učeny pro všechy druhy povrchových úprav.
</t>
  </si>
  <si>
    <t>" m.č. 108-111 " (8,2+8,7+1,4+15,2)</t>
  </si>
  <si>
    <t>" m.č. 124" 13,0</t>
  </si>
  <si>
    <t>" m.č. 220-222" (5,1+7,0+1,1)</t>
  </si>
  <si>
    <t>-63287564</t>
  </si>
  <si>
    <t>59,7*1,1</t>
  </si>
  <si>
    <t>771577111</t>
  </si>
  <si>
    <t>Montáž podlah z dlaždic keramických lepených flexibilním lepidlem Příplatek k cenám za plochu do 5 m2 jednotlivě</t>
  </si>
  <si>
    <t>-135172016</t>
  </si>
  <si>
    <t>1,4+1,1</t>
  </si>
  <si>
    <t>771591115</t>
  </si>
  <si>
    <t>Podlahy - dokončovací práce spárování silikonem</t>
  </si>
  <si>
    <t>756024240</t>
  </si>
  <si>
    <t xml:space="preserve">Poznámka k souboru cen:
1. Množství měrných jednotek u ceny -1185 se stanoví podle počtu řezaných dlaždic, nezávisle na jejich velikosti.
2. Položku -1185 lze použít při nuceném použítí jiného nástroje než řezačky.
</t>
  </si>
  <si>
    <t>112,05+31,16</t>
  </si>
  <si>
    <t>115</t>
  </si>
  <si>
    <t>998771202</t>
  </si>
  <si>
    <t>Přesun hmot pro podlahy z dlaždic stanovený procentní sazbou (%) z ceny vodorovná dopravní vzdálenost do 50 m v objektech výšky přes 6 do 12 m</t>
  </si>
  <si>
    <t>1565352382</t>
  </si>
  <si>
    <t>776</t>
  </si>
  <si>
    <t>Podlahy povlakové</t>
  </si>
  <si>
    <t>776111311</t>
  </si>
  <si>
    <t>Příprava podkladu vysátí podlah</t>
  </si>
  <si>
    <t>1695667655</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</si>
  <si>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</si>
  <si>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"112" 14,8</t>
  </si>
  <si>
    <t>117</t>
  </si>
  <si>
    <t>776121321</t>
  </si>
  <si>
    <t>Příprava podkladu penetrace neředěná podlah</t>
  </si>
  <si>
    <t>-370689011</t>
  </si>
  <si>
    <t>776141121</t>
  </si>
  <si>
    <t>Příprava podkladu vyrovnání samonivelační stěrkou podlah min.pevnosti 30 MPa, tloušťky do 3 mm</t>
  </si>
  <si>
    <t>-947571081</t>
  </si>
  <si>
    <t>776201812</t>
  </si>
  <si>
    <t>Demontáž povlakových podlahovin lepených ručně s podložkou</t>
  </si>
  <si>
    <t>2072406784</t>
  </si>
  <si>
    <t>"1" 7,8+11,3+15,1+15,2</t>
  </si>
  <si>
    <t>776221111</t>
  </si>
  <si>
    <t>Montáž podlahovin z PVC lepením standardním lepidlem z pásů standardních</t>
  </si>
  <si>
    <t>1567036760</t>
  </si>
  <si>
    <t>28411000</t>
  </si>
  <si>
    <t>PVC heterogenní zátěžová antibakteriální, nášlapná vrstva 0,90mm, třída zátěže 34/43, otlak do 0,03mm, R10, hořlavost Bfl S1</t>
  </si>
  <si>
    <t>-1215270633</t>
  </si>
  <si>
    <t>14,8*1,1</t>
  </si>
  <si>
    <t>776223112</t>
  </si>
  <si>
    <t>Montáž podlahovin z PVC spoj podlah svařováním za studena</t>
  </si>
  <si>
    <t>-307684956</t>
  </si>
  <si>
    <t>776411111</t>
  </si>
  <si>
    <t>Montáž soklíků lepením obvodových, výšky do 80 mm</t>
  </si>
  <si>
    <t>1665506099</t>
  </si>
  <si>
    <t>" 112" (2,95+4,67+0,3+1,1)*2-0,8</t>
  </si>
  <si>
    <t>28411009</t>
  </si>
  <si>
    <t>lišta soklová PVC 18x80mm</t>
  </si>
  <si>
    <t>-1471831309</t>
  </si>
  <si>
    <t>" 112" ((2,95+4,67+0,3+1,1)*2-0,8)*1,1+0,006</t>
  </si>
  <si>
    <t>998776202</t>
  </si>
  <si>
    <t>Přesun hmot pro podlahy povlakové stanovený procentní sazbou (%) z ceny vodorovná dopravní vzdálenost do 50 m v objektech výšky přes 6 do 12 m</t>
  </si>
  <si>
    <t>-569233084</t>
  </si>
  <si>
    <t>781471810</t>
  </si>
  <si>
    <t>Demontáž obkladů z dlaždic keramických kladených do malty</t>
  </si>
  <si>
    <t>1924078279</t>
  </si>
  <si>
    <t>"1" (4,67+1,0+0,9)*2,15</t>
  </si>
  <si>
    <t>"2" (2,7+2,8+0,1-0,1*2+0,69+1,8+0,35+0,7+4,7)*1,5+(1,105*0,65)</t>
  </si>
  <si>
    <t>"3" (0,6+3,26+1,15)*1,5+(0,84*2+1,31*2-0,6)*1,5+(0,7+2,0+0,75+0,9+2,0+1,0)*1,5</t>
  </si>
  <si>
    <t>781474112</t>
  </si>
  <si>
    <t>Montáž obkladů vnitřních stěn z dlaždic keramických lepených flexibilním lepidlem maloformátových hladkých přes 9 do 12 ks/m2</t>
  </si>
  <si>
    <t>-302466238</t>
  </si>
  <si>
    <t xml:space="preserve">Poznámka k souboru cen:
1. Položky jsou určeny pro všechny druhy povrchových úprav.
</t>
  </si>
  <si>
    <t>"108" (2,12+3,42)*2*2,15-0,8*2,15</t>
  </si>
  <si>
    <t>"109" (3,15+2,02)*2*2,15-0,7*2,15+(0,9*2+1,0)*0,6</t>
  </si>
  <si>
    <t>"110" (1,5+0,92)*2*2,15-0,7*2,15+0,92*0,2</t>
  </si>
  <si>
    <t>"124" (2,66+2,8+2,39+1,8+0,1)*2*2,15-(1,02*2+0,8)*2,15</t>
  </si>
  <si>
    <t>"220" (2,53+2,0)*2*2,15-(0,8*2+0,6)*2,15</t>
  </si>
  <si>
    <t>"222" (0,84+1,31)*2*2,15-0,6*2,15+0,84*0,2</t>
  </si>
  <si>
    <t>59761026</t>
  </si>
  <si>
    <t>obklad keramický hladký do 12ks/m2</t>
  </si>
  <si>
    <t>-166850140</t>
  </si>
  <si>
    <t>112,284*1,1+0,008</t>
  </si>
  <si>
    <t>781494111</t>
  </si>
  <si>
    <t>Obklad - dokončující práce profily ukončovací lepené flexibilním lepidlem rohové</t>
  </si>
  <si>
    <t>-1325004117</t>
  </si>
  <si>
    <t xml:space="preserve">Poznámka k souboru cen:
1. Množství měrných jednotek u ceny -5185 se stanoví podle počtu řezaných obkladaček, nezávisle na jejich velikosti.
2. Položku -5185 lze použít při nuceném použití jiného nástroje než řezačky.
</t>
  </si>
  <si>
    <t>2,15*(8+6+4+16+9+4)+2,75*4</t>
  </si>
  <si>
    <t>781494511</t>
  </si>
  <si>
    <t>Obklad - dokončující práce profily ukončovací lepené flexibilním lepidlem ukončovací</t>
  </si>
  <si>
    <t>876027183</t>
  </si>
  <si>
    <t>"108" (2,12+3,42)*2</t>
  </si>
  <si>
    <t>"109" (3,15+2,02)*2</t>
  </si>
  <si>
    <t>"110" (1,5+0,92)*2+0,92</t>
  </si>
  <si>
    <t>"124" (2,66+2,8+2,39+1,8+0,1)*2</t>
  </si>
  <si>
    <t>"220" (2,53+2,0)*2</t>
  </si>
  <si>
    <t>"222" (0,84+1,31)*2+0,84</t>
  </si>
  <si>
    <t>998781202</t>
  </si>
  <si>
    <t>Přesun hmot pro obklady keramické stanovený procentní sazbou (%) z ceny vodorovná dopravní vzdálenost do 50 m v objektech výšky přes 6 do 12 m</t>
  </si>
  <si>
    <t>2108293500</t>
  </si>
  <si>
    <t>783</t>
  </si>
  <si>
    <t>Dokončovací práce - nátěry</t>
  </si>
  <si>
    <t>132</t>
  </si>
  <si>
    <t>783301311</t>
  </si>
  <si>
    <t>Příprava podkladu zámečnických konstrukcí před provedením nátěru odmaštění odmašťovačem vodou ředitelným</t>
  </si>
  <si>
    <t>1459294690</t>
  </si>
  <si>
    <t>783317101</t>
  </si>
  <si>
    <t>Krycí nátěr (email) zámečnických konstrukcí jednonásobný syntetický standardní</t>
  </si>
  <si>
    <t>866359844</t>
  </si>
  <si>
    <t>" zárubně" 1,15+0,98+1,0+1,25</t>
  </si>
  <si>
    <t>784</t>
  </si>
  <si>
    <t>Dokončovací práce - malby a tapety</t>
  </si>
  <si>
    <t>784121001</t>
  </si>
  <si>
    <t>Oškrabání malby v místnostech výšky do 3,80 m</t>
  </si>
  <si>
    <t>-1030503765</t>
  </si>
  <si>
    <t xml:space="preserve">Poznámka k souboru cen:
1. Cenami souboru cen se oceňuje jakýkoli počet současně škrabaných vrstev barvy.
</t>
  </si>
  <si>
    <t>" strop" 86,76</t>
  </si>
  <si>
    <t>Mezisoučet</t>
  </si>
  <si>
    <t>"109,110" (1,16+2,12)*2*3,3+(3,15+2,02+0,9+1,1+0,92+1,5)*1,15</t>
  </si>
  <si>
    <t>"111" (2,84+4,67)*2*3,3</t>
  </si>
  <si>
    <t>"124" (2,66+2,8+2,39+1,8)*2*1,15</t>
  </si>
  <si>
    <t>"221" (2,08+3,26)*2*(3,3-1,5)</t>
  </si>
  <si>
    <t>784181121</t>
  </si>
  <si>
    <t>Penetrace podkladu jednonásobná hloubková v místnostech výšky do 3,80 m</t>
  </si>
  <si>
    <t>1916866047</t>
  </si>
  <si>
    <t>310,574-2,5</t>
  </si>
  <si>
    <t>784221101</t>
  </si>
  <si>
    <t>Malby z malířských směsí otěruvzdorných za sucha dvojnásobné, bílé za sucha otěruvzdorné dobře v místnostech výšky do 3,80 m</t>
  </si>
  <si>
    <t>1673307069</t>
  </si>
  <si>
    <t>" strop " 83,98+2,5</t>
  </si>
  <si>
    <t xml:space="preserve">stěny vč. SDK </t>
  </si>
  <si>
    <t>"108" (2,12+3,24)*2*1,15</t>
  </si>
  <si>
    <t>"109" (2,12+1,16)*2*3,3+(3,15+2,02)*2*1,15</t>
  </si>
  <si>
    <t>"110" (1,5+0,92)*2*1,15</t>
  </si>
  <si>
    <t>"112" (2,95+4,67)*2*3,3</t>
  </si>
  <si>
    <t>"124" (2,66+2,8)*2*1,15+(2,39+1,8)*2*1,15</t>
  </si>
  <si>
    <t>"221" (2,08+3,26)*2*3,3</t>
  </si>
  <si>
    <t>18709-TE - Technologická zařízení přípravny, úklid</t>
  </si>
  <si>
    <t>725619102</t>
  </si>
  <si>
    <t>dodávka a montáž myčky mís Ninjo</t>
  </si>
  <si>
    <t>-1959662865</t>
  </si>
  <si>
    <t xml:space="preserve">Poznámka k souboru cen:
1. V ceně –9102 není započten připojovací materiál a uzavírací armatura. Připojení se oceňuje cenami Potrubí z trubek bezešvých, části A 03.
</t>
  </si>
  <si>
    <t>766811142</t>
  </si>
  <si>
    <t>Montáž a doprava kuch.zař. předmětů</t>
  </si>
  <si>
    <t>1961526978</t>
  </si>
  <si>
    <t xml:space="preserve">Poznámka k souboru cen:
1. V cenách 766 81-1111 až -1116 Montáž korpusu spodních skříněk jsou zahrnuty i náklady na montáž soklové lišty.
2. V cenách 766 81-1431 až -1453 Montáž světelné rampy nejsou zahrnuty náklady na montáž osvětlení, tyto se oceňují cenami části A10 katalogu 800-741 Elektroinstalace - silnoproud.
3. V cenách souboru cen 766 81-1 . Montáž kuchyňských linek nejsou zahrnuty náklady na dodání spojovacího materiálu. Není-li tento materiál zahrnut v ceně dodávky kuchyňské linky, oceňuje se samostatně ve specifikaci.
4. Vcenách 766 81-1311 až -1353 montáže dvířek jsou započteny i náklady na montáž závěsů.
5. V ceně 766 81-1461 jsou započteny náklady na montáž obou výsuvů pro pojezd zásuvky.
</t>
  </si>
  <si>
    <t>54241479</t>
  </si>
  <si>
    <t>myčka nádobí podstolová UC-L ,dva dávkovače,bez úpravy vody</t>
  </si>
  <si>
    <t>2054852140</t>
  </si>
  <si>
    <t>54241480</t>
  </si>
  <si>
    <t>Změkčovač vody např Monomatic 3</t>
  </si>
  <si>
    <t>602192375</t>
  </si>
  <si>
    <t>54241481</t>
  </si>
  <si>
    <t>Stůl pracovní, 2 police 580x600</t>
  </si>
  <si>
    <t>-175731212</t>
  </si>
  <si>
    <t>54241482</t>
  </si>
  <si>
    <t>Baterie Ponny se sprchou</t>
  </si>
  <si>
    <t>-1446652011</t>
  </si>
  <si>
    <t>54241483</t>
  </si>
  <si>
    <t>Umyvadlo nerez 44</t>
  </si>
  <si>
    <t>-1479937135</t>
  </si>
  <si>
    <t>54241484</t>
  </si>
  <si>
    <t>Police 1 patro 600x300</t>
  </si>
  <si>
    <t>-2129867987</t>
  </si>
  <si>
    <t>54241485</t>
  </si>
  <si>
    <t>Stůl mycí s policí 1150x650</t>
  </si>
  <si>
    <t>1274116718</t>
  </si>
  <si>
    <t>54241486</t>
  </si>
  <si>
    <t>Baterie  se sprchou a ramínkem</t>
  </si>
  <si>
    <t>-972824226</t>
  </si>
  <si>
    <t>54241487</t>
  </si>
  <si>
    <t>Podstavec myčky s policí 600x540</t>
  </si>
  <si>
    <t>2077505292</t>
  </si>
  <si>
    <t>54241488</t>
  </si>
  <si>
    <t>Stůl pracovní s trnoží ,650x600</t>
  </si>
  <si>
    <t>385810279</t>
  </si>
  <si>
    <t>54241489</t>
  </si>
  <si>
    <t>Stůl skřínkový se zásuvkami 1400x7000</t>
  </si>
  <si>
    <t>313124022</t>
  </si>
  <si>
    <t>54241492</t>
  </si>
  <si>
    <t>Stůl skřínkový  1300x7000</t>
  </si>
  <si>
    <t>320818079</t>
  </si>
  <si>
    <t>54241490</t>
  </si>
  <si>
    <t>Skřínka nástěná 1400x350x600</t>
  </si>
  <si>
    <t>-881970068</t>
  </si>
  <si>
    <t>54241491</t>
  </si>
  <si>
    <t>Skřínka nástěná 1300x350x600</t>
  </si>
  <si>
    <t>829865131</t>
  </si>
  <si>
    <t>18709-EL -  Elektromontáž</t>
  </si>
  <si>
    <t>M - M</t>
  </si>
  <si>
    <t xml:space="preserve">    21-M - Elektromontáže</t>
  </si>
  <si>
    <t xml:space="preserve">    46-M - Zemní práce při extr.mont.pracích</t>
  </si>
  <si>
    <t xml:space="preserve">    HZS - Práce ceníkem nespecifikované</t>
  </si>
  <si>
    <t>21-M</t>
  </si>
  <si>
    <t>Elektromontáže</t>
  </si>
  <si>
    <t>210010301</t>
  </si>
  <si>
    <t>Montáž krabic přístrojových zapuštěných plastových kruhových KU 68/1, KU68/1301, KP67, KP68/2</t>
  </si>
  <si>
    <t>259511959</t>
  </si>
  <si>
    <t>345715190</t>
  </si>
  <si>
    <t>krabice univerzální přístroj z PH KU 68/2-1902</t>
  </si>
  <si>
    <t>1080662806</t>
  </si>
  <si>
    <t>210010321</t>
  </si>
  <si>
    <t>Montáž rozvodek zapuštěných plastových kruhových KU68-1903/KO, KR97/KO97V</t>
  </si>
  <si>
    <t>-236594654</t>
  </si>
  <si>
    <t>345715630</t>
  </si>
  <si>
    <t>rozvodka krabicová z PH KR 97/5</t>
  </si>
  <si>
    <t>1293413658</t>
  </si>
  <si>
    <t>210100003</t>
  </si>
  <si>
    <t>Ukončení vodičů v rozváděči nebo na přístroji včetně zapojení průřezu žíly do 16 mm2</t>
  </si>
  <si>
    <t>-1007869593</t>
  </si>
  <si>
    <t>210100173</t>
  </si>
  <si>
    <t>Ukončení kabelů smršťovací záklopkou nebo páskou se zapojením bez letování žíly do 3x4 mm2</t>
  </si>
  <si>
    <t>-1610366480</t>
  </si>
  <si>
    <t>210100258</t>
  </si>
  <si>
    <t>Ukončení kabelů smršťovací záklopkou nebo páskou se zapojením bez letování žíly do 5x4 mm2</t>
  </si>
  <si>
    <t>-2104702297</t>
  </si>
  <si>
    <t>210100349</t>
  </si>
  <si>
    <t>Ukončení kabelů koncovkou ucpávkovou do 4 žil do P 13,5 na ventilátoru</t>
  </si>
  <si>
    <t>-572595237</t>
  </si>
  <si>
    <t>210110041</t>
  </si>
  <si>
    <t>Montáž vypínač (polo)zapuštěný šroubové připojení 1 -jednopólový</t>
  </si>
  <si>
    <t>1388509634</t>
  </si>
  <si>
    <t>345354001</t>
  </si>
  <si>
    <t>spínač zapuštěný kompletní, Tango 10A/250V řazení 1, 1S, 1So</t>
  </si>
  <si>
    <t>-1127805353</t>
  </si>
  <si>
    <t>210110043</t>
  </si>
  <si>
    <t>Montáž přepínač (polo)zapuštěný šroubové připojení 5 -seriový</t>
  </si>
  <si>
    <t>1874290964</t>
  </si>
  <si>
    <t>345354051</t>
  </si>
  <si>
    <t>spínač zapuštěný kompletní, 10A/250V řazení 5</t>
  </si>
  <si>
    <t>-1654419212</t>
  </si>
  <si>
    <t>210110082</t>
  </si>
  <si>
    <t>Montáž spínačů přípojek sporákových šroubové připojení s doutnavkou se zapojením vodičů</t>
  </si>
  <si>
    <t>2015886243</t>
  </si>
  <si>
    <t>345363980</t>
  </si>
  <si>
    <t>spínač páčkový 25A zapuštěná montáž se signální doutnavkou 39563-23C</t>
  </si>
  <si>
    <t>512663674</t>
  </si>
  <si>
    <t>210110152</t>
  </si>
  <si>
    <t>Montáž ovladač (polo)zapuštěný šroubové připojení 1/0 -tlačítkový zapínací</t>
  </si>
  <si>
    <t>768749593</t>
  </si>
  <si>
    <t>345354351</t>
  </si>
  <si>
    <t>TANGO kompletní tlač. ovladač, řazení 1/0</t>
  </si>
  <si>
    <t>-1403880505</t>
  </si>
  <si>
    <t>210111011</t>
  </si>
  <si>
    <t>Montáž zásuvka (polo)zapuštěná šroubové připojení 2P+PE se zapojením vodičů</t>
  </si>
  <si>
    <t>-1212425258</t>
  </si>
  <si>
    <t>345511021</t>
  </si>
  <si>
    <t>zásuvka TANGO kompletní, 16A/250V, 2P+PE</t>
  </si>
  <si>
    <t>359000657</t>
  </si>
  <si>
    <t>345511022</t>
  </si>
  <si>
    <t>zásuvka TANGO 16A/250V, 2P+PE kpl. s 3.st přep ochrany</t>
  </si>
  <si>
    <t>-1686494454</t>
  </si>
  <si>
    <t>210111012</t>
  </si>
  <si>
    <t>Montáž zásuvka (polo)zapuštěná šroubové připojení 2P+PE dvojí zapojení - průběžná</t>
  </si>
  <si>
    <t>1057867691</t>
  </si>
  <si>
    <t>345511023</t>
  </si>
  <si>
    <t>zásuvka dvojitá TANGO kompletní, 16A/250V, 2P+PE</t>
  </si>
  <si>
    <t>-91581313</t>
  </si>
  <si>
    <t>210120451</t>
  </si>
  <si>
    <t>Montáž jističů třípólových nn do 25 A bez krytu</t>
  </si>
  <si>
    <t>263441040</t>
  </si>
  <si>
    <t>358224020</t>
  </si>
  <si>
    <t>jistič 3pólový-charakteristika B PL7- 20B/3</t>
  </si>
  <si>
    <t>1905596756</t>
  </si>
  <si>
    <t>210190001</t>
  </si>
  <si>
    <t>Montáž rozvodnic běžných oceloplechových nebo plastových do 20 kg</t>
  </si>
  <si>
    <t>-645167619</t>
  </si>
  <si>
    <t>35700002</t>
  </si>
  <si>
    <t>rozváděč R2.1 kompletní, In=40A, dle výkresu 105</t>
  </si>
  <si>
    <t>256</t>
  </si>
  <si>
    <t>337667836</t>
  </si>
  <si>
    <t>35700003</t>
  </si>
  <si>
    <t>úprava a doplnění rozváděče R4, dle výkresu 106</t>
  </si>
  <si>
    <t>-1030269690</t>
  </si>
  <si>
    <t>210201015</t>
  </si>
  <si>
    <t>Montáž svítidel LED stropních přisazených 1 zdroj s krytem</t>
  </si>
  <si>
    <t>-1893370605</t>
  </si>
  <si>
    <t>348900005</t>
  </si>
  <si>
    <t>A svítidlo přisazené LED s krytem 1x22W, BELTR, Trevos</t>
  </si>
  <si>
    <t>ks</t>
  </si>
  <si>
    <t>-1048426695</t>
  </si>
  <si>
    <t>348900006</t>
  </si>
  <si>
    <t>B svítidlo přisazené LED s krytem 1x42W, BELTR, Trevos</t>
  </si>
  <si>
    <t>-910154363</t>
  </si>
  <si>
    <t>348900004</t>
  </si>
  <si>
    <t>D svít. přisazené zářivkové 1x24W, IP20, PETRA, FIMB 549-C Y24</t>
  </si>
  <si>
    <t>-620510886</t>
  </si>
  <si>
    <t>210203003</t>
  </si>
  <si>
    <t>Montáž svítidel LED přisazených 1 zdroj se sklem</t>
  </si>
  <si>
    <t>-1779416291</t>
  </si>
  <si>
    <t>348900003</t>
  </si>
  <si>
    <t>C svít. přisazené  LED, 1x9W, IP43,  AURA 2, Osmont</t>
  </si>
  <si>
    <t>1883348573</t>
  </si>
  <si>
    <t>348900001</t>
  </si>
  <si>
    <t>N svít. přisazené nouzové s LED zdrojem 1W, IP42, Helios,Trevos</t>
  </si>
  <si>
    <t>-1011875024</t>
  </si>
  <si>
    <t>210220321</t>
  </si>
  <si>
    <t>Montáž svorek hromosvodných na potrubí typ Bernard se zhotovením pásku</t>
  </si>
  <si>
    <t>458856667</t>
  </si>
  <si>
    <t>354421500</t>
  </si>
  <si>
    <t>svorka uzemňovací 2516 32X29X2 mm (OP)</t>
  </si>
  <si>
    <t>-1709204892</t>
  </si>
  <si>
    <t>210290751</t>
  </si>
  <si>
    <t>Montáž ventilátorů do 1,5 kW</t>
  </si>
  <si>
    <t>-1896846812</t>
  </si>
  <si>
    <t>429900001</t>
  </si>
  <si>
    <t>ventilátor 230V, do 30W</t>
  </si>
  <si>
    <t>1557217110</t>
  </si>
  <si>
    <t>210800525</t>
  </si>
  <si>
    <t>Montáž měděných vodičů CY, HO5V, HO7V, NYM, NYY, YY 2,5 mm2 uložených volně</t>
  </si>
  <si>
    <t>-1921866135</t>
  </si>
  <si>
    <t>341410240</t>
  </si>
  <si>
    <t>vodič silový s Cu jádrem CY pocínovaný 2,50 mm2</t>
  </si>
  <si>
    <t>-1522216492</t>
  </si>
  <si>
    <t>210800529</t>
  </si>
  <si>
    <t>Montáž měděných vodičů CY, HO5V, HO7V, NYM, NYY, YY 16 mm2 uložených volně</t>
  </si>
  <si>
    <t>-1425917640</t>
  </si>
  <si>
    <t>341408280</t>
  </si>
  <si>
    <t>vodič silový s Cu jádrem CY H07 V-R 16 mm2</t>
  </si>
  <si>
    <t>-1905216264</t>
  </si>
  <si>
    <t>210810005</t>
  </si>
  <si>
    <t>Montáž měděných kabelů CYKY, NYM, NYY, YSLY 750 V 3x1,5 mm2 uložených volně</t>
  </si>
  <si>
    <t>-525881234</t>
  </si>
  <si>
    <t>341110300</t>
  </si>
  <si>
    <t>kabel silový s Cu jádrem CYKY 3x1,5 mm2</t>
  </si>
  <si>
    <t>-1838685925</t>
  </si>
  <si>
    <t>210810006</t>
  </si>
  <si>
    <t>Montáž měděných kabelů CYKY, NYM, NYY, YSLY 750 V 3x2,5 mm2 uložených volně</t>
  </si>
  <si>
    <t>-210797345</t>
  </si>
  <si>
    <t>341110360</t>
  </si>
  <si>
    <t>kabel silový s Cu jádrem CYKY 3x2,5 mm2</t>
  </si>
  <si>
    <t>-203203360</t>
  </si>
  <si>
    <t>210810015</t>
  </si>
  <si>
    <t>Montáž měděných kabelů CYKY, NYM, NYY, YSLY 750 V 5x1,5 mm2 uložených volně</t>
  </si>
  <si>
    <t>-1694015990</t>
  </si>
  <si>
    <t>341110900</t>
  </si>
  <si>
    <t>kabel silový s Cu jádrem CYKY 5x1,5 mm2</t>
  </si>
  <si>
    <t>547919158</t>
  </si>
  <si>
    <t>210810016</t>
  </si>
  <si>
    <t>Montáž měděných kabelů CYKY, NYM, NYY, YSLY 750 V 5x2,5 mm2 uložených volně</t>
  </si>
  <si>
    <t>-908541953</t>
  </si>
  <si>
    <t>341110940</t>
  </si>
  <si>
    <t>kabel silový s Cu jádrem CYKY 5x2,5 mm2</t>
  </si>
  <si>
    <t>473588769</t>
  </si>
  <si>
    <t>210810017</t>
  </si>
  <si>
    <t>Montáž měděných kabelů CYKY, NYM, NYY, YSLY 750 V 5x4 mm2 uložených volně</t>
  </si>
  <si>
    <t>1222603517</t>
  </si>
  <si>
    <t>341110980</t>
  </si>
  <si>
    <t>kabel silový s Cu jádrem CYKY 5x4 mm2</t>
  </si>
  <si>
    <t>277934600</t>
  </si>
  <si>
    <t>46-M</t>
  </si>
  <si>
    <t>Zemní práce při extr.mont.pracích</t>
  </si>
  <si>
    <t>460680162</t>
  </si>
  <si>
    <t>Vybourání otvorů ve zdivu cihelném plochy do 0,0225 m2, tloušťky do 30 cm</t>
  </si>
  <si>
    <t>-561026561</t>
  </si>
  <si>
    <t>460680402</t>
  </si>
  <si>
    <t>Vysekání kapes a výklenků ve zdivu z lehkých betonů, dutých cihel a tvárnic pro krabice 10x10x8 cm</t>
  </si>
  <si>
    <t>1833449780</t>
  </si>
  <si>
    <t>460680605</t>
  </si>
  <si>
    <t>Vysekání rýh pro montáž trubek a kabelů v cihelných zdech hloubky do 7 cm a šířky do 15 cm</t>
  </si>
  <si>
    <t>-1092020085</t>
  </si>
  <si>
    <t>460690031</t>
  </si>
  <si>
    <t>Osazení hmoždinek včetně vyvrtání otvoru ve stěnách cihelných průměru do 8 mm</t>
  </si>
  <si>
    <t>-1359923693</t>
  </si>
  <si>
    <t>460690061</t>
  </si>
  <si>
    <t>Osazení hmoždinek včetně vyvrtání otvoru ve stropech keramických průměru do 8 mm</t>
  </si>
  <si>
    <t>563702359</t>
  </si>
  <si>
    <t>Práce ceníkem nespecifikované</t>
  </si>
  <si>
    <t>HZS900001</t>
  </si>
  <si>
    <t>revize el. zařízení</t>
  </si>
  <si>
    <t>200611747</t>
  </si>
  <si>
    <t>HZS900002</t>
  </si>
  <si>
    <t>úpravy v rozváděčích</t>
  </si>
  <si>
    <t>-827572201</t>
  </si>
  <si>
    <t>18709-VN - Vedlejší náklady</t>
  </si>
  <si>
    <t>VRN - Vedlejší rozpočtové náklady</t>
  </si>
  <si>
    <t xml:space="preserve">    VRN1 - Průzkumné, geodetické a projektové práce</t>
  </si>
  <si>
    <t xml:space="preserve">    VRN2 - Příprava staveniště</t>
  </si>
  <si>
    <t xml:space="preserve">    VRN3 - Zařízení staveniště</t>
  </si>
  <si>
    <t xml:space="preserve">    VRN7 - Provozní vlivy</t>
  </si>
  <si>
    <t>VRN</t>
  </si>
  <si>
    <t>Vedlejší rozpočtové náklady</t>
  </si>
  <si>
    <t>VRN1</t>
  </si>
  <si>
    <t>Průzkumné, geodetické a projektové práce</t>
  </si>
  <si>
    <t>013254000</t>
  </si>
  <si>
    <t>Dokumentace skutečného provedení stavby</t>
  </si>
  <si>
    <t>…</t>
  </si>
  <si>
    <t>1024</t>
  </si>
  <si>
    <t>368921323</t>
  </si>
  <si>
    <t>VRN2</t>
  </si>
  <si>
    <t>Příprava staveniště</t>
  </si>
  <si>
    <t>020001000</t>
  </si>
  <si>
    <t>-391478537</t>
  </si>
  <si>
    <t>VRN3</t>
  </si>
  <si>
    <t>Zařízení staveniště</t>
  </si>
  <si>
    <t>030001000</t>
  </si>
  <si>
    <t>-2126365511</t>
  </si>
  <si>
    <t>VRN7</t>
  </si>
  <si>
    <t>Provozní vlivy</t>
  </si>
  <si>
    <t>070001000</t>
  </si>
  <si>
    <t>-1323623101</t>
  </si>
  <si>
    <t>4E-05*25000 'Přepočtené koeficientem množství</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</si>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</sst>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3">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68">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18" fillId="0" borderId="0" xfId="0" applyFont="1" applyAlignment="1">
      <alignment horizontal="left" vertical="top" wrapText="1"/>
    </xf>
    <xf numFmtId="0" fontId="3" fillId="0" borderId="0" xfId="0" applyFont="1" applyAlignment="1" applyProtection="1">
      <alignment horizontal="left" vertical="top"/>
      <protection/>
    </xf>
    <xf numFmtId="0" fontId="3"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righ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4" fillId="3" borderId="7" xfId="0" applyFont="1" applyFill="1" applyBorder="1" applyAlignment="1" applyProtection="1">
      <alignment horizontal="left" vertical="center"/>
      <protection/>
    </xf>
    <xf numFmtId="4" fontId="4"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3" xfId="0" applyFont="1" applyBorder="1" applyAlignment="1">
      <alignment vertical="center"/>
    </xf>
    <xf numFmtId="0" fontId="20"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 fillId="0" borderId="14"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4"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5"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protection/>
    </xf>
    <xf numFmtId="0" fontId="6" fillId="0" borderId="3" xfId="0" applyFont="1" applyBorder="1" applyAlignment="1">
      <alignment vertical="center"/>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4" fillId="0" borderId="0" xfId="0" applyNumberFormat="1" applyFont="1" applyAlignment="1" applyProtection="1">
      <alignment/>
      <protection/>
    </xf>
    <xf numFmtId="166" fontId="31" fillId="0" borderId="12" xfId="0" applyNumberFormat="1" applyFont="1" applyBorder="1" applyAlignment="1" applyProtection="1">
      <alignment/>
      <protection/>
    </xf>
    <xf numFmtId="166" fontId="31" fillId="0" borderId="13" xfId="0" applyNumberFormat="1" applyFont="1" applyBorder="1" applyAlignment="1" applyProtection="1">
      <alignment/>
      <protection/>
    </xf>
    <xf numFmtId="4" fontId="20"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4"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2" fillId="0" borderId="0" xfId="0" applyFont="1" applyAlignment="1" applyProtection="1">
      <alignment horizontal="left" vertical="center"/>
      <protection/>
    </xf>
    <xf numFmtId="0" fontId="33" fillId="0" borderId="0" xfId="0" applyFont="1" applyAlignment="1" applyProtection="1">
      <alignment vertical="center" wrapText="1"/>
      <protection/>
    </xf>
    <xf numFmtId="0" fontId="0" fillId="0" borderId="14" xfId="0" applyFont="1" applyBorder="1" applyAlignment="1" applyProtection="1">
      <alignment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167" fontId="0" fillId="2" borderId="22" xfId="0" applyNumberFormat="1" applyFont="1" applyFill="1" applyBorder="1" applyAlignment="1" applyProtection="1">
      <alignment vertical="center"/>
      <protection locked="0"/>
    </xf>
    <xf numFmtId="0" fontId="34" fillId="0" borderId="22" xfId="0" applyFont="1" applyBorder="1" applyAlignment="1" applyProtection="1">
      <alignment horizontal="center" vertical="center"/>
      <protection/>
    </xf>
    <xf numFmtId="49" fontId="34" fillId="0" borderId="22" xfId="0" applyNumberFormat="1" applyFont="1" applyBorder="1" applyAlignment="1" applyProtection="1">
      <alignment horizontal="left" vertical="center" wrapText="1"/>
      <protection/>
    </xf>
    <xf numFmtId="0" fontId="34" fillId="0" borderId="22" xfId="0" applyFont="1" applyBorder="1" applyAlignment="1" applyProtection="1">
      <alignment horizontal="left" vertical="center" wrapText="1"/>
      <protection/>
    </xf>
    <xf numFmtId="0" fontId="34" fillId="0" borderId="22" xfId="0" applyFont="1" applyBorder="1" applyAlignment="1" applyProtection="1">
      <alignment horizontal="center" vertical="center" wrapText="1"/>
      <protection/>
    </xf>
    <xf numFmtId="167" fontId="34" fillId="0" borderId="22" xfId="0" applyNumberFormat="1" applyFont="1" applyBorder="1" applyAlignment="1" applyProtection="1">
      <alignment vertical="center"/>
      <protection/>
    </xf>
    <xf numFmtId="4" fontId="34" fillId="2" borderId="22" xfId="0" applyNumberFormat="1" applyFont="1" applyFill="1" applyBorder="1" applyAlignment="1" applyProtection="1">
      <alignment vertical="center"/>
      <protection locked="0"/>
    </xf>
    <xf numFmtId="4" fontId="34" fillId="0" borderId="22" xfId="0" applyNumberFormat="1" applyFont="1" applyBorder="1" applyAlignment="1" applyProtection="1">
      <alignment vertical="center"/>
      <protection/>
    </xf>
    <xf numFmtId="0" fontId="34" fillId="0" borderId="3" xfId="0" applyFont="1" applyBorder="1" applyAlignment="1">
      <alignment vertical="center"/>
    </xf>
    <xf numFmtId="0" fontId="34" fillId="2" borderId="14" xfId="0" applyFont="1" applyFill="1" applyBorder="1" applyAlignment="1" applyProtection="1">
      <alignment horizontal="left" vertical="center"/>
      <protection locked="0"/>
    </xf>
    <xf numFmtId="0" fontId="34" fillId="0" borderId="0" xfId="0" applyFont="1" applyBorder="1" applyAlignment="1" applyProtection="1">
      <alignment horizontal="center" vertical="center"/>
      <protection/>
    </xf>
    <xf numFmtId="0" fontId="9" fillId="0" borderId="0" xfId="0" applyFont="1" applyAlignment="1" applyProtection="1">
      <alignment horizontal="left" vertical="center"/>
      <protection/>
    </xf>
    <xf numFmtId="0" fontId="2" fillId="2" borderId="19" xfId="0" applyFont="1" applyFill="1" applyBorder="1" applyAlignment="1" applyProtection="1">
      <alignment horizontal="left" vertical="center"/>
      <protection locked="0"/>
    </xf>
    <xf numFmtId="0" fontId="2"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34" fillId="2" borderId="19" xfId="0" applyFont="1" applyFill="1" applyBorder="1" applyAlignment="1" applyProtection="1">
      <alignment horizontal="left" vertical="center"/>
      <protection locked="0"/>
    </xf>
    <xf numFmtId="0" fontId="34" fillId="0" borderId="20" xfId="0" applyFont="1" applyBorder="1" applyAlignment="1" applyProtection="1">
      <alignment horizontal="center" vertical="center"/>
      <protection/>
    </xf>
    <xf numFmtId="0" fontId="9" fillId="0" borderId="19" xfId="0" applyFont="1" applyBorder="1" applyAlignment="1" applyProtection="1">
      <alignment vertical="center"/>
      <protection/>
    </xf>
    <xf numFmtId="0" fontId="9" fillId="0" borderId="20" xfId="0" applyFont="1" applyBorder="1" applyAlignment="1" applyProtection="1">
      <alignment vertical="center"/>
      <protection/>
    </xf>
    <xf numFmtId="0" fontId="9"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5"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36" fillId="0" borderId="28" xfId="0" applyFont="1" applyBorder="1" applyAlignment="1">
      <alignment horizontal="left" wrapText="1"/>
    </xf>
    <xf numFmtId="0" fontId="13" fillId="0" borderId="27" xfId="0" applyFont="1" applyBorder="1" applyAlignment="1">
      <alignment vertical="center" wrapText="1"/>
    </xf>
    <xf numFmtId="0" fontId="36" fillId="0" borderId="0" xfId="0" applyFont="1" applyBorder="1" applyAlignment="1">
      <alignment horizontal="left" vertical="center" wrapText="1"/>
    </xf>
    <xf numFmtId="0" fontId="37" fillId="0" borderId="0" xfId="0" applyFont="1" applyBorder="1" applyAlignment="1">
      <alignment horizontal="left" vertical="center" wrapText="1"/>
    </xf>
    <xf numFmtId="0" fontId="37" fillId="0" borderId="26" xfId="0" applyFont="1" applyBorder="1" applyAlignment="1">
      <alignment vertical="center" wrapText="1"/>
    </xf>
    <xf numFmtId="0" fontId="37" fillId="0" borderId="0" xfId="0" applyFont="1" applyBorder="1" applyAlignment="1">
      <alignment vertical="center" wrapText="1"/>
    </xf>
    <xf numFmtId="0" fontId="37" fillId="0" borderId="0" xfId="0" applyFont="1" applyBorder="1" applyAlignment="1">
      <alignment horizontal="left" vertical="center"/>
    </xf>
    <xf numFmtId="0" fontId="37" fillId="0" borderId="0" xfId="0" applyFont="1" applyBorder="1" applyAlignment="1">
      <alignment vertical="center"/>
    </xf>
    <xf numFmtId="49" fontId="37" fillId="0" borderId="0" xfId="0" applyNumberFormat="1" applyFont="1" applyBorder="1" applyAlignment="1">
      <alignment horizontal="left" vertical="center" wrapText="1"/>
    </xf>
    <xf numFmtId="49" fontId="37" fillId="0" borderId="0" xfId="0" applyNumberFormat="1" applyFont="1" applyBorder="1" applyAlignment="1">
      <alignment vertical="center" wrapText="1"/>
    </xf>
    <xf numFmtId="0" fontId="13" fillId="0" borderId="29" xfId="0" applyFont="1" applyBorder="1" applyAlignment="1">
      <alignment vertical="center" wrapText="1"/>
    </xf>
    <xf numFmtId="0" fontId="38"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5" fillId="0" borderId="0" xfId="0" applyFont="1" applyBorder="1" applyAlignment="1">
      <alignment horizontal="center" vertical="center"/>
    </xf>
    <xf numFmtId="0" fontId="13" fillId="0" borderId="27" xfId="0" applyFont="1" applyBorder="1" applyAlignment="1">
      <alignment horizontal="left" vertical="center"/>
    </xf>
    <xf numFmtId="0" fontId="36" fillId="0" borderId="0" xfId="0" applyFont="1" applyBorder="1" applyAlignment="1">
      <alignment horizontal="left" vertical="center"/>
    </xf>
    <xf numFmtId="0" fontId="39" fillId="0" borderId="0" xfId="0" applyFont="1" applyAlignment="1">
      <alignment horizontal="left" vertical="center"/>
    </xf>
    <xf numFmtId="0" fontId="36" fillId="0" borderId="28" xfId="0" applyFont="1" applyBorder="1" applyAlignment="1">
      <alignment horizontal="left" vertical="center"/>
    </xf>
    <xf numFmtId="0" fontId="36" fillId="0" borderId="28" xfId="0" applyFont="1" applyBorder="1" applyAlignment="1">
      <alignment horizontal="center" vertical="center"/>
    </xf>
    <xf numFmtId="0" fontId="39" fillId="0" borderId="28" xfId="0" applyFont="1" applyBorder="1" applyAlignment="1">
      <alignment horizontal="left" vertical="center"/>
    </xf>
    <xf numFmtId="0" fontId="40" fillId="0" borderId="0" xfId="0" applyFont="1" applyBorder="1" applyAlignment="1">
      <alignment horizontal="left" vertical="center"/>
    </xf>
    <xf numFmtId="0" fontId="37" fillId="0" borderId="0" xfId="0" applyFont="1" applyAlignment="1">
      <alignment horizontal="left" vertical="center"/>
    </xf>
    <xf numFmtId="0" fontId="37" fillId="0" borderId="0" xfId="0" applyFont="1" applyBorder="1" applyAlignment="1">
      <alignment horizontal="center" vertical="center"/>
    </xf>
    <xf numFmtId="0" fontId="37" fillId="0" borderId="26" xfId="0" applyFont="1" applyBorder="1" applyAlignment="1">
      <alignment horizontal="left" vertical="center"/>
    </xf>
    <xf numFmtId="0" fontId="37" fillId="0" borderId="0" xfId="0" applyFont="1" applyFill="1" applyBorder="1" applyAlignment="1">
      <alignment horizontal="left" vertical="center"/>
    </xf>
    <xf numFmtId="0" fontId="37" fillId="0" borderId="0" xfId="0" applyFont="1" applyFill="1" applyBorder="1" applyAlignment="1">
      <alignment horizontal="center" vertical="center"/>
    </xf>
    <xf numFmtId="0" fontId="13" fillId="0" borderId="29" xfId="0" applyFont="1" applyBorder="1" applyAlignment="1">
      <alignment horizontal="left" vertical="center"/>
    </xf>
    <xf numFmtId="0" fontId="38"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38" fillId="0" borderId="0" xfId="0" applyFont="1" applyBorder="1" applyAlignment="1">
      <alignment horizontal="left" vertical="center"/>
    </xf>
    <xf numFmtId="0" fontId="39" fillId="0" borderId="0" xfId="0" applyFont="1" applyBorder="1" applyAlignment="1">
      <alignment horizontal="left" vertical="center"/>
    </xf>
    <xf numFmtId="0" fontId="37" fillId="0" borderId="28" xfId="0" applyFont="1" applyBorder="1" applyAlignment="1">
      <alignment horizontal="left" vertical="center"/>
    </xf>
    <xf numFmtId="0" fontId="13" fillId="0" borderId="0" xfId="0" applyFont="1" applyBorder="1" applyAlignment="1">
      <alignment horizontal="left" vertical="center" wrapText="1"/>
    </xf>
    <xf numFmtId="0" fontId="37"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7" fillId="0" borderId="27" xfId="0" applyFont="1" applyBorder="1" applyAlignment="1">
      <alignment horizontal="left" vertical="center"/>
    </xf>
    <xf numFmtId="0" fontId="37" fillId="0" borderId="29" xfId="0" applyFont="1" applyBorder="1" applyAlignment="1">
      <alignment horizontal="left" vertical="center" wrapText="1"/>
    </xf>
    <xf numFmtId="0" fontId="37" fillId="0" borderId="28" xfId="0" applyFont="1" applyBorder="1" applyAlignment="1">
      <alignment horizontal="left" vertical="center" wrapText="1"/>
    </xf>
    <xf numFmtId="0" fontId="37" fillId="0" borderId="30" xfId="0" applyFont="1" applyBorder="1" applyAlignment="1">
      <alignment horizontal="left" vertical="center" wrapText="1"/>
    </xf>
    <xf numFmtId="0" fontId="37" fillId="0" borderId="0" xfId="0" applyFont="1" applyBorder="1" applyAlignment="1">
      <alignment horizontal="left" vertical="top"/>
    </xf>
    <xf numFmtId="0" fontId="37" fillId="0" borderId="0" xfId="0" applyFont="1" applyBorder="1" applyAlignment="1">
      <alignment horizontal="center" vertical="top"/>
    </xf>
    <xf numFmtId="0" fontId="37" fillId="0" borderId="29" xfId="0" applyFont="1" applyBorder="1" applyAlignment="1">
      <alignment horizontal="left" vertical="center"/>
    </xf>
    <xf numFmtId="0" fontId="37" fillId="0" borderId="30" xfId="0" applyFont="1" applyBorder="1" applyAlignment="1">
      <alignment horizontal="left" vertical="center"/>
    </xf>
    <xf numFmtId="0" fontId="39" fillId="0" borderId="0" xfId="0" applyFont="1" applyAlignment="1">
      <alignment vertical="center"/>
    </xf>
    <xf numFmtId="0" fontId="36" fillId="0" borderId="0" xfId="0" applyFont="1" applyBorder="1" applyAlignment="1">
      <alignment vertical="center"/>
    </xf>
    <xf numFmtId="0" fontId="39" fillId="0" borderId="28" xfId="0" applyFont="1" applyBorder="1" applyAlignment="1">
      <alignment vertical="center"/>
    </xf>
    <xf numFmtId="0" fontId="36" fillId="0" borderId="28" xfId="0" applyFont="1" applyBorder="1" applyAlignment="1">
      <alignment vertical="center"/>
    </xf>
    <xf numFmtId="0" fontId="0" fillId="0" borderId="0" xfId="0" applyBorder="1" applyAlignment="1">
      <alignment vertical="top"/>
    </xf>
    <xf numFmtId="49" fontId="37" fillId="0" borderId="0" xfId="0" applyNumberFormat="1" applyFont="1" applyBorder="1" applyAlignment="1">
      <alignment horizontal="left" vertical="center"/>
    </xf>
    <xf numFmtId="0" fontId="0" fillId="0" borderId="28" xfId="0" applyBorder="1" applyAlignment="1">
      <alignment vertical="top"/>
    </xf>
    <xf numFmtId="0" fontId="36" fillId="0" borderId="28" xfId="0" applyFont="1" applyBorder="1" applyAlignment="1">
      <alignment horizontal="left"/>
    </xf>
    <xf numFmtId="0" fontId="39"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2"/>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19</v>
      </c>
      <c r="AO7" s="22"/>
      <c r="AP7" s="22"/>
      <c r="AQ7" s="22"/>
      <c r="AR7" s="20"/>
      <c r="BE7" s="31"/>
      <c r="BS7" s="17" t="s">
        <v>6</v>
      </c>
    </row>
    <row r="8" spans="2:71" ht="12" customHeight="1">
      <c r="B8" s="21"/>
      <c r="C8" s="22"/>
      <c r="D8" s="32"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23</v>
      </c>
      <c r="AL8" s="22"/>
      <c r="AM8" s="22"/>
      <c r="AN8" s="33" t="s">
        <v>24</v>
      </c>
      <c r="AO8" s="22"/>
      <c r="AP8" s="22"/>
      <c r="AQ8" s="22"/>
      <c r="AR8" s="20"/>
      <c r="BE8" s="31"/>
      <c r="BS8" s="17" t="s">
        <v>6</v>
      </c>
    </row>
    <row r="9" spans="2:7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ht="12" customHeight="1">
      <c r="B10" s="21"/>
      <c r="C10" s="22"/>
      <c r="D10" s="32"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26</v>
      </c>
      <c r="AL10" s="22"/>
      <c r="AM10" s="22"/>
      <c r="AN10" s="27" t="s">
        <v>19</v>
      </c>
      <c r="AO10" s="22"/>
      <c r="AP10" s="22"/>
      <c r="AQ10" s="22"/>
      <c r="AR10" s="20"/>
      <c r="BE10" s="31"/>
      <c r="BS10" s="17" t="s">
        <v>6</v>
      </c>
    </row>
    <row r="11" spans="2:71" ht="18.45"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28</v>
      </c>
      <c r="AL11" s="22"/>
      <c r="AM11" s="22"/>
      <c r="AN11" s="27" t="s">
        <v>19</v>
      </c>
      <c r="AO11" s="22"/>
      <c r="AP11" s="22"/>
      <c r="AQ11" s="22"/>
      <c r="AR11" s="20"/>
      <c r="BE11" s="31"/>
      <c r="BS11" s="17" t="s">
        <v>6</v>
      </c>
    </row>
    <row r="12" spans="2:7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ht="12" customHeight="1">
      <c r="B13" s="21"/>
      <c r="C13" s="22"/>
      <c r="D13" s="32" t="s">
        <v>29</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26</v>
      </c>
      <c r="AL13" s="22"/>
      <c r="AM13" s="22"/>
      <c r="AN13" s="34" t="s">
        <v>30</v>
      </c>
      <c r="AO13" s="22"/>
      <c r="AP13" s="22"/>
      <c r="AQ13" s="22"/>
      <c r="AR13" s="20"/>
      <c r="BE13" s="31"/>
      <c r="BS13" s="17" t="s">
        <v>6</v>
      </c>
    </row>
    <row r="14" spans="2:71" ht="12">
      <c r="B14" s="21"/>
      <c r="C14" s="22"/>
      <c r="D14" s="22"/>
      <c r="E14" s="34" t="s">
        <v>30</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28</v>
      </c>
      <c r="AL14" s="22"/>
      <c r="AM14" s="22"/>
      <c r="AN14" s="34" t="s">
        <v>30</v>
      </c>
      <c r="AO14" s="22"/>
      <c r="AP14" s="22"/>
      <c r="AQ14" s="22"/>
      <c r="AR14" s="20"/>
      <c r="BE14" s="31"/>
      <c r="BS14" s="17" t="s">
        <v>6</v>
      </c>
    </row>
    <row r="15" spans="2:7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ht="12" customHeight="1">
      <c r="B16" s="21"/>
      <c r="C16" s="22"/>
      <c r="D16" s="32" t="s">
        <v>31</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26</v>
      </c>
      <c r="AL16" s="22"/>
      <c r="AM16" s="22"/>
      <c r="AN16" s="27" t="s">
        <v>19</v>
      </c>
      <c r="AO16" s="22"/>
      <c r="AP16" s="22"/>
      <c r="AQ16" s="22"/>
      <c r="AR16" s="20"/>
      <c r="BE16" s="31"/>
      <c r="BS16" s="17" t="s">
        <v>4</v>
      </c>
    </row>
    <row r="17" spans="2:71" ht="18.45" customHeight="1">
      <c r="B17" s="21"/>
      <c r="C17" s="22"/>
      <c r="D17" s="22"/>
      <c r="E17" s="27" t="s">
        <v>32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28</v>
      </c>
      <c r="AL17" s="22"/>
      <c r="AM17" s="22"/>
      <c r="AN17" s="27" t="s">
        <v>19</v>
      </c>
      <c r="AO17" s="22"/>
      <c r="AP17" s="22"/>
      <c r="AQ17" s="22"/>
      <c r="AR17" s="20"/>
      <c r="BE17" s="31"/>
      <c r="BS17" s="17" t="s">
        <v>33</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ht="12" customHeight="1">
      <c r="B19" s="21"/>
      <c r="C19" s="22"/>
      <c r="D19" s="32" t="s">
        <v>34</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26</v>
      </c>
      <c r="AL19" s="22"/>
      <c r="AM19" s="22"/>
      <c r="AN19" s="27" t="s">
        <v>19</v>
      </c>
      <c r="AO19" s="22"/>
      <c r="AP19" s="22"/>
      <c r="AQ19" s="22"/>
      <c r="AR19" s="20"/>
      <c r="BE19" s="31"/>
      <c r="BS19" s="17" t="s">
        <v>6</v>
      </c>
    </row>
    <row r="20" spans="2:71" ht="18.45" customHeight="1">
      <c r="B20" s="21"/>
      <c r="C20" s="22"/>
      <c r="D20" s="22"/>
      <c r="E20" s="27" t="s">
        <v>35</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28</v>
      </c>
      <c r="AL20" s="22"/>
      <c r="AM20" s="22"/>
      <c r="AN20" s="27" t="s">
        <v>19</v>
      </c>
      <c r="AO20" s="22"/>
      <c r="AP20" s="22"/>
      <c r="AQ20" s="22"/>
      <c r="AR20" s="20"/>
      <c r="BE20" s="31"/>
      <c r="BS20" s="17" t="s">
        <v>4</v>
      </c>
    </row>
    <row r="21" spans="2:57"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ht="12" customHeight="1">
      <c r="B22" s="21"/>
      <c r="C22" s="22"/>
      <c r="D22" s="32" t="s">
        <v>36</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ht="45" customHeight="1">
      <c r="B23" s="21"/>
      <c r="C23" s="22"/>
      <c r="D23" s="22"/>
      <c r="E23" s="36" t="s">
        <v>37</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2:57" s="1" customFormat="1" ht="25.9" customHeight="1">
      <c r="B26" s="38"/>
      <c r="C26" s="39"/>
      <c r="D26" s="40" t="s">
        <v>38</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ROUND(AG54,2)</f>
        <v>0</v>
      </c>
      <c r="AL26" s="41"/>
      <c r="AM26" s="41"/>
      <c r="AN26" s="41"/>
      <c r="AO26" s="41"/>
      <c r="AP26" s="39"/>
      <c r="AQ26" s="39"/>
      <c r="AR26" s="43"/>
      <c r="BE26" s="31"/>
    </row>
    <row r="27" spans="2:57" s="1" customFormat="1" ht="6.95" customHeight="1">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1"/>
    </row>
    <row r="28" spans="2:57" s="1" customFormat="1" ht="12">
      <c r="B28" s="38"/>
      <c r="C28" s="39"/>
      <c r="D28" s="39"/>
      <c r="E28" s="39"/>
      <c r="F28" s="39"/>
      <c r="G28" s="39"/>
      <c r="H28" s="39"/>
      <c r="I28" s="39"/>
      <c r="J28" s="39"/>
      <c r="K28" s="39"/>
      <c r="L28" s="44" t="s">
        <v>39</v>
      </c>
      <c r="M28" s="44"/>
      <c r="N28" s="44"/>
      <c r="O28" s="44"/>
      <c r="P28" s="44"/>
      <c r="Q28" s="39"/>
      <c r="R28" s="39"/>
      <c r="S28" s="39"/>
      <c r="T28" s="39"/>
      <c r="U28" s="39"/>
      <c r="V28" s="39"/>
      <c r="W28" s="44" t="s">
        <v>40</v>
      </c>
      <c r="X28" s="44"/>
      <c r="Y28" s="44"/>
      <c r="Z28" s="44"/>
      <c r="AA28" s="44"/>
      <c r="AB28" s="44"/>
      <c r="AC28" s="44"/>
      <c r="AD28" s="44"/>
      <c r="AE28" s="44"/>
      <c r="AF28" s="39"/>
      <c r="AG28" s="39"/>
      <c r="AH28" s="39"/>
      <c r="AI28" s="39"/>
      <c r="AJ28" s="39"/>
      <c r="AK28" s="44" t="s">
        <v>41</v>
      </c>
      <c r="AL28" s="44"/>
      <c r="AM28" s="44"/>
      <c r="AN28" s="44"/>
      <c r="AO28" s="44"/>
      <c r="AP28" s="39"/>
      <c r="AQ28" s="39"/>
      <c r="AR28" s="43"/>
      <c r="BE28" s="31"/>
    </row>
    <row r="29" spans="2:57" s="2" customFormat="1" ht="14.4" customHeight="1">
      <c r="B29" s="45"/>
      <c r="C29" s="46"/>
      <c r="D29" s="32" t="s">
        <v>42</v>
      </c>
      <c r="E29" s="46"/>
      <c r="F29" s="32" t="s">
        <v>43</v>
      </c>
      <c r="G29" s="46"/>
      <c r="H29" s="46"/>
      <c r="I29" s="46"/>
      <c r="J29" s="46"/>
      <c r="K29" s="46"/>
      <c r="L29" s="47">
        <v>0.21</v>
      </c>
      <c r="M29" s="46"/>
      <c r="N29" s="46"/>
      <c r="O29" s="46"/>
      <c r="P29" s="46"/>
      <c r="Q29" s="46"/>
      <c r="R29" s="46"/>
      <c r="S29" s="46"/>
      <c r="T29" s="46"/>
      <c r="U29" s="46"/>
      <c r="V29" s="46"/>
      <c r="W29" s="48">
        <f>ROUND(AZ54,2)</f>
        <v>0</v>
      </c>
      <c r="X29" s="46"/>
      <c r="Y29" s="46"/>
      <c r="Z29" s="46"/>
      <c r="AA29" s="46"/>
      <c r="AB29" s="46"/>
      <c r="AC29" s="46"/>
      <c r="AD29" s="46"/>
      <c r="AE29" s="46"/>
      <c r="AF29" s="46"/>
      <c r="AG29" s="46"/>
      <c r="AH29" s="46"/>
      <c r="AI29" s="46"/>
      <c r="AJ29" s="46"/>
      <c r="AK29" s="48">
        <f>ROUND(AV54,2)</f>
        <v>0</v>
      </c>
      <c r="AL29" s="46"/>
      <c r="AM29" s="46"/>
      <c r="AN29" s="46"/>
      <c r="AO29" s="46"/>
      <c r="AP29" s="46"/>
      <c r="AQ29" s="46"/>
      <c r="AR29" s="49"/>
      <c r="BE29" s="31"/>
    </row>
    <row r="30" spans="2:57" s="2" customFormat="1" ht="14.4" customHeight="1">
      <c r="B30" s="45"/>
      <c r="C30" s="46"/>
      <c r="D30" s="46"/>
      <c r="E30" s="46"/>
      <c r="F30" s="32" t="s">
        <v>44</v>
      </c>
      <c r="G30" s="46"/>
      <c r="H30" s="46"/>
      <c r="I30" s="46"/>
      <c r="J30" s="46"/>
      <c r="K30" s="46"/>
      <c r="L30" s="47">
        <v>0.15</v>
      </c>
      <c r="M30" s="46"/>
      <c r="N30" s="46"/>
      <c r="O30" s="46"/>
      <c r="P30" s="46"/>
      <c r="Q30" s="46"/>
      <c r="R30" s="46"/>
      <c r="S30" s="46"/>
      <c r="T30" s="46"/>
      <c r="U30" s="46"/>
      <c r="V30" s="46"/>
      <c r="W30" s="48">
        <f>ROUND(BA54,2)</f>
        <v>0</v>
      </c>
      <c r="X30" s="46"/>
      <c r="Y30" s="46"/>
      <c r="Z30" s="46"/>
      <c r="AA30" s="46"/>
      <c r="AB30" s="46"/>
      <c r="AC30" s="46"/>
      <c r="AD30" s="46"/>
      <c r="AE30" s="46"/>
      <c r="AF30" s="46"/>
      <c r="AG30" s="46"/>
      <c r="AH30" s="46"/>
      <c r="AI30" s="46"/>
      <c r="AJ30" s="46"/>
      <c r="AK30" s="48">
        <f>ROUND(AW54,2)</f>
        <v>0</v>
      </c>
      <c r="AL30" s="46"/>
      <c r="AM30" s="46"/>
      <c r="AN30" s="46"/>
      <c r="AO30" s="46"/>
      <c r="AP30" s="46"/>
      <c r="AQ30" s="46"/>
      <c r="AR30" s="49"/>
      <c r="BE30" s="31"/>
    </row>
    <row r="31" spans="2:57" s="2" customFormat="1" ht="14.4" customHeight="1" hidden="1">
      <c r="B31" s="45"/>
      <c r="C31" s="46"/>
      <c r="D31" s="46"/>
      <c r="E31" s="46"/>
      <c r="F31" s="32" t="s">
        <v>45</v>
      </c>
      <c r="G31" s="46"/>
      <c r="H31" s="46"/>
      <c r="I31" s="46"/>
      <c r="J31" s="46"/>
      <c r="K31" s="46"/>
      <c r="L31" s="47">
        <v>0.21</v>
      </c>
      <c r="M31" s="46"/>
      <c r="N31" s="46"/>
      <c r="O31" s="46"/>
      <c r="P31" s="46"/>
      <c r="Q31" s="46"/>
      <c r="R31" s="46"/>
      <c r="S31" s="46"/>
      <c r="T31" s="46"/>
      <c r="U31" s="46"/>
      <c r="V31" s="46"/>
      <c r="W31" s="48">
        <f>ROUND(BB54,2)</f>
        <v>0</v>
      </c>
      <c r="X31" s="46"/>
      <c r="Y31" s="46"/>
      <c r="Z31" s="46"/>
      <c r="AA31" s="46"/>
      <c r="AB31" s="46"/>
      <c r="AC31" s="46"/>
      <c r="AD31" s="46"/>
      <c r="AE31" s="46"/>
      <c r="AF31" s="46"/>
      <c r="AG31" s="46"/>
      <c r="AH31" s="46"/>
      <c r="AI31" s="46"/>
      <c r="AJ31" s="46"/>
      <c r="AK31" s="48">
        <v>0</v>
      </c>
      <c r="AL31" s="46"/>
      <c r="AM31" s="46"/>
      <c r="AN31" s="46"/>
      <c r="AO31" s="46"/>
      <c r="AP31" s="46"/>
      <c r="AQ31" s="46"/>
      <c r="AR31" s="49"/>
      <c r="BE31" s="31"/>
    </row>
    <row r="32" spans="2:57" s="2" customFormat="1" ht="14.4" customHeight="1" hidden="1">
      <c r="B32" s="45"/>
      <c r="C32" s="46"/>
      <c r="D32" s="46"/>
      <c r="E32" s="46"/>
      <c r="F32" s="32" t="s">
        <v>46</v>
      </c>
      <c r="G32" s="46"/>
      <c r="H32" s="46"/>
      <c r="I32" s="46"/>
      <c r="J32" s="46"/>
      <c r="K32" s="46"/>
      <c r="L32" s="47">
        <v>0.15</v>
      </c>
      <c r="M32" s="46"/>
      <c r="N32" s="46"/>
      <c r="O32" s="46"/>
      <c r="P32" s="46"/>
      <c r="Q32" s="46"/>
      <c r="R32" s="46"/>
      <c r="S32" s="46"/>
      <c r="T32" s="46"/>
      <c r="U32" s="46"/>
      <c r="V32" s="46"/>
      <c r="W32" s="48">
        <f>ROUND(BC54,2)</f>
        <v>0</v>
      </c>
      <c r="X32" s="46"/>
      <c r="Y32" s="46"/>
      <c r="Z32" s="46"/>
      <c r="AA32" s="46"/>
      <c r="AB32" s="46"/>
      <c r="AC32" s="46"/>
      <c r="AD32" s="46"/>
      <c r="AE32" s="46"/>
      <c r="AF32" s="46"/>
      <c r="AG32" s="46"/>
      <c r="AH32" s="46"/>
      <c r="AI32" s="46"/>
      <c r="AJ32" s="46"/>
      <c r="AK32" s="48">
        <v>0</v>
      </c>
      <c r="AL32" s="46"/>
      <c r="AM32" s="46"/>
      <c r="AN32" s="46"/>
      <c r="AO32" s="46"/>
      <c r="AP32" s="46"/>
      <c r="AQ32" s="46"/>
      <c r="AR32" s="49"/>
      <c r="BE32" s="31"/>
    </row>
    <row r="33" spans="2:44" s="2" customFormat="1" ht="14.4" customHeight="1" hidden="1">
      <c r="B33" s="45"/>
      <c r="C33" s="46"/>
      <c r="D33" s="46"/>
      <c r="E33" s="46"/>
      <c r="F33" s="32" t="s">
        <v>47</v>
      </c>
      <c r="G33" s="46"/>
      <c r="H33" s="46"/>
      <c r="I33" s="46"/>
      <c r="J33" s="46"/>
      <c r="K33" s="46"/>
      <c r="L33" s="47">
        <v>0</v>
      </c>
      <c r="M33" s="46"/>
      <c r="N33" s="46"/>
      <c r="O33" s="46"/>
      <c r="P33" s="46"/>
      <c r="Q33" s="46"/>
      <c r="R33" s="46"/>
      <c r="S33" s="46"/>
      <c r="T33" s="46"/>
      <c r="U33" s="46"/>
      <c r="V33" s="46"/>
      <c r="W33" s="48">
        <f>ROUND(BD54,2)</f>
        <v>0</v>
      </c>
      <c r="X33" s="46"/>
      <c r="Y33" s="46"/>
      <c r="Z33" s="46"/>
      <c r="AA33" s="46"/>
      <c r="AB33" s="46"/>
      <c r="AC33" s="46"/>
      <c r="AD33" s="46"/>
      <c r="AE33" s="46"/>
      <c r="AF33" s="46"/>
      <c r="AG33" s="46"/>
      <c r="AH33" s="46"/>
      <c r="AI33" s="46"/>
      <c r="AJ33" s="46"/>
      <c r="AK33" s="48">
        <v>0</v>
      </c>
      <c r="AL33" s="46"/>
      <c r="AM33" s="46"/>
      <c r="AN33" s="46"/>
      <c r="AO33" s="46"/>
      <c r="AP33" s="46"/>
      <c r="AQ33" s="46"/>
      <c r="AR33" s="49"/>
    </row>
    <row r="34" spans="2:44" s="1" customFormat="1" ht="6.95" customHeight="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row>
    <row r="35" spans="2:44" s="1" customFormat="1" ht="25.9" customHeight="1">
      <c r="B35" s="38"/>
      <c r="C35" s="50"/>
      <c r="D35" s="51" t="s">
        <v>48</v>
      </c>
      <c r="E35" s="52"/>
      <c r="F35" s="52"/>
      <c r="G35" s="52"/>
      <c r="H35" s="52"/>
      <c r="I35" s="52"/>
      <c r="J35" s="52"/>
      <c r="K35" s="52"/>
      <c r="L35" s="52"/>
      <c r="M35" s="52"/>
      <c r="N35" s="52"/>
      <c r="O35" s="52"/>
      <c r="P35" s="52"/>
      <c r="Q35" s="52"/>
      <c r="R35" s="52"/>
      <c r="S35" s="52"/>
      <c r="T35" s="53" t="s">
        <v>49</v>
      </c>
      <c r="U35" s="52"/>
      <c r="V35" s="52"/>
      <c r="W35" s="52"/>
      <c r="X35" s="54" t="s">
        <v>50</v>
      </c>
      <c r="Y35" s="52"/>
      <c r="Z35" s="52"/>
      <c r="AA35" s="52"/>
      <c r="AB35" s="52"/>
      <c r="AC35" s="52"/>
      <c r="AD35" s="52"/>
      <c r="AE35" s="52"/>
      <c r="AF35" s="52"/>
      <c r="AG35" s="52"/>
      <c r="AH35" s="52"/>
      <c r="AI35" s="52"/>
      <c r="AJ35" s="52"/>
      <c r="AK35" s="55">
        <f>SUM(AK26:AK33)</f>
        <v>0</v>
      </c>
      <c r="AL35" s="52"/>
      <c r="AM35" s="52"/>
      <c r="AN35" s="52"/>
      <c r="AO35" s="56"/>
      <c r="AP35" s="50"/>
      <c r="AQ35" s="50"/>
      <c r="AR35" s="43"/>
    </row>
    <row r="36" spans="2:44" s="1" customFormat="1" ht="6.95" customHeight="1">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row>
    <row r="37" spans="2:44" s="1" customFormat="1" ht="6.95" customHeight="1">
      <c r="B37" s="57"/>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43"/>
    </row>
    <row r="41" spans="2:44" s="1" customFormat="1" ht="6.95" customHeight="1">
      <c r="B41" s="59"/>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43"/>
    </row>
    <row r="42" spans="2:44" s="1" customFormat="1" ht="24.95" customHeight="1">
      <c r="B42" s="38"/>
      <c r="C42" s="23" t="s">
        <v>51</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3"/>
    </row>
    <row r="43" spans="2:44" s="1" customFormat="1" ht="6.95" customHeight="1">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3"/>
    </row>
    <row r="44" spans="2:44" s="1" customFormat="1" ht="12" customHeight="1">
      <c r="B44" s="38"/>
      <c r="C44" s="32" t="s">
        <v>13</v>
      </c>
      <c r="D44" s="39"/>
      <c r="E44" s="39"/>
      <c r="F44" s="39"/>
      <c r="G44" s="39"/>
      <c r="H44" s="39"/>
      <c r="I44" s="39"/>
      <c r="J44" s="39"/>
      <c r="K44" s="39"/>
      <c r="L44" s="39" t="str">
        <f>K5</f>
        <v>18709</v>
      </c>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43"/>
    </row>
    <row r="45" spans="2:44" s="3" customFormat="1" ht="36.95" customHeight="1">
      <c r="B45" s="61"/>
      <c r="C45" s="62" t="s">
        <v>16</v>
      </c>
      <c r="D45" s="63"/>
      <c r="E45" s="63"/>
      <c r="F45" s="63"/>
      <c r="G45" s="63"/>
      <c r="H45" s="63"/>
      <c r="I45" s="63"/>
      <c r="J45" s="63"/>
      <c r="K45" s="63"/>
      <c r="L45" s="64" t="str">
        <f>K6</f>
        <v>Domov Barbora - Stavební úpravy 1. a 2. NP, Pirknerovo nám. 206, KH</v>
      </c>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5"/>
    </row>
    <row r="46" spans="2:44" s="1" customFormat="1" ht="6.95" customHeight="1">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3"/>
    </row>
    <row r="47" spans="2:44" s="1" customFormat="1" ht="12" customHeight="1">
      <c r="B47" s="38"/>
      <c r="C47" s="32" t="s">
        <v>21</v>
      </c>
      <c r="D47" s="39"/>
      <c r="E47" s="39"/>
      <c r="F47" s="39"/>
      <c r="G47" s="39"/>
      <c r="H47" s="39"/>
      <c r="I47" s="39"/>
      <c r="J47" s="39"/>
      <c r="K47" s="39"/>
      <c r="L47" s="66" t="str">
        <f>IF(K8="","",K8)</f>
        <v>Pirknerovo nám. 206, Kutná Hora</v>
      </c>
      <c r="M47" s="39"/>
      <c r="N47" s="39"/>
      <c r="O47" s="39"/>
      <c r="P47" s="39"/>
      <c r="Q47" s="39"/>
      <c r="R47" s="39"/>
      <c r="S47" s="39"/>
      <c r="T47" s="39"/>
      <c r="U47" s="39"/>
      <c r="V47" s="39"/>
      <c r="W47" s="39"/>
      <c r="X47" s="39"/>
      <c r="Y47" s="39"/>
      <c r="Z47" s="39"/>
      <c r="AA47" s="39"/>
      <c r="AB47" s="39"/>
      <c r="AC47" s="39"/>
      <c r="AD47" s="39"/>
      <c r="AE47" s="39"/>
      <c r="AF47" s="39"/>
      <c r="AG47" s="39"/>
      <c r="AH47" s="39"/>
      <c r="AI47" s="32" t="s">
        <v>23</v>
      </c>
      <c r="AJ47" s="39"/>
      <c r="AK47" s="39"/>
      <c r="AL47" s="39"/>
      <c r="AM47" s="67" t="str">
        <f>IF(AN8="","",AN8)</f>
        <v>15. 5. 2019</v>
      </c>
      <c r="AN47" s="67"/>
      <c r="AO47" s="39"/>
      <c r="AP47" s="39"/>
      <c r="AQ47" s="39"/>
      <c r="AR47" s="43"/>
    </row>
    <row r="48" spans="2:44" s="1" customFormat="1" ht="6.95" customHeight="1">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3"/>
    </row>
    <row r="49" spans="2:56" s="1" customFormat="1" ht="24.9" customHeight="1">
      <c r="B49" s="38"/>
      <c r="C49" s="32" t="s">
        <v>25</v>
      </c>
      <c r="D49" s="39"/>
      <c r="E49" s="39"/>
      <c r="F49" s="39"/>
      <c r="G49" s="39"/>
      <c r="H49" s="39"/>
      <c r="I49" s="39"/>
      <c r="J49" s="39"/>
      <c r="K49" s="39"/>
      <c r="L49" s="39" t="str">
        <f>IF(E11="","",E11)</f>
        <v>Domov Barbora Kutná Hora, Pirknerovo nám. 228</v>
      </c>
      <c r="M49" s="39"/>
      <c r="N49" s="39"/>
      <c r="O49" s="39"/>
      <c r="P49" s="39"/>
      <c r="Q49" s="39"/>
      <c r="R49" s="39"/>
      <c r="S49" s="39"/>
      <c r="T49" s="39"/>
      <c r="U49" s="39"/>
      <c r="V49" s="39"/>
      <c r="W49" s="39"/>
      <c r="X49" s="39"/>
      <c r="Y49" s="39"/>
      <c r="Z49" s="39"/>
      <c r="AA49" s="39"/>
      <c r="AB49" s="39"/>
      <c r="AC49" s="39"/>
      <c r="AD49" s="39"/>
      <c r="AE49" s="39"/>
      <c r="AF49" s="39"/>
      <c r="AG49" s="39"/>
      <c r="AH49" s="39"/>
      <c r="AI49" s="32" t="s">
        <v>31</v>
      </c>
      <c r="AJ49" s="39"/>
      <c r="AK49" s="39"/>
      <c r="AL49" s="39"/>
      <c r="AM49" s="68" t="str">
        <f>IF(E17="","",E17)</f>
        <v>Kutnohorská stavební projekce -ig Martin Hádek</v>
      </c>
      <c r="AN49" s="39"/>
      <c r="AO49" s="39"/>
      <c r="AP49" s="39"/>
      <c r="AQ49" s="39"/>
      <c r="AR49" s="43"/>
      <c r="AS49" s="69" t="s">
        <v>52</v>
      </c>
      <c r="AT49" s="70"/>
      <c r="AU49" s="71"/>
      <c r="AV49" s="71"/>
      <c r="AW49" s="71"/>
      <c r="AX49" s="71"/>
      <c r="AY49" s="71"/>
      <c r="AZ49" s="71"/>
      <c r="BA49" s="71"/>
      <c r="BB49" s="71"/>
      <c r="BC49" s="71"/>
      <c r="BD49" s="72"/>
    </row>
    <row r="50" spans="2:56" s="1" customFormat="1" ht="13.65" customHeight="1">
      <c r="B50" s="38"/>
      <c r="C50" s="32" t="s">
        <v>29</v>
      </c>
      <c r="D50" s="39"/>
      <c r="E50" s="39"/>
      <c r="F50" s="39"/>
      <c r="G50" s="39"/>
      <c r="H50" s="39"/>
      <c r="I50" s="39"/>
      <c r="J50" s="39"/>
      <c r="K50" s="39"/>
      <c r="L50" s="39"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2" t="s">
        <v>34</v>
      </c>
      <c r="AJ50" s="39"/>
      <c r="AK50" s="39"/>
      <c r="AL50" s="39"/>
      <c r="AM50" s="68" t="str">
        <f>IF(E20="","",E20)</f>
        <v xml:space="preserve"> </v>
      </c>
      <c r="AN50" s="39"/>
      <c r="AO50" s="39"/>
      <c r="AP50" s="39"/>
      <c r="AQ50" s="39"/>
      <c r="AR50" s="43"/>
      <c r="AS50" s="73"/>
      <c r="AT50" s="74"/>
      <c r="AU50" s="75"/>
      <c r="AV50" s="75"/>
      <c r="AW50" s="75"/>
      <c r="AX50" s="75"/>
      <c r="AY50" s="75"/>
      <c r="AZ50" s="75"/>
      <c r="BA50" s="75"/>
      <c r="BB50" s="75"/>
      <c r="BC50" s="75"/>
      <c r="BD50" s="76"/>
    </row>
    <row r="51" spans="2:56" s="1" customFormat="1" ht="10.8" customHeight="1">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3"/>
      <c r="AS51" s="77"/>
      <c r="AT51" s="78"/>
      <c r="AU51" s="79"/>
      <c r="AV51" s="79"/>
      <c r="AW51" s="79"/>
      <c r="AX51" s="79"/>
      <c r="AY51" s="79"/>
      <c r="AZ51" s="79"/>
      <c r="BA51" s="79"/>
      <c r="BB51" s="79"/>
      <c r="BC51" s="79"/>
      <c r="BD51" s="80"/>
    </row>
    <row r="52" spans="2:56" s="1" customFormat="1" ht="29.25" customHeight="1">
      <c r="B52" s="38"/>
      <c r="C52" s="81" t="s">
        <v>53</v>
      </c>
      <c r="D52" s="82"/>
      <c r="E52" s="82"/>
      <c r="F52" s="82"/>
      <c r="G52" s="82"/>
      <c r="H52" s="83"/>
      <c r="I52" s="84" t="s">
        <v>54</v>
      </c>
      <c r="J52" s="82"/>
      <c r="K52" s="82"/>
      <c r="L52" s="82"/>
      <c r="M52" s="82"/>
      <c r="N52" s="82"/>
      <c r="O52" s="82"/>
      <c r="P52" s="82"/>
      <c r="Q52" s="82"/>
      <c r="R52" s="82"/>
      <c r="S52" s="82"/>
      <c r="T52" s="82"/>
      <c r="U52" s="82"/>
      <c r="V52" s="82"/>
      <c r="W52" s="82"/>
      <c r="X52" s="82"/>
      <c r="Y52" s="82"/>
      <c r="Z52" s="82"/>
      <c r="AA52" s="82"/>
      <c r="AB52" s="82"/>
      <c r="AC52" s="82"/>
      <c r="AD52" s="82"/>
      <c r="AE52" s="82"/>
      <c r="AF52" s="82"/>
      <c r="AG52" s="85" t="s">
        <v>55</v>
      </c>
      <c r="AH52" s="82"/>
      <c r="AI52" s="82"/>
      <c r="AJ52" s="82"/>
      <c r="AK52" s="82"/>
      <c r="AL52" s="82"/>
      <c r="AM52" s="82"/>
      <c r="AN52" s="84" t="s">
        <v>56</v>
      </c>
      <c r="AO52" s="82"/>
      <c r="AP52" s="82"/>
      <c r="AQ52" s="86" t="s">
        <v>57</v>
      </c>
      <c r="AR52" s="43"/>
      <c r="AS52" s="87" t="s">
        <v>58</v>
      </c>
      <c r="AT52" s="88" t="s">
        <v>59</v>
      </c>
      <c r="AU52" s="88" t="s">
        <v>60</v>
      </c>
      <c r="AV52" s="88" t="s">
        <v>61</v>
      </c>
      <c r="AW52" s="88" t="s">
        <v>62</v>
      </c>
      <c r="AX52" s="88" t="s">
        <v>63</v>
      </c>
      <c r="AY52" s="88" t="s">
        <v>64</v>
      </c>
      <c r="AZ52" s="88" t="s">
        <v>65</v>
      </c>
      <c r="BA52" s="88" t="s">
        <v>66</v>
      </c>
      <c r="BB52" s="88" t="s">
        <v>67</v>
      </c>
      <c r="BC52" s="88" t="s">
        <v>68</v>
      </c>
      <c r="BD52" s="89" t="s">
        <v>69</v>
      </c>
    </row>
    <row r="53" spans="2:56" s="1" customFormat="1" ht="10.8" customHeight="1">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3"/>
      <c r="AS53" s="90"/>
      <c r="AT53" s="91"/>
      <c r="AU53" s="91"/>
      <c r="AV53" s="91"/>
      <c r="AW53" s="91"/>
      <c r="AX53" s="91"/>
      <c r="AY53" s="91"/>
      <c r="AZ53" s="91"/>
      <c r="BA53" s="91"/>
      <c r="BB53" s="91"/>
      <c r="BC53" s="91"/>
      <c r="BD53" s="92"/>
    </row>
    <row r="54" spans="2:90" s="4" customFormat="1" ht="32.4" customHeight="1">
      <c r="B54" s="93"/>
      <c r="C54" s="94" t="s">
        <v>70</v>
      </c>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6">
        <f>ROUND(SUM(AG55:AG60),2)</f>
        <v>0</v>
      </c>
      <c r="AH54" s="96"/>
      <c r="AI54" s="96"/>
      <c r="AJ54" s="96"/>
      <c r="AK54" s="96"/>
      <c r="AL54" s="96"/>
      <c r="AM54" s="96"/>
      <c r="AN54" s="97">
        <f>SUM(AG54,AT54)</f>
        <v>0</v>
      </c>
      <c r="AO54" s="97"/>
      <c r="AP54" s="97"/>
      <c r="AQ54" s="98" t="s">
        <v>19</v>
      </c>
      <c r="AR54" s="99"/>
      <c r="AS54" s="100">
        <f>ROUND(SUM(AS55:AS60),2)</f>
        <v>0</v>
      </c>
      <c r="AT54" s="101">
        <f>ROUND(SUM(AV54:AW54),2)</f>
        <v>0</v>
      </c>
      <c r="AU54" s="102">
        <f>ROUND(SUM(AU55:AU60),5)</f>
        <v>0</v>
      </c>
      <c r="AV54" s="101">
        <f>ROUND(AZ54*L29,2)</f>
        <v>0</v>
      </c>
      <c r="AW54" s="101">
        <f>ROUND(BA54*L30,2)</f>
        <v>0</v>
      </c>
      <c r="AX54" s="101">
        <f>ROUND(BB54*L29,2)</f>
        <v>0</v>
      </c>
      <c r="AY54" s="101">
        <f>ROUND(BC54*L30,2)</f>
        <v>0</v>
      </c>
      <c r="AZ54" s="101">
        <f>ROUND(SUM(AZ55:AZ60),2)</f>
        <v>0</v>
      </c>
      <c r="BA54" s="101">
        <f>ROUND(SUM(BA55:BA60),2)</f>
        <v>0</v>
      </c>
      <c r="BB54" s="101">
        <f>ROUND(SUM(BB55:BB60),2)</f>
        <v>0</v>
      </c>
      <c r="BC54" s="101">
        <f>ROUND(SUM(BC55:BC60),2)</f>
        <v>0</v>
      </c>
      <c r="BD54" s="103">
        <f>ROUND(SUM(BD55:BD60),2)</f>
        <v>0</v>
      </c>
      <c r="BS54" s="104" t="s">
        <v>71</v>
      </c>
      <c r="BT54" s="104" t="s">
        <v>72</v>
      </c>
      <c r="BU54" s="105" t="s">
        <v>73</v>
      </c>
      <c r="BV54" s="104" t="s">
        <v>74</v>
      </c>
      <c r="BW54" s="104" t="s">
        <v>5</v>
      </c>
      <c r="BX54" s="104" t="s">
        <v>75</v>
      </c>
      <c r="CL54" s="104" t="s">
        <v>19</v>
      </c>
    </row>
    <row r="55" spans="1:91" s="5" customFormat="1" ht="27" customHeight="1">
      <c r="A55" s="106" t="s">
        <v>76</v>
      </c>
      <c r="B55" s="107"/>
      <c r="C55" s="108"/>
      <c r="D55" s="109" t="s">
        <v>77</v>
      </c>
      <c r="E55" s="109"/>
      <c r="F55" s="109"/>
      <c r="G55" s="109"/>
      <c r="H55" s="109"/>
      <c r="I55" s="110"/>
      <c r="J55" s="109" t="s">
        <v>78</v>
      </c>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11">
        <f>'18709-ZT - Zdravotní tech...'!J30</f>
        <v>0</v>
      </c>
      <c r="AH55" s="110"/>
      <c r="AI55" s="110"/>
      <c r="AJ55" s="110"/>
      <c r="AK55" s="110"/>
      <c r="AL55" s="110"/>
      <c r="AM55" s="110"/>
      <c r="AN55" s="111">
        <f>SUM(AG55,AT55)</f>
        <v>0</v>
      </c>
      <c r="AO55" s="110"/>
      <c r="AP55" s="110"/>
      <c r="AQ55" s="112" t="s">
        <v>79</v>
      </c>
      <c r="AR55" s="113"/>
      <c r="AS55" s="114">
        <v>0</v>
      </c>
      <c r="AT55" s="115">
        <f>ROUND(SUM(AV55:AW55),2)</f>
        <v>0</v>
      </c>
      <c r="AU55" s="116">
        <f>'18709-ZT - Zdravotní tech...'!P93</f>
        <v>0</v>
      </c>
      <c r="AV55" s="115">
        <f>'18709-ZT - Zdravotní tech...'!J33</f>
        <v>0</v>
      </c>
      <c r="AW55" s="115">
        <f>'18709-ZT - Zdravotní tech...'!J34</f>
        <v>0</v>
      </c>
      <c r="AX55" s="115">
        <f>'18709-ZT - Zdravotní tech...'!J35</f>
        <v>0</v>
      </c>
      <c r="AY55" s="115">
        <f>'18709-ZT - Zdravotní tech...'!J36</f>
        <v>0</v>
      </c>
      <c r="AZ55" s="115">
        <f>'18709-ZT - Zdravotní tech...'!F33</f>
        <v>0</v>
      </c>
      <c r="BA55" s="115">
        <f>'18709-ZT - Zdravotní tech...'!F34</f>
        <v>0</v>
      </c>
      <c r="BB55" s="115">
        <f>'18709-ZT - Zdravotní tech...'!F35</f>
        <v>0</v>
      </c>
      <c r="BC55" s="115">
        <f>'18709-ZT - Zdravotní tech...'!F36</f>
        <v>0</v>
      </c>
      <c r="BD55" s="117">
        <f>'18709-ZT - Zdravotní tech...'!F37</f>
        <v>0</v>
      </c>
      <c r="BT55" s="118" t="s">
        <v>80</v>
      </c>
      <c r="BV55" s="118" t="s">
        <v>74</v>
      </c>
      <c r="BW55" s="118" t="s">
        <v>81</v>
      </c>
      <c r="BX55" s="118" t="s">
        <v>5</v>
      </c>
      <c r="CL55" s="118" t="s">
        <v>19</v>
      </c>
      <c r="CM55" s="118" t="s">
        <v>80</v>
      </c>
    </row>
    <row r="56" spans="1:91" s="5" customFormat="1" ht="27" customHeight="1">
      <c r="A56" s="106" t="s">
        <v>76</v>
      </c>
      <c r="B56" s="107"/>
      <c r="C56" s="108"/>
      <c r="D56" s="109" t="s">
        <v>82</v>
      </c>
      <c r="E56" s="109"/>
      <c r="F56" s="109"/>
      <c r="G56" s="109"/>
      <c r="H56" s="109"/>
      <c r="I56" s="110"/>
      <c r="J56" s="109" t="s">
        <v>83</v>
      </c>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11">
        <f>'18790-UT - Vytápění'!J30</f>
        <v>0</v>
      </c>
      <c r="AH56" s="110"/>
      <c r="AI56" s="110"/>
      <c r="AJ56" s="110"/>
      <c r="AK56" s="110"/>
      <c r="AL56" s="110"/>
      <c r="AM56" s="110"/>
      <c r="AN56" s="111">
        <f>SUM(AG56,AT56)</f>
        <v>0</v>
      </c>
      <c r="AO56" s="110"/>
      <c r="AP56" s="110"/>
      <c r="AQ56" s="112" t="s">
        <v>79</v>
      </c>
      <c r="AR56" s="113"/>
      <c r="AS56" s="114">
        <v>0</v>
      </c>
      <c r="AT56" s="115">
        <f>ROUND(SUM(AV56:AW56),2)</f>
        <v>0</v>
      </c>
      <c r="AU56" s="116">
        <f>'18790-UT - Vytápění'!P84</f>
        <v>0</v>
      </c>
      <c r="AV56" s="115">
        <f>'18790-UT - Vytápění'!J33</f>
        <v>0</v>
      </c>
      <c r="AW56" s="115">
        <f>'18790-UT - Vytápění'!J34</f>
        <v>0</v>
      </c>
      <c r="AX56" s="115">
        <f>'18790-UT - Vytápění'!J35</f>
        <v>0</v>
      </c>
      <c r="AY56" s="115">
        <f>'18790-UT - Vytápění'!J36</f>
        <v>0</v>
      </c>
      <c r="AZ56" s="115">
        <f>'18790-UT - Vytápění'!F33</f>
        <v>0</v>
      </c>
      <c r="BA56" s="115">
        <f>'18790-UT - Vytápění'!F34</f>
        <v>0</v>
      </c>
      <c r="BB56" s="115">
        <f>'18790-UT - Vytápění'!F35</f>
        <v>0</v>
      </c>
      <c r="BC56" s="115">
        <f>'18790-UT - Vytápění'!F36</f>
        <v>0</v>
      </c>
      <c r="BD56" s="117">
        <f>'18790-UT - Vytápění'!F37</f>
        <v>0</v>
      </c>
      <c r="BT56" s="118" t="s">
        <v>80</v>
      </c>
      <c r="BV56" s="118" t="s">
        <v>74</v>
      </c>
      <c r="BW56" s="118" t="s">
        <v>84</v>
      </c>
      <c r="BX56" s="118" t="s">
        <v>5</v>
      </c>
      <c r="CL56" s="118" t="s">
        <v>19</v>
      </c>
      <c r="CM56" s="118" t="s">
        <v>80</v>
      </c>
    </row>
    <row r="57" spans="1:91" s="5" customFormat="1" ht="27" customHeight="1">
      <c r="A57" s="106" t="s">
        <v>76</v>
      </c>
      <c r="B57" s="107"/>
      <c r="C57" s="108"/>
      <c r="D57" s="109" t="s">
        <v>85</v>
      </c>
      <c r="E57" s="109"/>
      <c r="F57" s="109"/>
      <c r="G57" s="109"/>
      <c r="H57" s="109"/>
      <c r="I57" s="110"/>
      <c r="J57" s="109" t="s">
        <v>86</v>
      </c>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11">
        <f>'18791-ST - Stavební část'!J30</f>
        <v>0</v>
      </c>
      <c r="AH57" s="110"/>
      <c r="AI57" s="110"/>
      <c r="AJ57" s="110"/>
      <c r="AK57" s="110"/>
      <c r="AL57" s="110"/>
      <c r="AM57" s="110"/>
      <c r="AN57" s="111">
        <f>SUM(AG57,AT57)</f>
        <v>0</v>
      </c>
      <c r="AO57" s="110"/>
      <c r="AP57" s="110"/>
      <c r="AQ57" s="112" t="s">
        <v>79</v>
      </c>
      <c r="AR57" s="113"/>
      <c r="AS57" s="114">
        <v>0</v>
      </c>
      <c r="AT57" s="115">
        <f>ROUND(SUM(AV57:AW57),2)</f>
        <v>0</v>
      </c>
      <c r="AU57" s="116">
        <f>'18791-ST - Stavební část'!P96</f>
        <v>0</v>
      </c>
      <c r="AV57" s="115">
        <f>'18791-ST - Stavební část'!J33</f>
        <v>0</v>
      </c>
      <c r="AW57" s="115">
        <f>'18791-ST - Stavební část'!J34</f>
        <v>0</v>
      </c>
      <c r="AX57" s="115">
        <f>'18791-ST - Stavební část'!J35</f>
        <v>0</v>
      </c>
      <c r="AY57" s="115">
        <f>'18791-ST - Stavební část'!J36</f>
        <v>0</v>
      </c>
      <c r="AZ57" s="115">
        <f>'18791-ST - Stavební část'!F33</f>
        <v>0</v>
      </c>
      <c r="BA57" s="115">
        <f>'18791-ST - Stavební část'!F34</f>
        <v>0</v>
      </c>
      <c r="BB57" s="115">
        <f>'18791-ST - Stavební část'!F35</f>
        <v>0</v>
      </c>
      <c r="BC57" s="115">
        <f>'18791-ST - Stavební část'!F36</f>
        <v>0</v>
      </c>
      <c r="BD57" s="117">
        <f>'18791-ST - Stavební část'!F37</f>
        <v>0</v>
      </c>
      <c r="BT57" s="118" t="s">
        <v>80</v>
      </c>
      <c r="BV57" s="118" t="s">
        <v>74</v>
      </c>
      <c r="BW57" s="118" t="s">
        <v>87</v>
      </c>
      <c r="BX57" s="118" t="s">
        <v>5</v>
      </c>
      <c r="CL57" s="118" t="s">
        <v>19</v>
      </c>
      <c r="CM57" s="118" t="s">
        <v>80</v>
      </c>
    </row>
    <row r="58" spans="1:91" s="5" customFormat="1" ht="27" customHeight="1">
      <c r="A58" s="106" t="s">
        <v>76</v>
      </c>
      <c r="B58" s="107"/>
      <c r="C58" s="108"/>
      <c r="D58" s="109" t="s">
        <v>88</v>
      </c>
      <c r="E58" s="109"/>
      <c r="F58" s="109"/>
      <c r="G58" s="109"/>
      <c r="H58" s="109"/>
      <c r="I58" s="110"/>
      <c r="J58" s="109" t="s">
        <v>89</v>
      </c>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11">
        <f>'18709-TE - Technologická ...'!J30</f>
        <v>0</v>
      </c>
      <c r="AH58" s="110"/>
      <c r="AI58" s="110"/>
      <c r="AJ58" s="110"/>
      <c r="AK58" s="110"/>
      <c r="AL58" s="110"/>
      <c r="AM58" s="110"/>
      <c r="AN58" s="111">
        <f>SUM(AG58,AT58)</f>
        <v>0</v>
      </c>
      <c r="AO58" s="110"/>
      <c r="AP58" s="110"/>
      <c r="AQ58" s="112" t="s">
        <v>79</v>
      </c>
      <c r="AR58" s="113"/>
      <c r="AS58" s="114">
        <v>0</v>
      </c>
      <c r="AT58" s="115">
        <f>ROUND(SUM(AV58:AW58),2)</f>
        <v>0</v>
      </c>
      <c r="AU58" s="116">
        <f>'18709-TE - Technologická ...'!P80</f>
        <v>0</v>
      </c>
      <c r="AV58" s="115">
        <f>'18709-TE - Technologická ...'!J33</f>
        <v>0</v>
      </c>
      <c r="AW58" s="115">
        <f>'18709-TE - Technologická ...'!J34</f>
        <v>0</v>
      </c>
      <c r="AX58" s="115">
        <f>'18709-TE - Technologická ...'!J35</f>
        <v>0</v>
      </c>
      <c r="AY58" s="115">
        <f>'18709-TE - Technologická ...'!J36</f>
        <v>0</v>
      </c>
      <c r="AZ58" s="115">
        <f>'18709-TE - Technologická ...'!F33</f>
        <v>0</v>
      </c>
      <c r="BA58" s="115">
        <f>'18709-TE - Technologická ...'!F34</f>
        <v>0</v>
      </c>
      <c r="BB58" s="115">
        <f>'18709-TE - Technologická ...'!F35</f>
        <v>0</v>
      </c>
      <c r="BC58" s="115">
        <f>'18709-TE - Technologická ...'!F36</f>
        <v>0</v>
      </c>
      <c r="BD58" s="117">
        <f>'18709-TE - Technologická ...'!F37</f>
        <v>0</v>
      </c>
      <c r="BT58" s="118" t="s">
        <v>80</v>
      </c>
      <c r="BV58" s="118" t="s">
        <v>74</v>
      </c>
      <c r="BW58" s="118" t="s">
        <v>90</v>
      </c>
      <c r="BX58" s="118" t="s">
        <v>5</v>
      </c>
      <c r="CL58" s="118" t="s">
        <v>19</v>
      </c>
      <c r="CM58" s="118" t="s">
        <v>80</v>
      </c>
    </row>
    <row r="59" spans="1:91" s="5" customFormat="1" ht="27" customHeight="1">
      <c r="A59" s="106" t="s">
        <v>76</v>
      </c>
      <c r="B59" s="107"/>
      <c r="C59" s="108"/>
      <c r="D59" s="109" t="s">
        <v>91</v>
      </c>
      <c r="E59" s="109"/>
      <c r="F59" s="109"/>
      <c r="G59" s="109"/>
      <c r="H59" s="109"/>
      <c r="I59" s="110"/>
      <c r="J59" s="109" t="s">
        <v>92</v>
      </c>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11">
        <f>'18709-EL -  Elektromontáž'!J30</f>
        <v>0</v>
      </c>
      <c r="AH59" s="110"/>
      <c r="AI59" s="110"/>
      <c r="AJ59" s="110"/>
      <c r="AK59" s="110"/>
      <c r="AL59" s="110"/>
      <c r="AM59" s="110"/>
      <c r="AN59" s="111">
        <f>SUM(AG59,AT59)</f>
        <v>0</v>
      </c>
      <c r="AO59" s="110"/>
      <c r="AP59" s="110"/>
      <c r="AQ59" s="112" t="s">
        <v>79</v>
      </c>
      <c r="AR59" s="113"/>
      <c r="AS59" s="114">
        <v>0</v>
      </c>
      <c r="AT59" s="115">
        <f>ROUND(SUM(AV59:AW59),2)</f>
        <v>0</v>
      </c>
      <c r="AU59" s="116">
        <f>'18709-EL -  Elektromontáž'!P83</f>
        <v>0</v>
      </c>
      <c r="AV59" s="115">
        <f>'18709-EL -  Elektromontáž'!J33</f>
        <v>0</v>
      </c>
      <c r="AW59" s="115">
        <f>'18709-EL -  Elektromontáž'!J34</f>
        <v>0</v>
      </c>
      <c r="AX59" s="115">
        <f>'18709-EL -  Elektromontáž'!J35</f>
        <v>0</v>
      </c>
      <c r="AY59" s="115">
        <f>'18709-EL -  Elektromontáž'!J36</f>
        <v>0</v>
      </c>
      <c r="AZ59" s="115">
        <f>'18709-EL -  Elektromontáž'!F33</f>
        <v>0</v>
      </c>
      <c r="BA59" s="115">
        <f>'18709-EL -  Elektromontáž'!F34</f>
        <v>0</v>
      </c>
      <c r="BB59" s="115">
        <f>'18709-EL -  Elektromontáž'!F35</f>
        <v>0</v>
      </c>
      <c r="BC59" s="115">
        <f>'18709-EL -  Elektromontáž'!F36</f>
        <v>0</v>
      </c>
      <c r="BD59" s="117">
        <f>'18709-EL -  Elektromontáž'!F37</f>
        <v>0</v>
      </c>
      <c r="BT59" s="118" t="s">
        <v>80</v>
      </c>
      <c r="BV59" s="118" t="s">
        <v>74</v>
      </c>
      <c r="BW59" s="118" t="s">
        <v>93</v>
      </c>
      <c r="BX59" s="118" t="s">
        <v>5</v>
      </c>
      <c r="CL59" s="118" t="s">
        <v>19</v>
      </c>
      <c r="CM59" s="118" t="s">
        <v>80</v>
      </c>
    </row>
    <row r="60" spans="1:91" s="5" customFormat="1" ht="27" customHeight="1">
      <c r="A60" s="106" t="s">
        <v>76</v>
      </c>
      <c r="B60" s="107"/>
      <c r="C60" s="108"/>
      <c r="D60" s="109" t="s">
        <v>94</v>
      </c>
      <c r="E60" s="109"/>
      <c r="F60" s="109"/>
      <c r="G60" s="109"/>
      <c r="H60" s="109"/>
      <c r="I60" s="110"/>
      <c r="J60" s="109" t="s">
        <v>95</v>
      </c>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11">
        <f>'18709-VN - Vedlejší náklady'!J30</f>
        <v>0</v>
      </c>
      <c r="AH60" s="110"/>
      <c r="AI60" s="110"/>
      <c r="AJ60" s="110"/>
      <c r="AK60" s="110"/>
      <c r="AL60" s="110"/>
      <c r="AM60" s="110"/>
      <c r="AN60" s="111">
        <f>SUM(AG60,AT60)</f>
        <v>0</v>
      </c>
      <c r="AO60" s="110"/>
      <c r="AP60" s="110"/>
      <c r="AQ60" s="112" t="s">
        <v>79</v>
      </c>
      <c r="AR60" s="113"/>
      <c r="AS60" s="119">
        <v>0</v>
      </c>
      <c r="AT60" s="120">
        <f>ROUND(SUM(AV60:AW60),2)</f>
        <v>0</v>
      </c>
      <c r="AU60" s="121">
        <f>'18709-VN - Vedlejší náklady'!P84</f>
        <v>0</v>
      </c>
      <c r="AV60" s="120">
        <f>'18709-VN - Vedlejší náklady'!J33</f>
        <v>0</v>
      </c>
      <c r="AW60" s="120">
        <f>'18709-VN - Vedlejší náklady'!J34</f>
        <v>0</v>
      </c>
      <c r="AX60" s="120">
        <f>'18709-VN - Vedlejší náklady'!J35</f>
        <v>0</v>
      </c>
      <c r="AY60" s="120">
        <f>'18709-VN - Vedlejší náklady'!J36</f>
        <v>0</v>
      </c>
      <c r="AZ60" s="120">
        <f>'18709-VN - Vedlejší náklady'!F33</f>
        <v>0</v>
      </c>
      <c r="BA60" s="120">
        <f>'18709-VN - Vedlejší náklady'!F34</f>
        <v>0</v>
      </c>
      <c r="BB60" s="120">
        <f>'18709-VN - Vedlejší náklady'!F35</f>
        <v>0</v>
      </c>
      <c r="BC60" s="120">
        <f>'18709-VN - Vedlejší náklady'!F36</f>
        <v>0</v>
      </c>
      <c r="BD60" s="122">
        <f>'18709-VN - Vedlejší náklady'!F37</f>
        <v>0</v>
      </c>
      <c r="BT60" s="118" t="s">
        <v>80</v>
      </c>
      <c r="BV60" s="118" t="s">
        <v>74</v>
      </c>
      <c r="BW60" s="118" t="s">
        <v>96</v>
      </c>
      <c r="BX60" s="118" t="s">
        <v>5</v>
      </c>
      <c r="CL60" s="118" t="s">
        <v>19</v>
      </c>
      <c r="CM60" s="118" t="s">
        <v>80</v>
      </c>
    </row>
    <row r="61" spans="2:44" s="1" customFormat="1" ht="30" customHeight="1">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43"/>
    </row>
    <row r="62" spans="2:44" s="1" customFormat="1" ht="6.95" customHeight="1">
      <c r="B62" s="57"/>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43"/>
    </row>
  </sheetData>
  <sheetProtection password="CC35" sheet="1" objects="1" scenarios="1" formatColumns="0" formatRows="0"/>
  <mergeCells count="62">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52:AP52"/>
    <mergeCell ref="AG52:AM52"/>
    <mergeCell ref="AN55:AP55"/>
    <mergeCell ref="AG55:AM55"/>
    <mergeCell ref="AN56:AP56"/>
    <mergeCell ref="AG56:AM56"/>
    <mergeCell ref="AN57:AP57"/>
    <mergeCell ref="AG57:AM57"/>
    <mergeCell ref="AN58:AP58"/>
    <mergeCell ref="AG58:AM58"/>
    <mergeCell ref="AN59:AP59"/>
    <mergeCell ref="AG59:AM59"/>
    <mergeCell ref="AN60:AP60"/>
    <mergeCell ref="AG60:AM60"/>
    <mergeCell ref="AG54:AM54"/>
    <mergeCell ref="AN54:AP54"/>
    <mergeCell ref="C52:G52"/>
    <mergeCell ref="I52:AF52"/>
    <mergeCell ref="D55:H55"/>
    <mergeCell ref="J55:AF55"/>
    <mergeCell ref="D56:H56"/>
    <mergeCell ref="J56:AF56"/>
    <mergeCell ref="D57:H57"/>
    <mergeCell ref="J57:AF57"/>
    <mergeCell ref="D58:H58"/>
    <mergeCell ref="J58:AF58"/>
    <mergeCell ref="D59:H59"/>
    <mergeCell ref="J59:AF59"/>
    <mergeCell ref="D60:H60"/>
    <mergeCell ref="J60:AF60"/>
  </mergeCells>
  <hyperlinks>
    <hyperlink ref="A55" location="'18709-ZT - Zdravotní tech...'!C2" display="/"/>
    <hyperlink ref="A56" location="'18790-UT - Vytápění'!C2" display="/"/>
    <hyperlink ref="A57" location="'18791-ST - Stavební část'!C2" display="/"/>
    <hyperlink ref="A58" location="'18709-TE - Technologická ...'!C2" display="/"/>
    <hyperlink ref="A59" location="'18709-EL -  Elektromontáž'!C2" display="/"/>
    <hyperlink ref="A60" location="'18709-VN - Vedlejší náklady'!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263"/>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3"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81</v>
      </c>
    </row>
    <row r="3" spans="2:46" ht="6.95" customHeight="1">
      <c r="B3" s="124"/>
      <c r="C3" s="125"/>
      <c r="D3" s="125"/>
      <c r="E3" s="125"/>
      <c r="F3" s="125"/>
      <c r="G3" s="125"/>
      <c r="H3" s="125"/>
      <c r="I3" s="126"/>
      <c r="J3" s="125"/>
      <c r="K3" s="125"/>
      <c r="L3" s="20"/>
      <c r="AT3" s="17" t="s">
        <v>80</v>
      </c>
    </row>
    <row r="4" spans="2:46" ht="24.95" customHeight="1">
      <c r="B4" s="20"/>
      <c r="D4" s="127" t="s">
        <v>97</v>
      </c>
      <c r="L4" s="20"/>
      <c r="M4" s="24" t="s">
        <v>10</v>
      </c>
      <c r="AT4" s="17" t="s">
        <v>4</v>
      </c>
    </row>
    <row r="5" spans="2:12" ht="6.95" customHeight="1">
      <c r="B5" s="20"/>
      <c r="L5" s="20"/>
    </row>
    <row r="6" spans="2:12" ht="12" customHeight="1">
      <c r="B6" s="20"/>
      <c r="D6" s="128" t="s">
        <v>16</v>
      </c>
      <c r="L6" s="20"/>
    </row>
    <row r="7" spans="2:12" ht="16.5" customHeight="1">
      <c r="B7" s="20"/>
      <c r="E7" s="129" t="str">
        <f>'Rekapitulace stavby'!K6</f>
        <v>Domov Barbora - Stavební úpravy 1. a 2. NP, Pirknerovo nám. 206, KH</v>
      </c>
      <c r="F7" s="128"/>
      <c r="G7" s="128"/>
      <c r="H7" s="128"/>
      <c r="L7" s="20"/>
    </row>
    <row r="8" spans="2:12" s="1" customFormat="1" ht="12" customHeight="1">
      <c r="B8" s="43"/>
      <c r="D8" s="128" t="s">
        <v>98</v>
      </c>
      <c r="I8" s="130"/>
      <c r="L8" s="43"/>
    </row>
    <row r="9" spans="2:12" s="1" customFormat="1" ht="36.95" customHeight="1">
      <c r="B9" s="43"/>
      <c r="E9" s="131" t="s">
        <v>99</v>
      </c>
      <c r="F9" s="1"/>
      <c r="G9" s="1"/>
      <c r="H9" s="1"/>
      <c r="I9" s="130"/>
      <c r="L9" s="43"/>
    </row>
    <row r="10" spans="2:12" s="1" customFormat="1" ht="12">
      <c r="B10" s="43"/>
      <c r="I10" s="130"/>
      <c r="L10" s="43"/>
    </row>
    <row r="11" spans="2:12" s="1" customFormat="1" ht="12" customHeight="1">
      <c r="B11" s="43"/>
      <c r="D11" s="128" t="s">
        <v>18</v>
      </c>
      <c r="F11" s="17" t="s">
        <v>19</v>
      </c>
      <c r="I11" s="132" t="s">
        <v>20</v>
      </c>
      <c r="J11" s="17" t="s">
        <v>19</v>
      </c>
      <c r="L11" s="43"/>
    </row>
    <row r="12" spans="2:12" s="1" customFormat="1" ht="12" customHeight="1">
      <c r="B12" s="43"/>
      <c r="D12" s="128" t="s">
        <v>21</v>
      </c>
      <c r="F12" s="17" t="s">
        <v>22</v>
      </c>
      <c r="I12" s="132" t="s">
        <v>23</v>
      </c>
      <c r="J12" s="133" t="str">
        <f>'Rekapitulace stavby'!AN8</f>
        <v>15. 5. 2019</v>
      </c>
      <c r="L12" s="43"/>
    </row>
    <row r="13" spans="2:12" s="1" customFormat="1" ht="10.8" customHeight="1">
      <c r="B13" s="43"/>
      <c r="I13" s="130"/>
      <c r="L13" s="43"/>
    </row>
    <row r="14" spans="2:12" s="1" customFormat="1" ht="12" customHeight="1">
      <c r="B14" s="43"/>
      <c r="D14" s="128" t="s">
        <v>25</v>
      </c>
      <c r="I14" s="132" t="s">
        <v>26</v>
      </c>
      <c r="J14" s="17" t="s">
        <v>19</v>
      </c>
      <c r="L14" s="43"/>
    </row>
    <row r="15" spans="2:12" s="1" customFormat="1" ht="18" customHeight="1">
      <c r="B15" s="43"/>
      <c r="E15" s="17" t="s">
        <v>27</v>
      </c>
      <c r="I15" s="132" t="s">
        <v>28</v>
      </c>
      <c r="J15" s="17" t="s">
        <v>19</v>
      </c>
      <c r="L15" s="43"/>
    </row>
    <row r="16" spans="2:12" s="1" customFormat="1" ht="6.95" customHeight="1">
      <c r="B16" s="43"/>
      <c r="I16" s="130"/>
      <c r="L16" s="43"/>
    </row>
    <row r="17" spans="2:12" s="1" customFormat="1" ht="12" customHeight="1">
      <c r="B17" s="43"/>
      <c r="D17" s="128" t="s">
        <v>29</v>
      </c>
      <c r="I17" s="132" t="s">
        <v>26</v>
      </c>
      <c r="J17" s="33" t="str">
        <f>'Rekapitulace stavby'!AN13</f>
        <v>Vyplň údaj</v>
      </c>
      <c r="L17" s="43"/>
    </row>
    <row r="18" spans="2:12" s="1" customFormat="1" ht="18" customHeight="1">
      <c r="B18" s="43"/>
      <c r="E18" s="33" t="str">
        <f>'Rekapitulace stavby'!E14</f>
        <v>Vyplň údaj</v>
      </c>
      <c r="F18" s="17"/>
      <c r="G18" s="17"/>
      <c r="H18" s="17"/>
      <c r="I18" s="132" t="s">
        <v>28</v>
      </c>
      <c r="J18" s="33" t="str">
        <f>'Rekapitulace stavby'!AN14</f>
        <v>Vyplň údaj</v>
      </c>
      <c r="L18" s="43"/>
    </row>
    <row r="19" spans="2:12" s="1" customFormat="1" ht="6.95" customHeight="1">
      <c r="B19" s="43"/>
      <c r="I19" s="130"/>
      <c r="L19" s="43"/>
    </row>
    <row r="20" spans="2:12" s="1" customFormat="1" ht="12" customHeight="1">
      <c r="B20" s="43"/>
      <c r="D20" s="128" t="s">
        <v>31</v>
      </c>
      <c r="I20" s="132" t="s">
        <v>26</v>
      </c>
      <c r="J20" s="17" t="s">
        <v>19</v>
      </c>
      <c r="L20" s="43"/>
    </row>
    <row r="21" spans="2:12" s="1" customFormat="1" ht="18" customHeight="1">
      <c r="B21" s="43"/>
      <c r="E21" s="17" t="s">
        <v>32</v>
      </c>
      <c r="I21" s="132" t="s">
        <v>28</v>
      </c>
      <c r="J21" s="17" t="s">
        <v>19</v>
      </c>
      <c r="L21" s="43"/>
    </row>
    <row r="22" spans="2:12" s="1" customFormat="1" ht="6.95" customHeight="1">
      <c r="B22" s="43"/>
      <c r="I22" s="130"/>
      <c r="L22" s="43"/>
    </row>
    <row r="23" spans="2:12" s="1" customFormat="1" ht="12" customHeight="1">
      <c r="B23" s="43"/>
      <c r="D23" s="128" t="s">
        <v>34</v>
      </c>
      <c r="I23" s="132" t="s">
        <v>26</v>
      </c>
      <c r="J23" s="17" t="str">
        <f>IF('Rekapitulace stavby'!AN19="","",'Rekapitulace stavby'!AN19)</f>
        <v/>
      </c>
      <c r="L23" s="43"/>
    </row>
    <row r="24" spans="2:12" s="1" customFormat="1" ht="18" customHeight="1">
      <c r="B24" s="43"/>
      <c r="E24" s="17" t="str">
        <f>IF('Rekapitulace stavby'!E20="","",'Rekapitulace stavby'!E20)</f>
        <v xml:space="preserve"> </v>
      </c>
      <c r="I24" s="132" t="s">
        <v>28</v>
      </c>
      <c r="J24" s="17" t="str">
        <f>IF('Rekapitulace stavby'!AN20="","",'Rekapitulace stavby'!AN20)</f>
        <v/>
      </c>
      <c r="L24" s="43"/>
    </row>
    <row r="25" spans="2:12" s="1" customFormat="1" ht="6.95" customHeight="1">
      <c r="B25" s="43"/>
      <c r="I25" s="130"/>
      <c r="L25" s="43"/>
    </row>
    <row r="26" spans="2:12" s="1" customFormat="1" ht="12" customHeight="1">
      <c r="B26" s="43"/>
      <c r="D26" s="128" t="s">
        <v>36</v>
      </c>
      <c r="I26" s="130"/>
      <c r="L26" s="43"/>
    </row>
    <row r="27" spans="2:12" s="6" customFormat="1" ht="45" customHeight="1">
      <c r="B27" s="134"/>
      <c r="E27" s="135" t="s">
        <v>37</v>
      </c>
      <c r="F27" s="135"/>
      <c r="G27" s="135"/>
      <c r="H27" s="135"/>
      <c r="I27" s="136"/>
      <c r="L27" s="134"/>
    </row>
    <row r="28" spans="2:12" s="1" customFormat="1" ht="6.95" customHeight="1">
      <c r="B28" s="43"/>
      <c r="I28" s="130"/>
      <c r="L28" s="43"/>
    </row>
    <row r="29" spans="2:12" s="1" customFormat="1" ht="6.95" customHeight="1">
      <c r="B29" s="43"/>
      <c r="D29" s="71"/>
      <c r="E29" s="71"/>
      <c r="F29" s="71"/>
      <c r="G29" s="71"/>
      <c r="H29" s="71"/>
      <c r="I29" s="137"/>
      <c r="J29" s="71"/>
      <c r="K29" s="71"/>
      <c r="L29" s="43"/>
    </row>
    <row r="30" spans="2:12" s="1" customFormat="1" ht="25.4" customHeight="1">
      <c r="B30" s="43"/>
      <c r="D30" s="138" t="s">
        <v>38</v>
      </c>
      <c r="I30" s="130"/>
      <c r="J30" s="139">
        <f>ROUND(J93,2)</f>
        <v>0</v>
      </c>
      <c r="L30" s="43"/>
    </row>
    <row r="31" spans="2:12" s="1" customFormat="1" ht="6.95" customHeight="1">
      <c r="B31" s="43"/>
      <c r="D31" s="71"/>
      <c r="E31" s="71"/>
      <c r="F31" s="71"/>
      <c r="G31" s="71"/>
      <c r="H31" s="71"/>
      <c r="I31" s="137"/>
      <c r="J31" s="71"/>
      <c r="K31" s="71"/>
      <c r="L31" s="43"/>
    </row>
    <row r="32" spans="2:12" s="1" customFormat="1" ht="14.4" customHeight="1">
      <c r="B32" s="43"/>
      <c r="F32" s="140" t="s">
        <v>40</v>
      </c>
      <c r="I32" s="141" t="s">
        <v>39</v>
      </c>
      <c r="J32" s="140" t="s">
        <v>41</v>
      </c>
      <c r="L32" s="43"/>
    </row>
    <row r="33" spans="2:12" s="1" customFormat="1" ht="14.4" customHeight="1">
      <c r="B33" s="43"/>
      <c r="D33" s="128" t="s">
        <v>42</v>
      </c>
      <c r="E33" s="128" t="s">
        <v>43</v>
      </c>
      <c r="F33" s="142">
        <f>ROUND((SUM(BE93:BE262)),2)</f>
        <v>0</v>
      </c>
      <c r="I33" s="143">
        <v>0.21</v>
      </c>
      <c r="J33" s="142">
        <f>ROUND(((SUM(BE93:BE262))*I33),2)</f>
        <v>0</v>
      </c>
      <c r="L33" s="43"/>
    </row>
    <row r="34" spans="2:12" s="1" customFormat="1" ht="14.4" customHeight="1">
      <c r="B34" s="43"/>
      <c r="E34" s="128" t="s">
        <v>44</v>
      </c>
      <c r="F34" s="142">
        <f>ROUND((SUM(BF93:BF262)),2)</f>
        <v>0</v>
      </c>
      <c r="I34" s="143">
        <v>0.15</v>
      </c>
      <c r="J34" s="142">
        <f>ROUND(((SUM(BF93:BF262))*I34),2)</f>
        <v>0</v>
      </c>
      <c r="L34" s="43"/>
    </row>
    <row r="35" spans="2:12" s="1" customFormat="1" ht="14.4" customHeight="1" hidden="1">
      <c r="B35" s="43"/>
      <c r="E35" s="128" t="s">
        <v>45</v>
      </c>
      <c r="F35" s="142">
        <f>ROUND((SUM(BG93:BG262)),2)</f>
        <v>0</v>
      </c>
      <c r="I35" s="143">
        <v>0.21</v>
      </c>
      <c r="J35" s="142">
        <f>0</f>
        <v>0</v>
      </c>
      <c r="L35" s="43"/>
    </row>
    <row r="36" spans="2:12" s="1" customFormat="1" ht="14.4" customHeight="1" hidden="1">
      <c r="B36" s="43"/>
      <c r="E36" s="128" t="s">
        <v>46</v>
      </c>
      <c r="F36" s="142">
        <f>ROUND((SUM(BH93:BH262)),2)</f>
        <v>0</v>
      </c>
      <c r="I36" s="143">
        <v>0.15</v>
      </c>
      <c r="J36" s="142">
        <f>0</f>
        <v>0</v>
      </c>
      <c r="L36" s="43"/>
    </row>
    <row r="37" spans="2:12" s="1" customFormat="1" ht="14.4" customHeight="1" hidden="1">
      <c r="B37" s="43"/>
      <c r="E37" s="128" t="s">
        <v>47</v>
      </c>
      <c r="F37" s="142">
        <f>ROUND((SUM(BI93:BI262)),2)</f>
        <v>0</v>
      </c>
      <c r="I37" s="143">
        <v>0</v>
      </c>
      <c r="J37" s="142">
        <f>0</f>
        <v>0</v>
      </c>
      <c r="L37" s="43"/>
    </row>
    <row r="38" spans="2:12" s="1" customFormat="1" ht="6.95" customHeight="1">
      <c r="B38" s="43"/>
      <c r="I38" s="130"/>
      <c r="L38" s="43"/>
    </row>
    <row r="39" spans="2:12" s="1" customFormat="1" ht="25.4" customHeight="1">
      <c r="B39" s="43"/>
      <c r="C39" s="144"/>
      <c r="D39" s="145" t="s">
        <v>48</v>
      </c>
      <c r="E39" s="146"/>
      <c r="F39" s="146"/>
      <c r="G39" s="147" t="s">
        <v>49</v>
      </c>
      <c r="H39" s="148" t="s">
        <v>50</v>
      </c>
      <c r="I39" s="149"/>
      <c r="J39" s="150">
        <f>SUM(J30:J37)</f>
        <v>0</v>
      </c>
      <c r="K39" s="151"/>
      <c r="L39" s="43"/>
    </row>
    <row r="40" spans="2:12" s="1" customFormat="1" ht="14.4" customHeight="1">
      <c r="B40" s="152"/>
      <c r="C40" s="153"/>
      <c r="D40" s="153"/>
      <c r="E40" s="153"/>
      <c r="F40" s="153"/>
      <c r="G40" s="153"/>
      <c r="H40" s="153"/>
      <c r="I40" s="154"/>
      <c r="J40" s="153"/>
      <c r="K40" s="153"/>
      <c r="L40" s="43"/>
    </row>
    <row r="44" spans="2:12" s="1" customFormat="1" ht="6.95" customHeight="1">
      <c r="B44" s="155"/>
      <c r="C44" s="156"/>
      <c r="D44" s="156"/>
      <c r="E44" s="156"/>
      <c r="F44" s="156"/>
      <c r="G44" s="156"/>
      <c r="H44" s="156"/>
      <c r="I44" s="157"/>
      <c r="J44" s="156"/>
      <c r="K44" s="156"/>
      <c r="L44" s="43"/>
    </row>
    <row r="45" spans="2:12" s="1" customFormat="1" ht="24.95" customHeight="1">
      <c r="B45" s="38"/>
      <c r="C45" s="23" t="s">
        <v>100</v>
      </c>
      <c r="D45" s="39"/>
      <c r="E45" s="39"/>
      <c r="F45" s="39"/>
      <c r="G45" s="39"/>
      <c r="H45" s="39"/>
      <c r="I45" s="130"/>
      <c r="J45" s="39"/>
      <c r="K45" s="39"/>
      <c r="L45" s="43"/>
    </row>
    <row r="46" spans="2:12" s="1" customFormat="1" ht="6.95" customHeight="1">
      <c r="B46" s="38"/>
      <c r="C46" s="39"/>
      <c r="D46" s="39"/>
      <c r="E46" s="39"/>
      <c r="F46" s="39"/>
      <c r="G46" s="39"/>
      <c r="H46" s="39"/>
      <c r="I46" s="130"/>
      <c r="J46" s="39"/>
      <c r="K46" s="39"/>
      <c r="L46" s="43"/>
    </row>
    <row r="47" spans="2:12" s="1" customFormat="1" ht="12" customHeight="1">
      <c r="B47" s="38"/>
      <c r="C47" s="32" t="s">
        <v>16</v>
      </c>
      <c r="D47" s="39"/>
      <c r="E47" s="39"/>
      <c r="F47" s="39"/>
      <c r="G47" s="39"/>
      <c r="H47" s="39"/>
      <c r="I47" s="130"/>
      <c r="J47" s="39"/>
      <c r="K47" s="39"/>
      <c r="L47" s="43"/>
    </row>
    <row r="48" spans="2:12" s="1" customFormat="1" ht="16.5" customHeight="1">
      <c r="B48" s="38"/>
      <c r="C48" s="39"/>
      <c r="D48" s="39"/>
      <c r="E48" s="158" t="str">
        <f>E7</f>
        <v>Domov Barbora - Stavební úpravy 1. a 2. NP, Pirknerovo nám. 206, KH</v>
      </c>
      <c r="F48" s="32"/>
      <c r="G48" s="32"/>
      <c r="H48" s="32"/>
      <c r="I48" s="130"/>
      <c r="J48" s="39"/>
      <c r="K48" s="39"/>
      <c r="L48" s="43"/>
    </row>
    <row r="49" spans="2:12" s="1" customFormat="1" ht="12" customHeight="1">
      <c r="B49" s="38"/>
      <c r="C49" s="32" t="s">
        <v>98</v>
      </c>
      <c r="D49" s="39"/>
      <c r="E49" s="39"/>
      <c r="F49" s="39"/>
      <c r="G49" s="39"/>
      <c r="H49" s="39"/>
      <c r="I49" s="130"/>
      <c r="J49" s="39"/>
      <c r="K49" s="39"/>
      <c r="L49" s="43"/>
    </row>
    <row r="50" spans="2:12" s="1" customFormat="1" ht="16.5" customHeight="1">
      <c r="B50" s="38"/>
      <c r="C50" s="39"/>
      <c r="D50" s="39"/>
      <c r="E50" s="64" t="str">
        <f>E9</f>
        <v>18709-ZT - Zdravotní technika</v>
      </c>
      <c r="F50" s="39"/>
      <c r="G50" s="39"/>
      <c r="H50" s="39"/>
      <c r="I50" s="130"/>
      <c r="J50" s="39"/>
      <c r="K50" s="39"/>
      <c r="L50" s="43"/>
    </row>
    <row r="51" spans="2:12" s="1" customFormat="1" ht="6.95" customHeight="1">
      <c r="B51" s="38"/>
      <c r="C51" s="39"/>
      <c r="D51" s="39"/>
      <c r="E51" s="39"/>
      <c r="F51" s="39"/>
      <c r="G51" s="39"/>
      <c r="H51" s="39"/>
      <c r="I51" s="130"/>
      <c r="J51" s="39"/>
      <c r="K51" s="39"/>
      <c r="L51" s="43"/>
    </row>
    <row r="52" spans="2:12" s="1" customFormat="1" ht="12" customHeight="1">
      <c r="B52" s="38"/>
      <c r="C52" s="32" t="s">
        <v>21</v>
      </c>
      <c r="D52" s="39"/>
      <c r="E52" s="39"/>
      <c r="F52" s="27" t="str">
        <f>F12</f>
        <v>Pirknerovo nám. 206, Kutná Hora</v>
      </c>
      <c r="G52" s="39"/>
      <c r="H52" s="39"/>
      <c r="I52" s="132" t="s">
        <v>23</v>
      </c>
      <c r="J52" s="67" t="str">
        <f>IF(J12="","",J12)</f>
        <v>15. 5. 2019</v>
      </c>
      <c r="K52" s="39"/>
      <c r="L52" s="43"/>
    </row>
    <row r="53" spans="2:12" s="1" customFormat="1" ht="6.95" customHeight="1">
      <c r="B53" s="38"/>
      <c r="C53" s="39"/>
      <c r="D53" s="39"/>
      <c r="E53" s="39"/>
      <c r="F53" s="39"/>
      <c r="G53" s="39"/>
      <c r="H53" s="39"/>
      <c r="I53" s="130"/>
      <c r="J53" s="39"/>
      <c r="K53" s="39"/>
      <c r="L53" s="43"/>
    </row>
    <row r="54" spans="2:12" s="1" customFormat="1" ht="24.9" customHeight="1">
      <c r="B54" s="38"/>
      <c r="C54" s="32" t="s">
        <v>25</v>
      </c>
      <c r="D54" s="39"/>
      <c r="E54" s="39"/>
      <c r="F54" s="27" t="str">
        <f>E15</f>
        <v>Domov Barbora Kutná Hora, Pirknerovo nám. 228</v>
      </c>
      <c r="G54" s="39"/>
      <c r="H54" s="39"/>
      <c r="I54" s="132" t="s">
        <v>31</v>
      </c>
      <c r="J54" s="36" t="str">
        <f>E21</f>
        <v>Kutnohorská stavební projekce -ig Martin Hádek</v>
      </c>
      <c r="K54" s="39"/>
      <c r="L54" s="43"/>
    </row>
    <row r="55" spans="2:12" s="1" customFormat="1" ht="13.65" customHeight="1">
      <c r="B55" s="38"/>
      <c r="C55" s="32" t="s">
        <v>29</v>
      </c>
      <c r="D55" s="39"/>
      <c r="E55" s="39"/>
      <c r="F55" s="27" t="str">
        <f>IF(E18="","",E18)</f>
        <v>Vyplň údaj</v>
      </c>
      <c r="G55" s="39"/>
      <c r="H55" s="39"/>
      <c r="I55" s="132" t="s">
        <v>34</v>
      </c>
      <c r="J55" s="36" t="str">
        <f>E24</f>
        <v xml:space="preserve"> </v>
      </c>
      <c r="K55" s="39"/>
      <c r="L55" s="43"/>
    </row>
    <row r="56" spans="2:12" s="1" customFormat="1" ht="10.3" customHeight="1">
      <c r="B56" s="38"/>
      <c r="C56" s="39"/>
      <c r="D56" s="39"/>
      <c r="E56" s="39"/>
      <c r="F56" s="39"/>
      <c r="G56" s="39"/>
      <c r="H56" s="39"/>
      <c r="I56" s="130"/>
      <c r="J56" s="39"/>
      <c r="K56" s="39"/>
      <c r="L56" s="43"/>
    </row>
    <row r="57" spans="2:12" s="1" customFormat="1" ht="29.25" customHeight="1">
      <c r="B57" s="38"/>
      <c r="C57" s="159" t="s">
        <v>101</v>
      </c>
      <c r="D57" s="160"/>
      <c r="E57" s="160"/>
      <c r="F57" s="160"/>
      <c r="G57" s="160"/>
      <c r="H57" s="160"/>
      <c r="I57" s="161"/>
      <c r="J57" s="162" t="s">
        <v>102</v>
      </c>
      <c r="K57" s="160"/>
      <c r="L57" s="43"/>
    </row>
    <row r="58" spans="2:12" s="1" customFormat="1" ht="10.3" customHeight="1">
      <c r="B58" s="38"/>
      <c r="C58" s="39"/>
      <c r="D58" s="39"/>
      <c r="E58" s="39"/>
      <c r="F58" s="39"/>
      <c r="G58" s="39"/>
      <c r="H58" s="39"/>
      <c r="I58" s="130"/>
      <c r="J58" s="39"/>
      <c r="K58" s="39"/>
      <c r="L58" s="43"/>
    </row>
    <row r="59" spans="2:47" s="1" customFormat="1" ht="22.8" customHeight="1">
      <c r="B59" s="38"/>
      <c r="C59" s="163" t="s">
        <v>70</v>
      </c>
      <c r="D59" s="39"/>
      <c r="E59" s="39"/>
      <c r="F59" s="39"/>
      <c r="G59" s="39"/>
      <c r="H59" s="39"/>
      <c r="I59" s="130"/>
      <c r="J59" s="97">
        <f>J93</f>
        <v>0</v>
      </c>
      <c r="K59" s="39"/>
      <c r="L59" s="43"/>
      <c r="AU59" s="17" t="s">
        <v>103</v>
      </c>
    </row>
    <row r="60" spans="2:12" s="7" customFormat="1" ht="24.95" customHeight="1">
      <c r="B60" s="164"/>
      <c r="C60" s="165"/>
      <c r="D60" s="166" t="s">
        <v>104</v>
      </c>
      <c r="E60" s="167"/>
      <c r="F60" s="167"/>
      <c r="G60" s="167"/>
      <c r="H60" s="167"/>
      <c r="I60" s="168"/>
      <c r="J60" s="169">
        <f>J94</f>
        <v>0</v>
      </c>
      <c r="K60" s="165"/>
      <c r="L60" s="170"/>
    </row>
    <row r="61" spans="2:12" s="8" customFormat="1" ht="19.9" customHeight="1">
      <c r="B61" s="171"/>
      <c r="C61" s="172"/>
      <c r="D61" s="173" t="s">
        <v>105</v>
      </c>
      <c r="E61" s="174"/>
      <c r="F61" s="174"/>
      <c r="G61" s="174"/>
      <c r="H61" s="174"/>
      <c r="I61" s="175"/>
      <c r="J61" s="176">
        <f>J95</f>
        <v>0</v>
      </c>
      <c r="K61" s="172"/>
      <c r="L61" s="177"/>
    </row>
    <row r="62" spans="2:12" s="8" customFormat="1" ht="19.9" customHeight="1">
      <c r="B62" s="171"/>
      <c r="C62" s="172"/>
      <c r="D62" s="173" t="s">
        <v>106</v>
      </c>
      <c r="E62" s="174"/>
      <c r="F62" s="174"/>
      <c r="G62" s="174"/>
      <c r="H62" s="174"/>
      <c r="I62" s="175"/>
      <c r="J62" s="176">
        <f>J103</f>
        <v>0</v>
      </c>
      <c r="K62" s="172"/>
      <c r="L62" s="177"/>
    </row>
    <row r="63" spans="2:12" s="8" customFormat="1" ht="19.9" customHeight="1">
      <c r="B63" s="171"/>
      <c r="C63" s="172"/>
      <c r="D63" s="173" t="s">
        <v>107</v>
      </c>
      <c r="E63" s="174"/>
      <c r="F63" s="174"/>
      <c r="G63" s="174"/>
      <c r="H63" s="174"/>
      <c r="I63" s="175"/>
      <c r="J63" s="176">
        <f>J106</f>
        <v>0</v>
      </c>
      <c r="K63" s="172"/>
      <c r="L63" s="177"/>
    </row>
    <row r="64" spans="2:12" s="8" customFormat="1" ht="19.9" customHeight="1">
      <c r="B64" s="171"/>
      <c r="C64" s="172"/>
      <c r="D64" s="173" t="s">
        <v>108</v>
      </c>
      <c r="E64" s="174"/>
      <c r="F64" s="174"/>
      <c r="G64" s="174"/>
      <c r="H64" s="174"/>
      <c r="I64" s="175"/>
      <c r="J64" s="176">
        <f>J111</f>
        <v>0</v>
      </c>
      <c r="K64" s="172"/>
      <c r="L64" s="177"/>
    </row>
    <row r="65" spans="2:12" s="8" customFormat="1" ht="19.9" customHeight="1">
      <c r="B65" s="171"/>
      <c r="C65" s="172"/>
      <c r="D65" s="173" t="s">
        <v>109</v>
      </c>
      <c r="E65" s="174"/>
      <c r="F65" s="174"/>
      <c r="G65" s="174"/>
      <c r="H65" s="174"/>
      <c r="I65" s="175"/>
      <c r="J65" s="176">
        <f>J116</f>
        <v>0</v>
      </c>
      <c r="K65" s="172"/>
      <c r="L65" s="177"/>
    </row>
    <row r="66" spans="2:12" s="8" customFormat="1" ht="19.9" customHeight="1">
      <c r="B66" s="171"/>
      <c r="C66" s="172"/>
      <c r="D66" s="173" t="s">
        <v>110</v>
      </c>
      <c r="E66" s="174"/>
      <c r="F66" s="174"/>
      <c r="G66" s="174"/>
      <c r="H66" s="174"/>
      <c r="I66" s="175"/>
      <c r="J66" s="176">
        <f>J123</f>
        <v>0</v>
      </c>
      <c r="K66" s="172"/>
      <c r="L66" s="177"/>
    </row>
    <row r="67" spans="2:12" s="7" customFormat="1" ht="24.95" customHeight="1">
      <c r="B67" s="164"/>
      <c r="C67" s="165"/>
      <c r="D67" s="166" t="s">
        <v>111</v>
      </c>
      <c r="E67" s="167"/>
      <c r="F67" s="167"/>
      <c r="G67" s="167"/>
      <c r="H67" s="167"/>
      <c r="I67" s="168"/>
      <c r="J67" s="169">
        <f>J126</f>
        <v>0</v>
      </c>
      <c r="K67" s="165"/>
      <c r="L67" s="170"/>
    </row>
    <row r="68" spans="2:12" s="8" customFormat="1" ht="19.9" customHeight="1">
      <c r="B68" s="171"/>
      <c r="C68" s="172"/>
      <c r="D68" s="173" t="s">
        <v>112</v>
      </c>
      <c r="E68" s="174"/>
      <c r="F68" s="174"/>
      <c r="G68" s="174"/>
      <c r="H68" s="174"/>
      <c r="I68" s="175"/>
      <c r="J68" s="176">
        <f>J127</f>
        <v>0</v>
      </c>
      <c r="K68" s="172"/>
      <c r="L68" s="177"/>
    </row>
    <row r="69" spans="2:12" s="8" customFormat="1" ht="19.9" customHeight="1">
      <c r="B69" s="171"/>
      <c r="C69" s="172"/>
      <c r="D69" s="173" t="s">
        <v>113</v>
      </c>
      <c r="E69" s="174"/>
      <c r="F69" s="174"/>
      <c r="G69" s="174"/>
      <c r="H69" s="174"/>
      <c r="I69" s="175"/>
      <c r="J69" s="176">
        <f>J163</f>
        <v>0</v>
      </c>
      <c r="K69" s="172"/>
      <c r="L69" s="177"/>
    </row>
    <row r="70" spans="2:12" s="8" customFormat="1" ht="19.9" customHeight="1">
      <c r="B70" s="171"/>
      <c r="C70" s="172"/>
      <c r="D70" s="173" t="s">
        <v>114</v>
      </c>
      <c r="E70" s="174"/>
      <c r="F70" s="174"/>
      <c r="G70" s="174"/>
      <c r="H70" s="174"/>
      <c r="I70" s="175"/>
      <c r="J70" s="176">
        <f>J205</f>
        <v>0</v>
      </c>
      <c r="K70" s="172"/>
      <c r="L70" s="177"/>
    </row>
    <row r="71" spans="2:12" s="8" customFormat="1" ht="19.9" customHeight="1">
      <c r="B71" s="171"/>
      <c r="C71" s="172"/>
      <c r="D71" s="173" t="s">
        <v>115</v>
      </c>
      <c r="E71" s="174"/>
      <c r="F71" s="174"/>
      <c r="G71" s="174"/>
      <c r="H71" s="174"/>
      <c r="I71" s="175"/>
      <c r="J71" s="176">
        <f>J252</f>
        <v>0</v>
      </c>
      <c r="K71" s="172"/>
      <c r="L71" s="177"/>
    </row>
    <row r="72" spans="2:12" s="8" customFormat="1" ht="19.9" customHeight="1">
      <c r="B72" s="171"/>
      <c r="C72" s="172"/>
      <c r="D72" s="173" t="s">
        <v>116</v>
      </c>
      <c r="E72" s="174"/>
      <c r="F72" s="174"/>
      <c r="G72" s="174"/>
      <c r="H72" s="174"/>
      <c r="I72" s="175"/>
      <c r="J72" s="176">
        <f>J257</f>
        <v>0</v>
      </c>
      <c r="K72" s="172"/>
      <c r="L72" s="177"/>
    </row>
    <row r="73" spans="2:12" s="7" customFormat="1" ht="24.95" customHeight="1">
      <c r="B73" s="164"/>
      <c r="C73" s="165"/>
      <c r="D73" s="166" t="s">
        <v>117</v>
      </c>
      <c r="E73" s="167"/>
      <c r="F73" s="167"/>
      <c r="G73" s="167"/>
      <c r="H73" s="167"/>
      <c r="I73" s="168"/>
      <c r="J73" s="169">
        <f>J261</f>
        <v>0</v>
      </c>
      <c r="K73" s="165"/>
      <c r="L73" s="170"/>
    </row>
    <row r="74" spans="2:12" s="1" customFormat="1" ht="21.8" customHeight="1">
      <c r="B74" s="38"/>
      <c r="C74" s="39"/>
      <c r="D74" s="39"/>
      <c r="E74" s="39"/>
      <c r="F74" s="39"/>
      <c r="G74" s="39"/>
      <c r="H74" s="39"/>
      <c r="I74" s="130"/>
      <c r="J74" s="39"/>
      <c r="K74" s="39"/>
      <c r="L74" s="43"/>
    </row>
    <row r="75" spans="2:12" s="1" customFormat="1" ht="6.95" customHeight="1">
      <c r="B75" s="57"/>
      <c r="C75" s="58"/>
      <c r="D75" s="58"/>
      <c r="E75" s="58"/>
      <c r="F75" s="58"/>
      <c r="G75" s="58"/>
      <c r="H75" s="58"/>
      <c r="I75" s="154"/>
      <c r="J75" s="58"/>
      <c r="K75" s="58"/>
      <c r="L75" s="43"/>
    </row>
    <row r="79" spans="2:12" s="1" customFormat="1" ht="6.95" customHeight="1">
      <c r="B79" s="59"/>
      <c r="C79" s="60"/>
      <c r="D79" s="60"/>
      <c r="E79" s="60"/>
      <c r="F79" s="60"/>
      <c r="G79" s="60"/>
      <c r="H79" s="60"/>
      <c r="I79" s="157"/>
      <c r="J79" s="60"/>
      <c r="K79" s="60"/>
      <c r="L79" s="43"/>
    </row>
    <row r="80" spans="2:12" s="1" customFormat="1" ht="24.95" customHeight="1">
      <c r="B80" s="38"/>
      <c r="C80" s="23" t="s">
        <v>118</v>
      </c>
      <c r="D80" s="39"/>
      <c r="E80" s="39"/>
      <c r="F80" s="39"/>
      <c r="G80" s="39"/>
      <c r="H80" s="39"/>
      <c r="I80" s="130"/>
      <c r="J80" s="39"/>
      <c r="K80" s="39"/>
      <c r="L80" s="43"/>
    </row>
    <row r="81" spans="2:12" s="1" customFormat="1" ht="6.95" customHeight="1">
      <c r="B81" s="38"/>
      <c r="C81" s="39"/>
      <c r="D81" s="39"/>
      <c r="E81" s="39"/>
      <c r="F81" s="39"/>
      <c r="G81" s="39"/>
      <c r="H81" s="39"/>
      <c r="I81" s="130"/>
      <c r="J81" s="39"/>
      <c r="K81" s="39"/>
      <c r="L81" s="43"/>
    </row>
    <row r="82" spans="2:12" s="1" customFormat="1" ht="12" customHeight="1">
      <c r="B82" s="38"/>
      <c r="C82" s="32" t="s">
        <v>16</v>
      </c>
      <c r="D82" s="39"/>
      <c r="E82" s="39"/>
      <c r="F82" s="39"/>
      <c r="G82" s="39"/>
      <c r="H82" s="39"/>
      <c r="I82" s="130"/>
      <c r="J82" s="39"/>
      <c r="K82" s="39"/>
      <c r="L82" s="43"/>
    </row>
    <row r="83" spans="2:12" s="1" customFormat="1" ht="16.5" customHeight="1">
      <c r="B83" s="38"/>
      <c r="C83" s="39"/>
      <c r="D83" s="39"/>
      <c r="E83" s="158" t="str">
        <f>E7</f>
        <v>Domov Barbora - Stavební úpravy 1. a 2. NP, Pirknerovo nám. 206, KH</v>
      </c>
      <c r="F83" s="32"/>
      <c r="G83" s="32"/>
      <c r="H83" s="32"/>
      <c r="I83" s="130"/>
      <c r="J83" s="39"/>
      <c r="K83" s="39"/>
      <c r="L83" s="43"/>
    </row>
    <row r="84" spans="2:12" s="1" customFormat="1" ht="12" customHeight="1">
      <c r="B84" s="38"/>
      <c r="C84" s="32" t="s">
        <v>98</v>
      </c>
      <c r="D84" s="39"/>
      <c r="E84" s="39"/>
      <c r="F84" s="39"/>
      <c r="G84" s="39"/>
      <c r="H84" s="39"/>
      <c r="I84" s="130"/>
      <c r="J84" s="39"/>
      <c r="K84" s="39"/>
      <c r="L84" s="43"/>
    </row>
    <row r="85" spans="2:12" s="1" customFormat="1" ht="16.5" customHeight="1">
      <c r="B85" s="38"/>
      <c r="C85" s="39"/>
      <c r="D85" s="39"/>
      <c r="E85" s="64" t="str">
        <f>E9</f>
        <v>18709-ZT - Zdravotní technika</v>
      </c>
      <c r="F85" s="39"/>
      <c r="G85" s="39"/>
      <c r="H85" s="39"/>
      <c r="I85" s="130"/>
      <c r="J85" s="39"/>
      <c r="K85" s="39"/>
      <c r="L85" s="43"/>
    </row>
    <row r="86" spans="2:12" s="1" customFormat="1" ht="6.95" customHeight="1">
      <c r="B86" s="38"/>
      <c r="C86" s="39"/>
      <c r="D86" s="39"/>
      <c r="E86" s="39"/>
      <c r="F86" s="39"/>
      <c r="G86" s="39"/>
      <c r="H86" s="39"/>
      <c r="I86" s="130"/>
      <c r="J86" s="39"/>
      <c r="K86" s="39"/>
      <c r="L86" s="43"/>
    </row>
    <row r="87" spans="2:12" s="1" customFormat="1" ht="12" customHeight="1">
      <c r="B87" s="38"/>
      <c r="C87" s="32" t="s">
        <v>21</v>
      </c>
      <c r="D87" s="39"/>
      <c r="E87" s="39"/>
      <c r="F87" s="27" t="str">
        <f>F12</f>
        <v>Pirknerovo nám. 206, Kutná Hora</v>
      </c>
      <c r="G87" s="39"/>
      <c r="H87" s="39"/>
      <c r="I87" s="132" t="s">
        <v>23</v>
      </c>
      <c r="J87" s="67" t="str">
        <f>IF(J12="","",J12)</f>
        <v>15. 5. 2019</v>
      </c>
      <c r="K87" s="39"/>
      <c r="L87" s="43"/>
    </row>
    <row r="88" spans="2:12" s="1" customFormat="1" ht="6.95" customHeight="1">
      <c r="B88" s="38"/>
      <c r="C88" s="39"/>
      <c r="D88" s="39"/>
      <c r="E88" s="39"/>
      <c r="F88" s="39"/>
      <c r="G88" s="39"/>
      <c r="H88" s="39"/>
      <c r="I88" s="130"/>
      <c r="J88" s="39"/>
      <c r="K88" s="39"/>
      <c r="L88" s="43"/>
    </row>
    <row r="89" spans="2:12" s="1" customFormat="1" ht="24.9" customHeight="1">
      <c r="B89" s="38"/>
      <c r="C89" s="32" t="s">
        <v>25</v>
      </c>
      <c r="D89" s="39"/>
      <c r="E89" s="39"/>
      <c r="F89" s="27" t="str">
        <f>E15</f>
        <v>Domov Barbora Kutná Hora, Pirknerovo nám. 228</v>
      </c>
      <c r="G89" s="39"/>
      <c r="H89" s="39"/>
      <c r="I89" s="132" t="s">
        <v>31</v>
      </c>
      <c r="J89" s="36" t="str">
        <f>E21</f>
        <v>Kutnohorská stavební projekce -ig Martin Hádek</v>
      </c>
      <c r="K89" s="39"/>
      <c r="L89" s="43"/>
    </row>
    <row r="90" spans="2:12" s="1" customFormat="1" ht="13.65" customHeight="1">
      <c r="B90" s="38"/>
      <c r="C90" s="32" t="s">
        <v>29</v>
      </c>
      <c r="D90" s="39"/>
      <c r="E90" s="39"/>
      <c r="F90" s="27" t="str">
        <f>IF(E18="","",E18)</f>
        <v>Vyplň údaj</v>
      </c>
      <c r="G90" s="39"/>
      <c r="H90" s="39"/>
      <c r="I90" s="132" t="s">
        <v>34</v>
      </c>
      <c r="J90" s="36" t="str">
        <f>E24</f>
        <v xml:space="preserve"> </v>
      </c>
      <c r="K90" s="39"/>
      <c r="L90" s="43"/>
    </row>
    <row r="91" spans="2:12" s="1" customFormat="1" ht="10.3" customHeight="1">
      <c r="B91" s="38"/>
      <c r="C91" s="39"/>
      <c r="D91" s="39"/>
      <c r="E91" s="39"/>
      <c r="F91" s="39"/>
      <c r="G91" s="39"/>
      <c r="H91" s="39"/>
      <c r="I91" s="130"/>
      <c r="J91" s="39"/>
      <c r="K91" s="39"/>
      <c r="L91" s="43"/>
    </row>
    <row r="92" spans="2:20" s="9" customFormat="1" ht="29.25" customHeight="1">
      <c r="B92" s="178"/>
      <c r="C92" s="179" t="s">
        <v>119</v>
      </c>
      <c r="D92" s="180" t="s">
        <v>57</v>
      </c>
      <c r="E92" s="180" t="s">
        <v>53</v>
      </c>
      <c r="F92" s="180" t="s">
        <v>54</v>
      </c>
      <c r="G92" s="180" t="s">
        <v>120</v>
      </c>
      <c r="H92" s="180" t="s">
        <v>121</v>
      </c>
      <c r="I92" s="181" t="s">
        <v>122</v>
      </c>
      <c r="J92" s="180" t="s">
        <v>102</v>
      </c>
      <c r="K92" s="182" t="s">
        <v>123</v>
      </c>
      <c r="L92" s="183"/>
      <c r="M92" s="87" t="s">
        <v>19</v>
      </c>
      <c r="N92" s="88" t="s">
        <v>42</v>
      </c>
      <c r="O92" s="88" t="s">
        <v>124</v>
      </c>
      <c r="P92" s="88" t="s">
        <v>125</v>
      </c>
      <c r="Q92" s="88" t="s">
        <v>126</v>
      </c>
      <c r="R92" s="88" t="s">
        <v>127</v>
      </c>
      <c r="S92" s="88" t="s">
        <v>128</v>
      </c>
      <c r="T92" s="89" t="s">
        <v>129</v>
      </c>
    </row>
    <row r="93" spans="2:63" s="1" customFormat="1" ht="22.8" customHeight="1">
      <c r="B93" s="38"/>
      <c r="C93" s="94" t="s">
        <v>130</v>
      </c>
      <c r="D93" s="39"/>
      <c r="E93" s="39"/>
      <c r="F93" s="39"/>
      <c r="G93" s="39"/>
      <c r="H93" s="39"/>
      <c r="I93" s="130"/>
      <c r="J93" s="184">
        <f>BK93</f>
        <v>0</v>
      </c>
      <c r="K93" s="39"/>
      <c r="L93" s="43"/>
      <c r="M93" s="90"/>
      <c r="N93" s="91"/>
      <c r="O93" s="91"/>
      <c r="P93" s="185">
        <f>P94+P126+P261</f>
        <v>0</v>
      </c>
      <c r="Q93" s="91"/>
      <c r="R93" s="185">
        <f>R94+R126+R261</f>
        <v>2.4132242</v>
      </c>
      <c r="S93" s="91"/>
      <c r="T93" s="186">
        <f>T94+T126+T261</f>
        <v>1.4019499999999998</v>
      </c>
      <c r="AT93" s="17" t="s">
        <v>71</v>
      </c>
      <c r="AU93" s="17" t="s">
        <v>103</v>
      </c>
      <c r="BK93" s="187">
        <f>BK94+BK126+BK261</f>
        <v>0</v>
      </c>
    </row>
    <row r="94" spans="2:63" s="10" customFormat="1" ht="25.9" customHeight="1">
      <c r="B94" s="188"/>
      <c r="C94" s="189"/>
      <c r="D94" s="190" t="s">
        <v>71</v>
      </c>
      <c r="E94" s="191" t="s">
        <v>131</v>
      </c>
      <c r="F94" s="191" t="s">
        <v>132</v>
      </c>
      <c r="G94" s="189"/>
      <c r="H94" s="189"/>
      <c r="I94" s="192"/>
      <c r="J94" s="193">
        <f>BK94</f>
        <v>0</v>
      </c>
      <c r="K94" s="189"/>
      <c r="L94" s="194"/>
      <c r="M94" s="195"/>
      <c r="N94" s="196"/>
      <c r="O94" s="196"/>
      <c r="P94" s="197">
        <f>P95+P103+P106+P111+P116+P123</f>
        <v>0</v>
      </c>
      <c r="Q94" s="196"/>
      <c r="R94" s="197">
        <f>R95+R103+R106+R111+R116+R123</f>
        <v>1.684512</v>
      </c>
      <c r="S94" s="196"/>
      <c r="T94" s="198">
        <f>T95+T103+T106+T111+T116+T123</f>
        <v>0.41600000000000004</v>
      </c>
      <c r="AR94" s="199" t="s">
        <v>80</v>
      </c>
      <c r="AT94" s="200" t="s">
        <v>71</v>
      </c>
      <c r="AU94" s="200" t="s">
        <v>72</v>
      </c>
      <c r="AY94" s="199" t="s">
        <v>133</v>
      </c>
      <c r="BK94" s="201">
        <f>BK95+BK103+BK106+BK111+BK116+BK123</f>
        <v>0</v>
      </c>
    </row>
    <row r="95" spans="2:63" s="10" customFormat="1" ht="22.8" customHeight="1">
      <c r="B95" s="188"/>
      <c r="C95" s="189"/>
      <c r="D95" s="190" t="s">
        <v>71</v>
      </c>
      <c r="E95" s="202" t="s">
        <v>80</v>
      </c>
      <c r="F95" s="202" t="s">
        <v>134</v>
      </c>
      <c r="G95" s="189"/>
      <c r="H95" s="189"/>
      <c r="I95" s="192"/>
      <c r="J95" s="203">
        <f>BK95</f>
        <v>0</v>
      </c>
      <c r="K95" s="189"/>
      <c r="L95" s="194"/>
      <c r="M95" s="195"/>
      <c r="N95" s="196"/>
      <c r="O95" s="196"/>
      <c r="P95" s="197">
        <f>SUM(P96:P102)</f>
        <v>0</v>
      </c>
      <c r="Q95" s="196"/>
      <c r="R95" s="197">
        <f>SUM(R96:R102)</f>
        <v>0</v>
      </c>
      <c r="S95" s="196"/>
      <c r="T95" s="198">
        <f>SUM(T96:T102)</f>
        <v>0.41600000000000004</v>
      </c>
      <c r="AR95" s="199" t="s">
        <v>80</v>
      </c>
      <c r="AT95" s="200" t="s">
        <v>71</v>
      </c>
      <c r="AU95" s="200" t="s">
        <v>80</v>
      </c>
      <c r="AY95" s="199" t="s">
        <v>133</v>
      </c>
      <c r="BK95" s="201">
        <f>SUM(BK96:BK102)</f>
        <v>0</v>
      </c>
    </row>
    <row r="96" spans="2:65" s="1" customFormat="1" ht="22.5" customHeight="1">
      <c r="B96" s="38"/>
      <c r="C96" s="204" t="s">
        <v>135</v>
      </c>
      <c r="D96" s="204" t="s">
        <v>136</v>
      </c>
      <c r="E96" s="205" t="s">
        <v>137</v>
      </c>
      <c r="F96" s="206" t="s">
        <v>138</v>
      </c>
      <c r="G96" s="207" t="s">
        <v>139</v>
      </c>
      <c r="H96" s="208">
        <v>1.6</v>
      </c>
      <c r="I96" s="209"/>
      <c r="J96" s="210">
        <f>ROUND(I96*H96,2)</f>
        <v>0</v>
      </c>
      <c r="K96" s="206" t="s">
        <v>140</v>
      </c>
      <c r="L96" s="43"/>
      <c r="M96" s="211" t="s">
        <v>19</v>
      </c>
      <c r="N96" s="212" t="s">
        <v>44</v>
      </c>
      <c r="O96" s="79"/>
      <c r="P96" s="213">
        <f>O96*H96</f>
        <v>0</v>
      </c>
      <c r="Q96" s="213">
        <v>0</v>
      </c>
      <c r="R96" s="213">
        <f>Q96*H96</f>
        <v>0</v>
      </c>
      <c r="S96" s="213">
        <v>0.26</v>
      </c>
      <c r="T96" s="214">
        <f>S96*H96</f>
        <v>0.41600000000000004</v>
      </c>
      <c r="AR96" s="17" t="s">
        <v>141</v>
      </c>
      <c r="AT96" s="17" t="s">
        <v>136</v>
      </c>
      <c r="AU96" s="17" t="s">
        <v>142</v>
      </c>
      <c r="AY96" s="17" t="s">
        <v>133</v>
      </c>
      <c r="BE96" s="215">
        <f>IF(N96="základní",J96,0)</f>
        <v>0</v>
      </c>
      <c r="BF96" s="215">
        <f>IF(N96="snížená",J96,0)</f>
        <v>0</v>
      </c>
      <c r="BG96" s="215">
        <f>IF(N96="zákl. přenesená",J96,0)</f>
        <v>0</v>
      </c>
      <c r="BH96" s="215">
        <f>IF(N96="sníž. přenesená",J96,0)</f>
        <v>0</v>
      </c>
      <c r="BI96" s="215">
        <f>IF(N96="nulová",J96,0)</f>
        <v>0</v>
      </c>
      <c r="BJ96" s="17" t="s">
        <v>142</v>
      </c>
      <c r="BK96" s="215">
        <f>ROUND(I96*H96,2)</f>
        <v>0</v>
      </c>
      <c r="BL96" s="17" t="s">
        <v>141</v>
      </c>
      <c r="BM96" s="17" t="s">
        <v>143</v>
      </c>
    </row>
    <row r="97" spans="2:47" s="1" customFormat="1" ht="12">
      <c r="B97" s="38"/>
      <c r="C97" s="39"/>
      <c r="D97" s="216" t="s">
        <v>144</v>
      </c>
      <c r="E97" s="39"/>
      <c r="F97" s="217" t="s">
        <v>145</v>
      </c>
      <c r="G97" s="39"/>
      <c r="H97" s="39"/>
      <c r="I97" s="130"/>
      <c r="J97" s="39"/>
      <c r="K97" s="39"/>
      <c r="L97" s="43"/>
      <c r="M97" s="218"/>
      <c r="N97" s="79"/>
      <c r="O97" s="79"/>
      <c r="P97" s="79"/>
      <c r="Q97" s="79"/>
      <c r="R97" s="79"/>
      <c r="S97" s="79"/>
      <c r="T97" s="80"/>
      <c r="AT97" s="17" t="s">
        <v>144</v>
      </c>
      <c r="AU97" s="17" t="s">
        <v>142</v>
      </c>
    </row>
    <row r="98" spans="2:65" s="1" customFormat="1" ht="22.5" customHeight="1">
      <c r="B98" s="38"/>
      <c r="C98" s="204" t="s">
        <v>146</v>
      </c>
      <c r="D98" s="204" t="s">
        <v>136</v>
      </c>
      <c r="E98" s="205" t="s">
        <v>147</v>
      </c>
      <c r="F98" s="206" t="s">
        <v>148</v>
      </c>
      <c r="G98" s="207" t="s">
        <v>149</v>
      </c>
      <c r="H98" s="208">
        <v>1.44</v>
      </c>
      <c r="I98" s="209"/>
      <c r="J98" s="210">
        <f>ROUND(I98*H98,2)</f>
        <v>0</v>
      </c>
      <c r="K98" s="206" t="s">
        <v>140</v>
      </c>
      <c r="L98" s="43"/>
      <c r="M98" s="211" t="s">
        <v>19</v>
      </c>
      <c r="N98" s="212" t="s">
        <v>44</v>
      </c>
      <c r="O98" s="79"/>
      <c r="P98" s="213">
        <f>O98*H98</f>
        <v>0</v>
      </c>
      <c r="Q98" s="213">
        <v>0</v>
      </c>
      <c r="R98" s="213">
        <f>Q98*H98</f>
        <v>0</v>
      </c>
      <c r="S98" s="213">
        <v>0</v>
      </c>
      <c r="T98" s="214">
        <f>S98*H98</f>
        <v>0</v>
      </c>
      <c r="AR98" s="17" t="s">
        <v>141</v>
      </c>
      <c r="AT98" s="17" t="s">
        <v>136</v>
      </c>
      <c r="AU98" s="17" t="s">
        <v>142</v>
      </c>
      <c r="AY98" s="17" t="s">
        <v>133</v>
      </c>
      <c r="BE98" s="215">
        <f>IF(N98="základní",J98,0)</f>
        <v>0</v>
      </c>
      <c r="BF98" s="215">
        <f>IF(N98="snížená",J98,0)</f>
        <v>0</v>
      </c>
      <c r="BG98" s="215">
        <f>IF(N98="zákl. přenesená",J98,0)</f>
        <v>0</v>
      </c>
      <c r="BH98" s="215">
        <f>IF(N98="sníž. přenesená",J98,0)</f>
        <v>0</v>
      </c>
      <c r="BI98" s="215">
        <f>IF(N98="nulová",J98,0)</f>
        <v>0</v>
      </c>
      <c r="BJ98" s="17" t="s">
        <v>142</v>
      </c>
      <c r="BK98" s="215">
        <f>ROUND(I98*H98,2)</f>
        <v>0</v>
      </c>
      <c r="BL98" s="17" t="s">
        <v>141</v>
      </c>
      <c r="BM98" s="17" t="s">
        <v>150</v>
      </c>
    </row>
    <row r="99" spans="2:47" s="1" customFormat="1" ht="12">
      <c r="B99" s="38"/>
      <c r="C99" s="39"/>
      <c r="D99" s="216" t="s">
        <v>144</v>
      </c>
      <c r="E99" s="39"/>
      <c r="F99" s="217" t="s">
        <v>151</v>
      </c>
      <c r="G99" s="39"/>
      <c r="H99" s="39"/>
      <c r="I99" s="130"/>
      <c r="J99" s="39"/>
      <c r="K99" s="39"/>
      <c r="L99" s="43"/>
      <c r="M99" s="218"/>
      <c r="N99" s="79"/>
      <c r="O99" s="79"/>
      <c r="P99" s="79"/>
      <c r="Q99" s="79"/>
      <c r="R99" s="79"/>
      <c r="S99" s="79"/>
      <c r="T99" s="80"/>
      <c r="AT99" s="17" t="s">
        <v>144</v>
      </c>
      <c r="AU99" s="17" t="s">
        <v>142</v>
      </c>
    </row>
    <row r="100" spans="2:65" s="1" customFormat="1" ht="22.5" customHeight="1">
      <c r="B100" s="38"/>
      <c r="C100" s="204" t="s">
        <v>152</v>
      </c>
      <c r="D100" s="204" t="s">
        <v>136</v>
      </c>
      <c r="E100" s="205" t="s">
        <v>153</v>
      </c>
      <c r="F100" s="206" t="s">
        <v>154</v>
      </c>
      <c r="G100" s="207" t="s">
        <v>149</v>
      </c>
      <c r="H100" s="208">
        <v>0.24</v>
      </c>
      <c r="I100" s="209"/>
      <c r="J100" s="210">
        <f>ROUND(I100*H100,2)</f>
        <v>0</v>
      </c>
      <c r="K100" s="206" t="s">
        <v>140</v>
      </c>
      <c r="L100" s="43"/>
      <c r="M100" s="211" t="s">
        <v>19</v>
      </c>
      <c r="N100" s="212" t="s">
        <v>44</v>
      </c>
      <c r="O100" s="79"/>
      <c r="P100" s="213">
        <f>O100*H100</f>
        <v>0</v>
      </c>
      <c r="Q100" s="213">
        <v>0</v>
      </c>
      <c r="R100" s="213">
        <f>Q100*H100</f>
        <v>0</v>
      </c>
      <c r="S100" s="213">
        <v>0</v>
      </c>
      <c r="T100" s="214">
        <f>S100*H100</f>
        <v>0</v>
      </c>
      <c r="AR100" s="17" t="s">
        <v>141</v>
      </c>
      <c r="AT100" s="17" t="s">
        <v>136</v>
      </c>
      <c r="AU100" s="17" t="s">
        <v>142</v>
      </c>
      <c r="AY100" s="17" t="s">
        <v>133</v>
      </c>
      <c r="BE100" s="215">
        <f>IF(N100="základní",J100,0)</f>
        <v>0</v>
      </c>
      <c r="BF100" s="215">
        <f>IF(N100="snížená",J100,0)</f>
        <v>0</v>
      </c>
      <c r="BG100" s="215">
        <f>IF(N100="zákl. přenesená",J100,0)</f>
        <v>0</v>
      </c>
      <c r="BH100" s="215">
        <f>IF(N100="sníž. přenesená",J100,0)</f>
        <v>0</v>
      </c>
      <c r="BI100" s="215">
        <f>IF(N100="nulová",J100,0)</f>
        <v>0</v>
      </c>
      <c r="BJ100" s="17" t="s">
        <v>142</v>
      </c>
      <c r="BK100" s="215">
        <f>ROUND(I100*H100,2)</f>
        <v>0</v>
      </c>
      <c r="BL100" s="17" t="s">
        <v>141</v>
      </c>
      <c r="BM100" s="17" t="s">
        <v>155</v>
      </c>
    </row>
    <row r="101" spans="2:47" s="1" customFormat="1" ht="12">
      <c r="B101" s="38"/>
      <c r="C101" s="39"/>
      <c r="D101" s="216" t="s">
        <v>144</v>
      </c>
      <c r="E101" s="39"/>
      <c r="F101" s="217" t="s">
        <v>156</v>
      </c>
      <c r="G101" s="39"/>
      <c r="H101" s="39"/>
      <c r="I101" s="130"/>
      <c r="J101" s="39"/>
      <c r="K101" s="39"/>
      <c r="L101" s="43"/>
      <c r="M101" s="218"/>
      <c r="N101" s="79"/>
      <c r="O101" s="79"/>
      <c r="P101" s="79"/>
      <c r="Q101" s="79"/>
      <c r="R101" s="79"/>
      <c r="S101" s="79"/>
      <c r="T101" s="80"/>
      <c r="AT101" s="17" t="s">
        <v>144</v>
      </c>
      <c r="AU101" s="17" t="s">
        <v>142</v>
      </c>
    </row>
    <row r="102" spans="2:65" s="1" customFormat="1" ht="22.5" customHeight="1">
      <c r="B102" s="38"/>
      <c r="C102" s="204" t="s">
        <v>157</v>
      </c>
      <c r="D102" s="204" t="s">
        <v>136</v>
      </c>
      <c r="E102" s="205" t="s">
        <v>158</v>
      </c>
      <c r="F102" s="206" t="s">
        <v>159</v>
      </c>
      <c r="G102" s="207" t="s">
        <v>149</v>
      </c>
      <c r="H102" s="208">
        <v>1.44</v>
      </c>
      <c r="I102" s="209"/>
      <c r="J102" s="210">
        <f>ROUND(I102*H102,2)</f>
        <v>0</v>
      </c>
      <c r="K102" s="206" t="s">
        <v>140</v>
      </c>
      <c r="L102" s="43"/>
      <c r="M102" s="211" t="s">
        <v>19</v>
      </c>
      <c r="N102" s="212" t="s">
        <v>44</v>
      </c>
      <c r="O102" s="79"/>
      <c r="P102" s="213">
        <f>O102*H102</f>
        <v>0</v>
      </c>
      <c r="Q102" s="213">
        <v>0</v>
      </c>
      <c r="R102" s="213">
        <f>Q102*H102</f>
        <v>0</v>
      </c>
      <c r="S102" s="213">
        <v>0</v>
      </c>
      <c r="T102" s="214">
        <f>S102*H102</f>
        <v>0</v>
      </c>
      <c r="AR102" s="17" t="s">
        <v>141</v>
      </c>
      <c r="AT102" s="17" t="s">
        <v>136</v>
      </c>
      <c r="AU102" s="17" t="s">
        <v>142</v>
      </c>
      <c r="AY102" s="17" t="s">
        <v>133</v>
      </c>
      <c r="BE102" s="215">
        <f>IF(N102="základní",J102,0)</f>
        <v>0</v>
      </c>
      <c r="BF102" s="215">
        <f>IF(N102="snížená",J102,0)</f>
        <v>0</v>
      </c>
      <c r="BG102" s="215">
        <f>IF(N102="zákl. přenesená",J102,0)</f>
        <v>0</v>
      </c>
      <c r="BH102" s="215">
        <f>IF(N102="sníž. přenesená",J102,0)</f>
        <v>0</v>
      </c>
      <c r="BI102" s="215">
        <f>IF(N102="nulová",J102,0)</f>
        <v>0</v>
      </c>
      <c r="BJ102" s="17" t="s">
        <v>142</v>
      </c>
      <c r="BK102" s="215">
        <f>ROUND(I102*H102,2)</f>
        <v>0</v>
      </c>
      <c r="BL102" s="17" t="s">
        <v>141</v>
      </c>
      <c r="BM102" s="17" t="s">
        <v>160</v>
      </c>
    </row>
    <row r="103" spans="2:63" s="10" customFormat="1" ht="22.8" customHeight="1">
      <c r="B103" s="188"/>
      <c r="C103" s="189"/>
      <c r="D103" s="190" t="s">
        <v>71</v>
      </c>
      <c r="E103" s="202" t="s">
        <v>141</v>
      </c>
      <c r="F103" s="202" t="s">
        <v>161</v>
      </c>
      <c r="G103" s="189"/>
      <c r="H103" s="189"/>
      <c r="I103" s="192"/>
      <c r="J103" s="203">
        <f>BK103</f>
        <v>0</v>
      </c>
      <c r="K103" s="189"/>
      <c r="L103" s="194"/>
      <c r="M103" s="195"/>
      <c r="N103" s="196"/>
      <c r="O103" s="196"/>
      <c r="P103" s="197">
        <f>SUM(P104:P105)</f>
        <v>0</v>
      </c>
      <c r="Q103" s="196"/>
      <c r="R103" s="197">
        <f>SUM(R104:R105)</f>
        <v>0</v>
      </c>
      <c r="S103" s="196"/>
      <c r="T103" s="198">
        <f>SUM(T104:T105)</f>
        <v>0</v>
      </c>
      <c r="AR103" s="199" t="s">
        <v>80</v>
      </c>
      <c r="AT103" s="200" t="s">
        <v>71</v>
      </c>
      <c r="AU103" s="200" t="s">
        <v>80</v>
      </c>
      <c r="AY103" s="199" t="s">
        <v>133</v>
      </c>
      <c r="BK103" s="201">
        <f>SUM(BK104:BK105)</f>
        <v>0</v>
      </c>
    </row>
    <row r="104" spans="2:65" s="1" customFormat="1" ht="16.5" customHeight="1">
      <c r="B104" s="38"/>
      <c r="C104" s="204" t="s">
        <v>162</v>
      </c>
      <c r="D104" s="204" t="s">
        <v>136</v>
      </c>
      <c r="E104" s="205" t="s">
        <v>163</v>
      </c>
      <c r="F104" s="206" t="s">
        <v>164</v>
      </c>
      <c r="G104" s="207" t="s">
        <v>149</v>
      </c>
      <c r="H104" s="208">
        <v>0.16</v>
      </c>
      <c r="I104" s="209"/>
      <c r="J104" s="210">
        <f>ROUND(I104*H104,2)</f>
        <v>0</v>
      </c>
      <c r="K104" s="206" t="s">
        <v>140</v>
      </c>
      <c r="L104" s="43"/>
      <c r="M104" s="211" t="s">
        <v>19</v>
      </c>
      <c r="N104" s="212" t="s">
        <v>44</v>
      </c>
      <c r="O104" s="79"/>
      <c r="P104" s="213">
        <f>O104*H104</f>
        <v>0</v>
      </c>
      <c r="Q104" s="213">
        <v>0</v>
      </c>
      <c r="R104" s="213">
        <f>Q104*H104</f>
        <v>0</v>
      </c>
      <c r="S104" s="213">
        <v>0</v>
      </c>
      <c r="T104" s="214">
        <f>S104*H104</f>
        <v>0</v>
      </c>
      <c r="AR104" s="17" t="s">
        <v>141</v>
      </c>
      <c r="AT104" s="17" t="s">
        <v>136</v>
      </c>
      <c r="AU104" s="17" t="s">
        <v>142</v>
      </c>
      <c r="AY104" s="17" t="s">
        <v>133</v>
      </c>
      <c r="BE104" s="215">
        <f>IF(N104="základní",J104,0)</f>
        <v>0</v>
      </c>
      <c r="BF104" s="215">
        <f>IF(N104="snížená",J104,0)</f>
        <v>0</v>
      </c>
      <c r="BG104" s="215">
        <f>IF(N104="zákl. přenesená",J104,0)</f>
        <v>0</v>
      </c>
      <c r="BH104" s="215">
        <f>IF(N104="sníž. přenesená",J104,0)</f>
        <v>0</v>
      </c>
      <c r="BI104" s="215">
        <f>IF(N104="nulová",J104,0)</f>
        <v>0</v>
      </c>
      <c r="BJ104" s="17" t="s">
        <v>142</v>
      </c>
      <c r="BK104" s="215">
        <f>ROUND(I104*H104,2)</f>
        <v>0</v>
      </c>
      <c r="BL104" s="17" t="s">
        <v>141</v>
      </c>
      <c r="BM104" s="17" t="s">
        <v>165</v>
      </c>
    </row>
    <row r="105" spans="2:47" s="1" customFormat="1" ht="12">
      <c r="B105" s="38"/>
      <c r="C105" s="39"/>
      <c r="D105" s="216" t="s">
        <v>144</v>
      </c>
      <c r="E105" s="39"/>
      <c r="F105" s="217" t="s">
        <v>166</v>
      </c>
      <c r="G105" s="39"/>
      <c r="H105" s="39"/>
      <c r="I105" s="130"/>
      <c r="J105" s="39"/>
      <c r="K105" s="39"/>
      <c r="L105" s="43"/>
      <c r="M105" s="218"/>
      <c r="N105" s="79"/>
      <c r="O105" s="79"/>
      <c r="P105" s="79"/>
      <c r="Q105" s="79"/>
      <c r="R105" s="79"/>
      <c r="S105" s="79"/>
      <c r="T105" s="80"/>
      <c r="AT105" s="17" t="s">
        <v>144</v>
      </c>
      <c r="AU105" s="17" t="s">
        <v>142</v>
      </c>
    </row>
    <row r="106" spans="2:63" s="10" customFormat="1" ht="22.8" customHeight="1">
      <c r="B106" s="188"/>
      <c r="C106" s="189"/>
      <c r="D106" s="190" t="s">
        <v>71</v>
      </c>
      <c r="E106" s="202" t="s">
        <v>167</v>
      </c>
      <c r="F106" s="202" t="s">
        <v>168</v>
      </c>
      <c r="G106" s="189"/>
      <c r="H106" s="189"/>
      <c r="I106" s="192"/>
      <c r="J106" s="203">
        <f>BK106</f>
        <v>0</v>
      </c>
      <c r="K106" s="189"/>
      <c r="L106" s="194"/>
      <c r="M106" s="195"/>
      <c r="N106" s="196"/>
      <c r="O106" s="196"/>
      <c r="P106" s="197">
        <f>SUM(P107:P110)</f>
        <v>0</v>
      </c>
      <c r="Q106" s="196"/>
      <c r="R106" s="197">
        <f>SUM(R107:R110)</f>
        <v>1.422112</v>
      </c>
      <c r="S106" s="196"/>
      <c r="T106" s="198">
        <f>SUM(T107:T110)</f>
        <v>0</v>
      </c>
      <c r="AR106" s="199" t="s">
        <v>80</v>
      </c>
      <c r="AT106" s="200" t="s">
        <v>71</v>
      </c>
      <c r="AU106" s="200" t="s">
        <v>80</v>
      </c>
      <c r="AY106" s="199" t="s">
        <v>133</v>
      </c>
      <c r="BK106" s="201">
        <f>SUM(BK107:BK110)</f>
        <v>0</v>
      </c>
    </row>
    <row r="107" spans="2:65" s="1" customFormat="1" ht="22.5" customHeight="1">
      <c r="B107" s="38"/>
      <c r="C107" s="204" t="s">
        <v>169</v>
      </c>
      <c r="D107" s="204" t="s">
        <v>136</v>
      </c>
      <c r="E107" s="205" t="s">
        <v>170</v>
      </c>
      <c r="F107" s="206" t="s">
        <v>171</v>
      </c>
      <c r="G107" s="207" t="s">
        <v>139</v>
      </c>
      <c r="H107" s="208">
        <v>1.6</v>
      </c>
      <c r="I107" s="209"/>
      <c r="J107" s="210">
        <f>ROUND(I107*H107,2)</f>
        <v>0</v>
      </c>
      <c r="K107" s="206" t="s">
        <v>140</v>
      </c>
      <c r="L107" s="43"/>
      <c r="M107" s="211" t="s">
        <v>19</v>
      </c>
      <c r="N107" s="212" t="s">
        <v>44</v>
      </c>
      <c r="O107" s="79"/>
      <c r="P107" s="213">
        <f>O107*H107</f>
        <v>0</v>
      </c>
      <c r="Q107" s="213">
        <v>0.4809</v>
      </c>
      <c r="R107" s="213">
        <f>Q107*H107</f>
        <v>0.76944</v>
      </c>
      <c r="S107" s="213">
        <v>0</v>
      </c>
      <c r="T107" s="214">
        <f>S107*H107</f>
        <v>0</v>
      </c>
      <c r="AR107" s="17" t="s">
        <v>141</v>
      </c>
      <c r="AT107" s="17" t="s">
        <v>136</v>
      </c>
      <c r="AU107" s="17" t="s">
        <v>142</v>
      </c>
      <c r="AY107" s="17" t="s">
        <v>133</v>
      </c>
      <c r="BE107" s="215">
        <f>IF(N107="základní",J107,0)</f>
        <v>0</v>
      </c>
      <c r="BF107" s="215">
        <f>IF(N107="snížená",J107,0)</f>
        <v>0</v>
      </c>
      <c r="BG107" s="215">
        <f>IF(N107="zákl. přenesená",J107,0)</f>
        <v>0</v>
      </c>
      <c r="BH107" s="215">
        <f>IF(N107="sníž. přenesená",J107,0)</f>
        <v>0</v>
      </c>
      <c r="BI107" s="215">
        <f>IF(N107="nulová",J107,0)</f>
        <v>0</v>
      </c>
      <c r="BJ107" s="17" t="s">
        <v>142</v>
      </c>
      <c r="BK107" s="215">
        <f>ROUND(I107*H107,2)</f>
        <v>0</v>
      </c>
      <c r="BL107" s="17" t="s">
        <v>141</v>
      </c>
      <c r="BM107" s="17" t="s">
        <v>172</v>
      </c>
    </row>
    <row r="108" spans="2:47" s="1" customFormat="1" ht="12">
      <c r="B108" s="38"/>
      <c r="C108" s="39"/>
      <c r="D108" s="216" t="s">
        <v>144</v>
      </c>
      <c r="E108" s="39"/>
      <c r="F108" s="217" t="s">
        <v>173</v>
      </c>
      <c r="G108" s="39"/>
      <c r="H108" s="39"/>
      <c r="I108" s="130"/>
      <c r="J108" s="39"/>
      <c r="K108" s="39"/>
      <c r="L108" s="43"/>
      <c r="M108" s="218"/>
      <c r="N108" s="79"/>
      <c r="O108" s="79"/>
      <c r="P108" s="79"/>
      <c r="Q108" s="79"/>
      <c r="R108" s="79"/>
      <c r="S108" s="79"/>
      <c r="T108" s="80"/>
      <c r="AT108" s="17" t="s">
        <v>144</v>
      </c>
      <c r="AU108" s="17" t="s">
        <v>142</v>
      </c>
    </row>
    <row r="109" spans="2:65" s="1" customFormat="1" ht="22.5" customHeight="1">
      <c r="B109" s="38"/>
      <c r="C109" s="204" t="s">
        <v>174</v>
      </c>
      <c r="D109" s="204" t="s">
        <v>136</v>
      </c>
      <c r="E109" s="205" t="s">
        <v>175</v>
      </c>
      <c r="F109" s="206" t="s">
        <v>176</v>
      </c>
      <c r="G109" s="207" t="s">
        <v>139</v>
      </c>
      <c r="H109" s="208">
        <v>1.6</v>
      </c>
      <c r="I109" s="209"/>
      <c r="J109" s="210">
        <f>ROUND(I109*H109,2)</f>
        <v>0</v>
      </c>
      <c r="K109" s="206" t="s">
        <v>140</v>
      </c>
      <c r="L109" s="43"/>
      <c r="M109" s="211" t="s">
        <v>19</v>
      </c>
      <c r="N109" s="212" t="s">
        <v>44</v>
      </c>
      <c r="O109" s="79"/>
      <c r="P109" s="213">
        <f>O109*H109</f>
        <v>0</v>
      </c>
      <c r="Q109" s="213">
        <v>0.40792</v>
      </c>
      <c r="R109" s="213">
        <f>Q109*H109</f>
        <v>0.652672</v>
      </c>
      <c r="S109" s="213">
        <v>0</v>
      </c>
      <c r="T109" s="214">
        <f>S109*H109</f>
        <v>0</v>
      </c>
      <c r="AR109" s="17" t="s">
        <v>141</v>
      </c>
      <c r="AT109" s="17" t="s">
        <v>136</v>
      </c>
      <c r="AU109" s="17" t="s">
        <v>142</v>
      </c>
      <c r="AY109" s="17" t="s">
        <v>133</v>
      </c>
      <c r="BE109" s="215">
        <f>IF(N109="základní",J109,0)</f>
        <v>0</v>
      </c>
      <c r="BF109" s="215">
        <f>IF(N109="snížená",J109,0)</f>
        <v>0</v>
      </c>
      <c r="BG109" s="215">
        <f>IF(N109="zákl. přenesená",J109,0)</f>
        <v>0</v>
      </c>
      <c r="BH109" s="215">
        <f>IF(N109="sníž. přenesená",J109,0)</f>
        <v>0</v>
      </c>
      <c r="BI109" s="215">
        <f>IF(N109="nulová",J109,0)</f>
        <v>0</v>
      </c>
      <c r="BJ109" s="17" t="s">
        <v>142</v>
      </c>
      <c r="BK109" s="215">
        <f>ROUND(I109*H109,2)</f>
        <v>0</v>
      </c>
      <c r="BL109" s="17" t="s">
        <v>141</v>
      </c>
      <c r="BM109" s="17" t="s">
        <v>177</v>
      </c>
    </row>
    <row r="110" spans="2:47" s="1" customFormat="1" ht="12">
      <c r="B110" s="38"/>
      <c r="C110" s="39"/>
      <c r="D110" s="216" t="s">
        <v>144</v>
      </c>
      <c r="E110" s="39"/>
      <c r="F110" s="217" t="s">
        <v>178</v>
      </c>
      <c r="G110" s="39"/>
      <c r="H110" s="39"/>
      <c r="I110" s="130"/>
      <c r="J110" s="39"/>
      <c r="K110" s="39"/>
      <c r="L110" s="43"/>
      <c r="M110" s="218"/>
      <c r="N110" s="79"/>
      <c r="O110" s="79"/>
      <c r="P110" s="79"/>
      <c r="Q110" s="79"/>
      <c r="R110" s="79"/>
      <c r="S110" s="79"/>
      <c r="T110" s="80"/>
      <c r="AT110" s="17" t="s">
        <v>144</v>
      </c>
      <c r="AU110" s="17" t="s">
        <v>142</v>
      </c>
    </row>
    <row r="111" spans="2:63" s="10" customFormat="1" ht="22.8" customHeight="1">
      <c r="B111" s="188"/>
      <c r="C111" s="189"/>
      <c r="D111" s="190" t="s">
        <v>71</v>
      </c>
      <c r="E111" s="202" t="s">
        <v>179</v>
      </c>
      <c r="F111" s="202" t="s">
        <v>180</v>
      </c>
      <c r="G111" s="189"/>
      <c r="H111" s="189"/>
      <c r="I111" s="192"/>
      <c r="J111" s="203">
        <f>BK111</f>
        <v>0</v>
      </c>
      <c r="K111" s="189"/>
      <c r="L111" s="194"/>
      <c r="M111" s="195"/>
      <c r="N111" s="196"/>
      <c r="O111" s="196"/>
      <c r="P111" s="197">
        <f>SUM(P112:P115)</f>
        <v>0</v>
      </c>
      <c r="Q111" s="196"/>
      <c r="R111" s="197">
        <f>SUM(R112:R115)</f>
        <v>0.26239999999999997</v>
      </c>
      <c r="S111" s="196"/>
      <c r="T111" s="198">
        <f>SUM(T112:T115)</f>
        <v>0</v>
      </c>
      <c r="AR111" s="199" t="s">
        <v>80</v>
      </c>
      <c r="AT111" s="200" t="s">
        <v>71</v>
      </c>
      <c r="AU111" s="200" t="s">
        <v>80</v>
      </c>
      <c r="AY111" s="199" t="s">
        <v>133</v>
      </c>
      <c r="BK111" s="201">
        <f>SUM(BK112:BK115)</f>
        <v>0</v>
      </c>
    </row>
    <row r="112" spans="2:65" s="1" customFormat="1" ht="22.5" customHeight="1">
      <c r="B112" s="38"/>
      <c r="C112" s="204" t="s">
        <v>181</v>
      </c>
      <c r="D112" s="204" t="s">
        <v>136</v>
      </c>
      <c r="E112" s="205" t="s">
        <v>182</v>
      </c>
      <c r="F112" s="206" t="s">
        <v>183</v>
      </c>
      <c r="G112" s="207" t="s">
        <v>184</v>
      </c>
      <c r="H112" s="208">
        <v>1</v>
      </c>
      <c r="I112" s="209"/>
      <c r="J112" s="210">
        <f>ROUND(I112*H112,2)</f>
        <v>0</v>
      </c>
      <c r="K112" s="206" t="s">
        <v>140</v>
      </c>
      <c r="L112" s="43"/>
      <c r="M112" s="211" t="s">
        <v>19</v>
      </c>
      <c r="N112" s="212" t="s">
        <v>44</v>
      </c>
      <c r="O112" s="79"/>
      <c r="P112" s="213">
        <f>O112*H112</f>
        <v>0</v>
      </c>
      <c r="Q112" s="213">
        <v>0.06864</v>
      </c>
      <c r="R112" s="213">
        <f>Q112*H112</f>
        <v>0.06864</v>
      </c>
      <c r="S112" s="213">
        <v>0</v>
      </c>
      <c r="T112" s="214">
        <f>S112*H112</f>
        <v>0</v>
      </c>
      <c r="AR112" s="17" t="s">
        <v>141</v>
      </c>
      <c r="AT112" s="17" t="s">
        <v>136</v>
      </c>
      <c r="AU112" s="17" t="s">
        <v>142</v>
      </c>
      <c r="AY112" s="17" t="s">
        <v>133</v>
      </c>
      <c r="BE112" s="215">
        <f>IF(N112="základní",J112,0)</f>
        <v>0</v>
      </c>
      <c r="BF112" s="215">
        <f>IF(N112="snížená",J112,0)</f>
        <v>0</v>
      </c>
      <c r="BG112" s="215">
        <f>IF(N112="zákl. přenesená",J112,0)</f>
        <v>0</v>
      </c>
      <c r="BH112" s="215">
        <f>IF(N112="sníž. přenesená",J112,0)</f>
        <v>0</v>
      </c>
      <c r="BI112" s="215">
        <f>IF(N112="nulová",J112,0)</f>
        <v>0</v>
      </c>
      <c r="BJ112" s="17" t="s">
        <v>142</v>
      </c>
      <c r="BK112" s="215">
        <f>ROUND(I112*H112,2)</f>
        <v>0</v>
      </c>
      <c r="BL112" s="17" t="s">
        <v>141</v>
      </c>
      <c r="BM112" s="17" t="s">
        <v>185</v>
      </c>
    </row>
    <row r="113" spans="2:47" s="1" customFormat="1" ht="12">
      <c r="B113" s="38"/>
      <c r="C113" s="39"/>
      <c r="D113" s="216" t="s">
        <v>144</v>
      </c>
      <c r="E113" s="39"/>
      <c r="F113" s="217" t="s">
        <v>186</v>
      </c>
      <c r="G113" s="39"/>
      <c r="H113" s="39"/>
      <c r="I113" s="130"/>
      <c r="J113" s="39"/>
      <c r="K113" s="39"/>
      <c r="L113" s="43"/>
      <c r="M113" s="218"/>
      <c r="N113" s="79"/>
      <c r="O113" s="79"/>
      <c r="P113" s="79"/>
      <c r="Q113" s="79"/>
      <c r="R113" s="79"/>
      <c r="S113" s="79"/>
      <c r="T113" s="80"/>
      <c r="AT113" s="17" t="s">
        <v>144</v>
      </c>
      <c r="AU113" s="17" t="s">
        <v>142</v>
      </c>
    </row>
    <row r="114" spans="2:65" s="1" customFormat="1" ht="16.5" customHeight="1">
      <c r="B114" s="38"/>
      <c r="C114" s="204" t="s">
        <v>187</v>
      </c>
      <c r="D114" s="204" t="s">
        <v>136</v>
      </c>
      <c r="E114" s="205" t="s">
        <v>188</v>
      </c>
      <c r="F114" s="206" t="s">
        <v>189</v>
      </c>
      <c r="G114" s="207" t="s">
        <v>184</v>
      </c>
      <c r="H114" s="208">
        <v>1</v>
      </c>
      <c r="I114" s="209"/>
      <c r="J114" s="210">
        <f>ROUND(I114*H114,2)</f>
        <v>0</v>
      </c>
      <c r="K114" s="206" t="s">
        <v>140</v>
      </c>
      <c r="L114" s="43"/>
      <c r="M114" s="211" t="s">
        <v>19</v>
      </c>
      <c r="N114" s="212" t="s">
        <v>44</v>
      </c>
      <c r="O114" s="79"/>
      <c r="P114" s="213">
        <f>O114*H114</f>
        <v>0</v>
      </c>
      <c r="Q114" s="213">
        <v>0.19376</v>
      </c>
      <c r="R114" s="213">
        <f>Q114*H114</f>
        <v>0.19376</v>
      </c>
      <c r="S114" s="213">
        <v>0</v>
      </c>
      <c r="T114" s="214">
        <f>S114*H114</f>
        <v>0</v>
      </c>
      <c r="AR114" s="17" t="s">
        <v>141</v>
      </c>
      <c r="AT114" s="17" t="s">
        <v>136</v>
      </c>
      <c r="AU114" s="17" t="s">
        <v>142</v>
      </c>
      <c r="AY114" s="17" t="s">
        <v>133</v>
      </c>
      <c r="BE114" s="215">
        <f>IF(N114="základní",J114,0)</f>
        <v>0</v>
      </c>
      <c r="BF114" s="215">
        <f>IF(N114="snížená",J114,0)</f>
        <v>0</v>
      </c>
      <c r="BG114" s="215">
        <f>IF(N114="zákl. přenesená",J114,0)</f>
        <v>0</v>
      </c>
      <c r="BH114" s="215">
        <f>IF(N114="sníž. přenesená",J114,0)</f>
        <v>0</v>
      </c>
      <c r="BI114" s="215">
        <f>IF(N114="nulová",J114,0)</f>
        <v>0</v>
      </c>
      <c r="BJ114" s="17" t="s">
        <v>142</v>
      </c>
      <c r="BK114" s="215">
        <f>ROUND(I114*H114,2)</f>
        <v>0</v>
      </c>
      <c r="BL114" s="17" t="s">
        <v>141</v>
      </c>
      <c r="BM114" s="17" t="s">
        <v>190</v>
      </c>
    </row>
    <row r="115" spans="2:47" s="1" customFormat="1" ht="12">
      <c r="B115" s="38"/>
      <c r="C115" s="39"/>
      <c r="D115" s="216" t="s">
        <v>144</v>
      </c>
      <c r="E115" s="39"/>
      <c r="F115" s="217" t="s">
        <v>191</v>
      </c>
      <c r="G115" s="39"/>
      <c r="H115" s="39"/>
      <c r="I115" s="130"/>
      <c r="J115" s="39"/>
      <c r="K115" s="39"/>
      <c r="L115" s="43"/>
      <c r="M115" s="218"/>
      <c r="N115" s="79"/>
      <c r="O115" s="79"/>
      <c r="P115" s="79"/>
      <c r="Q115" s="79"/>
      <c r="R115" s="79"/>
      <c r="S115" s="79"/>
      <c r="T115" s="80"/>
      <c r="AT115" s="17" t="s">
        <v>144</v>
      </c>
      <c r="AU115" s="17" t="s">
        <v>142</v>
      </c>
    </row>
    <row r="116" spans="2:63" s="10" customFormat="1" ht="22.8" customHeight="1">
      <c r="B116" s="188"/>
      <c r="C116" s="189"/>
      <c r="D116" s="190" t="s">
        <v>71</v>
      </c>
      <c r="E116" s="202" t="s">
        <v>192</v>
      </c>
      <c r="F116" s="202" t="s">
        <v>193</v>
      </c>
      <c r="G116" s="189"/>
      <c r="H116" s="189"/>
      <c r="I116" s="192"/>
      <c r="J116" s="203">
        <f>BK116</f>
        <v>0</v>
      </c>
      <c r="K116" s="189"/>
      <c r="L116" s="194"/>
      <c r="M116" s="195"/>
      <c r="N116" s="196"/>
      <c r="O116" s="196"/>
      <c r="P116" s="197">
        <f>SUM(P117:P122)</f>
        <v>0</v>
      </c>
      <c r="Q116" s="196"/>
      <c r="R116" s="197">
        <f>SUM(R117:R122)</f>
        <v>0</v>
      </c>
      <c r="S116" s="196"/>
      <c r="T116" s="198">
        <f>SUM(T117:T122)</f>
        <v>0</v>
      </c>
      <c r="AR116" s="199" t="s">
        <v>80</v>
      </c>
      <c r="AT116" s="200" t="s">
        <v>71</v>
      </c>
      <c r="AU116" s="200" t="s">
        <v>80</v>
      </c>
      <c r="AY116" s="199" t="s">
        <v>133</v>
      </c>
      <c r="BK116" s="201">
        <f>SUM(BK117:BK122)</f>
        <v>0</v>
      </c>
    </row>
    <row r="117" spans="2:65" s="1" customFormat="1" ht="22.5" customHeight="1">
      <c r="B117" s="38"/>
      <c r="C117" s="204" t="s">
        <v>194</v>
      </c>
      <c r="D117" s="204" t="s">
        <v>136</v>
      </c>
      <c r="E117" s="205" t="s">
        <v>195</v>
      </c>
      <c r="F117" s="206" t="s">
        <v>196</v>
      </c>
      <c r="G117" s="207" t="s">
        <v>197</v>
      </c>
      <c r="H117" s="208">
        <v>1.402</v>
      </c>
      <c r="I117" s="209"/>
      <c r="J117" s="210">
        <f>ROUND(I117*H117,2)</f>
        <v>0</v>
      </c>
      <c r="K117" s="206" t="s">
        <v>140</v>
      </c>
      <c r="L117" s="43"/>
      <c r="M117" s="211" t="s">
        <v>19</v>
      </c>
      <c r="N117" s="212" t="s">
        <v>44</v>
      </c>
      <c r="O117" s="79"/>
      <c r="P117" s="213">
        <f>O117*H117</f>
        <v>0</v>
      </c>
      <c r="Q117" s="213">
        <v>0</v>
      </c>
      <c r="R117" s="213">
        <f>Q117*H117</f>
        <v>0</v>
      </c>
      <c r="S117" s="213">
        <v>0</v>
      </c>
      <c r="T117" s="214">
        <f>S117*H117</f>
        <v>0</v>
      </c>
      <c r="AR117" s="17" t="s">
        <v>141</v>
      </c>
      <c r="AT117" s="17" t="s">
        <v>136</v>
      </c>
      <c r="AU117" s="17" t="s">
        <v>142</v>
      </c>
      <c r="AY117" s="17" t="s">
        <v>133</v>
      </c>
      <c r="BE117" s="215">
        <f>IF(N117="základní",J117,0)</f>
        <v>0</v>
      </c>
      <c r="BF117" s="215">
        <f>IF(N117="snížená",J117,0)</f>
        <v>0</v>
      </c>
      <c r="BG117" s="215">
        <f>IF(N117="zákl. přenesená",J117,0)</f>
        <v>0</v>
      </c>
      <c r="BH117" s="215">
        <f>IF(N117="sníž. přenesená",J117,0)</f>
        <v>0</v>
      </c>
      <c r="BI117" s="215">
        <f>IF(N117="nulová",J117,0)</f>
        <v>0</v>
      </c>
      <c r="BJ117" s="17" t="s">
        <v>142</v>
      </c>
      <c r="BK117" s="215">
        <f>ROUND(I117*H117,2)</f>
        <v>0</v>
      </c>
      <c r="BL117" s="17" t="s">
        <v>141</v>
      </c>
      <c r="BM117" s="17" t="s">
        <v>198</v>
      </c>
    </row>
    <row r="118" spans="2:47" s="1" customFormat="1" ht="12">
      <c r="B118" s="38"/>
      <c r="C118" s="39"/>
      <c r="D118" s="216" t="s">
        <v>144</v>
      </c>
      <c r="E118" s="39"/>
      <c r="F118" s="217" t="s">
        <v>199</v>
      </c>
      <c r="G118" s="39"/>
      <c r="H118" s="39"/>
      <c r="I118" s="130"/>
      <c r="J118" s="39"/>
      <c r="K118" s="39"/>
      <c r="L118" s="43"/>
      <c r="M118" s="218"/>
      <c r="N118" s="79"/>
      <c r="O118" s="79"/>
      <c r="P118" s="79"/>
      <c r="Q118" s="79"/>
      <c r="R118" s="79"/>
      <c r="S118" s="79"/>
      <c r="T118" s="80"/>
      <c r="AT118" s="17" t="s">
        <v>144</v>
      </c>
      <c r="AU118" s="17" t="s">
        <v>142</v>
      </c>
    </row>
    <row r="119" spans="2:65" s="1" customFormat="1" ht="16.5" customHeight="1">
      <c r="B119" s="38"/>
      <c r="C119" s="204" t="s">
        <v>200</v>
      </c>
      <c r="D119" s="204" t="s">
        <v>136</v>
      </c>
      <c r="E119" s="205" t="s">
        <v>201</v>
      </c>
      <c r="F119" s="206" t="s">
        <v>202</v>
      </c>
      <c r="G119" s="207" t="s">
        <v>197</v>
      </c>
      <c r="H119" s="208">
        <v>1.402</v>
      </c>
      <c r="I119" s="209"/>
      <c r="J119" s="210">
        <f>ROUND(I119*H119,2)</f>
        <v>0</v>
      </c>
      <c r="K119" s="206" t="s">
        <v>140</v>
      </c>
      <c r="L119" s="43"/>
      <c r="M119" s="211" t="s">
        <v>19</v>
      </c>
      <c r="N119" s="212" t="s">
        <v>44</v>
      </c>
      <c r="O119" s="79"/>
      <c r="P119" s="213">
        <f>O119*H119</f>
        <v>0</v>
      </c>
      <c r="Q119" s="213">
        <v>0</v>
      </c>
      <c r="R119" s="213">
        <f>Q119*H119</f>
        <v>0</v>
      </c>
      <c r="S119" s="213">
        <v>0</v>
      </c>
      <c r="T119" s="214">
        <f>S119*H119</f>
        <v>0</v>
      </c>
      <c r="AR119" s="17" t="s">
        <v>141</v>
      </c>
      <c r="AT119" s="17" t="s">
        <v>136</v>
      </c>
      <c r="AU119" s="17" t="s">
        <v>142</v>
      </c>
      <c r="AY119" s="17" t="s">
        <v>133</v>
      </c>
      <c r="BE119" s="215">
        <f>IF(N119="základní",J119,0)</f>
        <v>0</v>
      </c>
      <c r="BF119" s="215">
        <f>IF(N119="snížená",J119,0)</f>
        <v>0</v>
      </c>
      <c r="BG119" s="215">
        <f>IF(N119="zákl. přenesená",J119,0)</f>
        <v>0</v>
      </c>
      <c r="BH119" s="215">
        <f>IF(N119="sníž. přenesená",J119,0)</f>
        <v>0</v>
      </c>
      <c r="BI119" s="215">
        <f>IF(N119="nulová",J119,0)</f>
        <v>0</v>
      </c>
      <c r="BJ119" s="17" t="s">
        <v>142</v>
      </c>
      <c r="BK119" s="215">
        <f>ROUND(I119*H119,2)</f>
        <v>0</v>
      </c>
      <c r="BL119" s="17" t="s">
        <v>141</v>
      </c>
      <c r="BM119" s="17" t="s">
        <v>203</v>
      </c>
    </row>
    <row r="120" spans="2:65" s="1" customFormat="1" ht="22.5" customHeight="1">
      <c r="B120" s="38"/>
      <c r="C120" s="204" t="s">
        <v>204</v>
      </c>
      <c r="D120" s="204" t="s">
        <v>136</v>
      </c>
      <c r="E120" s="205" t="s">
        <v>205</v>
      </c>
      <c r="F120" s="206" t="s">
        <v>206</v>
      </c>
      <c r="G120" s="207" t="s">
        <v>197</v>
      </c>
      <c r="H120" s="208">
        <v>14.02</v>
      </c>
      <c r="I120" s="209"/>
      <c r="J120" s="210">
        <f>ROUND(I120*H120,2)</f>
        <v>0</v>
      </c>
      <c r="K120" s="206" t="s">
        <v>140</v>
      </c>
      <c r="L120" s="43"/>
      <c r="M120" s="211" t="s">
        <v>19</v>
      </c>
      <c r="N120" s="212" t="s">
        <v>44</v>
      </c>
      <c r="O120" s="79"/>
      <c r="P120" s="213">
        <f>O120*H120</f>
        <v>0</v>
      </c>
      <c r="Q120" s="213">
        <v>0</v>
      </c>
      <c r="R120" s="213">
        <f>Q120*H120</f>
        <v>0</v>
      </c>
      <c r="S120" s="213">
        <v>0</v>
      </c>
      <c r="T120" s="214">
        <f>S120*H120</f>
        <v>0</v>
      </c>
      <c r="AR120" s="17" t="s">
        <v>141</v>
      </c>
      <c r="AT120" s="17" t="s">
        <v>136</v>
      </c>
      <c r="AU120" s="17" t="s">
        <v>142</v>
      </c>
      <c r="AY120" s="17" t="s">
        <v>133</v>
      </c>
      <c r="BE120" s="215">
        <f>IF(N120="základní",J120,0)</f>
        <v>0</v>
      </c>
      <c r="BF120" s="215">
        <f>IF(N120="snížená",J120,0)</f>
        <v>0</v>
      </c>
      <c r="BG120" s="215">
        <f>IF(N120="zákl. přenesená",J120,0)</f>
        <v>0</v>
      </c>
      <c r="BH120" s="215">
        <f>IF(N120="sníž. přenesená",J120,0)</f>
        <v>0</v>
      </c>
      <c r="BI120" s="215">
        <f>IF(N120="nulová",J120,0)</f>
        <v>0</v>
      </c>
      <c r="BJ120" s="17" t="s">
        <v>142</v>
      </c>
      <c r="BK120" s="215">
        <f>ROUND(I120*H120,2)</f>
        <v>0</v>
      </c>
      <c r="BL120" s="17" t="s">
        <v>141</v>
      </c>
      <c r="BM120" s="17" t="s">
        <v>207</v>
      </c>
    </row>
    <row r="121" spans="2:51" s="11" customFormat="1" ht="12">
      <c r="B121" s="219"/>
      <c r="C121" s="220"/>
      <c r="D121" s="216" t="s">
        <v>208</v>
      </c>
      <c r="E121" s="220"/>
      <c r="F121" s="221" t="s">
        <v>209</v>
      </c>
      <c r="G121" s="220"/>
      <c r="H121" s="222">
        <v>14.02</v>
      </c>
      <c r="I121" s="223"/>
      <c r="J121" s="220"/>
      <c r="K121" s="220"/>
      <c r="L121" s="224"/>
      <c r="M121" s="225"/>
      <c r="N121" s="226"/>
      <c r="O121" s="226"/>
      <c r="P121" s="226"/>
      <c r="Q121" s="226"/>
      <c r="R121" s="226"/>
      <c r="S121" s="226"/>
      <c r="T121" s="227"/>
      <c r="AT121" s="228" t="s">
        <v>208</v>
      </c>
      <c r="AU121" s="228" t="s">
        <v>142</v>
      </c>
      <c r="AV121" s="11" t="s">
        <v>142</v>
      </c>
      <c r="AW121" s="11" t="s">
        <v>4</v>
      </c>
      <c r="AX121" s="11" t="s">
        <v>80</v>
      </c>
      <c r="AY121" s="228" t="s">
        <v>133</v>
      </c>
    </row>
    <row r="122" spans="2:65" s="1" customFormat="1" ht="16.5" customHeight="1">
      <c r="B122" s="38"/>
      <c r="C122" s="204" t="s">
        <v>210</v>
      </c>
      <c r="D122" s="204" t="s">
        <v>136</v>
      </c>
      <c r="E122" s="205" t="s">
        <v>211</v>
      </c>
      <c r="F122" s="206" t="s">
        <v>212</v>
      </c>
      <c r="G122" s="207" t="s">
        <v>197</v>
      </c>
      <c r="H122" s="208">
        <v>1.402</v>
      </c>
      <c r="I122" s="209"/>
      <c r="J122" s="210">
        <f>ROUND(I122*H122,2)</f>
        <v>0</v>
      </c>
      <c r="K122" s="206" t="s">
        <v>140</v>
      </c>
      <c r="L122" s="43"/>
      <c r="M122" s="211" t="s">
        <v>19</v>
      </c>
      <c r="N122" s="212" t="s">
        <v>44</v>
      </c>
      <c r="O122" s="79"/>
      <c r="P122" s="213">
        <f>O122*H122</f>
        <v>0</v>
      </c>
      <c r="Q122" s="213">
        <v>0</v>
      </c>
      <c r="R122" s="213">
        <f>Q122*H122</f>
        <v>0</v>
      </c>
      <c r="S122" s="213">
        <v>0</v>
      </c>
      <c r="T122" s="214">
        <f>S122*H122</f>
        <v>0</v>
      </c>
      <c r="AR122" s="17" t="s">
        <v>141</v>
      </c>
      <c r="AT122" s="17" t="s">
        <v>136</v>
      </c>
      <c r="AU122" s="17" t="s">
        <v>142</v>
      </c>
      <c r="AY122" s="17" t="s">
        <v>133</v>
      </c>
      <c r="BE122" s="215">
        <f>IF(N122="základní",J122,0)</f>
        <v>0</v>
      </c>
      <c r="BF122" s="215">
        <f>IF(N122="snížená",J122,0)</f>
        <v>0</v>
      </c>
      <c r="BG122" s="215">
        <f>IF(N122="zákl. přenesená",J122,0)</f>
        <v>0</v>
      </c>
      <c r="BH122" s="215">
        <f>IF(N122="sníž. přenesená",J122,0)</f>
        <v>0</v>
      </c>
      <c r="BI122" s="215">
        <f>IF(N122="nulová",J122,0)</f>
        <v>0</v>
      </c>
      <c r="BJ122" s="17" t="s">
        <v>142</v>
      </c>
      <c r="BK122" s="215">
        <f>ROUND(I122*H122,2)</f>
        <v>0</v>
      </c>
      <c r="BL122" s="17" t="s">
        <v>141</v>
      </c>
      <c r="BM122" s="17" t="s">
        <v>213</v>
      </c>
    </row>
    <row r="123" spans="2:63" s="10" customFormat="1" ht="22.8" customHeight="1">
      <c r="B123" s="188"/>
      <c r="C123" s="189"/>
      <c r="D123" s="190" t="s">
        <v>71</v>
      </c>
      <c r="E123" s="202" t="s">
        <v>214</v>
      </c>
      <c r="F123" s="202" t="s">
        <v>215</v>
      </c>
      <c r="G123" s="189"/>
      <c r="H123" s="189"/>
      <c r="I123" s="192"/>
      <c r="J123" s="203">
        <f>BK123</f>
        <v>0</v>
      </c>
      <c r="K123" s="189"/>
      <c r="L123" s="194"/>
      <c r="M123" s="195"/>
      <c r="N123" s="196"/>
      <c r="O123" s="196"/>
      <c r="P123" s="197">
        <f>SUM(P124:P125)</f>
        <v>0</v>
      </c>
      <c r="Q123" s="196"/>
      <c r="R123" s="197">
        <f>SUM(R124:R125)</f>
        <v>0</v>
      </c>
      <c r="S123" s="196"/>
      <c r="T123" s="198">
        <f>SUM(T124:T125)</f>
        <v>0</v>
      </c>
      <c r="AR123" s="199" t="s">
        <v>80</v>
      </c>
      <c r="AT123" s="200" t="s">
        <v>71</v>
      </c>
      <c r="AU123" s="200" t="s">
        <v>80</v>
      </c>
      <c r="AY123" s="199" t="s">
        <v>133</v>
      </c>
      <c r="BK123" s="201">
        <f>SUM(BK124:BK125)</f>
        <v>0</v>
      </c>
    </row>
    <row r="124" spans="2:65" s="1" customFormat="1" ht="22.5" customHeight="1">
      <c r="B124" s="38"/>
      <c r="C124" s="204" t="s">
        <v>216</v>
      </c>
      <c r="D124" s="204" t="s">
        <v>136</v>
      </c>
      <c r="E124" s="205" t="s">
        <v>217</v>
      </c>
      <c r="F124" s="206" t="s">
        <v>218</v>
      </c>
      <c r="G124" s="207" t="s">
        <v>197</v>
      </c>
      <c r="H124" s="208">
        <v>1.705</v>
      </c>
      <c r="I124" s="209"/>
      <c r="J124" s="210">
        <f>ROUND(I124*H124,2)</f>
        <v>0</v>
      </c>
      <c r="K124" s="206" t="s">
        <v>140</v>
      </c>
      <c r="L124" s="43"/>
      <c r="M124" s="211" t="s">
        <v>19</v>
      </c>
      <c r="N124" s="212" t="s">
        <v>44</v>
      </c>
      <c r="O124" s="79"/>
      <c r="P124" s="213">
        <f>O124*H124</f>
        <v>0</v>
      </c>
      <c r="Q124" s="213">
        <v>0</v>
      </c>
      <c r="R124" s="213">
        <f>Q124*H124</f>
        <v>0</v>
      </c>
      <c r="S124" s="213">
        <v>0</v>
      </c>
      <c r="T124" s="214">
        <f>S124*H124</f>
        <v>0</v>
      </c>
      <c r="AR124" s="17" t="s">
        <v>141</v>
      </c>
      <c r="AT124" s="17" t="s">
        <v>136</v>
      </c>
      <c r="AU124" s="17" t="s">
        <v>142</v>
      </c>
      <c r="AY124" s="17" t="s">
        <v>133</v>
      </c>
      <c r="BE124" s="215">
        <f>IF(N124="základní",J124,0)</f>
        <v>0</v>
      </c>
      <c r="BF124" s="215">
        <f>IF(N124="snížená",J124,0)</f>
        <v>0</v>
      </c>
      <c r="BG124" s="215">
        <f>IF(N124="zákl. přenesená",J124,0)</f>
        <v>0</v>
      </c>
      <c r="BH124" s="215">
        <f>IF(N124="sníž. přenesená",J124,0)</f>
        <v>0</v>
      </c>
      <c r="BI124" s="215">
        <f>IF(N124="nulová",J124,0)</f>
        <v>0</v>
      </c>
      <c r="BJ124" s="17" t="s">
        <v>142</v>
      </c>
      <c r="BK124" s="215">
        <f>ROUND(I124*H124,2)</f>
        <v>0</v>
      </c>
      <c r="BL124" s="17" t="s">
        <v>141</v>
      </c>
      <c r="BM124" s="17" t="s">
        <v>219</v>
      </c>
    </row>
    <row r="125" spans="2:47" s="1" customFormat="1" ht="12">
      <c r="B125" s="38"/>
      <c r="C125" s="39"/>
      <c r="D125" s="216" t="s">
        <v>144</v>
      </c>
      <c r="E125" s="39"/>
      <c r="F125" s="217" t="s">
        <v>220</v>
      </c>
      <c r="G125" s="39"/>
      <c r="H125" s="39"/>
      <c r="I125" s="130"/>
      <c r="J125" s="39"/>
      <c r="K125" s="39"/>
      <c r="L125" s="43"/>
      <c r="M125" s="218"/>
      <c r="N125" s="79"/>
      <c r="O125" s="79"/>
      <c r="P125" s="79"/>
      <c r="Q125" s="79"/>
      <c r="R125" s="79"/>
      <c r="S125" s="79"/>
      <c r="T125" s="80"/>
      <c r="AT125" s="17" t="s">
        <v>144</v>
      </c>
      <c r="AU125" s="17" t="s">
        <v>142</v>
      </c>
    </row>
    <row r="126" spans="2:63" s="10" customFormat="1" ht="25.9" customHeight="1">
      <c r="B126" s="188"/>
      <c r="C126" s="189"/>
      <c r="D126" s="190" t="s">
        <v>71</v>
      </c>
      <c r="E126" s="191" t="s">
        <v>221</v>
      </c>
      <c r="F126" s="191" t="s">
        <v>222</v>
      </c>
      <c r="G126" s="189"/>
      <c r="H126" s="189"/>
      <c r="I126" s="192"/>
      <c r="J126" s="193">
        <f>BK126</f>
        <v>0</v>
      </c>
      <c r="K126" s="189"/>
      <c r="L126" s="194"/>
      <c r="M126" s="195"/>
      <c r="N126" s="196"/>
      <c r="O126" s="196"/>
      <c r="P126" s="197">
        <f>P127+P163+P205+P252+P257</f>
        <v>0</v>
      </c>
      <c r="Q126" s="196"/>
      <c r="R126" s="197">
        <f>R127+R163+R205+R252+R257</f>
        <v>0.7287121999999999</v>
      </c>
      <c r="S126" s="196"/>
      <c r="T126" s="198">
        <f>T127+T163+T205+T252+T257</f>
        <v>0.9859499999999999</v>
      </c>
      <c r="AR126" s="199" t="s">
        <v>142</v>
      </c>
      <c r="AT126" s="200" t="s">
        <v>71</v>
      </c>
      <c r="AU126" s="200" t="s">
        <v>72</v>
      </c>
      <c r="AY126" s="199" t="s">
        <v>133</v>
      </c>
      <c r="BK126" s="201">
        <f>BK127+BK163+BK205+BK252+BK257</f>
        <v>0</v>
      </c>
    </row>
    <row r="127" spans="2:63" s="10" customFormat="1" ht="22.8" customHeight="1">
      <c r="B127" s="188"/>
      <c r="C127" s="189"/>
      <c r="D127" s="190" t="s">
        <v>71</v>
      </c>
      <c r="E127" s="202" t="s">
        <v>223</v>
      </c>
      <c r="F127" s="202" t="s">
        <v>224</v>
      </c>
      <c r="G127" s="189"/>
      <c r="H127" s="189"/>
      <c r="I127" s="192"/>
      <c r="J127" s="203">
        <f>BK127</f>
        <v>0</v>
      </c>
      <c r="K127" s="189"/>
      <c r="L127" s="194"/>
      <c r="M127" s="195"/>
      <c r="N127" s="196"/>
      <c r="O127" s="196"/>
      <c r="P127" s="197">
        <f>SUM(P128:P162)</f>
        <v>0</v>
      </c>
      <c r="Q127" s="196"/>
      <c r="R127" s="197">
        <f>SUM(R128:R162)</f>
        <v>0.059805</v>
      </c>
      <c r="S127" s="196"/>
      <c r="T127" s="198">
        <f>SUM(T128:T162)</f>
        <v>0.07209</v>
      </c>
      <c r="AR127" s="199" t="s">
        <v>142</v>
      </c>
      <c r="AT127" s="200" t="s">
        <v>71</v>
      </c>
      <c r="AU127" s="200" t="s">
        <v>80</v>
      </c>
      <c r="AY127" s="199" t="s">
        <v>133</v>
      </c>
      <c r="BK127" s="201">
        <f>SUM(BK128:BK162)</f>
        <v>0</v>
      </c>
    </row>
    <row r="128" spans="2:65" s="1" customFormat="1" ht="16.5" customHeight="1">
      <c r="B128" s="38"/>
      <c r="C128" s="204" t="s">
        <v>225</v>
      </c>
      <c r="D128" s="204" t="s">
        <v>136</v>
      </c>
      <c r="E128" s="205" t="s">
        <v>226</v>
      </c>
      <c r="F128" s="206" t="s">
        <v>227</v>
      </c>
      <c r="G128" s="207" t="s">
        <v>184</v>
      </c>
      <c r="H128" s="208">
        <v>4</v>
      </c>
      <c r="I128" s="209"/>
      <c r="J128" s="210">
        <f>ROUND(I128*H128,2)</f>
        <v>0</v>
      </c>
      <c r="K128" s="206" t="s">
        <v>140</v>
      </c>
      <c r="L128" s="43"/>
      <c r="M128" s="211" t="s">
        <v>19</v>
      </c>
      <c r="N128" s="212" t="s">
        <v>44</v>
      </c>
      <c r="O128" s="79"/>
      <c r="P128" s="213">
        <f>O128*H128</f>
        <v>0</v>
      </c>
      <c r="Q128" s="213">
        <v>0.00058</v>
      </c>
      <c r="R128" s="213">
        <f>Q128*H128</f>
        <v>0.00232</v>
      </c>
      <c r="S128" s="213">
        <v>0.00042</v>
      </c>
      <c r="T128" s="214">
        <f>S128*H128</f>
        <v>0.00168</v>
      </c>
      <c r="AR128" s="17" t="s">
        <v>228</v>
      </c>
      <c r="AT128" s="17" t="s">
        <v>136</v>
      </c>
      <c r="AU128" s="17" t="s">
        <v>142</v>
      </c>
      <c r="AY128" s="17" t="s">
        <v>133</v>
      </c>
      <c r="BE128" s="215">
        <f>IF(N128="základní",J128,0)</f>
        <v>0</v>
      </c>
      <c r="BF128" s="215">
        <f>IF(N128="snížená",J128,0)</f>
        <v>0</v>
      </c>
      <c r="BG128" s="215">
        <f>IF(N128="zákl. přenesená",J128,0)</f>
        <v>0</v>
      </c>
      <c r="BH128" s="215">
        <f>IF(N128="sníž. přenesená",J128,0)</f>
        <v>0</v>
      </c>
      <c r="BI128" s="215">
        <f>IF(N128="nulová",J128,0)</f>
        <v>0</v>
      </c>
      <c r="BJ128" s="17" t="s">
        <v>142</v>
      </c>
      <c r="BK128" s="215">
        <f>ROUND(I128*H128,2)</f>
        <v>0</v>
      </c>
      <c r="BL128" s="17" t="s">
        <v>228</v>
      </c>
      <c r="BM128" s="17" t="s">
        <v>229</v>
      </c>
    </row>
    <row r="129" spans="2:65" s="1" customFormat="1" ht="16.5" customHeight="1">
      <c r="B129" s="38"/>
      <c r="C129" s="204" t="s">
        <v>230</v>
      </c>
      <c r="D129" s="204" t="s">
        <v>136</v>
      </c>
      <c r="E129" s="205" t="s">
        <v>231</v>
      </c>
      <c r="F129" s="206" t="s">
        <v>232</v>
      </c>
      <c r="G129" s="207" t="s">
        <v>184</v>
      </c>
      <c r="H129" s="208">
        <v>2</v>
      </c>
      <c r="I129" s="209"/>
      <c r="J129" s="210">
        <f>ROUND(I129*H129,2)</f>
        <v>0</v>
      </c>
      <c r="K129" s="206" t="s">
        <v>140</v>
      </c>
      <c r="L129" s="43"/>
      <c r="M129" s="211" t="s">
        <v>19</v>
      </c>
      <c r="N129" s="212" t="s">
        <v>44</v>
      </c>
      <c r="O129" s="79"/>
      <c r="P129" s="213">
        <f>O129*H129</f>
        <v>0</v>
      </c>
      <c r="Q129" s="213">
        <v>0</v>
      </c>
      <c r="R129" s="213">
        <f>Q129*H129</f>
        <v>0</v>
      </c>
      <c r="S129" s="213">
        <v>0</v>
      </c>
      <c r="T129" s="214">
        <f>S129*H129</f>
        <v>0</v>
      </c>
      <c r="AR129" s="17" t="s">
        <v>228</v>
      </c>
      <c r="AT129" s="17" t="s">
        <v>136</v>
      </c>
      <c r="AU129" s="17" t="s">
        <v>142</v>
      </c>
      <c r="AY129" s="17" t="s">
        <v>133</v>
      </c>
      <c r="BE129" s="215">
        <f>IF(N129="základní",J129,0)</f>
        <v>0</v>
      </c>
      <c r="BF129" s="215">
        <f>IF(N129="snížená",J129,0)</f>
        <v>0</v>
      </c>
      <c r="BG129" s="215">
        <f>IF(N129="zákl. přenesená",J129,0)</f>
        <v>0</v>
      </c>
      <c r="BH129" s="215">
        <f>IF(N129="sníž. přenesená",J129,0)</f>
        <v>0</v>
      </c>
      <c r="BI129" s="215">
        <f>IF(N129="nulová",J129,0)</f>
        <v>0</v>
      </c>
      <c r="BJ129" s="17" t="s">
        <v>142</v>
      </c>
      <c r="BK129" s="215">
        <f>ROUND(I129*H129,2)</f>
        <v>0</v>
      </c>
      <c r="BL129" s="17" t="s">
        <v>228</v>
      </c>
      <c r="BM129" s="17" t="s">
        <v>233</v>
      </c>
    </row>
    <row r="130" spans="2:65" s="1" customFormat="1" ht="16.5" customHeight="1">
      <c r="B130" s="38"/>
      <c r="C130" s="204" t="s">
        <v>179</v>
      </c>
      <c r="D130" s="204" t="s">
        <v>136</v>
      </c>
      <c r="E130" s="205" t="s">
        <v>234</v>
      </c>
      <c r="F130" s="206" t="s">
        <v>235</v>
      </c>
      <c r="G130" s="207" t="s">
        <v>236</v>
      </c>
      <c r="H130" s="208">
        <v>10</v>
      </c>
      <c r="I130" s="209"/>
      <c r="J130" s="210">
        <f>ROUND(I130*H130,2)</f>
        <v>0</v>
      </c>
      <c r="K130" s="206" t="s">
        <v>140</v>
      </c>
      <c r="L130" s="43"/>
      <c r="M130" s="211" t="s">
        <v>19</v>
      </c>
      <c r="N130" s="212" t="s">
        <v>44</v>
      </c>
      <c r="O130" s="79"/>
      <c r="P130" s="213">
        <f>O130*H130</f>
        <v>0</v>
      </c>
      <c r="Q130" s="213">
        <v>0</v>
      </c>
      <c r="R130" s="213">
        <f>Q130*H130</f>
        <v>0</v>
      </c>
      <c r="S130" s="213">
        <v>0.0021</v>
      </c>
      <c r="T130" s="214">
        <f>S130*H130</f>
        <v>0.020999999999999998</v>
      </c>
      <c r="AR130" s="17" t="s">
        <v>228</v>
      </c>
      <c r="AT130" s="17" t="s">
        <v>136</v>
      </c>
      <c r="AU130" s="17" t="s">
        <v>142</v>
      </c>
      <c r="AY130" s="17" t="s">
        <v>133</v>
      </c>
      <c r="BE130" s="215">
        <f>IF(N130="základní",J130,0)</f>
        <v>0</v>
      </c>
      <c r="BF130" s="215">
        <f>IF(N130="snížená",J130,0)</f>
        <v>0</v>
      </c>
      <c r="BG130" s="215">
        <f>IF(N130="zákl. přenesená",J130,0)</f>
        <v>0</v>
      </c>
      <c r="BH130" s="215">
        <f>IF(N130="sníž. přenesená",J130,0)</f>
        <v>0</v>
      </c>
      <c r="BI130" s="215">
        <f>IF(N130="nulová",J130,0)</f>
        <v>0</v>
      </c>
      <c r="BJ130" s="17" t="s">
        <v>142</v>
      </c>
      <c r="BK130" s="215">
        <f>ROUND(I130*H130,2)</f>
        <v>0</v>
      </c>
      <c r="BL130" s="17" t="s">
        <v>228</v>
      </c>
      <c r="BM130" s="17" t="s">
        <v>237</v>
      </c>
    </row>
    <row r="131" spans="2:47" s="1" customFormat="1" ht="12">
      <c r="B131" s="38"/>
      <c r="C131" s="39"/>
      <c r="D131" s="216" t="s">
        <v>144</v>
      </c>
      <c r="E131" s="39"/>
      <c r="F131" s="217" t="s">
        <v>238</v>
      </c>
      <c r="G131" s="39"/>
      <c r="H131" s="39"/>
      <c r="I131" s="130"/>
      <c r="J131" s="39"/>
      <c r="K131" s="39"/>
      <c r="L131" s="43"/>
      <c r="M131" s="218"/>
      <c r="N131" s="79"/>
      <c r="O131" s="79"/>
      <c r="P131" s="79"/>
      <c r="Q131" s="79"/>
      <c r="R131" s="79"/>
      <c r="S131" s="79"/>
      <c r="T131" s="80"/>
      <c r="AT131" s="17" t="s">
        <v>144</v>
      </c>
      <c r="AU131" s="17" t="s">
        <v>142</v>
      </c>
    </row>
    <row r="132" spans="2:65" s="1" customFormat="1" ht="16.5" customHeight="1">
      <c r="B132" s="38"/>
      <c r="C132" s="204" t="s">
        <v>239</v>
      </c>
      <c r="D132" s="204" t="s">
        <v>136</v>
      </c>
      <c r="E132" s="205" t="s">
        <v>240</v>
      </c>
      <c r="F132" s="206" t="s">
        <v>241</v>
      </c>
      <c r="G132" s="207" t="s">
        <v>236</v>
      </c>
      <c r="H132" s="208">
        <v>10</v>
      </c>
      <c r="I132" s="209"/>
      <c r="J132" s="210">
        <f>ROUND(I132*H132,2)</f>
        <v>0</v>
      </c>
      <c r="K132" s="206" t="s">
        <v>140</v>
      </c>
      <c r="L132" s="43"/>
      <c r="M132" s="211" t="s">
        <v>19</v>
      </c>
      <c r="N132" s="212" t="s">
        <v>44</v>
      </c>
      <c r="O132" s="79"/>
      <c r="P132" s="213">
        <f>O132*H132</f>
        <v>0</v>
      </c>
      <c r="Q132" s="213">
        <v>0</v>
      </c>
      <c r="R132" s="213">
        <f>Q132*H132</f>
        <v>0</v>
      </c>
      <c r="S132" s="213">
        <v>0.00198</v>
      </c>
      <c r="T132" s="214">
        <f>S132*H132</f>
        <v>0.019799999999999998</v>
      </c>
      <c r="AR132" s="17" t="s">
        <v>228</v>
      </c>
      <c r="AT132" s="17" t="s">
        <v>136</v>
      </c>
      <c r="AU132" s="17" t="s">
        <v>142</v>
      </c>
      <c r="AY132" s="17" t="s">
        <v>133</v>
      </c>
      <c r="BE132" s="215">
        <f>IF(N132="základní",J132,0)</f>
        <v>0</v>
      </c>
      <c r="BF132" s="215">
        <f>IF(N132="snížená",J132,0)</f>
        <v>0</v>
      </c>
      <c r="BG132" s="215">
        <f>IF(N132="zákl. přenesená",J132,0)</f>
        <v>0</v>
      </c>
      <c r="BH132" s="215">
        <f>IF(N132="sníž. přenesená",J132,0)</f>
        <v>0</v>
      </c>
      <c r="BI132" s="215">
        <f>IF(N132="nulová",J132,0)</f>
        <v>0</v>
      </c>
      <c r="BJ132" s="17" t="s">
        <v>142</v>
      </c>
      <c r="BK132" s="215">
        <f>ROUND(I132*H132,2)</f>
        <v>0</v>
      </c>
      <c r="BL132" s="17" t="s">
        <v>228</v>
      </c>
      <c r="BM132" s="17" t="s">
        <v>242</v>
      </c>
    </row>
    <row r="133" spans="2:47" s="1" customFormat="1" ht="12">
      <c r="B133" s="38"/>
      <c r="C133" s="39"/>
      <c r="D133" s="216" t="s">
        <v>144</v>
      </c>
      <c r="E133" s="39"/>
      <c r="F133" s="217" t="s">
        <v>238</v>
      </c>
      <c r="G133" s="39"/>
      <c r="H133" s="39"/>
      <c r="I133" s="130"/>
      <c r="J133" s="39"/>
      <c r="K133" s="39"/>
      <c r="L133" s="43"/>
      <c r="M133" s="218"/>
      <c r="N133" s="79"/>
      <c r="O133" s="79"/>
      <c r="P133" s="79"/>
      <c r="Q133" s="79"/>
      <c r="R133" s="79"/>
      <c r="S133" s="79"/>
      <c r="T133" s="80"/>
      <c r="AT133" s="17" t="s">
        <v>144</v>
      </c>
      <c r="AU133" s="17" t="s">
        <v>142</v>
      </c>
    </row>
    <row r="134" spans="2:65" s="1" customFormat="1" ht="16.5" customHeight="1">
      <c r="B134" s="38"/>
      <c r="C134" s="204" t="s">
        <v>243</v>
      </c>
      <c r="D134" s="204" t="s">
        <v>136</v>
      </c>
      <c r="E134" s="205" t="s">
        <v>244</v>
      </c>
      <c r="F134" s="206" t="s">
        <v>245</v>
      </c>
      <c r="G134" s="207" t="s">
        <v>184</v>
      </c>
      <c r="H134" s="208">
        <v>1</v>
      </c>
      <c r="I134" s="209"/>
      <c r="J134" s="210">
        <f>ROUND(I134*H134,2)</f>
        <v>0</v>
      </c>
      <c r="K134" s="206" t="s">
        <v>140</v>
      </c>
      <c r="L134" s="43"/>
      <c r="M134" s="211" t="s">
        <v>19</v>
      </c>
      <c r="N134" s="212" t="s">
        <v>44</v>
      </c>
      <c r="O134" s="79"/>
      <c r="P134" s="213">
        <f>O134*H134</f>
        <v>0</v>
      </c>
      <c r="Q134" s="213">
        <v>0.00247</v>
      </c>
      <c r="R134" s="213">
        <f>Q134*H134</f>
        <v>0.00247</v>
      </c>
      <c r="S134" s="213">
        <v>0</v>
      </c>
      <c r="T134" s="214">
        <f>S134*H134</f>
        <v>0</v>
      </c>
      <c r="AR134" s="17" t="s">
        <v>228</v>
      </c>
      <c r="AT134" s="17" t="s">
        <v>136</v>
      </c>
      <c r="AU134" s="17" t="s">
        <v>142</v>
      </c>
      <c r="AY134" s="17" t="s">
        <v>133</v>
      </c>
      <c r="BE134" s="215">
        <f>IF(N134="základní",J134,0)</f>
        <v>0</v>
      </c>
      <c r="BF134" s="215">
        <f>IF(N134="snížená",J134,0)</f>
        <v>0</v>
      </c>
      <c r="BG134" s="215">
        <f>IF(N134="zákl. přenesená",J134,0)</f>
        <v>0</v>
      </c>
      <c r="BH134" s="215">
        <f>IF(N134="sníž. přenesená",J134,0)</f>
        <v>0</v>
      </c>
      <c r="BI134" s="215">
        <f>IF(N134="nulová",J134,0)</f>
        <v>0</v>
      </c>
      <c r="BJ134" s="17" t="s">
        <v>142</v>
      </c>
      <c r="BK134" s="215">
        <f>ROUND(I134*H134,2)</f>
        <v>0</v>
      </c>
      <c r="BL134" s="17" t="s">
        <v>228</v>
      </c>
      <c r="BM134" s="17" t="s">
        <v>246</v>
      </c>
    </row>
    <row r="135" spans="2:65" s="1" customFormat="1" ht="16.5" customHeight="1">
      <c r="B135" s="38"/>
      <c r="C135" s="204" t="s">
        <v>247</v>
      </c>
      <c r="D135" s="204" t="s">
        <v>136</v>
      </c>
      <c r="E135" s="205" t="s">
        <v>248</v>
      </c>
      <c r="F135" s="206" t="s">
        <v>249</v>
      </c>
      <c r="G135" s="207" t="s">
        <v>184</v>
      </c>
      <c r="H135" s="208">
        <v>5</v>
      </c>
      <c r="I135" s="209"/>
      <c r="J135" s="210">
        <f>ROUND(I135*H135,2)</f>
        <v>0</v>
      </c>
      <c r="K135" s="206" t="s">
        <v>140</v>
      </c>
      <c r="L135" s="43"/>
      <c r="M135" s="211" t="s">
        <v>19</v>
      </c>
      <c r="N135" s="212" t="s">
        <v>44</v>
      </c>
      <c r="O135" s="79"/>
      <c r="P135" s="213">
        <f>O135*H135</f>
        <v>0</v>
      </c>
      <c r="Q135" s="213">
        <v>0.00101</v>
      </c>
      <c r="R135" s="213">
        <f>Q135*H135</f>
        <v>0.005050000000000001</v>
      </c>
      <c r="S135" s="213">
        <v>0</v>
      </c>
      <c r="T135" s="214">
        <f>S135*H135</f>
        <v>0</v>
      </c>
      <c r="AR135" s="17" t="s">
        <v>228</v>
      </c>
      <c r="AT135" s="17" t="s">
        <v>136</v>
      </c>
      <c r="AU135" s="17" t="s">
        <v>142</v>
      </c>
      <c r="AY135" s="17" t="s">
        <v>133</v>
      </c>
      <c r="BE135" s="215">
        <f>IF(N135="základní",J135,0)</f>
        <v>0</v>
      </c>
      <c r="BF135" s="215">
        <f>IF(N135="snížená",J135,0)</f>
        <v>0</v>
      </c>
      <c r="BG135" s="215">
        <f>IF(N135="zákl. přenesená",J135,0)</f>
        <v>0</v>
      </c>
      <c r="BH135" s="215">
        <f>IF(N135="sníž. přenesená",J135,0)</f>
        <v>0</v>
      </c>
      <c r="BI135" s="215">
        <f>IF(N135="nulová",J135,0)</f>
        <v>0</v>
      </c>
      <c r="BJ135" s="17" t="s">
        <v>142</v>
      </c>
      <c r="BK135" s="215">
        <f>ROUND(I135*H135,2)</f>
        <v>0</v>
      </c>
      <c r="BL135" s="17" t="s">
        <v>228</v>
      </c>
      <c r="BM135" s="17" t="s">
        <v>250</v>
      </c>
    </row>
    <row r="136" spans="2:65" s="1" customFormat="1" ht="16.5" customHeight="1">
      <c r="B136" s="38"/>
      <c r="C136" s="204" t="s">
        <v>251</v>
      </c>
      <c r="D136" s="204" t="s">
        <v>136</v>
      </c>
      <c r="E136" s="205" t="s">
        <v>252</v>
      </c>
      <c r="F136" s="206" t="s">
        <v>253</v>
      </c>
      <c r="G136" s="207" t="s">
        <v>184</v>
      </c>
      <c r="H136" s="208">
        <v>2</v>
      </c>
      <c r="I136" s="209"/>
      <c r="J136" s="210">
        <f>ROUND(I136*H136,2)</f>
        <v>0</v>
      </c>
      <c r="K136" s="206" t="s">
        <v>140</v>
      </c>
      <c r="L136" s="43"/>
      <c r="M136" s="211" t="s">
        <v>19</v>
      </c>
      <c r="N136" s="212" t="s">
        <v>44</v>
      </c>
      <c r="O136" s="79"/>
      <c r="P136" s="213">
        <f>O136*H136</f>
        <v>0</v>
      </c>
      <c r="Q136" s="213">
        <v>0.00134</v>
      </c>
      <c r="R136" s="213">
        <f>Q136*H136</f>
        <v>0.00268</v>
      </c>
      <c r="S136" s="213">
        <v>0</v>
      </c>
      <c r="T136" s="214">
        <f>S136*H136</f>
        <v>0</v>
      </c>
      <c r="AR136" s="17" t="s">
        <v>228</v>
      </c>
      <c r="AT136" s="17" t="s">
        <v>136</v>
      </c>
      <c r="AU136" s="17" t="s">
        <v>142</v>
      </c>
      <c r="AY136" s="17" t="s">
        <v>133</v>
      </c>
      <c r="BE136" s="215">
        <f>IF(N136="základní",J136,0)</f>
        <v>0</v>
      </c>
      <c r="BF136" s="215">
        <f>IF(N136="snížená",J136,0)</f>
        <v>0</v>
      </c>
      <c r="BG136" s="215">
        <f>IF(N136="zákl. přenesená",J136,0)</f>
        <v>0</v>
      </c>
      <c r="BH136" s="215">
        <f>IF(N136="sníž. přenesená",J136,0)</f>
        <v>0</v>
      </c>
      <c r="BI136" s="215">
        <f>IF(N136="nulová",J136,0)</f>
        <v>0</v>
      </c>
      <c r="BJ136" s="17" t="s">
        <v>142</v>
      </c>
      <c r="BK136" s="215">
        <f>ROUND(I136*H136,2)</f>
        <v>0</v>
      </c>
      <c r="BL136" s="17" t="s">
        <v>228</v>
      </c>
      <c r="BM136" s="17" t="s">
        <v>254</v>
      </c>
    </row>
    <row r="137" spans="2:65" s="1" customFormat="1" ht="16.5" customHeight="1">
      <c r="B137" s="38"/>
      <c r="C137" s="204" t="s">
        <v>255</v>
      </c>
      <c r="D137" s="204" t="s">
        <v>136</v>
      </c>
      <c r="E137" s="205" t="s">
        <v>256</v>
      </c>
      <c r="F137" s="206" t="s">
        <v>257</v>
      </c>
      <c r="G137" s="207" t="s">
        <v>236</v>
      </c>
      <c r="H137" s="208">
        <v>0.5</v>
      </c>
      <c r="I137" s="209"/>
      <c r="J137" s="210">
        <f>ROUND(I137*H137,2)</f>
        <v>0</v>
      </c>
      <c r="K137" s="206" t="s">
        <v>140</v>
      </c>
      <c r="L137" s="43"/>
      <c r="M137" s="211" t="s">
        <v>19</v>
      </c>
      <c r="N137" s="212" t="s">
        <v>44</v>
      </c>
      <c r="O137" s="79"/>
      <c r="P137" s="213">
        <f>O137*H137</f>
        <v>0</v>
      </c>
      <c r="Q137" s="213">
        <v>0.00126</v>
      </c>
      <c r="R137" s="213">
        <f>Q137*H137</f>
        <v>0.00063</v>
      </c>
      <c r="S137" s="213">
        <v>0</v>
      </c>
      <c r="T137" s="214">
        <f>S137*H137</f>
        <v>0</v>
      </c>
      <c r="AR137" s="17" t="s">
        <v>228</v>
      </c>
      <c r="AT137" s="17" t="s">
        <v>136</v>
      </c>
      <c r="AU137" s="17" t="s">
        <v>142</v>
      </c>
      <c r="AY137" s="17" t="s">
        <v>133</v>
      </c>
      <c r="BE137" s="215">
        <f>IF(N137="základní",J137,0)</f>
        <v>0</v>
      </c>
      <c r="BF137" s="215">
        <f>IF(N137="snížená",J137,0)</f>
        <v>0</v>
      </c>
      <c r="BG137" s="215">
        <f>IF(N137="zákl. přenesená",J137,0)</f>
        <v>0</v>
      </c>
      <c r="BH137" s="215">
        <f>IF(N137="sníž. přenesená",J137,0)</f>
        <v>0</v>
      </c>
      <c r="BI137" s="215">
        <f>IF(N137="nulová",J137,0)</f>
        <v>0</v>
      </c>
      <c r="BJ137" s="17" t="s">
        <v>142</v>
      </c>
      <c r="BK137" s="215">
        <f>ROUND(I137*H137,2)</f>
        <v>0</v>
      </c>
      <c r="BL137" s="17" t="s">
        <v>228</v>
      </c>
      <c r="BM137" s="17" t="s">
        <v>258</v>
      </c>
    </row>
    <row r="138" spans="2:47" s="1" customFormat="1" ht="12">
      <c r="B138" s="38"/>
      <c r="C138" s="39"/>
      <c r="D138" s="216" t="s">
        <v>144</v>
      </c>
      <c r="E138" s="39"/>
      <c r="F138" s="217" t="s">
        <v>259</v>
      </c>
      <c r="G138" s="39"/>
      <c r="H138" s="39"/>
      <c r="I138" s="130"/>
      <c r="J138" s="39"/>
      <c r="K138" s="39"/>
      <c r="L138" s="43"/>
      <c r="M138" s="218"/>
      <c r="N138" s="79"/>
      <c r="O138" s="79"/>
      <c r="P138" s="79"/>
      <c r="Q138" s="79"/>
      <c r="R138" s="79"/>
      <c r="S138" s="79"/>
      <c r="T138" s="80"/>
      <c r="AT138" s="17" t="s">
        <v>144</v>
      </c>
      <c r="AU138" s="17" t="s">
        <v>142</v>
      </c>
    </row>
    <row r="139" spans="2:65" s="1" customFormat="1" ht="16.5" customHeight="1">
      <c r="B139" s="38"/>
      <c r="C139" s="204" t="s">
        <v>260</v>
      </c>
      <c r="D139" s="204" t="s">
        <v>136</v>
      </c>
      <c r="E139" s="205" t="s">
        <v>261</v>
      </c>
      <c r="F139" s="206" t="s">
        <v>262</v>
      </c>
      <c r="G139" s="207" t="s">
        <v>236</v>
      </c>
      <c r="H139" s="208">
        <v>2.5</v>
      </c>
      <c r="I139" s="209"/>
      <c r="J139" s="210">
        <f>ROUND(I139*H139,2)</f>
        <v>0</v>
      </c>
      <c r="K139" s="206" t="s">
        <v>140</v>
      </c>
      <c r="L139" s="43"/>
      <c r="M139" s="211" t="s">
        <v>19</v>
      </c>
      <c r="N139" s="212" t="s">
        <v>44</v>
      </c>
      <c r="O139" s="79"/>
      <c r="P139" s="213">
        <f>O139*H139</f>
        <v>0</v>
      </c>
      <c r="Q139" s="213">
        <v>0.00175</v>
      </c>
      <c r="R139" s="213">
        <f>Q139*H139</f>
        <v>0.004375</v>
      </c>
      <c r="S139" s="213">
        <v>0</v>
      </c>
      <c r="T139" s="214">
        <f>S139*H139</f>
        <v>0</v>
      </c>
      <c r="AR139" s="17" t="s">
        <v>228</v>
      </c>
      <c r="AT139" s="17" t="s">
        <v>136</v>
      </c>
      <c r="AU139" s="17" t="s">
        <v>142</v>
      </c>
      <c r="AY139" s="17" t="s">
        <v>133</v>
      </c>
      <c r="BE139" s="215">
        <f>IF(N139="základní",J139,0)</f>
        <v>0</v>
      </c>
      <c r="BF139" s="215">
        <f>IF(N139="snížená",J139,0)</f>
        <v>0</v>
      </c>
      <c r="BG139" s="215">
        <f>IF(N139="zákl. přenesená",J139,0)</f>
        <v>0</v>
      </c>
      <c r="BH139" s="215">
        <f>IF(N139="sníž. přenesená",J139,0)</f>
        <v>0</v>
      </c>
      <c r="BI139" s="215">
        <f>IF(N139="nulová",J139,0)</f>
        <v>0</v>
      </c>
      <c r="BJ139" s="17" t="s">
        <v>142</v>
      </c>
      <c r="BK139" s="215">
        <f>ROUND(I139*H139,2)</f>
        <v>0</v>
      </c>
      <c r="BL139" s="17" t="s">
        <v>228</v>
      </c>
      <c r="BM139" s="17" t="s">
        <v>263</v>
      </c>
    </row>
    <row r="140" spans="2:47" s="1" customFormat="1" ht="12">
      <c r="B140" s="38"/>
      <c r="C140" s="39"/>
      <c r="D140" s="216" t="s">
        <v>144</v>
      </c>
      <c r="E140" s="39"/>
      <c r="F140" s="217" t="s">
        <v>259</v>
      </c>
      <c r="G140" s="39"/>
      <c r="H140" s="39"/>
      <c r="I140" s="130"/>
      <c r="J140" s="39"/>
      <c r="K140" s="39"/>
      <c r="L140" s="43"/>
      <c r="M140" s="218"/>
      <c r="N140" s="79"/>
      <c r="O140" s="79"/>
      <c r="P140" s="79"/>
      <c r="Q140" s="79"/>
      <c r="R140" s="79"/>
      <c r="S140" s="79"/>
      <c r="T140" s="80"/>
      <c r="AT140" s="17" t="s">
        <v>144</v>
      </c>
      <c r="AU140" s="17" t="s">
        <v>142</v>
      </c>
    </row>
    <row r="141" spans="2:65" s="1" customFormat="1" ht="16.5" customHeight="1">
      <c r="B141" s="38"/>
      <c r="C141" s="204" t="s">
        <v>264</v>
      </c>
      <c r="D141" s="204" t="s">
        <v>136</v>
      </c>
      <c r="E141" s="205" t="s">
        <v>265</v>
      </c>
      <c r="F141" s="206" t="s">
        <v>266</v>
      </c>
      <c r="G141" s="207" t="s">
        <v>236</v>
      </c>
      <c r="H141" s="208">
        <v>12</v>
      </c>
      <c r="I141" s="209"/>
      <c r="J141" s="210">
        <f>ROUND(I141*H141,2)</f>
        <v>0</v>
      </c>
      <c r="K141" s="206" t="s">
        <v>140</v>
      </c>
      <c r="L141" s="43"/>
      <c r="M141" s="211" t="s">
        <v>19</v>
      </c>
      <c r="N141" s="212" t="s">
        <v>44</v>
      </c>
      <c r="O141" s="79"/>
      <c r="P141" s="213">
        <f>O141*H141</f>
        <v>0</v>
      </c>
      <c r="Q141" s="213">
        <v>0.0011</v>
      </c>
      <c r="R141" s="213">
        <f>Q141*H141</f>
        <v>0.0132</v>
      </c>
      <c r="S141" s="213">
        <v>0</v>
      </c>
      <c r="T141" s="214">
        <f>S141*H141</f>
        <v>0</v>
      </c>
      <c r="AR141" s="17" t="s">
        <v>228</v>
      </c>
      <c r="AT141" s="17" t="s">
        <v>136</v>
      </c>
      <c r="AU141" s="17" t="s">
        <v>142</v>
      </c>
      <c r="AY141" s="17" t="s">
        <v>133</v>
      </c>
      <c r="BE141" s="215">
        <f>IF(N141="základní",J141,0)</f>
        <v>0</v>
      </c>
      <c r="BF141" s="215">
        <f>IF(N141="snížená",J141,0)</f>
        <v>0</v>
      </c>
      <c r="BG141" s="215">
        <f>IF(N141="zákl. přenesená",J141,0)</f>
        <v>0</v>
      </c>
      <c r="BH141" s="215">
        <f>IF(N141="sníž. přenesená",J141,0)</f>
        <v>0</v>
      </c>
      <c r="BI141" s="215">
        <f>IF(N141="nulová",J141,0)</f>
        <v>0</v>
      </c>
      <c r="BJ141" s="17" t="s">
        <v>142</v>
      </c>
      <c r="BK141" s="215">
        <f>ROUND(I141*H141,2)</f>
        <v>0</v>
      </c>
      <c r="BL141" s="17" t="s">
        <v>228</v>
      </c>
      <c r="BM141" s="17" t="s">
        <v>267</v>
      </c>
    </row>
    <row r="142" spans="2:47" s="1" customFormat="1" ht="12">
      <c r="B142" s="38"/>
      <c r="C142" s="39"/>
      <c r="D142" s="216" t="s">
        <v>144</v>
      </c>
      <c r="E142" s="39"/>
      <c r="F142" s="217" t="s">
        <v>259</v>
      </c>
      <c r="G142" s="39"/>
      <c r="H142" s="39"/>
      <c r="I142" s="130"/>
      <c r="J142" s="39"/>
      <c r="K142" s="39"/>
      <c r="L142" s="43"/>
      <c r="M142" s="218"/>
      <c r="N142" s="79"/>
      <c r="O142" s="79"/>
      <c r="P142" s="79"/>
      <c r="Q142" s="79"/>
      <c r="R142" s="79"/>
      <c r="S142" s="79"/>
      <c r="T142" s="80"/>
      <c r="AT142" s="17" t="s">
        <v>144</v>
      </c>
      <c r="AU142" s="17" t="s">
        <v>142</v>
      </c>
    </row>
    <row r="143" spans="2:65" s="1" customFormat="1" ht="16.5" customHeight="1">
      <c r="B143" s="38"/>
      <c r="C143" s="204" t="s">
        <v>268</v>
      </c>
      <c r="D143" s="204" t="s">
        <v>136</v>
      </c>
      <c r="E143" s="205" t="s">
        <v>269</v>
      </c>
      <c r="F143" s="206" t="s">
        <v>270</v>
      </c>
      <c r="G143" s="207" t="s">
        <v>236</v>
      </c>
      <c r="H143" s="208">
        <v>10</v>
      </c>
      <c r="I143" s="209"/>
      <c r="J143" s="210">
        <f>ROUND(I143*H143,2)</f>
        <v>0</v>
      </c>
      <c r="K143" s="206" t="s">
        <v>140</v>
      </c>
      <c r="L143" s="43"/>
      <c r="M143" s="211" t="s">
        <v>19</v>
      </c>
      <c r="N143" s="212" t="s">
        <v>44</v>
      </c>
      <c r="O143" s="79"/>
      <c r="P143" s="213">
        <f>O143*H143</f>
        <v>0</v>
      </c>
      <c r="Q143" s="213">
        <v>0.00121</v>
      </c>
      <c r="R143" s="213">
        <f>Q143*H143</f>
        <v>0.0121</v>
      </c>
      <c r="S143" s="213">
        <v>0</v>
      </c>
      <c r="T143" s="214">
        <f>S143*H143</f>
        <v>0</v>
      </c>
      <c r="AR143" s="17" t="s">
        <v>228</v>
      </c>
      <c r="AT143" s="17" t="s">
        <v>136</v>
      </c>
      <c r="AU143" s="17" t="s">
        <v>142</v>
      </c>
      <c r="AY143" s="17" t="s">
        <v>133</v>
      </c>
      <c r="BE143" s="215">
        <f>IF(N143="základní",J143,0)</f>
        <v>0</v>
      </c>
      <c r="BF143" s="215">
        <f>IF(N143="snížená",J143,0)</f>
        <v>0</v>
      </c>
      <c r="BG143" s="215">
        <f>IF(N143="zákl. přenesená",J143,0)</f>
        <v>0</v>
      </c>
      <c r="BH143" s="215">
        <f>IF(N143="sníž. přenesená",J143,0)</f>
        <v>0</v>
      </c>
      <c r="BI143" s="215">
        <f>IF(N143="nulová",J143,0)</f>
        <v>0</v>
      </c>
      <c r="BJ143" s="17" t="s">
        <v>142</v>
      </c>
      <c r="BK143" s="215">
        <f>ROUND(I143*H143,2)</f>
        <v>0</v>
      </c>
      <c r="BL143" s="17" t="s">
        <v>228</v>
      </c>
      <c r="BM143" s="17" t="s">
        <v>271</v>
      </c>
    </row>
    <row r="144" spans="2:47" s="1" customFormat="1" ht="12">
      <c r="B144" s="38"/>
      <c r="C144" s="39"/>
      <c r="D144" s="216" t="s">
        <v>144</v>
      </c>
      <c r="E144" s="39"/>
      <c r="F144" s="217" t="s">
        <v>272</v>
      </c>
      <c r="G144" s="39"/>
      <c r="H144" s="39"/>
      <c r="I144" s="130"/>
      <c r="J144" s="39"/>
      <c r="K144" s="39"/>
      <c r="L144" s="43"/>
      <c r="M144" s="218"/>
      <c r="N144" s="79"/>
      <c r="O144" s="79"/>
      <c r="P144" s="79"/>
      <c r="Q144" s="79"/>
      <c r="R144" s="79"/>
      <c r="S144" s="79"/>
      <c r="T144" s="80"/>
      <c r="AT144" s="17" t="s">
        <v>144</v>
      </c>
      <c r="AU144" s="17" t="s">
        <v>142</v>
      </c>
    </row>
    <row r="145" spans="2:65" s="1" customFormat="1" ht="16.5" customHeight="1">
      <c r="B145" s="38"/>
      <c r="C145" s="204" t="s">
        <v>273</v>
      </c>
      <c r="D145" s="204" t="s">
        <v>136</v>
      </c>
      <c r="E145" s="205" t="s">
        <v>274</v>
      </c>
      <c r="F145" s="206" t="s">
        <v>275</v>
      </c>
      <c r="G145" s="207" t="s">
        <v>236</v>
      </c>
      <c r="H145" s="208">
        <v>20</v>
      </c>
      <c r="I145" s="209"/>
      <c r="J145" s="210">
        <f>ROUND(I145*H145,2)</f>
        <v>0</v>
      </c>
      <c r="K145" s="206" t="s">
        <v>140</v>
      </c>
      <c r="L145" s="43"/>
      <c r="M145" s="211" t="s">
        <v>19</v>
      </c>
      <c r="N145" s="212" t="s">
        <v>44</v>
      </c>
      <c r="O145" s="79"/>
      <c r="P145" s="213">
        <f>O145*H145</f>
        <v>0</v>
      </c>
      <c r="Q145" s="213">
        <v>0.00029</v>
      </c>
      <c r="R145" s="213">
        <f>Q145*H145</f>
        <v>0.0058</v>
      </c>
      <c r="S145" s="213">
        <v>0</v>
      </c>
      <c r="T145" s="214">
        <f>S145*H145</f>
        <v>0</v>
      </c>
      <c r="AR145" s="17" t="s">
        <v>228</v>
      </c>
      <c r="AT145" s="17" t="s">
        <v>136</v>
      </c>
      <c r="AU145" s="17" t="s">
        <v>142</v>
      </c>
      <c r="AY145" s="17" t="s">
        <v>133</v>
      </c>
      <c r="BE145" s="215">
        <f>IF(N145="základní",J145,0)</f>
        <v>0</v>
      </c>
      <c r="BF145" s="215">
        <f>IF(N145="snížená",J145,0)</f>
        <v>0</v>
      </c>
      <c r="BG145" s="215">
        <f>IF(N145="zákl. přenesená",J145,0)</f>
        <v>0</v>
      </c>
      <c r="BH145" s="215">
        <f>IF(N145="sníž. přenesená",J145,0)</f>
        <v>0</v>
      </c>
      <c r="BI145" s="215">
        <f>IF(N145="nulová",J145,0)</f>
        <v>0</v>
      </c>
      <c r="BJ145" s="17" t="s">
        <v>142</v>
      </c>
      <c r="BK145" s="215">
        <f>ROUND(I145*H145,2)</f>
        <v>0</v>
      </c>
      <c r="BL145" s="17" t="s">
        <v>228</v>
      </c>
      <c r="BM145" s="17" t="s">
        <v>276</v>
      </c>
    </row>
    <row r="146" spans="2:47" s="1" customFormat="1" ht="12">
      <c r="B146" s="38"/>
      <c r="C146" s="39"/>
      <c r="D146" s="216" t="s">
        <v>144</v>
      </c>
      <c r="E146" s="39"/>
      <c r="F146" s="217" t="s">
        <v>272</v>
      </c>
      <c r="G146" s="39"/>
      <c r="H146" s="39"/>
      <c r="I146" s="130"/>
      <c r="J146" s="39"/>
      <c r="K146" s="39"/>
      <c r="L146" s="43"/>
      <c r="M146" s="218"/>
      <c r="N146" s="79"/>
      <c r="O146" s="79"/>
      <c r="P146" s="79"/>
      <c r="Q146" s="79"/>
      <c r="R146" s="79"/>
      <c r="S146" s="79"/>
      <c r="T146" s="80"/>
      <c r="AT146" s="17" t="s">
        <v>144</v>
      </c>
      <c r="AU146" s="17" t="s">
        <v>142</v>
      </c>
    </row>
    <row r="147" spans="2:65" s="1" customFormat="1" ht="16.5" customHeight="1">
      <c r="B147" s="38"/>
      <c r="C147" s="204" t="s">
        <v>277</v>
      </c>
      <c r="D147" s="204" t="s">
        <v>136</v>
      </c>
      <c r="E147" s="205" t="s">
        <v>278</v>
      </c>
      <c r="F147" s="206" t="s">
        <v>279</v>
      </c>
      <c r="G147" s="207" t="s">
        <v>236</v>
      </c>
      <c r="H147" s="208">
        <v>15</v>
      </c>
      <c r="I147" s="209"/>
      <c r="J147" s="210">
        <f>ROUND(I147*H147,2)</f>
        <v>0</v>
      </c>
      <c r="K147" s="206" t="s">
        <v>140</v>
      </c>
      <c r="L147" s="43"/>
      <c r="M147" s="211" t="s">
        <v>19</v>
      </c>
      <c r="N147" s="212" t="s">
        <v>44</v>
      </c>
      <c r="O147" s="79"/>
      <c r="P147" s="213">
        <f>O147*H147</f>
        <v>0</v>
      </c>
      <c r="Q147" s="213">
        <v>0.00035</v>
      </c>
      <c r="R147" s="213">
        <f>Q147*H147</f>
        <v>0.00525</v>
      </c>
      <c r="S147" s="213">
        <v>0</v>
      </c>
      <c r="T147" s="214">
        <f>S147*H147</f>
        <v>0</v>
      </c>
      <c r="AR147" s="17" t="s">
        <v>228</v>
      </c>
      <c r="AT147" s="17" t="s">
        <v>136</v>
      </c>
      <c r="AU147" s="17" t="s">
        <v>142</v>
      </c>
      <c r="AY147" s="17" t="s">
        <v>133</v>
      </c>
      <c r="BE147" s="215">
        <f>IF(N147="základní",J147,0)</f>
        <v>0</v>
      </c>
      <c r="BF147" s="215">
        <f>IF(N147="snížená",J147,0)</f>
        <v>0</v>
      </c>
      <c r="BG147" s="215">
        <f>IF(N147="zákl. přenesená",J147,0)</f>
        <v>0</v>
      </c>
      <c r="BH147" s="215">
        <f>IF(N147="sníž. přenesená",J147,0)</f>
        <v>0</v>
      </c>
      <c r="BI147" s="215">
        <f>IF(N147="nulová",J147,0)</f>
        <v>0</v>
      </c>
      <c r="BJ147" s="17" t="s">
        <v>142</v>
      </c>
      <c r="BK147" s="215">
        <f>ROUND(I147*H147,2)</f>
        <v>0</v>
      </c>
      <c r="BL147" s="17" t="s">
        <v>228</v>
      </c>
      <c r="BM147" s="17" t="s">
        <v>280</v>
      </c>
    </row>
    <row r="148" spans="2:47" s="1" customFormat="1" ht="12">
      <c r="B148" s="38"/>
      <c r="C148" s="39"/>
      <c r="D148" s="216" t="s">
        <v>144</v>
      </c>
      <c r="E148" s="39"/>
      <c r="F148" s="217" t="s">
        <v>272</v>
      </c>
      <c r="G148" s="39"/>
      <c r="H148" s="39"/>
      <c r="I148" s="130"/>
      <c r="J148" s="39"/>
      <c r="K148" s="39"/>
      <c r="L148" s="43"/>
      <c r="M148" s="218"/>
      <c r="N148" s="79"/>
      <c r="O148" s="79"/>
      <c r="P148" s="79"/>
      <c r="Q148" s="79"/>
      <c r="R148" s="79"/>
      <c r="S148" s="79"/>
      <c r="T148" s="80"/>
      <c r="AT148" s="17" t="s">
        <v>144</v>
      </c>
      <c r="AU148" s="17" t="s">
        <v>142</v>
      </c>
    </row>
    <row r="149" spans="2:65" s="1" customFormat="1" ht="16.5" customHeight="1">
      <c r="B149" s="38"/>
      <c r="C149" s="204" t="s">
        <v>281</v>
      </c>
      <c r="D149" s="204" t="s">
        <v>136</v>
      </c>
      <c r="E149" s="205" t="s">
        <v>282</v>
      </c>
      <c r="F149" s="206" t="s">
        <v>283</v>
      </c>
      <c r="G149" s="207" t="s">
        <v>184</v>
      </c>
      <c r="H149" s="208">
        <v>9</v>
      </c>
      <c r="I149" s="209"/>
      <c r="J149" s="210">
        <f>ROUND(I149*H149,2)</f>
        <v>0</v>
      </c>
      <c r="K149" s="206" t="s">
        <v>140</v>
      </c>
      <c r="L149" s="43"/>
      <c r="M149" s="211" t="s">
        <v>19</v>
      </c>
      <c r="N149" s="212" t="s">
        <v>44</v>
      </c>
      <c r="O149" s="79"/>
      <c r="P149" s="213">
        <f>O149*H149</f>
        <v>0</v>
      </c>
      <c r="Q149" s="213">
        <v>0</v>
      </c>
      <c r="R149" s="213">
        <f>Q149*H149</f>
        <v>0</v>
      </c>
      <c r="S149" s="213">
        <v>0</v>
      </c>
      <c r="T149" s="214">
        <f>S149*H149</f>
        <v>0</v>
      </c>
      <c r="AR149" s="17" t="s">
        <v>228</v>
      </c>
      <c r="AT149" s="17" t="s">
        <v>136</v>
      </c>
      <c r="AU149" s="17" t="s">
        <v>142</v>
      </c>
      <c r="AY149" s="17" t="s">
        <v>133</v>
      </c>
      <c r="BE149" s="215">
        <f>IF(N149="základní",J149,0)</f>
        <v>0</v>
      </c>
      <c r="BF149" s="215">
        <f>IF(N149="snížená",J149,0)</f>
        <v>0</v>
      </c>
      <c r="BG149" s="215">
        <f>IF(N149="zákl. přenesená",J149,0)</f>
        <v>0</v>
      </c>
      <c r="BH149" s="215">
        <f>IF(N149="sníž. přenesená",J149,0)</f>
        <v>0</v>
      </c>
      <c r="BI149" s="215">
        <f>IF(N149="nulová",J149,0)</f>
        <v>0</v>
      </c>
      <c r="BJ149" s="17" t="s">
        <v>142</v>
      </c>
      <c r="BK149" s="215">
        <f>ROUND(I149*H149,2)</f>
        <v>0</v>
      </c>
      <c r="BL149" s="17" t="s">
        <v>228</v>
      </c>
      <c r="BM149" s="17" t="s">
        <v>284</v>
      </c>
    </row>
    <row r="150" spans="2:47" s="1" customFormat="1" ht="12">
      <c r="B150" s="38"/>
      <c r="C150" s="39"/>
      <c r="D150" s="216" t="s">
        <v>144</v>
      </c>
      <c r="E150" s="39"/>
      <c r="F150" s="217" t="s">
        <v>285</v>
      </c>
      <c r="G150" s="39"/>
      <c r="H150" s="39"/>
      <c r="I150" s="130"/>
      <c r="J150" s="39"/>
      <c r="K150" s="39"/>
      <c r="L150" s="43"/>
      <c r="M150" s="218"/>
      <c r="N150" s="79"/>
      <c r="O150" s="79"/>
      <c r="P150" s="79"/>
      <c r="Q150" s="79"/>
      <c r="R150" s="79"/>
      <c r="S150" s="79"/>
      <c r="T150" s="80"/>
      <c r="AT150" s="17" t="s">
        <v>144</v>
      </c>
      <c r="AU150" s="17" t="s">
        <v>142</v>
      </c>
    </row>
    <row r="151" spans="2:65" s="1" customFormat="1" ht="16.5" customHeight="1">
      <c r="B151" s="38"/>
      <c r="C151" s="204" t="s">
        <v>8</v>
      </c>
      <c r="D151" s="204" t="s">
        <v>136</v>
      </c>
      <c r="E151" s="205" t="s">
        <v>286</v>
      </c>
      <c r="F151" s="206" t="s">
        <v>287</v>
      </c>
      <c r="G151" s="207" t="s">
        <v>184</v>
      </c>
      <c r="H151" s="208">
        <v>4</v>
      </c>
      <c r="I151" s="209"/>
      <c r="J151" s="210">
        <f>ROUND(I151*H151,2)</f>
        <v>0</v>
      </c>
      <c r="K151" s="206" t="s">
        <v>140</v>
      </c>
      <c r="L151" s="43"/>
      <c r="M151" s="211" t="s">
        <v>19</v>
      </c>
      <c r="N151" s="212" t="s">
        <v>44</v>
      </c>
      <c r="O151" s="79"/>
      <c r="P151" s="213">
        <f>O151*H151</f>
        <v>0</v>
      </c>
      <c r="Q151" s="213">
        <v>0</v>
      </c>
      <c r="R151" s="213">
        <f>Q151*H151</f>
        <v>0</v>
      </c>
      <c r="S151" s="213">
        <v>0</v>
      </c>
      <c r="T151" s="214">
        <f>S151*H151</f>
        <v>0</v>
      </c>
      <c r="AR151" s="17" t="s">
        <v>228</v>
      </c>
      <c r="AT151" s="17" t="s">
        <v>136</v>
      </c>
      <c r="AU151" s="17" t="s">
        <v>142</v>
      </c>
      <c r="AY151" s="17" t="s">
        <v>133</v>
      </c>
      <c r="BE151" s="215">
        <f>IF(N151="základní",J151,0)</f>
        <v>0</v>
      </c>
      <c r="BF151" s="215">
        <f>IF(N151="snížená",J151,0)</f>
        <v>0</v>
      </c>
      <c r="BG151" s="215">
        <f>IF(N151="zákl. přenesená",J151,0)</f>
        <v>0</v>
      </c>
      <c r="BH151" s="215">
        <f>IF(N151="sníž. přenesená",J151,0)</f>
        <v>0</v>
      </c>
      <c r="BI151" s="215">
        <f>IF(N151="nulová",J151,0)</f>
        <v>0</v>
      </c>
      <c r="BJ151" s="17" t="s">
        <v>142</v>
      </c>
      <c r="BK151" s="215">
        <f>ROUND(I151*H151,2)</f>
        <v>0</v>
      </c>
      <c r="BL151" s="17" t="s">
        <v>228</v>
      </c>
      <c r="BM151" s="17" t="s">
        <v>288</v>
      </c>
    </row>
    <row r="152" spans="2:47" s="1" customFormat="1" ht="12">
      <c r="B152" s="38"/>
      <c r="C152" s="39"/>
      <c r="D152" s="216" t="s">
        <v>144</v>
      </c>
      <c r="E152" s="39"/>
      <c r="F152" s="217" t="s">
        <v>285</v>
      </c>
      <c r="G152" s="39"/>
      <c r="H152" s="39"/>
      <c r="I152" s="130"/>
      <c r="J152" s="39"/>
      <c r="K152" s="39"/>
      <c r="L152" s="43"/>
      <c r="M152" s="218"/>
      <c r="N152" s="79"/>
      <c r="O152" s="79"/>
      <c r="P152" s="79"/>
      <c r="Q152" s="79"/>
      <c r="R152" s="79"/>
      <c r="S152" s="79"/>
      <c r="T152" s="80"/>
      <c r="AT152" s="17" t="s">
        <v>144</v>
      </c>
      <c r="AU152" s="17" t="s">
        <v>142</v>
      </c>
    </row>
    <row r="153" spans="2:65" s="1" customFormat="1" ht="16.5" customHeight="1">
      <c r="B153" s="38"/>
      <c r="C153" s="204" t="s">
        <v>228</v>
      </c>
      <c r="D153" s="204" t="s">
        <v>136</v>
      </c>
      <c r="E153" s="205" t="s">
        <v>289</v>
      </c>
      <c r="F153" s="206" t="s">
        <v>290</v>
      </c>
      <c r="G153" s="207" t="s">
        <v>184</v>
      </c>
      <c r="H153" s="208">
        <v>5</v>
      </c>
      <c r="I153" s="209"/>
      <c r="J153" s="210">
        <f>ROUND(I153*H153,2)</f>
        <v>0</v>
      </c>
      <c r="K153" s="206" t="s">
        <v>140</v>
      </c>
      <c r="L153" s="43"/>
      <c r="M153" s="211" t="s">
        <v>19</v>
      </c>
      <c r="N153" s="212" t="s">
        <v>44</v>
      </c>
      <c r="O153" s="79"/>
      <c r="P153" s="213">
        <f>O153*H153</f>
        <v>0</v>
      </c>
      <c r="Q153" s="213">
        <v>0</v>
      </c>
      <c r="R153" s="213">
        <f>Q153*H153</f>
        <v>0</v>
      </c>
      <c r="S153" s="213">
        <v>0</v>
      </c>
      <c r="T153" s="214">
        <f>S153*H153</f>
        <v>0</v>
      </c>
      <c r="AR153" s="17" t="s">
        <v>228</v>
      </c>
      <c r="AT153" s="17" t="s">
        <v>136</v>
      </c>
      <c r="AU153" s="17" t="s">
        <v>142</v>
      </c>
      <c r="AY153" s="17" t="s">
        <v>133</v>
      </c>
      <c r="BE153" s="215">
        <f>IF(N153="základní",J153,0)</f>
        <v>0</v>
      </c>
      <c r="BF153" s="215">
        <f>IF(N153="snížená",J153,0)</f>
        <v>0</v>
      </c>
      <c r="BG153" s="215">
        <f>IF(N153="zákl. přenesená",J153,0)</f>
        <v>0</v>
      </c>
      <c r="BH153" s="215">
        <f>IF(N153="sníž. přenesená",J153,0)</f>
        <v>0</v>
      </c>
      <c r="BI153" s="215">
        <f>IF(N153="nulová",J153,0)</f>
        <v>0</v>
      </c>
      <c r="BJ153" s="17" t="s">
        <v>142</v>
      </c>
      <c r="BK153" s="215">
        <f>ROUND(I153*H153,2)</f>
        <v>0</v>
      </c>
      <c r="BL153" s="17" t="s">
        <v>228</v>
      </c>
      <c r="BM153" s="17" t="s">
        <v>291</v>
      </c>
    </row>
    <row r="154" spans="2:47" s="1" customFormat="1" ht="12">
      <c r="B154" s="38"/>
      <c r="C154" s="39"/>
      <c r="D154" s="216" t="s">
        <v>144</v>
      </c>
      <c r="E154" s="39"/>
      <c r="F154" s="217" t="s">
        <v>285</v>
      </c>
      <c r="G154" s="39"/>
      <c r="H154" s="39"/>
      <c r="I154" s="130"/>
      <c r="J154" s="39"/>
      <c r="K154" s="39"/>
      <c r="L154" s="43"/>
      <c r="M154" s="218"/>
      <c r="N154" s="79"/>
      <c r="O154" s="79"/>
      <c r="P154" s="79"/>
      <c r="Q154" s="79"/>
      <c r="R154" s="79"/>
      <c r="S154" s="79"/>
      <c r="T154" s="80"/>
      <c r="AT154" s="17" t="s">
        <v>144</v>
      </c>
      <c r="AU154" s="17" t="s">
        <v>142</v>
      </c>
    </row>
    <row r="155" spans="2:65" s="1" customFormat="1" ht="16.5" customHeight="1">
      <c r="B155" s="38"/>
      <c r="C155" s="204" t="s">
        <v>292</v>
      </c>
      <c r="D155" s="204" t="s">
        <v>136</v>
      </c>
      <c r="E155" s="205" t="s">
        <v>293</v>
      </c>
      <c r="F155" s="206" t="s">
        <v>294</v>
      </c>
      <c r="G155" s="207" t="s">
        <v>184</v>
      </c>
      <c r="H155" s="208">
        <v>1</v>
      </c>
      <c r="I155" s="209"/>
      <c r="J155" s="210">
        <f>ROUND(I155*H155,2)</f>
        <v>0</v>
      </c>
      <c r="K155" s="206" t="s">
        <v>140</v>
      </c>
      <c r="L155" s="43"/>
      <c r="M155" s="211" t="s">
        <v>19</v>
      </c>
      <c r="N155" s="212" t="s">
        <v>44</v>
      </c>
      <c r="O155" s="79"/>
      <c r="P155" s="213">
        <f>O155*H155</f>
        <v>0</v>
      </c>
      <c r="Q155" s="213">
        <v>0</v>
      </c>
      <c r="R155" s="213">
        <f>Q155*H155</f>
        <v>0</v>
      </c>
      <c r="S155" s="213">
        <v>0.02961</v>
      </c>
      <c r="T155" s="214">
        <f>S155*H155</f>
        <v>0.02961</v>
      </c>
      <c r="AR155" s="17" t="s">
        <v>228</v>
      </c>
      <c r="AT155" s="17" t="s">
        <v>136</v>
      </c>
      <c r="AU155" s="17" t="s">
        <v>142</v>
      </c>
      <c r="AY155" s="17" t="s">
        <v>133</v>
      </c>
      <c r="BE155" s="215">
        <f>IF(N155="základní",J155,0)</f>
        <v>0</v>
      </c>
      <c r="BF155" s="215">
        <f>IF(N155="snížená",J155,0)</f>
        <v>0</v>
      </c>
      <c r="BG155" s="215">
        <f>IF(N155="zákl. přenesená",J155,0)</f>
        <v>0</v>
      </c>
      <c r="BH155" s="215">
        <f>IF(N155="sníž. přenesená",J155,0)</f>
        <v>0</v>
      </c>
      <c r="BI155" s="215">
        <f>IF(N155="nulová",J155,0)</f>
        <v>0</v>
      </c>
      <c r="BJ155" s="17" t="s">
        <v>142</v>
      </c>
      <c r="BK155" s="215">
        <f>ROUND(I155*H155,2)</f>
        <v>0</v>
      </c>
      <c r="BL155" s="17" t="s">
        <v>228</v>
      </c>
      <c r="BM155" s="17" t="s">
        <v>295</v>
      </c>
    </row>
    <row r="156" spans="2:65" s="1" customFormat="1" ht="16.5" customHeight="1">
      <c r="B156" s="38"/>
      <c r="C156" s="204" t="s">
        <v>296</v>
      </c>
      <c r="D156" s="204" t="s">
        <v>136</v>
      </c>
      <c r="E156" s="205" t="s">
        <v>297</v>
      </c>
      <c r="F156" s="206" t="s">
        <v>298</v>
      </c>
      <c r="G156" s="207" t="s">
        <v>184</v>
      </c>
      <c r="H156" s="208">
        <v>1</v>
      </c>
      <c r="I156" s="209"/>
      <c r="J156" s="210">
        <f>ROUND(I156*H156,2)</f>
        <v>0</v>
      </c>
      <c r="K156" s="206" t="s">
        <v>140</v>
      </c>
      <c r="L156" s="43"/>
      <c r="M156" s="211" t="s">
        <v>19</v>
      </c>
      <c r="N156" s="212" t="s">
        <v>44</v>
      </c>
      <c r="O156" s="79"/>
      <c r="P156" s="213">
        <f>O156*H156</f>
        <v>0</v>
      </c>
      <c r="Q156" s="213">
        <v>0.00542</v>
      </c>
      <c r="R156" s="213">
        <f>Q156*H156</f>
        <v>0.00542</v>
      </c>
      <c r="S156" s="213">
        <v>0</v>
      </c>
      <c r="T156" s="214">
        <f>S156*H156</f>
        <v>0</v>
      </c>
      <c r="AR156" s="17" t="s">
        <v>228</v>
      </c>
      <c r="AT156" s="17" t="s">
        <v>136</v>
      </c>
      <c r="AU156" s="17" t="s">
        <v>142</v>
      </c>
      <c r="AY156" s="17" t="s">
        <v>133</v>
      </c>
      <c r="BE156" s="215">
        <f>IF(N156="základní",J156,0)</f>
        <v>0</v>
      </c>
      <c r="BF156" s="215">
        <f>IF(N156="snížená",J156,0)</f>
        <v>0</v>
      </c>
      <c r="BG156" s="215">
        <f>IF(N156="zákl. přenesená",J156,0)</f>
        <v>0</v>
      </c>
      <c r="BH156" s="215">
        <f>IF(N156="sníž. přenesená",J156,0)</f>
        <v>0</v>
      </c>
      <c r="BI156" s="215">
        <f>IF(N156="nulová",J156,0)</f>
        <v>0</v>
      </c>
      <c r="BJ156" s="17" t="s">
        <v>142</v>
      </c>
      <c r="BK156" s="215">
        <f>ROUND(I156*H156,2)</f>
        <v>0</v>
      </c>
      <c r="BL156" s="17" t="s">
        <v>228</v>
      </c>
      <c r="BM156" s="17" t="s">
        <v>299</v>
      </c>
    </row>
    <row r="157" spans="2:65" s="1" customFormat="1" ht="16.5" customHeight="1">
      <c r="B157" s="38"/>
      <c r="C157" s="204" t="s">
        <v>300</v>
      </c>
      <c r="D157" s="204" t="s">
        <v>136</v>
      </c>
      <c r="E157" s="205" t="s">
        <v>301</v>
      </c>
      <c r="F157" s="206" t="s">
        <v>302</v>
      </c>
      <c r="G157" s="207" t="s">
        <v>184</v>
      </c>
      <c r="H157" s="208">
        <v>1</v>
      </c>
      <c r="I157" s="209"/>
      <c r="J157" s="210">
        <f>ROUND(I157*H157,2)</f>
        <v>0</v>
      </c>
      <c r="K157" s="206" t="s">
        <v>140</v>
      </c>
      <c r="L157" s="43"/>
      <c r="M157" s="211" t="s">
        <v>19</v>
      </c>
      <c r="N157" s="212" t="s">
        <v>44</v>
      </c>
      <c r="O157" s="79"/>
      <c r="P157" s="213">
        <f>O157*H157</f>
        <v>0</v>
      </c>
      <c r="Q157" s="213">
        <v>0.00051</v>
      </c>
      <c r="R157" s="213">
        <f>Q157*H157</f>
        <v>0.00051</v>
      </c>
      <c r="S157" s="213">
        <v>0</v>
      </c>
      <c r="T157" s="214">
        <f>S157*H157</f>
        <v>0</v>
      </c>
      <c r="AR157" s="17" t="s">
        <v>228</v>
      </c>
      <c r="AT157" s="17" t="s">
        <v>136</v>
      </c>
      <c r="AU157" s="17" t="s">
        <v>142</v>
      </c>
      <c r="AY157" s="17" t="s">
        <v>133</v>
      </c>
      <c r="BE157" s="215">
        <f>IF(N157="základní",J157,0)</f>
        <v>0</v>
      </c>
      <c r="BF157" s="215">
        <f>IF(N157="snížená",J157,0)</f>
        <v>0</v>
      </c>
      <c r="BG157" s="215">
        <f>IF(N157="zákl. přenesená",J157,0)</f>
        <v>0</v>
      </c>
      <c r="BH157" s="215">
        <f>IF(N157="sníž. přenesená",J157,0)</f>
        <v>0</v>
      </c>
      <c r="BI157" s="215">
        <f>IF(N157="nulová",J157,0)</f>
        <v>0</v>
      </c>
      <c r="BJ157" s="17" t="s">
        <v>142</v>
      </c>
      <c r="BK157" s="215">
        <f>ROUND(I157*H157,2)</f>
        <v>0</v>
      </c>
      <c r="BL157" s="17" t="s">
        <v>228</v>
      </c>
      <c r="BM157" s="17" t="s">
        <v>303</v>
      </c>
    </row>
    <row r="158" spans="2:65" s="1" customFormat="1" ht="16.5" customHeight="1">
      <c r="B158" s="38"/>
      <c r="C158" s="204" t="s">
        <v>304</v>
      </c>
      <c r="D158" s="204" t="s">
        <v>136</v>
      </c>
      <c r="E158" s="205" t="s">
        <v>305</v>
      </c>
      <c r="F158" s="206" t="s">
        <v>306</v>
      </c>
      <c r="G158" s="207" t="s">
        <v>236</v>
      </c>
      <c r="H158" s="208">
        <v>60</v>
      </c>
      <c r="I158" s="209"/>
      <c r="J158" s="210">
        <f>ROUND(I158*H158,2)</f>
        <v>0</v>
      </c>
      <c r="K158" s="206" t="s">
        <v>140</v>
      </c>
      <c r="L158" s="43"/>
      <c r="M158" s="211" t="s">
        <v>19</v>
      </c>
      <c r="N158" s="212" t="s">
        <v>44</v>
      </c>
      <c r="O158" s="79"/>
      <c r="P158" s="213">
        <f>O158*H158</f>
        <v>0</v>
      </c>
      <c r="Q158" s="213">
        <v>0</v>
      </c>
      <c r="R158" s="213">
        <f>Q158*H158</f>
        <v>0</v>
      </c>
      <c r="S158" s="213">
        <v>0</v>
      </c>
      <c r="T158" s="214">
        <f>S158*H158</f>
        <v>0</v>
      </c>
      <c r="AR158" s="17" t="s">
        <v>228</v>
      </c>
      <c r="AT158" s="17" t="s">
        <v>136</v>
      </c>
      <c r="AU158" s="17" t="s">
        <v>142</v>
      </c>
      <c r="AY158" s="17" t="s">
        <v>133</v>
      </c>
      <c r="BE158" s="215">
        <f>IF(N158="základní",J158,0)</f>
        <v>0</v>
      </c>
      <c r="BF158" s="215">
        <f>IF(N158="snížená",J158,0)</f>
        <v>0</v>
      </c>
      <c r="BG158" s="215">
        <f>IF(N158="zákl. přenesená",J158,0)</f>
        <v>0</v>
      </c>
      <c r="BH158" s="215">
        <f>IF(N158="sníž. přenesená",J158,0)</f>
        <v>0</v>
      </c>
      <c r="BI158" s="215">
        <f>IF(N158="nulová",J158,0)</f>
        <v>0</v>
      </c>
      <c r="BJ158" s="17" t="s">
        <v>142</v>
      </c>
      <c r="BK158" s="215">
        <f>ROUND(I158*H158,2)</f>
        <v>0</v>
      </c>
      <c r="BL158" s="17" t="s">
        <v>228</v>
      </c>
      <c r="BM158" s="17" t="s">
        <v>307</v>
      </c>
    </row>
    <row r="159" spans="2:47" s="1" customFormat="1" ht="12">
      <c r="B159" s="38"/>
      <c r="C159" s="39"/>
      <c r="D159" s="216" t="s">
        <v>144</v>
      </c>
      <c r="E159" s="39"/>
      <c r="F159" s="217" t="s">
        <v>308</v>
      </c>
      <c r="G159" s="39"/>
      <c r="H159" s="39"/>
      <c r="I159" s="130"/>
      <c r="J159" s="39"/>
      <c r="K159" s="39"/>
      <c r="L159" s="43"/>
      <c r="M159" s="218"/>
      <c r="N159" s="79"/>
      <c r="O159" s="79"/>
      <c r="P159" s="79"/>
      <c r="Q159" s="79"/>
      <c r="R159" s="79"/>
      <c r="S159" s="79"/>
      <c r="T159" s="80"/>
      <c r="AT159" s="17" t="s">
        <v>144</v>
      </c>
      <c r="AU159" s="17" t="s">
        <v>142</v>
      </c>
    </row>
    <row r="160" spans="2:65" s="1" customFormat="1" ht="16.5" customHeight="1">
      <c r="B160" s="38"/>
      <c r="C160" s="204" t="s">
        <v>7</v>
      </c>
      <c r="D160" s="204" t="s">
        <v>136</v>
      </c>
      <c r="E160" s="205" t="s">
        <v>309</v>
      </c>
      <c r="F160" s="206" t="s">
        <v>310</v>
      </c>
      <c r="G160" s="207" t="s">
        <v>236</v>
      </c>
      <c r="H160" s="208">
        <v>20</v>
      </c>
      <c r="I160" s="209"/>
      <c r="J160" s="210">
        <f>ROUND(I160*H160,2)</f>
        <v>0</v>
      </c>
      <c r="K160" s="206" t="s">
        <v>140</v>
      </c>
      <c r="L160" s="43"/>
      <c r="M160" s="211" t="s">
        <v>19</v>
      </c>
      <c r="N160" s="212" t="s">
        <v>44</v>
      </c>
      <c r="O160" s="79"/>
      <c r="P160" s="213">
        <f>O160*H160</f>
        <v>0</v>
      </c>
      <c r="Q160" s="213">
        <v>0</v>
      </c>
      <c r="R160" s="213">
        <f>Q160*H160</f>
        <v>0</v>
      </c>
      <c r="S160" s="213">
        <v>0</v>
      </c>
      <c r="T160" s="214">
        <f>S160*H160</f>
        <v>0</v>
      </c>
      <c r="AR160" s="17" t="s">
        <v>228</v>
      </c>
      <c r="AT160" s="17" t="s">
        <v>136</v>
      </c>
      <c r="AU160" s="17" t="s">
        <v>142</v>
      </c>
      <c r="AY160" s="17" t="s">
        <v>133</v>
      </c>
      <c r="BE160" s="215">
        <f>IF(N160="základní",J160,0)</f>
        <v>0</v>
      </c>
      <c r="BF160" s="215">
        <f>IF(N160="snížená",J160,0)</f>
        <v>0</v>
      </c>
      <c r="BG160" s="215">
        <f>IF(N160="zákl. přenesená",J160,0)</f>
        <v>0</v>
      </c>
      <c r="BH160" s="215">
        <f>IF(N160="sníž. přenesená",J160,0)</f>
        <v>0</v>
      </c>
      <c r="BI160" s="215">
        <f>IF(N160="nulová",J160,0)</f>
        <v>0</v>
      </c>
      <c r="BJ160" s="17" t="s">
        <v>142</v>
      </c>
      <c r="BK160" s="215">
        <f>ROUND(I160*H160,2)</f>
        <v>0</v>
      </c>
      <c r="BL160" s="17" t="s">
        <v>228</v>
      </c>
      <c r="BM160" s="17" t="s">
        <v>311</v>
      </c>
    </row>
    <row r="161" spans="2:65" s="1" customFormat="1" ht="22.5" customHeight="1">
      <c r="B161" s="38"/>
      <c r="C161" s="204" t="s">
        <v>312</v>
      </c>
      <c r="D161" s="204" t="s">
        <v>136</v>
      </c>
      <c r="E161" s="205" t="s">
        <v>313</v>
      </c>
      <c r="F161" s="206" t="s">
        <v>314</v>
      </c>
      <c r="G161" s="207" t="s">
        <v>315</v>
      </c>
      <c r="H161" s="229"/>
      <c r="I161" s="209"/>
      <c r="J161" s="210">
        <f>ROUND(I161*H161,2)</f>
        <v>0</v>
      </c>
      <c r="K161" s="206" t="s">
        <v>140</v>
      </c>
      <c r="L161" s="43"/>
      <c r="M161" s="211" t="s">
        <v>19</v>
      </c>
      <c r="N161" s="212" t="s">
        <v>44</v>
      </c>
      <c r="O161" s="79"/>
      <c r="P161" s="213">
        <f>O161*H161</f>
        <v>0</v>
      </c>
      <c r="Q161" s="213">
        <v>0</v>
      </c>
      <c r="R161" s="213">
        <f>Q161*H161</f>
        <v>0</v>
      </c>
      <c r="S161" s="213">
        <v>0</v>
      </c>
      <c r="T161" s="214">
        <f>S161*H161</f>
        <v>0</v>
      </c>
      <c r="AR161" s="17" t="s">
        <v>228</v>
      </c>
      <c r="AT161" s="17" t="s">
        <v>136</v>
      </c>
      <c r="AU161" s="17" t="s">
        <v>142</v>
      </c>
      <c r="AY161" s="17" t="s">
        <v>133</v>
      </c>
      <c r="BE161" s="215">
        <f>IF(N161="základní",J161,0)</f>
        <v>0</v>
      </c>
      <c r="BF161" s="215">
        <f>IF(N161="snížená",J161,0)</f>
        <v>0</v>
      </c>
      <c r="BG161" s="215">
        <f>IF(N161="zákl. přenesená",J161,0)</f>
        <v>0</v>
      </c>
      <c r="BH161" s="215">
        <f>IF(N161="sníž. přenesená",J161,0)</f>
        <v>0</v>
      </c>
      <c r="BI161" s="215">
        <f>IF(N161="nulová",J161,0)</f>
        <v>0</v>
      </c>
      <c r="BJ161" s="17" t="s">
        <v>142</v>
      </c>
      <c r="BK161" s="215">
        <f>ROUND(I161*H161,2)</f>
        <v>0</v>
      </c>
      <c r="BL161" s="17" t="s">
        <v>228</v>
      </c>
      <c r="BM161" s="17" t="s">
        <v>316</v>
      </c>
    </row>
    <row r="162" spans="2:47" s="1" customFormat="1" ht="12">
      <c r="B162" s="38"/>
      <c r="C162" s="39"/>
      <c r="D162" s="216" t="s">
        <v>144</v>
      </c>
      <c r="E162" s="39"/>
      <c r="F162" s="217" t="s">
        <v>317</v>
      </c>
      <c r="G162" s="39"/>
      <c r="H162" s="39"/>
      <c r="I162" s="130"/>
      <c r="J162" s="39"/>
      <c r="K162" s="39"/>
      <c r="L162" s="43"/>
      <c r="M162" s="218"/>
      <c r="N162" s="79"/>
      <c r="O162" s="79"/>
      <c r="P162" s="79"/>
      <c r="Q162" s="79"/>
      <c r="R162" s="79"/>
      <c r="S162" s="79"/>
      <c r="T162" s="80"/>
      <c r="AT162" s="17" t="s">
        <v>144</v>
      </c>
      <c r="AU162" s="17" t="s">
        <v>142</v>
      </c>
    </row>
    <row r="163" spans="2:63" s="10" customFormat="1" ht="22.8" customHeight="1">
      <c r="B163" s="188"/>
      <c r="C163" s="189"/>
      <c r="D163" s="190" t="s">
        <v>71</v>
      </c>
      <c r="E163" s="202" t="s">
        <v>318</v>
      </c>
      <c r="F163" s="202" t="s">
        <v>319</v>
      </c>
      <c r="G163" s="189"/>
      <c r="H163" s="189"/>
      <c r="I163" s="192"/>
      <c r="J163" s="203">
        <f>BK163</f>
        <v>0</v>
      </c>
      <c r="K163" s="189"/>
      <c r="L163" s="194"/>
      <c r="M163" s="195"/>
      <c r="N163" s="196"/>
      <c r="O163" s="196"/>
      <c r="P163" s="197">
        <f>SUM(P164:P204)</f>
        <v>0</v>
      </c>
      <c r="Q163" s="196"/>
      <c r="R163" s="197">
        <f>SUM(R164:R204)</f>
        <v>0.08527000000000003</v>
      </c>
      <c r="S163" s="196"/>
      <c r="T163" s="198">
        <f>SUM(T164:T204)</f>
        <v>0.05982</v>
      </c>
      <c r="AR163" s="199" t="s">
        <v>142</v>
      </c>
      <c r="AT163" s="200" t="s">
        <v>71</v>
      </c>
      <c r="AU163" s="200" t="s">
        <v>80</v>
      </c>
      <c r="AY163" s="199" t="s">
        <v>133</v>
      </c>
      <c r="BK163" s="201">
        <f>SUM(BK164:BK204)</f>
        <v>0</v>
      </c>
    </row>
    <row r="164" spans="2:65" s="1" customFormat="1" ht="16.5" customHeight="1">
      <c r="B164" s="38"/>
      <c r="C164" s="204" t="s">
        <v>320</v>
      </c>
      <c r="D164" s="204" t="s">
        <v>136</v>
      </c>
      <c r="E164" s="205" t="s">
        <v>321</v>
      </c>
      <c r="F164" s="206" t="s">
        <v>322</v>
      </c>
      <c r="G164" s="207" t="s">
        <v>236</v>
      </c>
      <c r="H164" s="208">
        <v>20</v>
      </c>
      <c r="I164" s="209"/>
      <c r="J164" s="210">
        <f>ROUND(I164*H164,2)</f>
        <v>0</v>
      </c>
      <c r="K164" s="206" t="s">
        <v>140</v>
      </c>
      <c r="L164" s="43"/>
      <c r="M164" s="211" t="s">
        <v>19</v>
      </c>
      <c r="N164" s="212" t="s">
        <v>44</v>
      </c>
      <c r="O164" s="79"/>
      <c r="P164" s="213">
        <f>O164*H164</f>
        <v>0</v>
      </c>
      <c r="Q164" s="213">
        <v>0</v>
      </c>
      <c r="R164" s="213">
        <f>Q164*H164</f>
        <v>0</v>
      </c>
      <c r="S164" s="213">
        <v>0.00213</v>
      </c>
      <c r="T164" s="214">
        <f>S164*H164</f>
        <v>0.0426</v>
      </c>
      <c r="AR164" s="17" t="s">
        <v>228</v>
      </c>
      <c r="AT164" s="17" t="s">
        <v>136</v>
      </c>
      <c r="AU164" s="17" t="s">
        <v>142</v>
      </c>
      <c r="AY164" s="17" t="s">
        <v>133</v>
      </c>
      <c r="BE164" s="215">
        <f>IF(N164="základní",J164,0)</f>
        <v>0</v>
      </c>
      <c r="BF164" s="215">
        <f>IF(N164="snížená",J164,0)</f>
        <v>0</v>
      </c>
      <c r="BG164" s="215">
        <f>IF(N164="zákl. přenesená",J164,0)</f>
        <v>0</v>
      </c>
      <c r="BH164" s="215">
        <f>IF(N164="sníž. přenesená",J164,0)</f>
        <v>0</v>
      </c>
      <c r="BI164" s="215">
        <f>IF(N164="nulová",J164,0)</f>
        <v>0</v>
      </c>
      <c r="BJ164" s="17" t="s">
        <v>142</v>
      </c>
      <c r="BK164" s="215">
        <f>ROUND(I164*H164,2)</f>
        <v>0</v>
      </c>
      <c r="BL164" s="17" t="s">
        <v>228</v>
      </c>
      <c r="BM164" s="17" t="s">
        <v>323</v>
      </c>
    </row>
    <row r="165" spans="2:65" s="1" customFormat="1" ht="16.5" customHeight="1">
      <c r="B165" s="38"/>
      <c r="C165" s="204" t="s">
        <v>324</v>
      </c>
      <c r="D165" s="204" t="s">
        <v>136</v>
      </c>
      <c r="E165" s="205" t="s">
        <v>325</v>
      </c>
      <c r="F165" s="206" t="s">
        <v>326</v>
      </c>
      <c r="G165" s="207" t="s">
        <v>184</v>
      </c>
      <c r="H165" s="208">
        <v>2</v>
      </c>
      <c r="I165" s="209"/>
      <c r="J165" s="210">
        <f>ROUND(I165*H165,2)</f>
        <v>0</v>
      </c>
      <c r="K165" s="206" t="s">
        <v>140</v>
      </c>
      <c r="L165" s="43"/>
      <c r="M165" s="211" t="s">
        <v>19</v>
      </c>
      <c r="N165" s="212" t="s">
        <v>44</v>
      </c>
      <c r="O165" s="79"/>
      <c r="P165" s="213">
        <f>O165*H165</f>
        <v>0</v>
      </c>
      <c r="Q165" s="213">
        <v>0.0001</v>
      </c>
      <c r="R165" s="213">
        <f>Q165*H165</f>
        <v>0.0002</v>
      </c>
      <c r="S165" s="213">
        <v>0</v>
      </c>
      <c r="T165" s="214">
        <f>S165*H165</f>
        <v>0</v>
      </c>
      <c r="AR165" s="17" t="s">
        <v>228</v>
      </c>
      <c r="AT165" s="17" t="s">
        <v>136</v>
      </c>
      <c r="AU165" s="17" t="s">
        <v>142</v>
      </c>
      <c r="AY165" s="17" t="s">
        <v>133</v>
      </c>
      <c r="BE165" s="215">
        <f>IF(N165="základní",J165,0)</f>
        <v>0</v>
      </c>
      <c r="BF165" s="215">
        <f>IF(N165="snížená",J165,0)</f>
        <v>0</v>
      </c>
      <c r="BG165" s="215">
        <f>IF(N165="zákl. přenesená",J165,0)</f>
        <v>0</v>
      </c>
      <c r="BH165" s="215">
        <f>IF(N165="sníž. přenesená",J165,0)</f>
        <v>0</v>
      </c>
      <c r="BI165" s="215">
        <f>IF(N165="nulová",J165,0)</f>
        <v>0</v>
      </c>
      <c r="BJ165" s="17" t="s">
        <v>142</v>
      </c>
      <c r="BK165" s="215">
        <f>ROUND(I165*H165,2)</f>
        <v>0</v>
      </c>
      <c r="BL165" s="17" t="s">
        <v>228</v>
      </c>
      <c r="BM165" s="17" t="s">
        <v>327</v>
      </c>
    </row>
    <row r="166" spans="2:47" s="1" customFormat="1" ht="12">
      <c r="B166" s="38"/>
      <c r="C166" s="39"/>
      <c r="D166" s="216" t="s">
        <v>144</v>
      </c>
      <c r="E166" s="39"/>
      <c r="F166" s="217" t="s">
        <v>328</v>
      </c>
      <c r="G166" s="39"/>
      <c r="H166" s="39"/>
      <c r="I166" s="130"/>
      <c r="J166" s="39"/>
      <c r="K166" s="39"/>
      <c r="L166" s="43"/>
      <c r="M166" s="218"/>
      <c r="N166" s="79"/>
      <c r="O166" s="79"/>
      <c r="P166" s="79"/>
      <c r="Q166" s="79"/>
      <c r="R166" s="79"/>
      <c r="S166" s="79"/>
      <c r="T166" s="80"/>
      <c r="AT166" s="17" t="s">
        <v>144</v>
      </c>
      <c r="AU166" s="17" t="s">
        <v>142</v>
      </c>
    </row>
    <row r="167" spans="2:65" s="1" customFormat="1" ht="16.5" customHeight="1">
      <c r="B167" s="38"/>
      <c r="C167" s="204" t="s">
        <v>329</v>
      </c>
      <c r="D167" s="204" t="s">
        <v>136</v>
      </c>
      <c r="E167" s="205" t="s">
        <v>330</v>
      </c>
      <c r="F167" s="206" t="s">
        <v>331</v>
      </c>
      <c r="G167" s="207" t="s">
        <v>184</v>
      </c>
      <c r="H167" s="208">
        <v>10</v>
      </c>
      <c r="I167" s="209"/>
      <c r="J167" s="210">
        <f>ROUND(I167*H167,2)</f>
        <v>0</v>
      </c>
      <c r="K167" s="206" t="s">
        <v>140</v>
      </c>
      <c r="L167" s="43"/>
      <c r="M167" s="211" t="s">
        <v>19</v>
      </c>
      <c r="N167" s="212" t="s">
        <v>44</v>
      </c>
      <c r="O167" s="79"/>
      <c r="P167" s="213">
        <f>O167*H167</f>
        <v>0</v>
      </c>
      <c r="Q167" s="213">
        <v>0</v>
      </c>
      <c r="R167" s="213">
        <f>Q167*H167</f>
        <v>0</v>
      </c>
      <c r="S167" s="213">
        <v>0</v>
      </c>
      <c r="T167" s="214">
        <f>S167*H167</f>
        <v>0</v>
      </c>
      <c r="AR167" s="17" t="s">
        <v>228</v>
      </c>
      <c r="AT167" s="17" t="s">
        <v>136</v>
      </c>
      <c r="AU167" s="17" t="s">
        <v>142</v>
      </c>
      <c r="AY167" s="17" t="s">
        <v>133</v>
      </c>
      <c r="BE167" s="215">
        <f>IF(N167="základní",J167,0)</f>
        <v>0</v>
      </c>
      <c r="BF167" s="215">
        <f>IF(N167="snížená",J167,0)</f>
        <v>0</v>
      </c>
      <c r="BG167" s="215">
        <f>IF(N167="zákl. přenesená",J167,0)</f>
        <v>0</v>
      </c>
      <c r="BH167" s="215">
        <f>IF(N167="sníž. přenesená",J167,0)</f>
        <v>0</v>
      </c>
      <c r="BI167" s="215">
        <f>IF(N167="nulová",J167,0)</f>
        <v>0</v>
      </c>
      <c r="BJ167" s="17" t="s">
        <v>142</v>
      </c>
      <c r="BK167" s="215">
        <f>ROUND(I167*H167,2)</f>
        <v>0</v>
      </c>
      <c r="BL167" s="17" t="s">
        <v>228</v>
      </c>
      <c r="BM167" s="17" t="s">
        <v>332</v>
      </c>
    </row>
    <row r="168" spans="2:47" s="1" customFormat="1" ht="12">
      <c r="B168" s="38"/>
      <c r="C168" s="39"/>
      <c r="D168" s="216" t="s">
        <v>144</v>
      </c>
      <c r="E168" s="39"/>
      <c r="F168" s="217" t="s">
        <v>328</v>
      </c>
      <c r="G168" s="39"/>
      <c r="H168" s="39"/>
      <c r="I168" s="130"/>
      <c r="J168" s="39"/>
      <c r="K168" s="39"/>
      <c r="L168" s="43"/>
      <c r="M168" s="218"/>
      <c r="N168" s="79"/>
      <c r="O168" s="79"/>
      <c r="P168" s="79"/>
      <c r="Q168" s="79"/>
      <c r="R168" s="79"/>
      <c r="S168" s="79"/>
      <c r="T168" s="80"/>
      <c r="AT168" s="17" t="s">
        <v>144</v>
      </c>
      <c r="AU168" s="17" t="s">
        <v>142</v>
      </c>
    </row>
    <row r="169" spans="2:65" s="1" customFormat="1" ht="16.5" customHeight="1">
      <c r="B169" s="38"/>
      <c r="C169" s="204" t="s">
        <v>333</v>
      </c>
      <c r="D169" s="204" t="s">
        <v>136</v>
      </c>
      <c r="E169" s="205" t="s">
        <v>334</v>
      </c>
      <c r="F169" s="206" t="s">
        <v>335</v>
      </c>
      <c r="G169" s="207" t="s">
        <v>184</v>
      </c>
      <c r="H169" s="208">
        <v>1</v>
      </c>
      <c r="I169" s="209"/>
      <c r="J169" s="210">
        <f>ROUND(I169*H169,2)</f>
        <v>0</v>
      </c>
      <c r="K169" s="206" t="s">
        <v>140</v>
      </c>
      <c r="L169" s="43"/>
      <c r="M169" s="211" t="s">
        <v>19</v>
      </c>
      <c r="N169" s="212" t="s">
        <v>44</v>
      </c>
      <c r="O169" s="79"/>
      <c r="P169" s="213">
        <f>O169*H169</f>
        <v>0</v>
      </c>
      <c r="Q169" s="213">
        <v>0.00081</v>
      </c>
      <c r="R169" s="213">
        <f>Q169*H169</f>
        <v>0.00081</v>
      </c>
      <c r="S169" s="213">
        <v>0</v>
      </c>
      <c r="T169" s="214">
        <f>S169*H169</f>
        <v>0</v>
      </c>
      <c r="AR169" s="17" t="s">
        <v>228</v>
      </c>
      <c r="AT169" s="17" t="s">
        <v>136</v>
      </c>
      <c r="AU169" s="17" t="s">
        <v>142</v>
      </c>
      <c r="AY169" s="17" t="s">
        <v>133</v>
      </c>
      <c r="BE169" s="215">
        <f>IF(N169="základní",J169,0)</f>
        <v>0</v>
      </c>
      <c r="BF169" s="215">
        <f>IF(N169="snížená",J169,0)</f>
        <v>0</v>
      </c>
      <c r="BG169" s="215">
        <f>IF(N169="zákl. přenesená",J169,0)</f>
        <v>0</v>
      </c>
      <c r="BH169" s="215">
        <f>IF(N169="sníž. přenesená",J169,0)</f>
        <v>0</v>
      </c>
      <c r="BI169" s="215">
        <f>IF(N169="nulová",J169,0)</f>
        <v>0</v>
      </c>
      <c r="BJ169" s="17" t="s">
        <v>142</v>
      </c>
      <c r="BK169" s="215">
        <f>ROUND(I169*H169,2)</f>
        <v>0</v>
      </c>
      <c r="BL169" s="17" t="s">
        <v>228</v>
      </c>
      <c r="BM169" s="17" t="s">
        <v>336</v>
      </c>
    </row>
    <row r="170" spans="2:47" s="1" customFormat="1" ht="12">
      <c r="B170" s="38"/>
      <c r="C170" s="39"/>
      <c r="D170" s="216" t="s">
        <v>144</v>
      </c>
      <c r="E170" s="39"/>
      <c r="F170" s="217" t="s">
        <v>337</v>
      </c>
      <c r="G170" s="39"/>
      <c r="H170" s="39"/>
      <c r="I170" s="130"/>
      <c r="J170" s="39"/>
      <c r="K170" s="39"/>
      <c r="L170" s="43"/>
      <c r="M170" s="218"/>
      <c r="N170" s="79"/>
      <c r="O170" s="79"/>
      <c r="P170" s="79"/>
      <c r="Q170" s="79"/>
      <c r="R170" s="79"/>
      <c r="S170" s="79"/>
      <c r="T170" s="80"/>
      <c r="AT170" s="17" t="s">
        <v>144</v>
      </c>
      <c r="AU170" s="17" t="s">
        <v>142</v>
      </c>
    </row>
    <row r="171" spans="2:65" s="1" customFormat="1" ht="16.5" customHeight="1">
      <c r="B171" s="38"/>
      <c r="C171" s="204" t="s">
        <v>338</v>
      </c>
      <c r="D171" s="204" t="s">
        <v>136</v>
      </c>
      <c r="E171" s="205" t="s">
        <v>339</v>
      </c>
      <c r="F171" s="206" t="s">
        <v>340</v>
      </c>
      <c r="G171" s="207" t="s">
        <v>184</v>
      </c>
      <c r="H171" s="208">
        <v>3</v>
      </c>
      <c r="I171" s="209"/>
      <c r="J171" s="210">
        <f>ROUND(I171*H171,2)</f>
        <v>0</v>
      </c>
      <c r="K171" s="206" t="s">
        <v>140</v>
      </c>
      <c r="L171" s="43"/>
      <c r="M171" s="211" t="s">
        <v>19</v>
      </c>
      <c r="N171" s="212" t="s">
        <v>44</v>
      </c>
      <c r="O171" s="79"/>
      <c r="P171" s="213">
        <f>O171*H171</f>
        <v>0</v>
      </c>
      <c r="Q171" s="213">
        <v>0.00043</v>
      </c>
      <c r="R171" s="213">
        <f>Q171*H171</f>
        <v>0.00129</v>
      </c>
      <c r="S171" s="213">
        <v>0</v>
      </c>
      <c r="T171" s="214">
        <f>S171*H171</f>
        <v>0</v>
      </c>
      <c r="AR171" s="17" t="s">
        <v>228</v>
      </c>
      <c r="AT171" s="17" t="s">
        <v>136</v>
      </c>
      <c r="AU171" s="17" t="s">
        <v>142</v>
      </c>
      <c r="AY171" s="17" t="s">
        <v>133</v>
      </c>
      <c r="BE171" s="215">
        <f>IF(N171="základní",J171,0)</f>
        <v>0</v>
      </c>
      <c r="BF171" s="215">
        <f>IF(N171="snížená",J171,0)</f>
        <v>0</v>
      </c>
      <c r="BG171" s="215">
        <f>IF(N171="zákl. přenesená",J171,0)</f>
        <v>0</v>
      </c>
      <c r="BH171" s="215">
        <f>IF(N171="sníž. přenesená",J171,0)</f>
        <v>0</v>
      </c>
      <c r="BI171" s="215">
        <f>IF(N171="nulová",J171,0)</f>
        <v>0</v>
      </c>
      <c r="BJ171" s="17" t="s">
        <v>142</v>
      </c>
      <c r="BK171" s="215">
        <f>ROUND(I171*H171,2)</f>
        <v>0</v>
      </c>
      <c r="BL171" s="17" t="s">
        <v>228</v>
      </c>
      <c r="BM171" s="17" t="s">
        <v>341</v>
      </c>
    </row>
    <row r="172" spans="2:47" s="1" customFormat="1" ht="12">
      <c r="B172" s="38"/>
      <c r="C172" s="39"/>
      <c r="D172" s="216" t="s">
        <v>144</v>
      </c>
      <c r="E172" s="39"/>
      <c r="F172" s="217" t="s">
        <v>337</v>
      </c>
      <c r="G172" s="39"/>
      <c r="H172" s="39"/>
      <c r="I172" s="130"/>
      <c r="J172" s="39"/>
      <c r="K172" s="39"/>
      <c r="L172" s="43"/>
      <c r="M172" s="218"/>
      <c r="N172" s="79"/>
      <c r="O172" s="79"/>
      <c r="P172" s="79"/>
      <c r="Q172" s="79"/>
      <c r="R172" s="79"/>
      <c r="S172" s="79"/>
      <c r="T172" s="80"/>
      <c r="AT172" s="17" t="s">
        <v>144</v>
      </c>
      <c r="AU172" s="17" t="s">
        <v>142</v>
      </c>
    </row>
    <row r="173" spans="2:65" s="1" customFormat="1" ht="16.5" customHeight="1">
      <c r="B173" s="38"/>
      <c r="C173" s="204" t="s">
        <v>342</v>
      </c>
      <c r="D173" s="204" t="s">
        <v>136</v>
      </c>
      <c r="E173" s="205" t="s">
        <v>343</v>
      </c>
      <c r="F173" s="206" t="s">
        <v>344</v>
      </c>
      <c r="G173" s="207" t="s">
        <v>236</v>
      </c>
      <c r="H173" s="208">
        <v>4</v>
      </c>
      <c r="I173" s="209"/>
      <c r="J173" s="210">
        <f>ROUND(I173*H173,2)</f>
        <v>0</v>
      </c>
      <c r="K173" s="206" t="s">
        <v>140</v>
      </c>
      <c r="L173" s="43"/>
      <c r="M173" s="211" t="s">
        <v>19</v>
      </c>
      <c r="N173" s="212" t="s">
        <v>44</v>
      </c>
      <c r="O173" s="79"/>
      <c r="P173" s="213">
        <f>O173*H173</f>
        <v>0</v>
      </c>
      <c r="Q173" s="213">
        <v>0.00037</v>
      </c>
      <c r="R173" s="213">
        <f>Q173*H173</f>
        <v>0.00148</v>
      </c>
      <c r="S173" s="213">
        <v>0</v>
      </c>
      <c r="T173" s="214">
        <f>S173*H173</f>
        <v>0</v>
      </c>
      <c r="AR173" s="17" t="s">
        <v>228</v>
      </c>
      <c r="AT173" s="17" t="s">
        <v>136</v>
      </c>
      <c r="AU173" s="17" t="s">
        <v>142</v>
      </c>
      <c r="AY173" s="17" t="s">
        <v>133</v>
      </c>
      <c r="BE173" s="215">
        <f>IF(N173="základní",J173,0)</f>
        <v>0</v>
      </c>
      <c r="BF173" s="215">
        <f>IF(N173="snížená",J173,0)</f>
        <v>0</v>
      </c>
      <c r="BG173" s="215">
        <f>IF(N173="zákl. přenesená",J173,0)</f>
        <v>0</v>
      </c>
      <c r="BH173" s="215">
        <f>IF(N173="sníž. přenesená",J173,0)</f>
        <v>0</v>
      </c>
      <c r="BI173" s="215">
        <f>IF(N173="nulová",J173,0)</f>
        <v>0</v>
      </c>
      <c r="BJ173" s="17" t="s">
        <v>142</v>
      </c>
      <c r="BK173" s="215">
        <f>ROUND(I173*H173,2)</f>
        <v>0</v>
      </c>
      <c r="BL173" s="17" t="s">
        <v>228</v>
      </c>
      <c r="BM173" s="17" t="s">
        <v>345</v>
      </c>
    </row>
    <row r="174" spans="2:65" s="1" customFormat="1" ht="16.5" customHeight="1">
      <c r="B174" s="38"/>
      <c r="C174" s="204" t="s">
        <v>346</v>
      </c>
      <c r="D174" s="204" t="s">
        <v>136</v>
      </c>
      <c r="E174" s="205" t="s">
        <v>347</v>
      </c>
      <c r="F174" s="206" t="s">
        <v>348</v>
      </c>
      <c r="G174" s="207" t="s">
        <v>236</v>
      </c>
      <c r="H174" s="208">
        <v>35</v>
      </c>
      <c r="I174" s="209"/>
      <c r="J174" s="210">
        <f>ROUND(I174*H174,2)</f>
        <v>0</v>
      </c>
      <c r="K174" s="206" t="s">
        <v>140</v>
      </c>
      <c r="L174" s="43"/>
      <c r="M174" s="211" t="s">
        <v>19</v>
      </c>
      <c r="N174" s="212" t="s">
        <v>44</v>
      </c>
      <c r="O174" s="79"/>
      <c r="P174" s="213">
        <f>O174*H174</f>
        <v>0</v>
      </c>
      <c r="Q174" s="213">
        <v>0</v>
      </c>
      <c r="R174" s="213">
        <f>Q174*H174</f>
        <v>0</v>
      </c>
      <c r="S174" s="213">
        <v>0.00028</v>
      </c>
      <c r="T174" s="214">
        <f>S174*H174</f>
        <v>0.0098</v>
      </c>
      <c r="AR174" s="17" t="s">
        <v>228</v>
      </c>
      <c r="AT174" s="17" t="s">
        <v>136</v>
      </c>
      <c r="AU174" s="17" t="s">
        <v>142</v>
      </c>
      <c r="AY174" s="17" t="s">
        <v>133</v>
      </c>
      <c r="BE174" s="215">
        <f>IF(N174="základní",J174,0)</f>
        <v>0</v>
      </c>
      <c r="BF174" s="215">
        <f>IF(N174="snížená",J174,0)</f>
        <v>0</v>
      </c>
      <c r="BG174" s="215">
        <f>IF(N174="zákl. přenesená",J174,0)</f>
        <v>0</v>
      </c>
      <c r="BH174" s="215">
        <f>IF(N174="sníž. přenesená",J174,0)</f>
        <v>0</v>
      </c>
      <c r="BI174" s="215">
        <f>IF(N174="nulová",J174,0)</f>
        <v>0</v>
      </c>
      <c r="BJ174" s="17" t="s">
        <v>142</v>
      </c>
      <c r="BK174" s="215">
        <f>ROUND(I174*H174,2)</f>
        <v>0</v>
      </c>
      <c r="BL174" s="17" t="s">
        <v>228</v>
      </c>
      <c r="BM174" s="17" t="s">
        <v>349</v>
      </c>
    </row>
    <row r="175" spans="2:65" s="1" customFormat="1" ht="16.5" customHeight="1">
      <c r="B175" s="38"/>
      <c r="C175" s="204" t="s">
        <v>350</v>
      </c>
      <c r="D175" s="204" t="s">
        <v>136</v>
      </c>
      <c r="E175" s="205" t="s">
        <v>351</v>
      </c>
      <c r="F175" s="206" t="s">
        <v>352</v>
      </c>
      <c r="G175" s="207" t="s">
        <v>236</v>
      </c>
      <c r="H175" s="208">
        <v>42</v>
      </c>
      <c r="I175" s="209"/>
      <c r="J175" s="210">
        <f>ROUND(I175*H175,2)</f>
        <v>0</v>
      </c>
      <c r="K175" s="206" t="s">
        <v>140</v>
      </c>
      <c r="L175" s="43"/>
      <c r="M175" s="211" t="s">
        <v>19</v>
      </c>
      <c r="N175" s="212" t="s">
        <v>44</v>
      </c>
      <c r="O175" s="79"/>
      <c r="P175" s="213">
        <f>O175*H175</f>
        <v>0</v>
      </c>
      <c r="Q175" s="213">
        <v>0.00066</v>
      </c>
      <c r="R175" s="213">
        <f>Q175*H175</f>
        <v>0.02772</v>
      </c>
      <c r="S175" s="213">
        <v>0</v>
      </c>
      <c r="T175" s="214">
        <f>S175*H175</f>
        <v>0</v>
      </c>
      <c r="AR175" s="17" t="s">
        <v>228</v>
      </c>
      <c r="AT175" s="17" t="s">
        <v>136</v>
      </c>
      <c r="AU175" s="17" t="s">
        <v>142</v>
      </c>
      <c r="AY175" s="17" t="s">
        <v>133</v>
      </c>
      <c r="BE175" s="215">
        <f>IF(N175="základní",J175,0)</f>
        <v>0</v>
      </c>
      <c r="BF175" s="215">
        <f>IF(N175="snížená",J175,0)</f>
        <v>0</v>
      </c>
      <c r="BG175" s="215">
        <f>IF(N175="zákl. přenesená",J175,0)</f>
        <v>0</v>
      </c>
      <c r="BH175" s="215">
        <f>IF(N175="sníž. přenesená",J175,0)</f>
        <v>0</v>
      </c>
      <c r="BI175" s="215">
        <f>IF(N175="nulová",J175,0)</f>
        <v>0</v>
      </c>
      <c r="BJ175" s="17" t="s">
        <v>142</v>
      </c>
      <c r="BK175" s="215">
        <f>ROUND(I175*H175,2)</f>
        <v>0</v>
      </c>
      <c r="BL175" s="17" t="s">
        <v>228</v>
      </c>
      <c r="BM175" s="17" t="s">
        <v>353</v>
      </c>
    </row>
    <row r="176" spans="2:47" s="1" customFormat="1" ht="12">
      <c r="B176" s="38"/>
      <c r="C176" s="39"/>
      <c r="D176" s="216" t="s">
        <v>144</v>
      </c>
      <c r="E176" s="39"/>
      <c r="F176" s="217" t="s">
        <v>354</v>
      </c>
      <c r="G176" s="39"/>
      <c r="H176" s="39"/>
      <c r="I176" s="130"/>
      <c r="J176" s="39"/>
      <c r="K176" s="39"/>
      <c r="L176" s="43"/>
      <c r="M176" s="218"/>
      <c r="N176" s="79"/>
      <c r="O176" s="79"/>
      <c r="P176" s="79"/>
      <c r="Q176" s="79"/>
      <c r="R176" s="79"/>
      <c r="S176" s="79"/>
      <c r="T176" s="80"/>
      <c r="AT176" s="17" t="s">
        <v>144</v>
      </c>
      <c r="AU176" s="17" t="s">
        <v>142</v>
      </c>
    </row>
    <row r="177" spans="2:65" s="1" customFormat="1" ht="16.5" customHeight="1">
      <c r="B177" s="38"/>
      <c r="C177" s="204" t="s">
        <v>355</v>
      </c>
      <c r="D177" s="204" t="s">
        <v>136</v>
      </c>
      <c r="E177" s="205" t="s">
        <v>356</v>
      </c>
      <c r="F177" s="206" t="s">
        <v>357</v>
      </c>
      <c r="G177" s="207" t="s">
        <v>236</v>
      </c>
      <c r="H177" s="208">
        <v>30</v>
      </c>
      <c r="I177" s="209"/>
      <c r="J177" s="210">
        <f>ROUND(I177*H177,2)</f>
        <v>0</v>
      </c>
      <c r="K177" s="206" t="s">
        <v>140</v>
      </c>
      <c r="L177" s="43"/>
      <c r="M177" s="211" t="s">
        <v>19</v>
      </c>
      <c r="N177" s="212" t="s">
        <v>44</v>
      </c>
      <c r="O177" s="79"/>
      <c r="P177" s="213">
        <f>O177*H177</f>
        <v>0</v>
      </c>
      <c r="Q177" s="213">
        <v>0.00091</v>
      </c>
      <c r="R177" s="213">
        <f>Q177*H177</f>
        <v>0.0273</v>
      </c>
      <c r="S177" s="213">
        <v>0</v>
      </c>
      <c r="T177" s="214">
        <f>S177*H177</f>
        <v>0</v>
      </c>
      <c r="AR177" s="17" t="s">
        <v>228</v>
      </c>
      <c r="AT177" s="17" t="s">
        <v>136</v>
      </c>
      <c r="AU177" s="17" t="s">
        <v>142</v>
      </c>
      <c r="AY177" s="17" t="s">
        <v>133</v>
      </c>
      <c r="BE177" s="215">
        <f>IF(N177="základní",J177,0)</f>
        <v>0</v>
      </c>
      <c r="BF177" s="215">
        <f>IF(N177="snížená",J177,0)</f>
        <v>0</v>
      </c>
      <c r="BG177" s="215">
        <f>IF(N177="zákl. přenesená",J177,0)</f>
        <v>0</v>
      </c>
      <c r="BH177" s="215">
        <f>IF(N177="sníž. přenesená",J177,0)</f>
        <v>0</v>
      </c>
      <c r="BI177" s="215">
        <f>IF(N177="nulová",J177,0)</f>
        <v>0</v>
      </c>
      <c r="BJ177" s="17" t="s">
        <v>142</v>
      </c>
      <c r="BK177" s="215">
        <f>ROUND(I177*H177,2)</f>
        <v>0</v>
      </c>
      <c r="BL177" s="17" t="s">
        <v>228</v>
      </c>
      <c r="BM177" s="17" t="s">
        <v>358</v>
      </c>
    </row>
    <row r="178" spans="2:47" s="1" customFormat="1" ht="12">
      <c r="B178" s="38"/>
      <c r="C178" s="39"/>
      <c r="D178" s="216" t="s">
        <v>144</v>
      </c>
      <c r="E178" s="39"/>
      <c r="F178" s="217" t="s">
        <v>354</v>
      </c>
      <c r="G178" s="39"/>
      <c r="H178" s="39"/>
      <c r="I178" s="130"/>
      <c r="J178" s="39"/>
      <c r="K178" s="39"/>
      <c r="L178" s="43"/>
      <c r="M178" s="218"/>
      <c r="N178" s="79"/>
      <c r="O178" s="79"/>
      <c r="P178" s="79"/>
      <c r="Q178" s="79"/>
      <c r="R178" s="79"/>
      <c r="S178" s="79"/>
      <c r="T178" s="80"/>
      <c r="AT178" s="17" t="s">
        <v>144</v>
      </c>
      <c r="AU178" s="17" t="s">
        <v>142</v>
      </c>
    </row>
    <row r="179" spans="2:65" s="1" customFormat="1" ht="22.5" customHeight="1">
      <c r="B179" s="38"/>
      <c r="C179" s="204" t="s">
        <v>359</v>
      </c>
      <c r="D179" s="204" t="s">
        <v>136</v>
      </c>
      <c r="E179" s="205" t="s">
        <v>360</v>
      </c>
      <c r="F179" s="206" t="s">
        <v>361</v>
      </c>
      <c r="G179" s="207" t="s">
        <v>236</v>
      </c>
      <c r="H179" s="208">
        <v>15</v>
      </c>
      <c r="I179" s="209"/>
      <c r="J179" s="210">
        <f>ROUND(I179*H179,2)</f>
        <v>0</v>
      </c>
      <c r="K179" s="206" t="s">
        <v>140</v>
      </c>
      <c r="L179" s="43"/>
      <c r="M179" s="211" t="s">
        <v>19</v>
      </c>
      <c r="N179" s="212" t="s">
        <v>44</v>
      </c>
      <c r="O179" s="79"/>
      <c r="P179" s="213">
        <f>O179*H179</f>
        <v>0</v>
      </c>
      <c r="Q179" s="213">
        <v>4E-05</v>
      </c>
      <c r="R179" s="213">
        <f>Q179*H179</f>
        <v>0.0006000000000000001</v>
      </c>
      <c r="S179" s="213">
        <v>0</v>
      </c>
      <c r="T179" s="214">
        <f>S179*H179</f>
        <v>0</v>
      </c>
      <c r="AR179" s="17" t="s">
        <v>228</v>
      </c>
      <c r="AT179" s="17" t="s">
        <v>136</v>
      </c>
      <c r="AU179" s="17" t="s">
        <v>142</v>
      </c>
      <c r="AY179" s="17" t="s">
        <v>133</v>
      </c>
      <c r="BE179" s="215">
        <f>IF(N179="základní",J179,0)</f>
        <v>0</v>
      </c>
      <c r="BF179" s="215">
        <f>IF(N179="snížená",J179,0)</f>
        <v>0</v>
      </c>
      <c r="BG179" s="215">
        <f>IF(N179="zákl. přenesená",J179,0)</f>
        <v>0</v>
      </c>
      <c r="BH179" s="215">
        <f>IF(N179="sníž. přenesená",J179,0)</f>
        <v>0</v>
      </c>
      <c r="BI179" s="215">
        <f>IF(N179="nulová",J179,0)</f>
        <v>0</v>
      </c>
      <c r="BJ179" s="17" t="s">
        <v>142</v>
      </c>
      <c r="BK179" s="215">
        <f>ROUND(I179*H179,2)</f>
        <v>0</v>
      </c>
      <c r="BL179" s="17" t="s">
        <v>228</v>
      </c>
      <c r="BM179" s="17" t="s">
        <v>362</v>
      </c>
    </row>
    <row r="180" spans="2:47" s="1" customFormat="1" ht="12">
      <c r="B180" s="38"/>
      <c r="C180" s="39"/>
      <c r="D180" s="216" t="s">
        <v>144</v>
      </c>
      <c r="E180" s="39"/>
      <c r="F180" s="217" t="s">
        <v>363</v>
      </c>
      <c r="G180" s="39"/>
      <c r="H180" s="39"/>
      <c r="I180" s="130"/>
      <c r="J180" s="39"/>
      <c r="K180" s="39"/>
      <c r="L180" s="43"/>
      <c r="M180" s="218"/>
      <c r="N180" s="79"/>
      <c r="O180" s="79"/>
      <c r="P180" s="79"/>
      <c r="Q180" s="79"/>
      <c r="R180" s="79"/>
      <c r="S180" s="79"/>
      <c r="T180" s="80"/>
      <c r="AT180" s="17" t="s">
        <v>144</v>
      </c>
      <c r="AU180" s="17" t="s">
        <v>142</v>
      </c>
    </row>
    <row r="181" spans="2:65" s="1" customFormat="1" ht="22.5" customHeight="1">
      <c r="B181" s="38"/>
      <c r="C181" s="204" t="s">
        <v>364</v>
      </c>
      <c r="D181" s="204" t="s">
        <v>136</v>
      </c>
      <c r="E181" s="205" t="s">
        <v>365</v>
      </c>
      <c r="F181" s="206" t="s">
        <v>366</v>
      </c>
      <c r="G181" s="207" t="s">
        <v>236</v>
      </c>
      <c r="H181" s="208">
        <v>30</v>
      </c>
      <c r="I181" s="209"/>
      <c r="J181" s="210">
        <f>ROUND(I181*H181,2)</f>
        <v>0</v>
      </c>
      <c r="K181" s="206" t="s">
        <v>140</v>
      </c>
      <c r="L181" s="43"/>
      <c r="M181" s="211" t="s">
        <v>19</v>
      </c>
      <c r="N181" s="212" t="s">
        <v>44</v>
      </c>
      <c r="O181" s="79"/>
      <c r="P181" s="213">
        <f>O181*H181</f>
        <v>0</v>
      </c>
      <c r="Q181" s="213">
        <v>4E-05</v>
      </c>
      <c r="R181" s="213">
        <f>Q181*H181</f>
        <v>0.0012000000000000001</v>
      </c>
      <c r="S181" s="213">
        <v>0</v>
      </c>
      <c r="T181" s="214">
        <f>S181*H181</f>
        <v>0</v>
      </c>
      <c r="AR181" s="17" t="s">
        <v>228</v>
      </c>
      <c r="AT181" s="17" t="s">
        <v>136</v>
      </c>
      <c r="AU181" s="17" t="s">
        <v>142</v>
      </c>
      <c r="AY181" s="17" t="s">
        <v>133</v>
      </c>
      <c r="BE181" s="215">
        <f>IF(N181="základní",J181,0)</f>
        <v>0</v>
      </c>
      <c r="BF181" s="215">
        <f>IF(N181="snížená",J181,0)</f>
        <v>0</v>
      </c>
      <c r="BG181" s="215">
        <f>IF(N181="zákl. přenesená",J181,0)</f>
        <v>0</v>
      </c>
      <c r="BH181" s="215">
        <f>IF(N181="sníž. přenesená",J181,0)</f>
        <v>0</v>
      </c>
      <c r="BI181" s="215">
        <f>IF(N181="nulová",J181,0)</f>
        <v>0</v>
      </c>
      <c r="BJ181" s="17" t="s">
        <v>142</v>
      </c>
      <c r="BK181" s="215">
        <f>ROUND(I181*H181,2)</f>
        <v>0</v>
      </c>
      <c r="BL181" s="17" t="s">
        <v>228</v>
      </c>
      <c r="BM181" s="17" t="s">
        <v>367</v>
      </c>
    </row>
    <row r="182" spans="2:47" s="1" customFormat="1" ht="12">
      <c r="B182" s="38"/>
      <c r="C182" s="39"/>
      <c r="D182" s="216" t="s">
        <v>144</v>
      </c>
      <c r="E182" s="39"/>
      <c r="F182" s="217" t="s">
        <v>363</v>
      </c>
      <c r="G182" s="39"/>
      <c r="H182" s="39"/>
      <c r="I182" s="130"/>
      <c r="J182" s="39"/>
      <c r="K182" s="39"/>
      <c r="L182" s="43"/>
      <c r="M182" s="218"/>
      <c r="N182" s="79"/>
      <c r="O182" s="79"/>
      <c r="P182" s="79"/>
      <c r="Q182" s="79"/>
      <c r="R182" s="79"/>
      <c r="S182" s="79"/>
      <c r="T182" s="80"/>
      <c r="AT182" s="17" t="s">
        <v>144</v>
      </c>
      <c r="AU182" s="17" t="s">
        <v>142</v>
      </c>
    </row>
    <row r="183" spans="2:65" s="1" customFormat="1" ht="22.5" customHeight="1">
      <c r="B183" s="38"/>
      <c r="C183" s="204" t="s">
        <v>368</v>
      </c>
      <c r="D183" s="204" t="s">
        <v>136</v>
      </c>
      <c r="E183" s="205" t="s">
        <v>369</v>
      </c>
      <c r="F183" s="206" t="s">
        <v>370</v>
      </c>
      <c r="G183" s="207" t="s">
        <v>236</v>
      </c>
      <c r="H183" s="208">
        <v>27</v>
      </c>
      <c r="I183" s="209"/>
      <c r="J183" s="210">
        <f>ROUND(I183*H183,2)</f>
        <v>0</v>
      </c>
      <c r="K183" s="206" t="s">
        <v>140</v>
      </c>
      <c r="L183" s="43"/>
      <c r="M183" s="211" t="s">
        <v>19</v>
      </c>
      <c r="N183" s="212" t="s">
        <v>44</v>
      </c>
      <c r="O183" s="79"/>
      <c r="P183" s="213">
        <f>O183*H183</f>
        <v>0</v>
      </c>
      <c r="Q183" s="213">
        <v>7E-05</v>
      </c>
      <c r="R183" s="213">
        <f>Q183*H183</f>
        <v>0.0018899999999999998</v>
      </c>
      <c r="S183" s="213">
        <v>0</v>
      </c>
      <c r="T183" s="214">
        <f>S183*H183</f>
        <v>0</v>
      </c>
      <c r="AR183" s="17" t="s">
        <v>228</v>
      </c>
      <c r="AT183" s="17" t="s">
        <v>136</v>
      </c>
      <c r="AU183" s="17" t="s">
        <v>142</v>
      </c>
      <c r="AY183" s="17" t="s">
        <v>133</v>
      </c>
      <c r="BE183" s="215">
        <f>IF(N183="základní",J183,0)</f>
        <v>0</v>
      </c>
      <c r="BF183" s="215">
        <f>IF(N183="snížená",J183,0)</f>
        <v>0</v>
      </c>
      <c r="BG183" s="215">
        <f>IF(N183="zákl. přenesená",J183,0)</f>
        <v>0</v>
      </c>
      <c r="BH183" s="215">
        <f>IF(N183="sníž. přenesená",J183,0)</f>
        <v>0</v>
      </c>
      <c r="BI183" s="215">
        <f>IF(N183="nulová",J183,0)</f>
        <v>0</v>
      </c>
      <c r="BJ183" s="17" t="s">
        <v>142</v>
      </c>
      <c r="BK183" s="215">
        <f>ROUND(I183*H183,2)</f>
        <v>0</v>
      </c>
      <c r="BL183" s="17" t="s">
        <v>228</v>
      </c>
      <c r="BM183" s="17" t="s">
        <v>371</v>
      </c>
    </row>
    <row r="184" spans="2:47" s="1" customFormat="1" ht="12">
      <c r="B184" s="38"/>
      <c r="C184" s="39"/>
      <c r="D184" s="216" t="s">
        <v>144</v>
      </c>
      <c r="E184" s="39"/>
      <c r="F184" s="217" t="s">
        <v>363</v>
      </c>
      <c r="G184" s="39"/>
      <c r="H184" s="39"/>
      <c r="I184" s="130"/>
      <c r="J184" s="39"/>
      <c r="K184" s="39"/>
      <c r="L184" s="43"/>
      <c r="M184" s="218"/>
      <c r="N184" s="79"/>
      <c r="O184" s="79"/>
      <c r="P184" s="79"/>
      <c r="Q184" s="79"/>
      <c r="R184" s="79"/>
      <c r="S184" s="79"/>
      <c r="T184" s="80"/>
      <c r="AT184" s="17" t="s">
        <v>144</v>
      </c>
      <c r="AU184" s="17" t="s">
        <v>142</v>
      </c>
    </row>
    <row r="185" spans="2:65" s="1" customFormat="1" ht="16.5" customHeight="1">
      <c r="B185" s="38"/>
      <c r="C185" s="204" t="s">
        <v>372</v>
      </c>
      <c r="D185" s="204" t="s">
        <v>136</v>
      </c>
      <c r="E185" s="205" t="s">
        <v>373</v>
      </c>
      <c r="F185" s="206" t="s">
        <v>374</v>
      </c>
      <c r="G185" s="207" t="s">
        <v>184</v>
      </c>
      <c r="H185" s="208">
        <v>32</v>
      </c>
      <c r="I185" s="209"/>
      <c r="J185" s="210">
        <f>ROUND(I185*H185,2)</f>
        <v>0</v>
      </c>
      <c r="K185" s="206" t="s">
        <v>140</v>
      </c>
      <c r="L185" s="43"/>
      <c r="M185" s="211" t="s">
        <v>19</v>
      </c>
      <c r="N185" s="212" t="s">
        <v>44</v>
      </c>
      <c r="O185" s="79"/>
      <c r="P185" s="213">
        <f>O185*H185</f>
        <v>0</v>
      </c>
      <c r="Q185" s="213">
        <v>0</v>
      </c>
      <c r="R185" s="213">
        <f>Q185*H185</f>
        <v>0</v>
      </c>
      <c r="S185" s="213">
        <v>0</v>
      </c>
      <c r="T185" s="214">
        <f>S185*H185</f>
        <v>0</v>
      </c>
      <c r="AR185" s="17" t="s">
        <v>228</v>
      </c>
      <c r="AT185" s="17" t="s">
        <v>136</v>
      </c>
      <c r="AU185" s="17" t="s">
        <v>142</v>
      </c>
      <c r="AY185" s="17" t="s">
        <v>133</v>
      </c>
      <c r="BE185" s="215">
        <f>IF(N185="základní",J185,0)</f>
        <v>0</v>
      </c>
      <c r="BF185" s="215">
        <f>IF(N185="snížená",J185,0)</f>
        <v>0</v>
      </c>
      <c r="BG185" s="215">
        <f>IF(N185="zákl. přenesená",J185,0)</f>
        <v>0</v>
      </c>
      <c r="BH185" s="215">
        <f>IF(N185="sníž. přenesená",J185,0)</f>
        <v>0</v>
      </c>
      <c r="BI185" s="215">
        <f>IF(N185="nulová",J185,0)</f>
        <v>0</v>
      </c>
      <c r="BJ185" s="17" t="s">
        <v>142</v>
      </c>
      <c r="BK185" s="215">
        <f>ROUND(I185*H185,2)</f>
        <v>0</v>
      </c>
      <c r="BL185" s="17" t="s">
        <v>228</v>
      </c>
      <c r="BM185" s="17" t="s">
        <v>375</v>
      </c>
    </row>
    <row r="186" spans="2:47" s="1" customFormat="1" ht="12">
      <c r="B186" s="38"/>
      <c r="C186" s="39"/>
      <c r="D186" s="216" t="s">
        <v>144</v>
      </c>
      <c r="E186" s="39"/>
      <c r="F186" s="217" t="s">
        <v>376</v>
      </c>
      <c r="G186" s="39"/>
      <c r="H186" s="39"/>
      <c r="I186" s="130"/>
      <c r="J186" s="39"/>
      <c r="K186" s="39"/>
      <c r="L186" s="43"/>
      <c r="M186" s="218"/>
      <c r="N186" s="79"/>
      <c r="O186" s="79"/>
      <c r="P186" s="79"/>
      <c r="Q186" s="79"/>
      <c r="R186" s="79"/>
      <c r="S186" s="79"/>
      <c r="T186" s="80"/>
      <c r="AT186" s="17" t="s">
        <v>144</v>
      </c>
      <c r="AU186" s="17" t="s">
        <v>142</v>
      </c>
    </row>
    <row r="187" spans="2:65" s="1" customFormat="1" ht="16.5" customHeight="1">
      <c r="B187" s="38"/>
      <c r="C187" s="204" t="s">
        <v>377</v>
      </c>
      <c r="D187" s="204" t="s">
        <v>136</v>
      </c>
      <c r="E187" s="205" t="s">
        <v>378</v>
      </c>
      <c r="F187" s="206" t="s">
        <v>379</v>
      </c>
      <c r="G187" s="207" t="s">
        <v>184</v>
      </c>
      <c r="H187" s="208">
        <v>3</v>
      </c>
      <c r="I187" s="209"/>
      <c r="J187" s="210">
        <f>ROUND(I187*H187,2)</f>
        <v>0</v>
      </c>
      <c r="K187" s="206" t="s">
        <v>140</v>
      </c>
      <c r="L187" s="43"/>
      <c r="M187" s="211" t="s">
        <v>19</v>
      </c>
      <c r="N187" s="212" t="s">
        <v>44</v>
      </c>
      <c r="O187" s="79"/>
      <c r="P187" s="213">
        <f>O187*H187</f>
        <v>0</v>
      </c>
      <c r="Q187" s="213">
        <v>0</v>
      </c>
      <c r="R187" s="213">
        <f>Q187*H187</f>
        <v>0</v>
      </c>
      <c r="S187" s="213">
        <v>0</v>
      </c>
      <c r="T187" s="214">
        <f>S187*H187</f>
        <v>0</v>
      </c>
      <c r="AR187" s="17" t="s">
        <v>228</v>
      </c>
      <c r="AT187" s="17" t="s">
        <v>136</v>
      </c>
      <c r="AU187" s="17" t="s">
        <v>142</v>
      </c>
      <c r="AY187" s="17" t="s">
        <v>133</v>
      </c>
      <c r="BE187" s="215">
        <f>IF(N187="základní",J187,0)</f>
        <v>0</v>
      </c>
      <c r="BF187" s="215">
        <f>IF(N187="snížená",J187,0)</f>
        <v>0</v>
      </c>
      <c r="BG187" s="215">
        <f>IF(N187="zákl. přenesená",J187,0)</f>
        <v>0</v>
      </c>
      <c r="BH187" s="215">
        <f>IF(N187="sníž. přenesená",J187,0)</f>
        <v>0</v>
      </c>
      <c r="BI187" s="215">
        <f>IF(N187="nulová",J187,0)</f>
        <v>0</v>
      </c>
      <c r="BJ187" s="17" t="s">
        <v>142</v>
      </c>
      <c r="BK187" s="215">
        <f>ROUND(I187*H187,2)</f>
        <v>0</v>
      </c>
      <c r="BL187" s="17" t="s">
        <v>228</v>
      </c>
      <c r="BM187" s="17" t="s">
        <v>380</v>
      </c>
    </row>
    <row r="188" spans="2:47" s="1" customFormat="1" ht="12">
      <c r="B188" s="38"/>
      <c r="C188" s="39"/>
      <c r="D188" s="216" t="s">
        <v>144</v>
      </c>
      <c r="E188" s="39"/>
      <c r="F188" s="217" t="s">
        <v>381</v>
      </c>
      <c r="G188" s="39"/>
      <c r="H188" s="39"/>
      <c r="I188" s="130"/>
      <c r="J188" s="39"/>
      <c r="K188" s="39"/>
      <c r="L188" s="43"/>
      <c r="M188" s="218"/>
      <c r="N188" s="79"/>
      <c r="O188" s="79"/>
      <c r="P188" s="79"/>
      <c r="Q188" s="79"/>
      <c r="R188" s="79"/>
      <c r="S188" s="79"/>
      <c r="T188" s="80"/>
      <c r="AT188" s="17" t="s">
        <v>144</v>
      </c>
      <c r="AU188" s="17" t="s">
        <v>142</v>
      </c>
    </row>
    <row r="189" spans="2:65" s="1" customFormat="1" ht="16.5" customHeight="1">
      <c r="B189" s="38"/>
      <c r="C189" s="204" t="s">
        <v>382</v>
      </c>
      <c r="D189" s="204" t="s">
        <v>136</v>
      </c>
      <c r="E189" s="205" t="s">
        <v>383</v>
      </c>
      <c r="F189" s="206" t="s">
        <v>384</v>
      </c>
      <c r="G189" s="207" t="s">
        <v>184</v>
      </c>
      <c r="H189" s="208">
        <v>17</v>
      </c>
      <c r="I189" s="209"/>
      <c r="J189" s="210">
        <f>ROUND(I189*H189,2)</f>
        <v>0</v>
      </c>
      <c r="K189" s="206" t="s">
        <v>140</v>
      </c>
      <c r="L189" s="43"/>
      <c r="M189" s="211" t="s">
        <v>19</v>
      </c>
      <c r="N189" s="212" t="s">
        <v>44</v>
      </c>
      <c r="O189" s="79"/>
      <c r="P189" s="213">
        <f>O189*H189</f>
        <v>0</v>
      </c>
      <c r="Q189" s="213">
        <v>0.00013</v>
      </c>
      <c r="R189" s="213">
        <f>Q189*H189</f>
        <v>0.0022099999999999997</v>
      </c>
      <c r="S189" s="213">
        <v>0</v>
      </c>
      <c r="T189" s="214">
        <f>S189*H189</f>
        <v>0</v>
      </c>
      <c r="AR189" s="17" t="s">
        <v>228</v>
      </c>
      <c r="AT189" s="17" t="s">
        <v>136</v>
      </c>
      <c r="AU189" s="17" t="s">
        <v>142</v>
      </c>
      <c r="AY189" s="17" t="s">
        <v>133</v>
      </c>
      <c r="BE189" s="215">
        <f>IF(N189="základní",J189,0)</f>
        <v>0</v>
      </c>
      <c r="BF189" s="215">
        <f>IF(N189="snížená",J189,0)</f>
        <v>0</v>
      </c>
      <c r="BG189" s="215">
        <f>IF(N189="zákl. přenesená",J189,0)</f>
        <v>0</v>
      </c>
      <c r="BH189" s="215">
        <f>IF(N189="sníž. přenesená",J189,0)</f>
        <v>0</v>
      </c>
      <c r="BI189" s="215">
        <f>IF(N189="nulová",J189,0)</f>
        <v>0</v>
      </c>
      <c r="BJ189" s="17" t="s">
        <v>142</v>
      </c>
      <c r="BK189" s="215">
        <f>ROUND(I189*H189,2)</f>
        <v>0</v>
      </c>
      <c r="BL189" s="17" t="s">
        <v>228</v>
      </c>
      <c r="BM189" s="17" t="s">
        <v>385</v>
      </c>
    </row>
    <row r="190" spans="2:47" s="1" customFormat="1" ht="12">
      <c r="B190" s="38"/>
      <c r="C190" s="39"/>
      <c r="D190" s="216" t="s">
        <v>144</v>
      </c>
      <c r="E190" s="39"/>
      <c r="F190" s="217" t="s">
        <v>386</v>
      </c>
      <c r="G190" s="39"/>
      <c r="H190" s="39"/>
      <c r="I190" s="130"/>
      <c r="J190" s="39"/>
      <c r="K190" s="39"/>
      <c r="L190" s="43"/>
      <c r="M190" s="218"/>
      <c r="N190" s="79"/>
      <c r="O190" s="79"/>
      <c r="P190" s="79"/>
      <c r="Q190" s="79"/>
      <c r="R190" s="79"/>
      <c r="S190" s="79"/>
      <c r="T190" s="80"/>
      <c r="AT190" s="17" t="s">
        <v>144</v>
      </c>
      <c r="AU190" s="17" t="s">
        <v>142</v>
      </c>
    </row>
    <row r="191" spans="2:65" s="1" customFormat="1" ht="16.5" customHeight="1">
      <c r="B191" s="38"/>
      <c r="C191" s="204" t="s">
        <v>387</v>
      </c>
      <c r="D191" s="204" t="s">
        <v>136</v>
      </c>
      <c r="E191" s="205" t="s">
        <v>388</v>
      </c>
      <c r="F191" s="206" t="s">
        <v>389</v>
      </c>
      <c r="G191" s="207" t="s">
        <v>390</v>
      </c>
      <c r="H191" s="208">
        <v>3</v>
      </c>
      <c r="I191" s="209"/>
      <c r="J191" s="210">
        <f>ROUND(I191*H191,2)</f>
        <v>0</v>
      </c>
      <c r="K191" s="206" t="s">
        <v>140</v>
      </c>
      <c r="L191" s="43"/>
      <c r="M191" s="211" t="s">
        <v>19</v>
      </c>
      <c r="N191" s="212" t="s">
        <v>44</v>
      </c>
      <c r="O191" s="79"/>
      <c r="P191" s="213">
        <f>O191*H191</f>
        <v>0</v>
      </c>
      <c r="Q191" s="213">
        <v>0.00025</v>
      </c>
      <c r="R191" s="213">
        <f>Q191*H191</f>
        <v>0.00075</v>
      </c>
      <c r="S191" s="213">
        <v>0</v>
      </c>
      <c r="T191" s="214">
        <f>S191*H191</f>
        <v>0</v>
      </c>
      <c r="AR191" s="17" t="s">
        <v>228</v>
      </c>
      <c r="AT191" s="17" t="s">
        <v>136</v>
      </c>
      <c r="AU191" s="17" t="s">
        <v>142</v>
      </c>
      <c r="AY191" s="17" t="s">
        <v>133</v>
      </c>
      <c r="BE191" s="215">
        <f>IF(N191="základní",J191,0)</f>
        <v>0</v>
      </c>
      <c r="BF191" s="215">
        <f>IF(N191="snížená",J191,0)</f>
        <v>0</v>
      </c>
      <c r="BG191" s="215">
        <f>IF(N191="zákl. přenesená",J191,0)</f>
        <v>0</v>
      </c>
      <c r="BH191" s="215">
        <f>IF(N191="sníž. přenesená",J191,0)</f>
        <v>0</v>
      </c>
      <c r="BI191" s="215">
        <f>IF(N191="nulová",J191,0)</f>
        <v>0</v>
      </c>
      <c r="BJ191" s="17" t="s">
        <v>142</v>
      </c>
      <c r="BK191" s="215">
        <f>ROUND(I191*H191,2)</f>
        <v>0</v>
      </c>
      <c r="BL191" s="17" t="s">
        <v>228</v>
      </c>
      <c r="BM191" s="17" t="s">
        <v>391</v>
      </c>
    </row>
    <row r="192" spans="2:47" s="1" customFormat="1" ht="12">
      <c r="B192" s="38"/>
      <c r="C192" s="39"/>
      <c r="D192" s="216" t="s">
        <v>144</v>
      </c>
      <c r="E192" s="39"/>
      <c r="F192" s="217" t="s">
        <v>386</v>
      </c>
      <c r="G192" s="39"/>
      <c r="H192" s="39"/>
      <c r="I192" s="130"/>
      <c r="J192" s="39"/>
      <c r="K192" s="39"/>
      <c r="L192" s="43"/>
      <c r="M192" s="218"/>
      <c r="N192" s="79"/>
      <c r="O192" s="79"/>
      <c r="P192" s="79"/>
      <c r="Q192" s="79"/>
      <c r="R192" s="79"/>
      <c r="S192" s="79"/>
      <c r="T192" s="80"/>
      <c r="AT192" s="17" t="s">
        <v>144</v>
      </c>
      <c r="AU192" s="17" t="s">
        <v>142</v>
      </c>
    </row>
    <row r="193" spans="2:65" s="1" customFormat="1" ht="16.5" customHeight="1">
      <c r="B193" s="38"/>
      <c r="C193" s="204" t="s">
        <v>392</v>
      </c>
      <c r="D193" s="204" t="s">
        <v>136</v>
      </c>
      <c r="E193" s="205" t="s">
        <v>393</v>
      </c>
      <c r="F193" s="206" t="s">
        <v>394</v>
      </c>
      <c r="G193" s="207" t="s">
        <v>184</v>
      </c>
      <c r="H193" s="208">
        <v>14</v>
      </c>
      <c r="I193" s="209"/>
      <c r="J193" s="210">
        <f>ROUND(I193*H193,2)</f>
        <v>0</v>
      </c>
      <c r="K193" s="206" t="s">
        <v>140</v>
      </c>
      <c r="L193" s="43"/>
      <c r="M193" s="211" t="s">
        <v>19</v>
      </c>
      <c r="N193" s="212" t="s">
        <v>44</v>
      </c>
      <c r="O193" s="79"/>
      <c r="P193" s="213">
        <f>O193*H193</f>
        <v>0</v>
      </c>
      <c r="Q193" s="213">
        <v>0</v>
      </c>
      <c r="R193" s="213">
        <f>Q193*H193</f>
        <v>0</v>
      </c>
      <c r="S193" s="213">
        <v>0.00053</v>
      </c>
      <c r="T193" s="214">
        <f>S193*H193</f>
        <v>0.0074199999999999995</v>
      </c>
      <c r="AR193" s="17" t="s">
        <v>228</v>
      </c>
      <c r="AT193" s="17" t="s">
        <v>136</v>
      </c>
      <c r="AU193" s="17" t="s">
        <v>142</v>
      </c>
      <c r="AY193" s="17" t="s">
        <v>133</v>
      </c>
      <c r="BE193" s="215">
        <f>IF(N193="základní",J193,0)</f>
        <v>0</v>
      </c>
      <c r="BF193" s="215">
        <f>IF(N193="snížená",J193,0)</f>
        <v>0</v>
      </c>
      <c r="BG193" s="215">
        <f>IF(N193="zákl. přenesená",J193,0)</f>
        <v>0</v>
      </c>
      <c r="BH193" s="215">
        <f>IF(N193="sníž. přenesená",J193,0)</f>
        <v>0</v>
      </c>
      <c r="BI193" s="215">
        <f>IF(N193="nulová",J193,0)</f>
        <v>0</v>
      </c>
      <c r="BJ193" s="17" t="s">
        <v>142</v>
      </c>
      <c r="BK193" s="215">
        <f>ROUND(I193*H193,2)</f>
        <v>0</v>
      </c>
      <c r="BL193" s="17" t="s">
        <v>228</v>
      </c>
      <c r="BM193" s="17" t="s">
        <v>395</v>
      </c>
    </row>
    <row r="194" spans="2:65" s="1" customFormat="1" ht="16.5" customHeight="1">
      <c r="B194" s="38"/>
      <c r="C194" s="204" t="s">
        <v>396</v>
      </c>
      <c r="D194" s="204" t="s">
        <v>136</v>
      </c>
      <c r="E194" s="205" t="s">
        <v>397</v>
      </c>
      <c r="F194" s="206" t="s">
        <v>398</v>
      </c>
      <c r="G194" s="207" t="s">
        <v>184</v>
      </c>
      <c r="H194" s="208">
        <v>4</v>
      </c>
      <c r="I194" s="209"/>
      <c r="J194" s="210">
        <f>ROUND(I194*H194,2)</f>
        <v>0</v>
      </c>
      <c r="K194" s="206" t="s">
        <v>140</v>
      </c>
      <c r="L194" s="43"/>
      <c r="M194" s="211" t="s">
        <v>19</v>
      </c>
      <c r="N194" s="212" t="s">
        <v>44</v>
      </c>
      <c r="O194" s="79"/>
      <c r="P194" s="213">
        <f>O194*H194</f>
        <v>0</v>
      </c>
      <c r="Q194" s="213">
        <v>0.00022</v>
      </c>
      <c r="R194" s="213">
        <f>Q194*H194</f>
        <v>0.00088</v>
      </c>
      <c r="S194" s="213">
        <v>0</v>
      </c>
      <c r="T194" s="214">
        <f>S194*H194</f>
        <v>0</v>
      </c>
      <c r="AR194" s="17" t="s">
        <v>228</v>
      </c>
      <c r="AT194" s="17" t="s">
        <v>136</v>
      </c>
      <c r="AU194" s="17" t="s">
        <v>142</v>
      </c>
      <c r="AY194" s="17" t="s">
        <v>133</v>
      </c>
      <c r="BE194" s="215">
        <f>IF(N194="základní",J194,0)</f>
        <v>0</v>
      </c>
      <c r="BF194" s="215">
        <f>IF(N194="snížená",J194,0)</f>
        <v>0</v>
      </c>
      <c r="BG194" s="215">
        <f>IF(N194="zákl. přenesená",J194,0)</f>
        <v>0</v>
      </c>
      <c r="BH194" s="215">
        <f>IF(N194="sníž. přenesená",J194,0)</f>
        <v>0</v>
      </c>
      <c r="BI194" s="215">
        <f>IF(N194="nulová",J194,0)</f>
        <v>0</v>
      </c>
      <c r="BJ194" s="17" t="s">
        <v>142</v>
      </c>
      <c r="BK194" s="215">
        <f>ROUND(I194*H194,2)</f>
        <v>0</v>
      </c>
      <c r="BL194" s="17" t="s">
        <v>228</v>
      </c>
      <c r="BM194" s="17" t="s">
        <v>399</v>
      </c>
    </row>
    <row r="195" spans="2:47" s="1" customFormat="1" ht="12">
      <c r="B195" s="38"/>
      <c r="C195" s="39"/>
      <c r="D195" s="216" t="s">
        <v>144</v>
      </c>
      <c r="E195" s="39"/>
      <c r="F195" s="217" t="s">
        <v>386</v>
      </c>
      <c r="G195" s="39"/>
      <c r="H195" s="39"/>
      <c r="I195" s="130"/>
      <c r="J195" s="39"/>
      <c r="K195" s="39"/>
      <c r="L195" s="43"/>
      <c r="M195" s="218"/>
      <c r="N195" s="79"/>
      <c r="O195" s="79"/>
      <c r="P195" s="79"/>
      <c r="Q195" s="79"/>
      <c r="R195" s="79"/>
      <c r="S195" s="79"/>
      <c r="T195" s="80"/>
      <c r="AT195" s="17" t="s">
        <v>144</v>
      </c>
      <c r="AU195" s="17" t="s">
        <v>142</v>
      </c>
    </row>
    <row r="196" spans="2:65" s="1" customFormat="1" ht="16.5" customHeight="1">
      <c r="B196" s="38"/>
      <c r="C196" s="204" t="s">
        <v>400</v>
      </c>
      <c r="D196" s="204" t="s">
        <v>136</v>
      </c>
      <c r="E196" s="205" t="s">
        <v>401</v>
      </c>
      <c r="F196" s="206" t="s">
        <v>402</v>
      </c>
      <c r="G196" s="207" t="s">
        <v>184</v>
      </c>
      <c r="H196" s="208">
        <v>4</v>
      </c>
      <c r="I196" s="209"/>
      <c r="J196" s="210">
        <f>ROUND(I196*H196,2)</f>
        <v>0</v>
      </c>
      <c r="K196" s="206" t="s">
        <v>140</v>
      </c>
      <c r="L196" s="43"/>
      <c r="M196" s="211" t="s">
        <v>19</v>
      </c>
      <c r="N196" s="212" t="s">
        <v>44</v>
      </c>
      <c r="O196" s="79"/>
      <c r="P196" s="213">
        <f>O196*H196</f>
        <v>0</v>
      </c>
      <c r="Q196" s="213">
        <v>0.00021</v>
      </c>
      <c r="R196" s="213">
        <f>Q196*H196</f>
        <v>0.00084</v>
      </c>
      <c r="S196" s="213">
        <v>0</v>
      </c>
      <c r="T196" s="214">
        <f>S196*H196</f>
        <v>0</v>
      </c>
      <c r="AR196" s="17" t="s">
        <v>228</v>
      </c>
      <c r="AT196" s="17" t="s">
        <v>136</v>
      </c>
      <c r="AU196" s="17" t="s">
        <v>142</v>
      </c>
      <c r="AY196" s="17" t="s">
        <v>133</v>
      </c>
      <c r="BE196" s="215">
        <f>IF(N196="základní",J196,0)</f>
        <v>0</v>
      </c>
      <c r="BF196" s="215">
        <f>IF(N196="snížená",J196,0)</f>
        <v>0</v>
      </c>
      <c r="BG196" s="215">
        <f>IF(N196="zákl. přenesená",J196,0)</f>
        <v>0</v>
      </c>
      <c r="BH196" s="215">
        <f>IF(N196="sníž. přenesená",J196,0)</f>
        <v>0</v>
      </c>
      <c r="BI196" s="215">
        <f>IF(N196="nulová",J196,0)</f>
        <v>0</v>
      </c>
      <c r="BJ196" s="17" t="s">
        <v>142</v>
      </c>
      <c r="BK196" s="215">
        <f>ROUND(I196*H196,2)</f>
        <v>0</v>
      </c>
      <c r="BL196" s="17" t="s">
        <v>228</v>
      </c>
      <c r="BM196" s="17" t="s">
        <v>403</v>
      </c>
    </row>
    <row r="197" spans="2:65" s="1" customFormat="1" ht="16.5" customHeight="1">
      <c r="B197" s="38"/>
      <c r="C197" s="204" t="s">
        <v>404</v>
      </c>
      <c r="D197" s="204" t="s">
        <v>136</v>
      </c>
      <c r="E197" s="205" t="s">
        <v>405</v>
      </c>
      <c r="F197" s="206" t="s">
        <v>406</v>
      </c>
      <c r="G197" s="207" t="s">
        <v>184</v>
      </c>
      <c r="H197" s="208">
        <v>5</v>
      </c>
      <c r="I197" s="209"/>
      <c r="J197" s="210">
        <f>ROUND(I197*H197,2)</f>
        <v>0</v>
      </c>
      <c r="K197" s="206" t="s">
        <v>140</v>
      </c>
      <c r="L197" s="43"/>
      <c r="M197" s="211" t="s">
        <v>19</v>
      </c>
      <c r="N197" s="212" t="s">
        <v>44</v>
      </c>
      <c r="O197" s="79"/>
      <c r="P197" s="213">
        <f>O197*H197</f>
        <v>0</v>
      </c>
      <c r="Q197" s="213">
        <v>0.00034</v>
      </c>
      <c r="R197" s="213">
        <f>Q197*H197</f>
        <v>0.0017000000000000001</v>
      </c>
      <c r="S197" s="213">
        <v>0</v>
      </c>
      <c r="T197" s="214">
        <f>S197*H197</f>
        <v>0</v>
      </c>
      <c r="AR197" s="17" t="s">
        <v>228</v>
      </c>
      <c r="AT197" s="17" t="s">
        <v>136</v>
      </c>
      <c r="AU197" s="17" t="s">
        <v>142</v>
      </c>
      <c r="AY197" s="17" t="s">
        <v>133</v>
      </c>
      <c r="BE197" s="215">
        <f>IF(N197="základní",J197,0)</f>
        <v>0</v>
      </c>
      <c r="BF197" s="215">
        <f>IF(N197="snížená",J197,0)</f>
        <v>0</v>
      </c>
      <c r="BG197" s="215">
        <f>IF(N197="zákl. přenesená",J197,0)</f>
        <v>0</v>
      </c>
      <c r="BH197" s="215">
        <f>IF(N197="sníž. přenesená",J197,0)</f>
        <v>0</v>
      </c>
      <c r="BI197" s="215">
        <f>IF(N197="nulová",J197,0)</f>
        <v>0</v>
      </c>
      <c r="BJ197" s="17" t="s">
        <v>142</v>
      </c>
      <c r="BK197" s="215">
        <f>ROUND(I197*H197,2)</f>
        <v>0</v>
      </c>
      <c r="BL197" s="17" t="s">
        <v>228</v>
      </c>
      <c r="BM197" s="17" t="s">
        <v>407</v>
      </c>
    </row>
    <row r="198" spans="2:65" s="1" customFormat="1" ht="16.5" customHeight="1">
      <c r="B198" s="38"/>
      <c r="C198" s="204" t="s">
        <v>408</v>
      </c>
      <c r="D198" s="204" t="s">
        <v>136</v>
      </c>
      <c r="E198" s="205" t="s">
        <v>409</v>
      </c>
      <c r="F198" s="206" t="s">
        <v>410</v>
      </c>
      <c r="G198" s="207" t="s">
        <v>184</v>
      </c>
      <c r="H198" s="208">
        <v>3</v>
      </c>
      <c r="I198" s="209"/>
      <c r="J198" s="210">
        <f>ROUND(I198*H198,2)</f>
        <v>0</v>
      </c>
      <c r="K198" s="206" t="s">
        <v>140</v>
      </c>
      <c r="L198" s="43"/>
      <c r="M198" s="211" t="s">
        <v>19</v>
      </c>
      <c r="N198" s="212" t="s">
        <v>44</v>
      </c>
      <c r="O198" s="79"/>
      <c r="P198" s="213">
        <f>O198*H198</f>
        <v>0</v>
      </c>
      <c r="Q198" s="213">
        <v>0.0004</v>
      </c>
      <c r="R198" s="213">
        <f>Q198*H198</f>
        <v>0.0012000000000000001</v>
      </c>
      <c r="S198" s="213">
        <v>0</v>
      </c>
      <c r="T198" s="214">
        <f>S198*H198</f>
        <v>0</v>
      </c>
      <c r="AR198" s="17" t="s">
        <v>228</v>
      </c>
      <c r="AT198" s="17" t="s">
        <v>136</v>
      </c>
      <c r="AU198" s="17" t="s">
        <v>142</v>
      </c>
      <c r="AY198" s="17" t="s">
        <v>133</v>
      </c>
      <c r="BE198" s="215">
        <f>IF(N198="základní",J198,0)</f>
        <v>0</v>
      </c>
      <c r="BF198" s="215">
        <f>IF(N198="snížená",J198,0)</f>
        <v>0</v>
      </c>
      <c r="BG198" s="215">
        <f>IF(N198="zákl. přenesená",J198,0)</f>
        <v>0</v>
      </c>
      <c r="BH198" s="215">
        <f>IF(N198="sníž. přenesená",J198,0)</f>
        <v>0</v>
      </c>
      <c r="BI198" s="215">
        <f>IF(N198="nulová",J198,0)</f>
        <v>0</v>
      </c>
      <c r="BJ198" s="17" t="s">
        <v>142</v>
      </c>
      <c r="BK198" s="215">
        <f>ROUND(I198*H198,2)</f>
        <v>0</v>
      </c>
      <c r="BL198" s="17" t="s">
        <v>228</v>
      </c>
      <c r="BM198" s="17" t="s">
        <v>411</v>
      </c>
    </row>
    <row r="199" spans="2:65" s="1" customFormat="1" ht="16.5" customHeight="1">
      <c r="B199" s="38"/>
      <c r="C199" s="204" t="s">
        <v>412</v>
      </c>
      <c r="D199" s="204" t="s">
        <v>136</v>
      </c>
      <c r="E199" s="205" t="s">
        <v>413</v>
      </c>
      <c r="F199" s="206" t="s">
        <v>414</v>
      </c>
      <c r="G199" s="207" t="s">
        <v>236</v>
      </c>
      <c r="H199" s="208">
        <v>76</v>
      </c>
      <c r="I199" s="209"/>
      <c r="J199" s="210">
        <f>ROUND(I199*H199,2)</f>
        <v>0</v>
      </c>
      <c r="K199" s="206" t="s">
        <v>140</v>
      </c>
      <c r="L199" s="43"/>
      <c r="M199" s="211" t="s">
        <v>19</v>
      </c>
      <c r="N199" s="212" t="s">
        <v>44</v>
      </c>
      <c r="O199" s="79"/>
      <c r="P199" s="213">
        <f>O199*H199</f>
        <v>0</v>
      </c>
      <c r="Q199" s="213">
        <v>0.00019</v>
      </c>
      <c r="R199" s="213">
        <f>Q199*H199</f>
        <v>0.014440000000000001</v>
      </c>
      <c r="S199" s="213">
        <v>0</v>
      </c>
      <c r="T199" s="214">
        <f>S199*H199</f>
        <v>0</v>
      </c>
      <c r="AR199" s="17" t="s">
        <v>228</v>
      </c>
      <c r="AT199" s="17" t="s">
        <v>136</v>
      </c>
      <c r="AU199" s="17" t="s">
        <v>142</v>
      </c>
      <c r="AY199" s="17" t="s">
        <v>133</v>
      </c>
      <c r="BE199" s="215">
        <f>IF(N199="základní",J199,0)</f>
        <v>0</v>
      </c>
      <c r="BF199" s="215">
        <f>IF(N199="snížená",J199,0)</f>
        <v>0</v>
      </c>
      <c r="BG199" s="215">
        <f>IF(N199="zákl. přenesená",J199,0)</f>
        <v>0</v>
      </c>
      <c r="BH199" s="215">
        <f>IF(N199="sníž. přenesená",J199,0)</f>
        <v>0</v>
      </c>
      <c r="BI199" s="215">
        <f>IF(N199="nulová",J199,0)</f>
        <v>0</v>
      </c>
      <c r="BJ199" s="17" t="s">
        <v>142</v>
      </c>
      <c r="BK199" s="215">
        <f>ROUND(I199*H199,2)</f>
        <v>0</v>
      </c>
      <c r="BL199" s="17" t="s">
        <v>228</v>
      </c>
      <c r="BM199" s="17" t="s">
        <v>415</v>
      </c>
    </row>
    <row r="200" spans="2:47" s="1" customFormat="1" ht="12">
      <c r="B200" s="38"/>
      <c r="C200" s="39"/>
      <c r="D200" s="216" t="s">
        <v>144</v>
      </c>
      <c r="E200" s="39"/>
      <c r="F200" s="217" t="s">
        <v>416</v>
      </c>
      <c r="G200" s="39"/>
      <c r="H200" s="39"/>
      <c r="I200" s="130"/>
      <c r="J200" s="39"/>
      <c r="K200" s="39"/>
      <c r="L200" s="43"/>
      <c r="M200" s="218"/>
      <c r="N200" s="79"/>
      <c r="O200" s="79"/>
      <c r="P200" s="79"/>
      <c r="Q200" s="79"/>
      <c r="R200" s="79"/>
      <c r="S200" s="79"/>
      <c r="T200" s="80"/>
      <c r="AT200" s="17" t="s">
        <v>144</v>
      </c>
      <c r="AU200" s="17" t="s">
        <v>142</v>
      </c>
    </row>
    <row r="201" spans="2:65" s="1" customFormat="1" ht="16.5" customHeight="1">
      <c r="B201" s="38"/>
      <c r="C201" s="204" t="s">
        <v>417</v>
      </c>
      <c r="D201" s="204" t="s">
        <v>136</v>
      </c>
      <c r="E201" s="205" t="s">
        <v>418</v>
      </c>
      <c r="F201" s="206" t="s">
        <v>419</v>
      </c>
      <c r="G201" s="207" t="s">
        <v>236</v>
      </c>
      <c r="H201" s="208">
        <v>76</v>
      </c>
      <c r="I201" s="209"/>
      <c r="J201" s="210">
        <f>ROUND(I201*H201,2)</f>
        <v>0</v>
      </c>
      <c r="K201" s="206" t="s">
        <v>140</v>
      </c>
      <c r="L201" s="43"/>
      <c r="M201" s="211" t="s">
        <v>19</v>
      </c>
      <c r="N201" s="212" t="s">
        <v>44</v>
      </c>
      <c r="O201" s="79"/>
      <c r="P201" s="213">
        <f>O201*H201</f>
        <v>0</v>
      </c>
      <c r="Q201" s="213">
        <v>1E-05</v>
      </c>
      <c r="R201" s="213">
        <f>Q201*H201</f>
        <v>0.00076</v>
      </c>
      <c r="S201" s="213">
        <v>0</v>
      </c>
      <c r="T201" s="214">
        <f>S201*H201</f>
        <v>0</v>
      </c>
      <c r="AR201" s="17" t="s">
        <v>228</v>
      </c>
      <c r="AT201" s="17" t="s">
        <v>136</v>
      </c>
      <c r="AU201" s="17" t="s">
        <v>142</v>
      </c>
      <c r="AY201" s="17" t="s">
        <v>133</v>
      </c>
      <c r="BE201" s="215">
        <f>IF(N201="základní",J201,0)</f>
        <v>0</v>
      </c>
      <c r="BF201" s="215">
        <f>IF(N201="snížená",J201,0)</f>
        <v>0</v>
      </c>
      <c r="BG201" s="215">
        <f>IF(N201="zákl. přenesená",J201,0)</f>
        <v>0</v>
      </c>
      <c r="BH201" s="215">
        <f>IF(N201="sníž. přenesená",J201,0)</f>
        <v>0</v>
      </c>
      <c r="BI201" s="215">
        <f>IF(N201="nulová",J201,0)</f>
        <v>0</v>
      </c>
      <c r="BJ201" s="17" t="s">
        <v>142</v>
      </c>
      <c r="BK201" s="215">
        <f>ROUND(I201*H201,2)</f>
        <v>0</v>
      </c>
      <c r="BL201" s="17" t="s">
        <v>228</v>
      </c>
      <c r="BM201" s="17" t="s">
        <v>420</v>
      </c>
    </row>
    <row r="202" spans="2:47" s="1" customFormat="1" ht="12">
      <c r="B202" s="38"/>
      <c r="C202" s="39"/>
      <c r="D202" s="216" t="s">
        <v>144</v>
      </c>
      <c r="E202" s="39"/>
      <c r="F202" s="217" t="s">
        <v>416</v>
      </c>
      <c r="G202" s="39"/>
      <c r="H202" s="39"/>
      <c r="I202" s="130"/>
      <c r="J202" s="39"/>
      <c r="K202" s="39"/>
      <c r="L202" s="43"/>
      <c r="M202" s="218"/>
      <c r="N202" s="79"/>
      <c r="O202" s="79"/>
      <c r="P202" s="79"/>
      <c r="Q202" s="79"/>
      <c r="R202" s="79"/>
      <c r="S202" s="79"/>
      <c r="T202" s="80"/>
      <c r="AT202" s="17" t="s">
        <v>144</v>
      </c>
      <c r="AU202" s="17" t="s">
        <v>142</v>
      </c>
    </row>
    <row r="203" spans="2:65" s="1" customFormat="1" ht="22.5" customHeight="1">
      <c r="B203" s="38"/>
      <c r="C203" s="204" t="s">
        <v>421</v>
      </c>
      <c r="D203" s="204" t="s">
        <v>136</v>
      </c>
      <c r="E203" s="205" t="s">
        <v>422</v>
      </c>
      <c r="F203" s="206" t="s">
        <v>423</v>
      </c>
      <c r="G203" s="207" t="s">
        <v>315</v>
      </c>
      <c r="H203" s="229"/>
      <c r="I203" s="209"/>
      <c r="J203" s="210">
        <f>ROUND(I203*H203,2)</f>
        <v>0</v>
      </c>
      <c r="K203" s="206" t="s">
        <v>140</v>
      </c>
      <c r="L203" s="43"/>
      <c r="M203" s="211" t="s">
        <v>19</v>
      </c>
      <c r="N203" s="212" t="s">
        <v>44</v>
      </c>
      <c r="O203" s="79"/>
      <c r="P203" s="213">
        <f>O203*H203</f>
        <v>0</v>
      </c>
      <c r="Q203" s="213">
        <v>0</v>
      </c>
      <c r="R203" s="213">
        <f>Q203*H203</f>
        <v>0</v>
      </c>
      <c r="S203" s="213">
        <v>0</v>
      </c>
      <c r="T203" s="214">
        <f>S203*H203</f>
        <v>0</v>
      </c>
      <c r="AR203" s="17" t="s">
        <v>228</v>
      </c>
      <c r="AT203" s="17" t="s">
        <v>136</v>
      </c>
      <c r="AU203" s="17" t="s">
        <v>142</v>
      </c>
      <c r="AY203" s="17" t="s">
        <v>133</v>
      </c>
      <c r="BE203" s="215">
        <f>IF(N203="základní",J203,0)</f>
        <v>0</v>
      </c>
      <c r="BF203" s="215">
        <f>IF(N203="snížená",J203,0)</f>
        <v>0</v>
      </c>
      <c r="BG203" s="215">
        <f>IF(N203="zákl. přenesená",J203,0)</f>
        <v>0</v>
      </c>
      <c r="BH203" s="215">
        <f>IF(N203="sníž. přenesená",J203,0)</f>
        <v>0</v>
      </c>
      <c r="BI203" s="215">
        <f>IF(N203="nulová",J203,0)</f>
        <v>0</v>
      </c>
      <c r="BJ203" s="17" t="s">
        <v>142</v>
      </c>
      <c r="BK203" s="215">
        <f>ROUND(I203*H203,2)</f>
        <v>0</v>
      </c>
      <c r="BL203" s="17" t="s">
        <v>228</v>
      </c>
      <c r="BM203" s="17" t="s">
        <v>424</v>
      </c>
    </row>
    <row r="204" spans="2:47" s="1" customFormat="1" ht="12">
      <c r="B204" s="38"/>
      <c r="C204" s="39"/>
      <c r="D204" s="216" t="s">
        <v>144</v>
      </c>
      <c r="E204" s="39"/>
      <c r="F204" s="217" t="s">
        <v>425</v>
      </c>
      <c r="G204" s="39"/>
      <c r="H204" s="39"/>
      <c r="I204" s="130"/>
      <c r="J204" s="39"/>
      <c r="K204" s="39"/>
      <c r="L204" s="43"/>
      <c r="M204" s="218"/>
      <c r="N204" s="79"/>
      <c r="O204" s="79"/>
      <c r="P204" s="79"/>
      <c r="Q204" s="79"/>
      <c r="R204" s="79"/>
      <c r="S204" s="79"/>
      <c r="T204" s="80"/>
      <c r="AT204" s="17" t="s">
        <v>144</v>
      </c>
      <c r="AU204" s="17" t="s">
        <v>142</v>
      </c>
    </row>
    <row r="205" spans="2:63" s="10" customFormat="1" ht="22.8" customHeight="1">
      <c r="B205" s="188"/>
      <c r="C205" s="189"/>
      <c r="D205" s="190" t="s">
        <v>71</v>
      </c>
      <c r="E205" s="202" t="s">
        <v>426</v>
      </c>
      <c r="F205" s="202" t="s">
        <v>427</v>
      </c>
      <c r="G205" s="189"/>
      <c r="H205" s="189"/>
      <c r="I205" s="192"/>
      <c r="J205" s="203">
        <f>BK205</f>
        <v>0</v>
      </c>
      <c r="K205" s="189"/>
      <c r="L205" s="194"/>
      <c r="M205" s="195"/>
      <c r="N205" s="196"/>
      <c r="O205" s="196"/>
      <c r="P205" s="197">
        <f>SUM(P206:P251)</f>
        <v>0</v>
      </c>
      <c r="Q205" s="196"/>
      <c r="R205" s="197">
        <f>SUM(R206:R251)</f>
        <v>0.5310299999999999</v>
      </c>
      <c r="S205" s="196"/>
      <c r="T205" s="198">
        <f>SUM(T206:T251)</f>
        <v>0.8540399999999999</v>
      </c>
      <c r="AR205" s="199" t="s">
        <v>142</v>
      </c>
      <c r="AT205" s="200" t="s">
        <v>71</v>
      </c>
      <c r="AU205" s="200" t="s">
        <v>80</v>
      </c>
      <c r="AY205" s="199" t="s">
        <v>133</v>
      </c>
      <c r="BK205" s="201">
        <f>SUM(BK206:BK251)</f>
        <v>0</v>
      </c>
    </row>
    <row r="206" spans="2:65" s="1" customFormat="1" ht="16.5" customHeight="1">
      <c r="B206" s="38"/>
      <c r="C206" s="204" t="s">
        <v>428</v>
      </c>
      <c r="D206" s="204" t="s">
        <v>136</v>
      </c>
      <c r="E206" s="205" t="s">
        <v>429</v>
      </c>
      <c r="F206" s="206" t="s">
        <v>430</v>
      </c>
      <c r="G206" s="207" t="s">
        <v>431</v>
      </c>
      <c r="H206" s="208">
        <v>2</v>
      </c>
      <c r="I206" s="209"/>
      <c r="J206" s="210">
        <f>ROUND(I206*H206,2)</f>
        <v>0</v>
      </c>
      <c r="K206" s="206" t="s">
        <v>140</v>
      </c>
      <c r="L206" s="43"/>
      <c r="M206" s="211" t="s">
        <v>19</v>
      </c>
      <c r="N206" s="212" t="s">
        <v>44</v>
      </c>
      <c r="O206" s="79"/>
      <c r="P206" s="213">
        <f>O206*H206</f>
        <v>0</v>
      </c>
      <c r="Q206" s="213">
        <v>0</v>
      </c>
      <c r="R206" s="213">
        <f>Q206*H206</f>
        <v>0</v>
      </c>
      <c r="S206" s="213">
        <v>0.01933</v>
      </c>
      <c r="T206" s="214">
        <f>S206*H206</f>
        <v>0.03866</v>
      </c>
      <c r="AR206" s="17" t="s">
        <v>228</v>
      </c>
      <c r="AT206" s="17" t="s">
        <v>136</v>
      </c>
      <c r="AU206" s="17" t="s">
        <v>142</v>
      </c>
      <c r="AY206" s="17" t="s">
        <v>133</v>
      </c>
      <c r="BE206" s="215">
        <f>IF(N206="základní",J206,0)</f>
        <v>0</v>
      </c>
      <c r="BF206" s="215">
        <f>IF(N206="snížená",J206,0)</f>
        <v>0</v>
      </c>
      <c r="BG206" s="215">
        <f>IF(N206="zákl. přenesená",J206,0)</f>
        <v>0</v>
      </c>
      <c r="BH206" s="215">
        <f>IF(N206="sníž. přenesená",J206,0)</f>
        <v>0</v>
      </c>
      <c r="BI206" s="215">
        <f>IF(N206="nulová",J206,0)</f>
        <v>0</v>
      </c>
      <c r="BJ206" s="17" t="s">
        <v>142</v>
      </c>
      <c r="BK206" s="215">
        <f>ROUND(I206*H206,2)</f>
        <v>0</v>
      </c>
      <c r="BL206" s="17" t="s">
        <v>228</v>
      </c>
      <c r="BM206" s="17" t="s">
        <v>432</v>
      </c>
    </row>
    <row r="207" spans="2:65" s="1" customFormat="1" ht="16.5" customHeight="1">
      <c r="B207" s="38"/>
      <c r="C207" s="204" t="s">
        <v>433</v>
      </c>
      <c r="D207" s="204" t="s">
        <v>136</v>
      </c>
      <c r="E207" s="205" t="s">
        <v>434</v>
      </c>
      <c r="F207" s="206" t="s">
        <v>435</v>
      </c>
      <c r="G207" s="207" t="s">
        <v>431</v>
      </c>
      <c r="H207" s="208">
        <v>2</v>
      </c>
      <c r="I207" s="209"/>
      <c r="J207" s="210">
        <f>ROUND(I207*H207,2)</f>
        <v>0</v>
      </c>
      <c r="K207" s="206" t="s">
        <v>140</v>
      </c>
      <c r="L207" s="43"/>
      <c r="M207" s="211" t="s">
        <v>19</v>
      </c>
      <c r="N207" s="212" t="s">
        <v>44</v>
      </c>
      <c r="O207" s="79"/>
      <c r="P207" s="213">
        <f>O207*H207</f>
        <v>0</v>
      </c>
      <c r="Q207" s="213">
        <v>0.01692</v>
      </c>
      <c r="R207" s="213">
        <f>Q207*H207</f>
        <v>0.03384</v>
      </c>
      <c r="S207" s="213">
        <v>0</v>
      </c>
      <c r="T207" s="214">
        <f>S207*H207</f>
        <v>0</v>
      </c>
      <c r="AR207" s="17" t="s">
        <v>228</v>
      </c>
      <c r="AT207" s="17" t="s">
        <v>136</v>
      </c>
      <c r="AU207" s="17" t="s">
        <v>142</v>
      </c>
      <c r="AY207" s="17" t="s">
        <v>133</v>
      </c>
      <c r="BE207" s="215">
        <f>IF(N207="základní",J207,0)</f>
        <v>0</v>
      </c>
      <c r="BF207" s="215">
        <f>IF(N207="snížená",J207,0)</f>
        <v>0</v>
      </c>
      <c r="BG207" s="215">
        <f>IF(N207="zákl. přenesená",J207,0)</f>
        <v>0</v>
      </c>
      <c r="BH207" s="215">
        <f>IF(N207="sníž. přenesená",J207,0)</f>
        <v>0</v>
      </c>
      <c r="BI207" s="215">
        <f>IF(N207="nulová",J207,0)</f>
        <v>0</v>
      </c>
      <c r="BJ207" s="17" t="s">
        <v>142</v>
      </c>
      <c r="BK207" s="215">
        <f>ROUND(I207*H207,2)</f>
        <v>0</v>
      </c>
      <c r="BL207" s="17" t="s">
        <v>228</v>
      </c>
      <c r="BM207" s="17" t="s">
        <v>436</v>
      </c>
    </row>
    <row r="208" spans="2:47" s="1" customFormat="1" ht="12">
      <c r="B208" s="38"/>
      <c r="C208" s="39"/>
      <c r="D208" s="216" t="s">
        <v>144</v>
      </c>
      <c r="E208" s="39"/>
      <c r="F208" s="217" t="s">
        <v>437</v>
      </c>
      <c r="G208" s="39"/>
      <c r="H208" s="39"/>
      <c r="I208" s="130"/>
      <c r="J208" s="39"/>
      <c r="K208" s="39"/>
      <c r="L208" s="43"/>
      <c r="M208" s="218"/>
      <c r="N208" s="79"/>
      <c r="O208" s="79"/>
      <c r="P208" s="79"/>
      <c r="Q208" s="79"/>
      <c r="R208" s="79"/>
      <c r="S208" s="79"/>
      <c r="T208" s="80"/>
      <c r="AT208" s="17" t="s">
        <v>144</v>
      </c>
      <c r="AU208" s="17" t="s">
        <v>142</v>
      </c>
    </row>
    <row r="209" spans="2:65" s="1" customFormat="1" ht="16.5" customHeight="1">
      <c r="B209" s="38"/>
      <c r="C209" s="230" t="s">
        <v>438</v>
      </c>
      <c r="D209" s="230" t="s">
        <v>439</v>
      </c>
      <c r="E209" s="231" t="s">
        <v>440</v>
      </c>
      <c r="F209" s="232" t="s">
        <v>441</v>
      </c>
      <c r="G209" s="233" t="s">
        <v>184</v>
      </c>
      <c r="H209" s="234">
        <v>2</v>
      </c>
      <c r="I209" s="235"/>
      <c r="J209" s="236">
        <f>ROUND(I209*H209,2)</f>
        <v>0</v>
      </c>
      <c r="K209" s="232" t="s">
        <v>140</v>
      </c>
      <c r="L209" s="237"/>
      <c r="M209" s="238" t="s">
        <v>19</v>
      </c>
      <c r="N209" s="239" t="s">
        <v>44</v>
      </c>
      <c r="O209" s="79"/>
      <c r="P209" s="213">
        <f>O209*H209</f>
        <v>0</v>
      </c>
      <c r="Q209" s="213">
        <v>0.00128</v>
      </c>
      <c r="R209" s="213">
        <f>Q209*H209</f>
        <v>0.00256</v>
      </c>
      <c r="S209" s="213">
        <v>0</v>
      </c>
      <c r="T209" s="214">
        <f>S209*H209</f>
        <v>0</v>
      </c>
      <c r="AR209" s="17" t="s">
        <v>359</v>
      </c>
      <c r="AT209" s="17" t="s">
        <v>439</v>
      </c>
      <c r="AU209" s="17" t="s">
        <v>142</v>
      </c>
      <c r="AY209" s="17" t="s">
        <v>133</v>
      </c>
      <c r="BE209" s="215">
        <f>IF(N209="základní",J209,0)</f>
        <v>0</v>
      </c>
      <c r="BF209" s="215">
        <f>IF(N209="snížená",J209,0)</f>
        <v>0</v>
      </c>
      <c r="BG209" s="215">
        <f>IF(N209="zákl. přenesená",J209,0)</f>
        <v>0</v>
      </c>
      <c r="BH209" s="215">
        <f>IF(N209="sníž. přenesená",J209,0)</f>
        <v>0</v>
      </c>
      <c r="BI209" s="215">
        <f>IF(N209="nulová",J209,0)</f>
        <v>0</v>
      </c>
      <c r="BJ209" s="17" t="s">
        <v>142</v>
      </c>
      <c r="BK209" s="215">
        <f>ROUND(I209*H209,2)</f>
        <v>0</v>
      </c>
      <c r="BL209" s="17" t="s">
        <v>228</v>
      </c>
      <c r="BM209" s="17" t="s">
        <v>442</v>
      </c>
    </row>
    <row r="210" spans="2:65" s="1" customFormat="1" ht="16.5" customHeight="1">
      <c r="B210" s="38"/>
      <c r="C210" s="204" t="s">
        <v>443</v>
      </c>
      <c r="D210" s="204" t="s">
        <v>136</v>
      </c>
      <c r="E210" s="205" t="s">
        <v>444</v>
      </c>
      <c r="F210" s="206" t="s">
        <v>445</v>
      </c>
      <c r="G210" s="207" t="s">
        <v>431</v>
      </c>
      <c r="H210" s="208">
        <v>3</v>
      </c>
      <c r="I210" s="209"/>
      <c r="J210" s="210">
        <f>ROUND(I210*H210,2)</f>
        <v>0</v>
      </c>
      <c r="K210" s="206" t="s">
        <v>140</v>
      </c>
      <c r="L210" s="43"/>
      <c r="M210" s="211" t="s">
        <v>19</v>
      </c>
      <c r="N210" s="212" t="s">
        <v>44</v>
      </c>
      <c r="O210" s="79"/>
      <c r="P210" s="213">
        <f>O210*H210</f>
        <v>0</v>
      </c>
      <c r="Q210" s="213">
        <v>0</v>
      </c>
      <c r="R210" s="213">
        <f>Q210*H210</f>
        <v>0</v>
      </c>
      <c r="S210" s="213">
        <v>0.01946</v>
      </c>
      <c r="T210" s="214">
        <f>S210*H210</f>
        <v>0.05838</v>
      </c>
      <c r="AR210" s="17" t="s">
        <v>228</v>
      </c>
      <c r="AT210" s="17" t="s">
        <v>136</v>
      </c>
      <c r="AU210" s="17" t="s">
        <v>142</v>
      </c>
      <c r="AY210" s="17" t="s">
        <v>133</v>
      </c>
      <c r="BE210" s="215">
        <f>IF(N210="základní",J210,0)</f>
        <v>0</v>
      </c>
      <c r="BF210" s="215">
        <f>IF(N210="snížená",J210,0)</f>
        <v>0</v>
      </c>
      <c r="BG210" s="215">
        <f>IF(N210="zákl. přenesená",J210,0)</f>
        <v>0</v>
      </c>
      <c r="BH210" s="215">
        <f>IF(N210="sníž. přenesená",J210,0)</f>
        <v>0</v>
      </c>
      <c r="BI210" s="215">
        <f>IF(N210="nulová",J210,0)</f>
        <v>0</v>
      </c>
      <c r="BJ210" s="17" t="s">
        <v>142</v>
      </c>
      <c r="BK210" s="215">
        <f>ROUND(I210*H210,2)</f>
        <v>0</v>
      </c>
      <c r="BL210" s="17" t="s">
        <v>228</v>
      </c>
      <c r="BM210" s="17" t="s">
        <v>446</v>
      </c>
    </row>
    <row r="211" spans="2:65" s="1" customFormat="1" ht="22.5" customHeight="1">
      <c r="B211" s="38"/>
      <c r="C211" s="204" t="s">
        <v>447</v>
      </c>
      <c r="D211" s="204" t="s">
        <v>136</v>
      </c>
      <c r="E211" s="205" t="s">
        <v>448</v>
      </c>
      <c r="F211" s="206" t="s">
        <v>449</v>
      </c>
      <c r="G211" s="207" t="s">
        <v>431</v>
      </c>
      <c r="H211" s="208">
        <v>3</v>
      </c>
      <c r="I211" s="209"/>
      <c r="J211" s="210">
        <f>ROUND(I211*H211,2)</f>
        <v>0</v>
      </c>
      <c r="K211" s="206" t="s">
        <v>140</v>
      </c>
      <c r="L211" s="43"/>
      <c r="M211" s="211" t="s">
        <v>19</v>
      </c>
      <c r="N211" s="212" t="s">
        <v>44</v>
      </c>
      <c r="O211" s="79"/>
      <c r="P211" s="213">
        <f>O211*H211</f>
        <v>0</v>
      </c>
      <c r="Q211" s="213">
        <v>0.02618</v>
      </c>
      <c r="R211" s="213">
        <f>Q211*H211</f>
        <v>0.07854</v>
      </c>
      <c r="S211" s="213">
        <v>0</v>
      </c>
      <c r="T211" s="214">
        <f>S211*H211</f>
        <v>0</v>
      </c>
      <c r="AR211" s="17" t="s">
        <v>228</v>
      </c>
      <c r="AT211" s="17" t="s">
        <v>136</v>
      </c>
      <c r="AU211" s="17" t="s">
        <v>142</v>
      </c>
      <c r="AY211" s="17" t="s">
        <v>133</v>
      </c>
      <c r="BE211" s="215">
        <f>IF(N211="základní",J211,0)</f>
        <v>0</v>
      </c>
      <c r="BF211" s="215">
        <f>IF(N211="snížená",J211,0)</f>
        <v>0</v>
      </c>
      <c r="BG211" s="215">
        <f>IF(N211="zákl. přenesená",J211,0)</f>
        <v>0</v>
      </c>
      <c r="BH211" s="215">
        <f>IF(N211="sníž. přenesená",J211,0)</f>
        <v>0</v>
      </c>
      <c r="BI211" s="215">
        <f>IF(N211="nulová",J211,0)</f>
        <v>0</v>
      </c>
      <c r="BJ211" s="17" t="s">
        <v>142</v>
      </c>
      <c r="BK211" s="215">
        <f>ROUND(I211*H211,2)</f>
        <v>0</v>
      </c>
      <c r="BL211" s="17" t="s">
        <v>228</v>
      </c>
      <c r="BM211" s="17" t="s">
        <v>450</v>
      </c>
    </row>
    <row r="212" spans="2:47" s="1" customFormat="1" ht="12">
      <c r="B212" s="38"/>
      <c r="C212" s="39"/>
      <c r="D212" s="216" t="s">
        <v>144</v>
      </c>
      <c r="E212" s="39"/>
      <c r="F212" s="217" t="s">
        <v>451</v>
      </c>
      <c r="G212" s="39"/>
      <c r="H212" s="39"/>
      <c r="I212" s="130"/>
      <c r="J212" s="39"/>
      <c r="K212" s="39"/>
      <c r="L212" s="43"/>
      <c r="M212" s="218"/>
      <c r="N212" s="79"/>
      <c r="O212" s="79"/>
      <c r="P212" s="79"/>
      <c r="Q212" s="79"/>
      <c r="R212" s="79"/>
      <c r="S212" s="79"/>
      <c r="T212" s="80"/>
      <c r="AT212" s="17" t="s">
        <v>144</v>
      </c>
      <c r="AU212" s="17" t="s">
        <v>142</v>
      </c>
    </row>
    <row r="213" spans="2:65" s="1" customFormat="1" ht="22.5" customHeight="1">
      <c r="B213" s="38"/>
      <c r="C213" s="204" t="s">
        <v>452</v>
      </c>
      <c r="D213" s="204" t="s">
        <v>136</v>
      </c>
      <c r="E213" s="205" t="s">
        <v>453</v>
      </c>
      <c r="F213" s="206" t="s">
        <v>454</v>
      </c>
      <c r="G213" s="207" t="s">
        <v>431</v>
      </c>
      <c r="H213" s="208">
        <v>1</v>
      </c>
      <c r="I213" s="209"/>
      <c r="J213" s="210">
        <f>ROUND(I213*H213,2)</f>
        <v>0</v>
      </c>
      <c r="K213" s="206" t="s">
        <v>140</v>
      </c>
      <c r="L213" s="43"/>
      <c r="M213" s="211" t="s">
        <v>19</v>
      </c>
      <c r="N213" s="212" t="s">
        <v>44</v>
      </c>
      <c r="O213" s="79"/>
      <c r="P213" s="213">
        <f>O213*H213</f>
        <v>0</v>
      </c>
      <c r="Q213" s="213">
        <v>0.02137</v>
      </c>
      <c r="R213" s="213">
        <f>Q213*H213</f>
        <v>0.02137</v>
      </c>
      <c r="S213" s="213">
        <v>0</v>
      </c>
      <c r="T213" s="214">
        <f>S213*H213</f>
        <v>0</v>
      </c>
      <c r="AR213" s="17" t="s">
        <v>228</v>
      </c>
      <c r="AT213" s="17" t="s">
        <v>136</v>
      </c>
      <c r="AU213" s="17" t="s">
        <v>142</v>
      </c>
      <c r="AY213" s="17" t="s">
        <v>133</v>
      </c>
      <c r="BE213" s="215">
        <f>IF(N213="základní",J213,0)</f>
        <v>0</v>
      </c>
      <c r="BF213" s="215">
        <f>IF(N213="snížená",J213,0)</f>
        <v>0</v>
      </c>
      <c r="BG213" s="215">
        <f>IF(N213="zákl. přenesená",J213,0)</f>
        <v>0</v>
      </c>
      <c r="BH213" s="215">
        <f>IF(N213="sníž. přenesená",J213,0)</f>
        <v>0</v>
      </c>
      <c r="BI213" s="215">
        <f>IF(N213="nulová",J213,0)</f>
        <v>0</v>
      </c>
      <c r="BJ213" s="17" t="s">
        <v>142</v>
      </c>
      <c r="BK213" s="215">
        <f>ROUND(I213*H213,2)</f>
        <v>0</v>
      </c>
      <c r="BL213" s="17" t="s">
        <v>228</v>
      </c>
      <c r="BM213" s="17" t="s">
        <v>455</v>
      </c>
    </row>
    <row r="214" spans="2:47" s="1" customFormat="1" ht="12">
      <c r="B214" s="38"/>
      <c r="C214" s="39"/>
      <c r="D214" s="216" t="s">
        <v>144</v>
      </c>
      <c r="E214" s="39"/>
      <c r="F214" s="217" t="s">
        <v>456</v>
      </c>
      <c r="G214" s="39"/>
      <c r="H214" s="39"/>
      <c r="I214" s="130"/>
      <c r="J214" s="39"/>
      <c r="K214" s="39"/>
      <c r="L214" s="43"/>
      <c r="M214" s="218"/>
      <c r="N214" s="79"/>
      <c r="O214" s="79"/>
      <c r="P214" s="79"/>
      <c r="Q214" s="79"/>
      <c r="R214" s="79"/>
      <c r="S214" s="79"/>
      <c r="T214" s="80"/>
      <c r="AT214" s="17" t="s">
        <v>144</v>
      </c>
      <c r="AU214" s="17" t="s">
        <v>142</v>
      </c>
    </row>
    <row r="215" spans="2:65" s="1" customFormat="1" ht="16.5" customHeight="1">
      <c r="B215" s="38"/>
      <c r="C215" s="204" t="s">
        <v>457</v>
      </c>
      <c r="D215" s="204" t="s">
        <v>136</v>
      </c>
      <c r="E215" s="205" t="s">
        <v>458</v>
      </c>
      <c r="F215" s="206" t="s">
        <v>459</v>
      </c>
      <c r="G215" s="207" t="s">
        <v>431</v>
      </c>
      <c r="H215" s="208">
        <v>4</v>
      </c>
      <c r="I215" s="209"/>
      <c r="J215" s="210">
        <f>ROUND(I215*H215,2)</f>
        <v>0</v>
      </c>
      <c r="K215" s="206" t="s">
        <v>140</v>
      </c>
      <c r="L215" s="43"/>
      <c r="M215" s="211" t="s">
        <v>19</v>
      </c>
      <c r="N215" s="212" t="s">
        <v>44</v>
      </c>
      <c r="O215" s="79"/>
      <c r="P215" s="213">
        <f>O215*H215</f>
        <v>0</v>
      </c>
      <c r="Q215" s="213">
        <v>0.00052</v>
      </c>
      <c r="R215" s="213">
        <f>Q215*H215</f>
        <v>0.00208</v>
      </c>
      <c r="S215" s="213">
        <v>0</v>
      </c>
      <c r="T215" s="214">
        <f>S215*H215</f>
        <v>0</v>
      </c>
      <c r="AR215" s="17" t="s">
        <v>228</v>
      </c>
      <c r="AT215" s="17" t="s">
        <v>136</v>
      </c>
      <c r="AU215" s="17" t="s">
        <v>142</v>
      </c>
      <c r="AY215" s="17" t="s">
        <v>133</v>
      </c>
      <c r="BE215" s="215">
        <f>IF(N215="základní",J215,0)</f>
        <v>0</v>
      </c>
      <c r="BF215" s="215">
        <f>IF(N215="snížená",J215,0)</f>
        <v>0</v>
      </c>
      <c r="BG215" s="215">
        <f>IF(N215="zákl. přenesená",J215,0)</f>
        <v>0</v>
      </c>
      <c r="BH215" s="215">
        <f>IF(N215="sníž. přenesená",J215,0)</f>
        <v>0</v>
      </c>
      <c r="BI215" s="215">
        <f>IF(N215="nulová",J215,0)</f>
        <v>0</v>
      </c>
      <c r="BJ215" s="17" t="s">
        <v>142</v>
      </c>
      <c r="BK215" s="215">
        <f>ROUND(I215*H215,2)</f>
        <v>0</v>
      </c>
      <c r="BL215" s="17" t="s">
        <v>228</v>
      </c>
      <c r="BM215" s="17" t="s">
        <v>460</v>
      </c>
    </row>
    <row r="216" spans="2:65" s="1" customFormat="1" ht="16.5" customHeight="1">
      <c r="B216" s="38"/>
      <c r="C216" s="204" t="s">
        <v>461</v>
      </c>
      <c r="D216" s="204" t="s">
        <v>136</v>
      </c>
      <c r="E216" s="205" t="s">
        <v>462</v>
      </c>
      <c r="F216" s="206" t="s">
        <v>463</v>
      </c>
      <c r="G216" s="207" t="s">
        <v>431</v>
      </c>
      <c r="H216" s="208">
        <v>2</v>
      </c>
      <c r="I216" s="209"/>
      <c r="J216" s="210">
        <f>ROUND(I216*H216,2)</f>
        <v>0</v>
      </c>
      <c r="K216" s="206" t="s">
        <v>140</v>
      </c>
      <c r="L216" s="43"/>
      <c r="M216" s="211" t="s">
        <v>19</v>
      </c>
      <c r="N216" s="212" t="s">
        <v>44</v>
      </c>
      <c r="O216" s="79"/>
      <c r="P216" s="213">
        <f>O216*H216</f>
        <v>0</v>
      </c>
      <c r="Q216" s="213">
        <v>0.00052</v>
      </c>
      <c r="R216" s="213">
        <f>Q216*H216</f>
        <v>0.00104</v>
      </c>
      <c r="S216" s="213">
        <v>0</v>
      </c>
      <c r="T216" s="214">
        <f>S216*H216</f>
        <v>0</v>
      </c>
      <c r="AR216" s="17" t="s">
        <v>228</v>
      </c>
      <c r="AT216" s="17" t="s">
        <v>136</v>
      </c>
      <c r="AU216" s="17" t="s">
        <v>142</v>
      </c>
      <c r="AY216" s="17" t="s">
        <v>133</v>
      </c>
      <c r="BE216" s="215">
        <f>IF(N216="základní",J216,0)</f>
        <v>0</v>
      </c>
      <c r="BF216" s="215">
        <f>IF(N216="snížená",J216,0)</f>
        <v>0</v>
      </c>
      <c r="BG216" s="215">
        <f>IF(N216="zákl. přenesená",J216,0)</f>
        <v>0</v>
      </c>
      <c r="BH216" s="215">
        <f>IF(N216="sníž. přenesená",J216,0)</f>
        <v>0</v>
      </c>
      <c r="BI216" s="215">
        <f>IF(N216="nulová",J216,0)</f>
        <v>0</v>
      </c>
      <c r="BJ216" s="17" t="s">
        <v>142</v>
      </c>
      <c r="BK216" s="215">
        <f>ROUND(I216*H216,2)</f>
        <v>0</v>
      </c>
      <c r="BL216" s="17" t="s">
        <v>228</v>
      </c>
      <c r="BM216" s="17" t="s">
        <v>464</v>
      </c>
    </row>
    <row r="217" spans="2:65" s="1" customFormat="1" ht="16.5" customHeight="1">
      <c r="B217" s="38"/>
      <c r="C217" s="204" t="s">
        <v>465</v>
      </c>
      <c r="D217" s="204" t="s">
        <v>136</v>
      </c>
      <c r="E217" s="205" t="s">
        <v>466</v>
      </c>
      <c r="F217" s="206" t="s">
        <v>467</v>
      </c>
      <c r="G217" s="207" t="s">
        <v>431</v>
      </c>
      <c r="H217" s="208">
        <v>4</v>
      </c>
      <c r="I217" s="209"/>
      <c r="J217" s="210">
        <f>ROUND(I217*H217,2)</f>
        <v>0</v>
      </c>
      <c r="K217" s="206" t="s">
        <v>140</v>
      </c>
      <c r="L217" s="43"/>
      <c r="M217" s="211" t="s">
        <v>19</v>
      </c>
      <c r="N217" s="212" t="s">
        <v>44</v>
      </c>
      <c r="O217" s="79"/>
      <c r="P217" s="213">
        <f>O217*H217</f>
        <v>0</v>
      </c>
      <c r="Q217" s="213">
        <v>0.00052</v>
      </c>
      <c r="R217" s="213">
        <f>Q217*H217</f>
        <v>0.00208</v>
      </c>
      <c r="S217" s="213">
        <v>0</v>
      </c>
      <c r="T217" s="214">
        <f>S217*H217</f>
        <v>0</v>
      </c>
      <c r="AR217" s="17" t="s">
        <v>228</v>
      </c>
      <c r="AT217" s="17" t="s">
        <v>136</v>
      </c>
      <c r="AU217" s="17" t="s">
        <v>142</v>
      </c>
      <c r="AY217" s="17" t="s">
        <v>133</v>
      </c>
      <c r="BE217" s="215">
        <f>IF(N217="základní",J217,0)</f>
        <v>0</v>
      </c>
      <c r="BF217" s="215">
        <f>IF(N217="snížená",J217,0)</f>
        <v>0</v>
      </c>
      <c r="BG217" s="215">
        <f>IF(N217="zákl. přenesená",J217,0)</f>
        <v>0</v>
      </c>
      <c r="BH217" s="215">
        <f>IF(N217="sníž. přenesená",J217,0)</f>
        <v>0</v>
      </c>
      <c r="BI217" s="215">
        <f>IF(N217="nulová",J217,0)</f>
        <v>0</v>
      </c>
      <c r="BJ217" s="17" t="s">
        <v>142</v>
      </c>
      <c r="BK217" s="215">
        <f>ROUND(I217*H217,2)</f>
        <v>0</v>
      </c>
      <c r="BL217" s="17" t="s">
        <v>228</v>
      </c>
      <c r="BM217" s="17" t="s">
        <v>468</v>
      </c>
    </row>
    <row r="218" spans="2:65" s="1" customFormat="1" ht="16.5" customHeight="1">
      <c r="B218" s="38"/>
      <c r="C218" s="230" t="s">
        <v>469</v>
      </c>
      <c r="D218" s="230" t="s">
        <v>439</v>
      </c>
      <c r="E218" s="231" t="s">
        <v>470</v>
      </c>
      <c r="F218" s="232" t="s">
        <v>471</v>
      </c>
      <c r="G218" s="233" t="s">
        <v>184</v>
      </c>
      <c r="H218" s="234">
        <v>2</v>
      </c>
      <c r="I218" s="235"/>
      <c r="J218" s="236">
        <f>ROUND(I218*H218,2)</f>
        <v>0</v>
      </c>
      <c r="K218" s="232" t="s">
        <v>140</v>
      </c>
      <c r="L218" s="237"/>
      <c r="M218" s="238" t="s">
        <v>19</v>
      </c>
      <c r="N218" s="239" t="s">
        <v>44</v>
      </c>
      <c r="O218" s="79"/>
      <c r="P218" s="213">
        <f>O218*H218</f>
        <v>0</v>
      </c>
      <c r="Q218" s="213">
        <v>0.001</v>
      </c>
      <c r="R218" s="213">
        <f>Q218*H218</f>
        <v>0.002</v>
      </c>
      <c r="S218" s="213">
        <v>0</v>
      </c>
      <c r="T218" s="214">
        <f>S218*H218</f>
        <v>0</v>
      </c>
      <c r="AR218" s="17" t="s">
        <v>179</v>
      </c>
      <c r="AT218" s="17" t="s">
        <v>439</v>
      </c>
      <c r="AU218" s="17" t="s">
        <v>142</v>
      </c>
      <c r="AY218" s="17" t="s">
        <v>133</v>
      </c>
      <c r="BE218" s="215">
        <f>IF(N218="základní",J218,0)</f>
        <v>0</v>
      </c>
      <c r="BF218" s="215">
        <f>IF(N218="snížená",J218,0)</f>
        <v>0</v>
      </c>
      <c r="BG218" s="215">
        <f>IF(N218="zákl. přenesená",J218,0)</f>
        <v>0</v>
      </c>
      <c r="BH218" s="215">
        <f>IF(N218="sníž. přenesená",J218,0)</f>
        <v>0</v>
      </c>
      <c r="BI218" s="215">
        <f>IF(N218="nulová",J218,0)</f>
        <v>0</v>
      </c>
      <c r="BJ218" s="17" t="s">
        <v>142</v>
      </c>
      <c r="BK218" s="215">
        <f>ROUND(I218*H218,2)</f>
        <v>0</v>
      </c>
      <c r="BL218" s="17" t="s">
        <v>141</v>
      </c>
      <c r="BM218" s="17" t="s">
        <v>472</v>
      </c>
    </row>
    <row r="219" spans="2:65" s="1" customFormat="1" ht="16.5" customHeight="1">
      <c r="B219" s="38"/>
      <c r="C219" s="230" t="s">
        <v>473</v>
      </c>
      <c r="D219" s="230" t="s">
        <v>439</v>
      </c>
      <c r="E219" s="231" t="s">
        <v>474</v>
      </c>
      <c r="F219" s="232" t="s">
        <v>475</v>
      </c>
      <c r="G219" s="233" t="s">
        <v>184</v>
      </c>
      <c r="H219" s="234">
        <v>4</v>
      </c>
      <c r="I219" s="235"/>
      <c r="J219" s="236">
        <f>ROUND(I219*H219,2)</f>
        <v>0</v>
      </c>
      <c r="K219" s="232" t="s">
        <v>140</v>
      </c>
      <c r="L219" s="237"/>
      <c r="M219" s="238" t="s">
        <v>19</v>
      </c>
      <c r="N219" s="239" t="s">
        <v>44</v>
      </c>
      <c r="O219" s="79"/>
      <c r="P219" s="213">
        <f>O219*H219</f>
        <v>0</v>
      </c>
      <c r="Q219" s="213">
        <v>0.0008</v>
      </c>
      <c r="R219" s="213">
        <f>Q219*H219</f>
        <v>0.0032</v>
      </c>
      <c r="S219" s="213">
        <v>0</v>
      </c>
      <c r="T219" s="214">
        <f>S219*H219</f>
        <v>0</v>
      </c>
      <c r="AR219" s="17" t="s">
        <v>179</v>
      </c>
      <c r="AT219" s="17" t="s">
        <v>439</v>
      </c>
      <c r="AU219" s="17" t="s">
        <v>142</v>
      </c>
      <c r="AY219" s="17" t="s">
        <v>133</v>
      </c>
      <c r="BE219" s="215">
        <f>IF(N219="základní",J219,0)</f>
        <v>0</v>
      </c>
      <c r="BF219" s="215">
        <f>IF(N219="snížená",J219,0)</f>
        <v>0</v>
      </c>
      <c r="BG219" s="215">
        <f>IF(N219="zákl. přenesená",J219,0)</f>
        <v>0</v>
      </c>
      <c r="BH219" s="215">
        <f>IF(N219="sníž. přenesená",J219,0)</f>
        <v>0</v>
      </c>
      <c r="BI219" s="215">
        <f>IF(N219="nulová",J219,0)</f>
        <v>0</v>
      </c>
      <c r="BJ219" s="17" t="s">
        <v>142</v>
      </c>
      <c r="BK219" s="215">
        <f>ROUND(I219*H219,2)</f>
        <v>0</v>
      </c>
      <c r="BL219" s="17" t="s">
        <v>141</v>
      </c>
      <c r="BM219" s="17" t="s">
        <v>476</v>
      </c>
    </row>
    <row r="220" spans="2:65" s="1" customFormat="1" ht="16.5" customHeight="1">
      <c r="B220" s="38"/>
      <c r="C220" s="204" t="s">
        <v>477</v>
      </c>
      <c r="D220" s="204" t="s">
        <v>136</v>
      </c>
      <c r="E220" s="205" t="s">
        <v>478</v>
      </c>
      <c r="F220" s="206" t="s">
        <v>479</v>
      </c>
      <c r="G220" s="207" t="s">
        <v>431</v>
      </c>
      <c r="H220" s="208">
        <v>1</v>
      </c>
      <c r="I220" s="209"/>
      <c r="J220" s="210">
        <f>ROUND(I220*H220,2)</f>
        <v>0</v>
      </c>
      <c r="K220" s="206" t="s">
        <v>140</v>
      </c>
      <c r="L220" s="43"/>
      <c r="M220" s="211" t="s">
        <v>19</v>
      </c>
      <c r="N220" s="212" t="s">
        <v>44</v>
      </c>
      <c r="O220" s="79"/>
      <c r="P220" s="213">
        <f>O220*H220</f>
        <v>0</v>
      </c>
      <c r="Q220" s="213">
        <v>0</v>
      </c>
      <c r="R220" s="213">
        <f>Q220*H220</f>
        <v>0</v>
      </c>
      <c r="S220" s="213">
        <v>0.0092</v>
      </c>
      <c r="T220" s="214">
        <f>S220*H220</f>
        <v>0.0092</v>
      </c>
      <c r="AR220" s="17" t="s">
        <v>228</v>
      </c>
      <c r="AT220" s="17" t="s">
        <v>136</v>
      </c>
      <c r="AU220" s="17" t="s">
        <v>142</v>
      </c>
      <c r="AY220" s="17" t="s">
        <v>133</v>
      </c>
      <c r="BE220" s="215">
        <f>IF(N220="základní",J220,0)</f>
        <v>0</v>
      </c>
      <c r="BF220" s="215">
        <f>IF(N220="snížená",J220,0)</f>
        <v>0</v>
      </c>
      <c r="BG220" s="215">
        <f>IF(N220="zákl. přenesená",J220,0)</f>
        <v>0</v>
      </c>
      <c r="BH220" s="215">
        <f>IF(N220="sníž. přenesená",J220,0)</f>
        <v>0</v>
      </c>
      <c r="BI220" s="215">
        <f>IF(N220="nulová",J220,0)</f>
        <v>0</v>
      </c>
      <c r="BJ220" s="17" t="s">
        <v>142</v>
      </c>
      <c r="BK220" s="215">
        <f>ROUND(I220*H220,2)</f>
        <v>0</v>
      </c>
      <c r="BL220" s="17" t="s">
        <v>228</v>
      </c>
      <c r="BM220" s="17" t="s">
        <v>480</v>
      </c>
    </row>
    <row r="221" spans="2:65" s="1" customFormat="1" ht="16.5" customHeight="1">
      <c r="B221" s="38"/>
      <c r="C221" s="204" t="s">
        <v>481</v>
      </c>
      <c r="D221" s="204" t="s">
        <v>136</v>
      </c>
      <c r="E221" s="205" t="s">
        <v>482</v>
      </c>
      <c r="F221" s="206" t="s">
        <v>483</v>
      </c>
      <c r="G221" s="207" t="s">
        <v>431</v>
      </c>
      <c r="H221" s="208">
        <v>1</v>
      </c>
      <c r="I221" s="209"/>
      <c r="J221" s="210">
        <f>ROUND(I221*H221,2)</f>
        <v>0</v>
      </c>
      <c r="K221" s="206" t="s">
        <v>140</v>
      </c>
      <c r="L221" s="43"/>
      <c r="M221" s="211" t="s">
        <v>19</v>
      </c>
      <c r="N221" s="212" t="s">
        <v>44</v>
      </c>
      <c r="O221" s="79"/>
      <c r="P221" s="213">
        <f>O221*H221</f>
        <v>0</v>
      </c>
      <c r="Q221" s="213">
        <v>0</v>
      </c>
      <c r="R221" s="213">
        <f>Q221*H221</f>
        <v>0</v>
      </c>
      <c r="S221" s="213">
        <v>0.0715</v>
      </c>
      <c r="T221" s="214">
        <f>S221*H221</f>
        <v>0.0715</v>
      </c>
      <c r="AR221" s="17" t="s">
        <v>228</v>
      </c>
      <c r="AT221" s="17" t="s">
        <v>136</v>
      </c>
      <c r="AU221" s="17" t="s">
        <v>142</v>
      </c>
      <c r="AY221" s="17" t="s">
        <v>133</v>
      </c>
      <c r="BE221" s="215">
        <f>IF(N221="základní",J221,0)</f>
        <v>0</v>
      </c>
      <c r="BF221" s="215">
        <f>IF(N221="snížená",J221,0)</f>
        <v>0</v>
      </c>
      <c r="BG221" s="215">
        <f>IF(N221="zákl. přenesená",J221,0)</f>
        <v>0</v>
      </c>
      <c r="BH221" s="215">
        <f>IF(N221="sníž. přenesená",J221,0)</f>
        <v>0</v>
      </c>
      <c r="BI221" s="215">
        <f>IF(N221="nulová",J221,0)</f>
        <v>0</v>
      </c>
      <c r="BJ221" s="17" t="s">
        <v>142</v>
      </c>
      <c r="BK221" s="215">
        <f>ROUND(I221*H221,2)</f>
        <v>0</v>
      </c>
      <c r="BL221" s="17" t="s">
        <v>228</v>
      </c>
      <c r="BM221" s="17" t="s">
        <v>484</v>
      </c>
    </row>
    <row r="222" spans="2:65" s="1" customFormat="1" ht="16.5" customHeight="1">
      <c r="B222" s="38"/>
      <c r="C222" s="204" t="s">
        <v>485</v>
      </c>
      <c r="D222" s="204" t="s">
        <v>136</v>
      </c>
      <c r="E222" s="205" t="s">
        <v>486</v>
      </c>
      <c r="F222" s="206" t="s">
        <v>487</v>
      </c>
      <c r="G222" s="207" t="s">
        <v>431</v>
      </c>
      <c r="H222" s="208">
        <v>2</v>
      </c>
      <c r="I222" s="209"/>
      <c r="J222" s="210">
        <f>ROUND(I222*H222,2)</f>
        <v>0</v>
      </c>
      <c r="K222" s="206" t="s">
        <v>140</v>
      </c>
      <c r="L222" s="43"/>
      <c r="M222" s="211" t="s">
        <v>19</v>
      </c>
      <c r="N222" s="212" t="s">
        <v>44</v>
      </c>
      <c r="O222" s="79"/>
      <c r="P222" s="213">
        <f>O222*H222</f>
        <v>0</v>
      </c>
      <c r="Q222" s="213">
        <v>0</v>
      </c>
      <c r="R222" s="213">
        <f>Q222*H222</f>
        <v>0</v>
      </c>
      <c r="S222" s="213">
        <v>0.0188</v>
      </c>
      <c r="T222" s="214">
        <f>S222*H222</f>
        <v>0.0376</v>
      </c>
      <c r="AR222" s="17" t="s">
        <v>228</v>
      </c>
      <c r="AT222" s="17" t="s">
        <v>136</v>
      </c>
      <c r="AU222" s="17" t="s">
        <v>142</v>
      </c>
      <c r="AY222" s="17" t="s">
        <v>133</v>
      </c>
      <c r="BE222" s="215">
        <f>IF(N222="základní",J222,0)</f>
        <v>0</v>
      </c>
      <c r="BF222" s="215">
        <f>IF(N222="snížená",J222,0)</f>
        <v>0</v>
      </c>
      <c r="BG222" s="215">
        <f>IF(N222="zákl. přenesená",J222,0)</f>
        <v>0</v>
      </c>
      <c r="BH222" s="215">
        <f>IF(N222="sníž. přenesená",J222,0)</f>
        <v>0</v>
      </c>
      <c r="BI222" s="215">
        <f>IF(N222="nulová",J222,0)</f>
        <v>0</v>
      </c>
      <c r="BJ222" s="17" t="s">
        <v>142</v>
      </c>
      <c r="BK222" s="215">
        <f>ROUND(I222*H222,2)</f>
        <v>0</v>
      </c>
      <c r="BL222" s="17" t="s">
        <v>228</v>
      </c>
      <c r="BM222" s="17" t="s">
        <v>488</v>
      </c>
    </row>
    <row r="223" spans="2:65" s="1" customFormat="1" ht="16.5" customHeight="1">
      <c r="B223" s="38"/>
      <c r="C223" s="204" t="s">
        <v>489</v>
      </c>
      <c r="D223" s="204" t="s">
        <v>136</v>
      </c>
      <c r="E223" s="205" t="s">
        <v>490</v>
      </c>
      <c r="F223" s="206" t="s">
        <v>491</v>
      </c>
      <c r="G223" s="207" t="s">
        <v>431</v>
      </c>
      <c r="H223" s="208">
        <v>2</v>
      </c>
      <c r="I223" s="209"/>
      <c r="J223" s="210">
        <f>ROUND(I223*H223,2)</f>
        <v>0</v>
      </c>
      <c r="K223" s="206" t="s">
        <v>140</v>
      </c>
      <c r="L223" s="43"/>
      <c r="M223" s="211" t="s">
        <v>19</v>
      </c>
      <c r="N223" s="212" t="s">
        <v>44</v>
      </c>
      <c r="O223" s="79"/>
      <c r="P223" s="213">
        <f>O223*H223</f>
        <v>0</v>
      </c>
      <c r="Q223" s="213">
        <v>0.0147</v>
      </c>
      <c r="R223" s="213">
        <f>Q223*H223</f>
        <v>0.0294</v>
      </c>
      <c r="S223" s="213">
        <v>0</v>
      </c>
      <c r="T223" s="214">
        <f>S223*H223</f>
        <v>0</v>
      </c>
      <c r="AR223" s="17" t="s">
        <v>228</v>
      </c>
      <c r="AT223" s="17" t="s">
        <v>136</v>
      </c>
      <c r="AU223" s="17" t="s">
        <v>142</v>
      </c>
      <c r="AY223" s="17" t="s">
        <v>133</v>
      </c>
      <c r="BE223" s="215">
        <f>IF(N223="základní",J223,0)</f>
        <v>0</v>
      </c>
      <c r="BF223" s="215">
        <f>IF(N223="snížená",J223,0)</f>
        <v>0</v>
      </c>
      <c r="BG223" s="215">
        <f>IF(N223="zákl. přenesená",J223,0)</f>
        <v>0</v>
      </c>
      <c r="BH223" s="215">
        <f>IF(N223="sníž. přenesená",J223,0)</f>
        <v>0</v>
      </c>
      <c r="BI223" s="215">
        <f>IF(N223="nulová",J223,0)</f>
        <v>0</v>
      </c>
      <c r="BJ223" s="17" t="s">
        <v>142</v>
      </c>
      <c r="BK223" s="215">
        <f>ROUND(I223*H223,2)</f>
        <v>0</v>
      </c>
      <c r="BL223" s="17" t="s">
        <v>228</v>
      </c>
      <c r="BM223" s="17" t="s">
        <v>492</v>
      </c>
    </row>
    <row r="224" spans="2:65" s="1" customFormat="1" ht="16.5" customHeight="1">
      <c r="B224" s="38"/>
      <c r="C224" s="204" t="s">
        <v>493</v>
      </c>
      <c r="D224" s="204" t="s">
        <v>136</v>
      </c>
      <c r="E224" s="205" t="s">
        <v>494</v>
      </c>
      <c r="F224" s="206" t="s">
        <v>495</v>
      </c>
      <c r="G224" s="207" t="s">
        <v>431</v>
      </c>
      <c r="H224" s="208">
        <v>4</v>
      </c>
      <c r="I224" s="209"/>
      <c r="J224" s="210">
        <f>ROUND(I224*H224,2)</f>
        <v>0</v>
      </c>
      <c r="K224" s="206" t="s">
        <v>140</v>
      </c>
      <c r="L224" s="43"/>
      <c r="M224" s="211" t="s">
        <v>19</v>
      </c>
      <c r="N224" s="212" t="s">
        <v>44</v>
      </c>
      <c r="O224" s="79"/>
      <c r="P224" s="213">
        <f>O224*H224</f>
        <v>0</v>
      </c>
      <c r="Q224" s="213">
        <v>0</v>
      </c>
      <c r="R224" s="213">
        <f>Q224*H224</f>
        <v>0</v>
      </c>
      <c r="S224" s="213">
        <v>0.155</v>
      </c>
      <c r="T224" s="214">
        <f>S224*H224</f>
        <v>0.62</v>
      </c>
      <c r="AR224" s="17" t="s">
        <v>228</v>
      </c>
      <c r="AT224" s="17" t="s">
        <v>136</v>
      </c>
      <c r="AU224" s="17" t="s">
        <v>142</v>
      </c>
      <c r="AY224" s="17" t="s">
        <v>133</v>
      </c>
      <c r="BE224" s="215">
        <f>IF(N224="základní",J224,0)</f>
        <v>0</v>
      </c>
      <c r="BF224" s="215">
        <f>IF(N224="snížená",J224,0)</f>
        <v>0</v>
      </c>
      <c r="BG224" s="215">
        <f>IF(N224="zákl. přenesená",J224,0)</f>
        <v>0</v>
      </c>
      <c r="BH224" s="215">
        <f>IF(N224="sníž. přenesená",J224,0)</f>
        <v>0</v>
      </c>
      <c r="BI224" s="215">
        <f>IF(N224="nulová",J224,0)</f>
        <v>0</v>
      </c>
      <c r="BJ224" s="17" t="s">
        <v>142</v>
      </c>
      <c r="BK224" s="215">
        <f>ROUND(I224*H224,2)</f>
        <v>0</v>
      </c>
      <c r="BL224" s="17" t="s">
        <v>228</v>
      </c>
      <c r="BM224" s="17" t="s">
        <v>496</v>
      </c>
    </row>
    <row r="225" spans="2:65" s="1" customFormat="1" ht="22.5" customHeight="1">
      <c r="B225" s="38"/>
      <c r="C225" s="204" t="s">
        <v>497</v>
      </c>
      <c r="D225" s="204" t="s">
        <v>136</v>
      </c>
      <c r="E225" s="205" t="s">
        <v>498</v>
      </c>
      <c r="F225" s="206" t="s">
        <v>499</v>
      </c>
      <c r="G225" s="207" t="s">
        <v>431</v>
      </c>
      <c r="H225" s="208">
        <v>4</v>
      </c>
      <c r="I225" s="209"/>
      <c r="J225" s="210">
        <f>ROUND(I225*H225,2)</f>
        <v>0</v>
      </c>
      <c r="K225" s="206" t="s">
        <v>140</v>
      </c>
      <c r="L225" s="43"/>
      <c r="M225" s="211" t="s">
        <v>19</v>
      </c>
      <c r="N225" s="212" t="s">
        <v>44</v>
      </c>
      <c r="O225" s="79"/>
      <c r="P225" s="213">
        <f>O225*H225</f>
        <v>0</v>
      </c>
      <c r="Q225" s="213">
        <v>0.08325</v>
      </c>
      <c r="R225" s="213">
        <f>Q225*H225</f>
        <v>0.333</v>
      </c>
      <c r="S225" s="213">
        <v>0</v>
      </c>
      <c r="T225" s="214">
        <f>S225*H225</f>
        <v>0</v>
      </c>
      <c r="AR225" s="17" t="s">
        <v>228</v>
      </c>
      <c r="AT225" s="17" t="s">
        <v>136</v>
      </c>
      <c r="AU225" s="17" t="s">
        <v>142</v>
      </c>
      <c r="AY225" s="17" t="s">
        <v>133</v>
      </c>
      <c r="BE225" s="215">
        <f>IF(N225="základní",J225,0)</f>
        <v>0</v>
      </c>
      <c r="BF225" s="215">
        <f>IF(N225="snížená",J225,0)</f>
        <v>0</v>
      </c>
      <c r="BG225" s="215">
        <f>IF(N225="zákl. přenesená",J225,0)</f>
        <v>0</v>
      </c>
      <c r="BH225" s="215">
        <f>IF(N225="sníž. přenesená",J225,0)</f>
        <v>0</v>
      </c>
      <c r="BI225" s="215">
        <f>IF(N225="nulová",J225,0)</f>
        <v>0</v>
      </c>
      <c r="BJ225" s="17" t="s">
        <v>142</v>
      </c>
      <c r="BK225" s="215">
        <f>ROUND(I225*H225,2)</f>
        <v>0</v>
      </c>
      <c r="BL225" s="17" t="s">
        <v>228</v>
      </c>
      <c r="BM225" s="17" t="s">
        <v>500</v>
      </c>
    </row>
    <row r="226" spans="2:47" s="1" customFormat="1" ht="12">
      <c r="B226" s="38"/>
      <c r="C226" s="39"/>
      <c r="D226" s="216" t="s">
        <v>144</v>
      </c>
      <c r="E226" s="39"/>
      <c r="F226" s="217" t="s">
        <v>501</v>
      </c>
      <c r="G226" s="39"/>
      <c r="H226" s="39"/>
      <c r="I226" s="130"/>
      <c r="J226" s="39"/>
      <c r="K226" s="39"/>
      <c r="L226" s="43"/>
      <c r="M226" s="218"/>
      <c r="N226" s="79"/>
      <c r="O226" s="79"/>
      <c r="P226" s="79"/>
      <c r="Q226" s="79"/>
      <c r="R226" s="79"/>
      <c r="S226" s="79"/>
      <c r="T226" s="80"/>
      <c r="AT226" s="17" t="s">
        <v>144</v>
      </c>
      <c r="AU226" s="17" t="s">
        <v>142</v>
      </c>
    </row>
    <row r="227" spans="2:65" s="1" customFormat="1" ht="16.5" customHeight="1">
      <c r="B227" s="38"/>
      <c r="C227" s="204" t="s">
        <v>502</v>
      </c>
      <c r="D227" s="204" t="s">
        <v>136</v>
      </c>
      <c r="E227" s="205" t="s">
        <v>503</v>
      </c>
      <c r="F227" s="206" t="s">
        <v>504</v>
      </c>
      <c r="G227" s="207" t="s">
        <v>184</v>
      </c>
      <c r="H227" s="208">
        <v>4</v>
      </c>
      <c r="I227" s="209"/>
      <c r="J227" s="210">
        <f>ROUND(I227*H227,2)</f>
        <v>0</v>
      </c>
      <c r="K227" s="206" t="s">
        <v>140</v>
      </c>
      <c r="L227" s="43"/>
      <c r="M227" s="211" t="s">
        <v>19</v>
      </c>
      <c r="N227" s="212" t="s">
        <v>44</v>
      </c>
      <c r="O227" s="79"/>
      <c r="P227" s="213">
        <f>O227*H227</f>
        <v>0</v>
      </c>
      <c r="Q227" s="213">
        <v>0</v>
      </c>
      <c r="R227" s="213">
        <f>Q227*H227</f>
        <v>0</v>
      </c>
      <c r="S227" s="213">
        <v>0.00049</v>
      </c>
      <c r="T227" s="214">
        <f>S227*H227</f>
        <v>0.00196</v>
      </c>
      <c r="AR227" s="17" t="s">
        <v>228</v>
      </c>
      <c r="AT227" s="17" t="s">
        <v>136</v>
      </c>
      <c r="AU227" s="17" t="s">
        <v>142</v>
      </c>
      <c r="AY227" s="17" t="s">
        <v>133</v>
      </c>
      <c r="BE227" s="215">
        <f>IF(N227="základní",J227,0)</f>
        <v>0</v>
      </c>
      <c r="BF227" s="215">
        <f>IF(N227="snížená",J227,0)</f>
        <v>0</v>
      </c>
      <c r="BG227" s="215">
        <f>IF(N227="zákl. přenesená",J227,0)</f>
        <v>0</v>
      </c>
      <c r="BH227" s="215">
        <f>IF(N227="sníž. přenesená",J227,0)</f>
        <v>0</v>
      </c>
      <c r="BI227" s="215">
        <f>IF(N227="nulová",J227,0)</f>
        <v>0</v>
      </c>
      <c r="BJ227" s="17" t="s">
        <v>142</v>
      </c>
      <c r="BK227" s="215">
        <f>ROUND(I227*H227,2)</f>
        <v>0</v>
      </c>
      <c r="BL227" s="17" t="s">
        <v>228</v>
      </c>
      <c r="BM227" s="17" t="s">
        <v>505</v>
      </c>
    </row>
    <row r="228" spans="2:65" s="1" customFormat="1" ht="16.5" customHeight="1">
      <c r="B228" s="38"/>
      <c r="C228" s="204" t="s">
        <v>506</v>
      </c>
      <c r="D228" s="204" t="s">
        <v>136</v>
      </c>
      <c r="E228" s="205" t="s">
        <v>507</v>
      </c>
      <c r="F228" s="206" t="s">
        <v>508</v>
      </c>
      <c r="G228" s="207" t="s">
        <v>431</v>
      </c>
      <c r="H228" s="208">
        <v>12</v>
      </c>
      <c r="I228" s="209"/>
      <c r="J228" s="210">
        <f>ROUND(I228*H228,2)</f>
        <v>0</v>
      </c>
      <c r="K228" s="206" t="s">
        <v>140</v>
      </c>
      <c r="L228" s="43"/>
      <c r="M228" s="211" t="s">
        <v>19</v>
      </c>
      <c r="N228" s="212" t="s">
        <v>44</v>
      </c>
      <c r="O228" s="79"/>
      <c r="P228" s="213">
        <f>O228*H228</f>
        <v>0</v>
      </c>
      <c r="Q228" s="213">
        <v>0.0003</v>
      </c>
      <c r="R228" s="213">
        <f>Q228*H228</f>
        <v>0.0036</v>
      </c>
      <c r="S228" s="213">
        <v>0</v>
      </c>
      <c r="T228" s="214">
        <f>S228*H228</f>
        <v>0</v>
      </c>
      <c r="AR228" s="17" t="s">
        <v>228</v>
      </c>
      <c r="AT228" s="17" t="s">
        <v>136</v>
      </c>
      <c r="AU228" s="17" t="s">
        <v>142</v>
      </c>
      <c r="AY228" s="17" t="s">
        <v>133</v>
      </c>
      <c r="BE228" s="215">
        <f>IF(N228="základní",J228,0)</f>
        <v>0</v>
      </c>
      <c r="BF228" s="215">
        <f>IF(N228="snížená",J228,0)</f>
        <v>0</v>
      </c>
      <c r="BG228" s="215">
        <f>IF(N228="zákl. přenesená",J228,0)</f>
        <v>0</v>
      </c>
      <c r="BH228" s="215">
        <f>IF(N228="sníž. přenesená",J228,0)</f>
        <v>0</v>
      </c>
      <c r="BI228" s="215">
        <f>IF(N228="nulová",J228,0)</f>
        <v>0</v>
      </c>
      <c r="BJ228" s="17" t="s">
        <v>142</v>
      </c>
      <c r="BK228" s="215">
        <f>ROUND(I228*H228,2)</f>
        <v>0</v>
      </c>
      <c r="BL228" s="17" t="s">
        <v>228</v>
      </c>
      <c r="BM228" s="17" t="s">
        <v>509</v>
      </c>
    </row>
    <row r="229" spans="2:65" s="1" customFormat="1" ht="16.5" customHeight="1">
      <c r="B229" s="38"/>
      <c r="C229" s="204" t="s">
        <v>510</v>
      </c>
      <c r="D229" s="204" t="s">
        <v>136</v>
      </c>
      <c r="E229" s="205" t="s">
        <v>511</v>
      </c>
      <c r="F229" s="206" t="s">
        <v>512</v>
      </c>
      <c r="G229" s="207" t="s">
        <v>184</v>
      </c>
      <c r="H229" s="208">
        <v>2</v>
      </c>
      <c r="I229" s="209"/>
      <c r="J229" s="210">
        <f>ROUND(I229*H229,2)</f>
        <v>0</v>
      </c>
      <c r="K229" s="206" t="s">
        <v>140</v>
      </c>
      <c r="L229" s="43"/>
      <c r="M229" s="211" t="s">
        <v>19</v>
      </c>
      <c r="N229" s="212" t="s">
        <v>44</v>
      </c>
      <c r="O229" s="79"/>
      <c r="P229" s="213">
        <f>O229*H229</f>
        <v>0</v>
      </c>
      <c r="Q229" s="213">
        <v>0.00109</v>
      </c>
      <c r="R229" s="213">
        <f>Q229*H229</f>
        <v>0.00218</v>
      </c>
      <c r="S229" s="213">
        <v>0</v>
      </c>
      <c r="T229" s="214">
        <f>S229*H229</f>
        <v>0</v>
      </c>
      <c r="AR229" s="17" t="s">
        <v>228</v>
      </c>
      <c r="AT229" s="17" t="s">
        <v>136</v>
      </c>
      <c r="AU229" s="17" t="s">
        <v>142</v>
      </c>
      <c r="AY229" s="17" t="s">
        <v>133</v>
      </c>
      <c r="BE229" s="215">
        <f>IF(N229="základní",J229,0)</f>
        <v>0</v>
      </c>
      <c r="BF229" s="215">
        <f>IF(N229="snížená",J229,0)</f>
        <v>0</v>
      </c>
      <c r="BG229" s="215">
        <f>IF(N229="zákl. přenesená",J229,0)</f>
        <v>0</v>
      </c>
      <c r="BH229" s="215">
        <f>IF(N229="sníž. přenesená",J229,0)</f>
        <v>0</v>
      </c>
      <c r="BI229" s="215">
        <f>IF(N229="nulová",J229,0)</f>
        <v>0</v>
      </c>
      <c r="BJ229" s="17" t="s">
        <v>142</v>
      </c>
      <c r="BK229" s="215">
        <f>ROUND(I229*H229,2)</f>
        <v>0</v>
      </c>
      <c r="BL229" s="17" t="s">
        <v>228</v>
      </c>
      <c r="BM229" s="17" t="s">
        <v>513</v>
      </c>
    </row>
    <row r="230" spans="2:65" s="1" customFormat="1" ht="16.5" customHeight="1">
      <c r="B230" s="38"/>
      <c r="C230" s="204" t="s">
        <v>514</v>
      </c>
      <c r="D230" s="204" t="s">
        <v>136</v>
      </c>
      <c r="E230" s="205" t="s">
        <v>515</v>
      </c>
      <c r="F230" s="206" t="s">
        <v>516</v>
      </c>
      <c r="G230" s="207" t="s">
        <v>431</v>
      </c>
      <c r="H230" s="208">
        <v>2</v>
      </c>
      <c r="I230" s="209"/>
      <c r="J230" s="210">
        <f>ROUND(I230*H230,2)</f>
        <v>0</v>
      </c>
      <c r="K230" s="206" t="s">
        <v>140</v>
      </c>
      <c r="L230" s="43"/>
      <c r="M230" s="211" t="s">
        <v>19</v>
      </c>
      <c r="N230" s="212" t="s">
        <v>44</v>
      </c>
      <c r="O230" s="79"/>
      <c r="P230" s="213">
        <f>O230*H230</f>
        <v>0</v>
      </c>
      <c r="Q230" s="213">
        <v>9E-05</v>
      </c>
      <c r="R230" s="213">
        <f>Q230*H230</f>
        <v>0.00018</v>
      </c>
      <c r="S230" s="213">
        <v>0</v>
      </c>
      <c r="T230" s="214">
        <f>S230*H230</f>
        <v>0</v>
      </c>
      <c r="AR230" s="17" t="s">
        <v>228</v>
      </c>
      <c r="AT230" s="17" t="s">
        <v>136</v>
      </c>
      <c r="AU230" s="17" t="s">
        <v>142</v>
      </c>
      <c r="AY230" s="17" t="s">
        <v>133</v>
      </c>
      <c r="BE230" s="215">
        <f>IF(N230="základní",J230,0)</f>
        <v>0</v>
      </c>
      <c r="BF230" s="215">
        <f>IF(N230="snížená",J230,0)</f>
        <v>0</v>
      </c>
      <c r="BG230" s="215">
        <f>IF(N230="zákl. přenesená",J230,0)</f>
        <v>0</v>
      </c>
      <c r="BH230" s="215">
        <f>IF(N230="sníž. přenesená",J230,0)</f>
        <v>0</v>
      </c>
      <c r="BI230" s="215">
        <f>IF(N230="nulová",J230,0)</f>
        <v>0</v>
      </c>
      <c r="BJ230" s="17" t="s">
        <v>142</v>
      </c>
      <c r="BK230" s="215">
        <f>ROUND(I230*H230,2)</f>
        <v>0</v>
      </c>
      <c r="BL230" s="17" t="s">
        <v>228</v>
      </c>
      <c r="BM230" s="17" t="s">
        <v>517</v>
      </c>
    </row>
    <row r="231" spans="2:65" s="1" customFormat="1" ht="16.5" customHeight="1">
      <c r="B231" s="38"/>
      <c r="C231" s="204" t="s">
        <v>518</v>
      </c>
      <c r="D231" s="204" t="s">
        <v>136</v>
      </c>
      <c r="E231" s="205" t="s">
        <v>519</v>
      </c>
      <c r="F231" s="206" t="s">
        <v>520</v>
      </c>
      <c r="G231" s="207" t="s">
        <v>431</v>
      </c>
      <c r="H231" s="208">
        <v>8</v>
      </c>
      <c r="I231" s="209"/>
      <c r="J231" s="210">
        <f>ROUND(I231*H231,2)</f>
        <v>0</v>
      </c>
      <c r="K231" s="206" t="s">
        <v>140</v>
      </c>
      <c r="L231" s="43"/>
      <c r="M231" s="211" t="s">
        <v>19</v>
      </c>
      <c r="N231" s="212" t="s">
        <v>44</v>
      </c>
      <c r="O231" s="79"/>
      <c r="P231" s="213">
        <f>O231*H231</f>
        <v>0</v>
      </c>
      <c r="Q231" s="213">
        <v>0</v>
      </c>
      <c r="R231" s="213">
        <f>Q231*H231</f>
        <v>0</v>
      </c>
      <c r="S231" s="213">
        <v>0.00156</v>
      </c>
      <c r="T231" s="214">
        <f>S231*H231</f>
        <v>0.01248</v>
      </c>
      <c r="AR231" s="17" t="s">
        <v>228</v>
      </c>
      <c r="AT231" s="17" t="s">
        <v>136</v>
      </c>
      <c r="AU231" s="17" t="s">
        <v>142</v>
      </c>
      <c r="AY231" s="17" t="s">
        <v>133</v>
      </c>
      <c r="BE231" s="215">
        <f>IF(N231="základní",J231,0)</f>
        <v>0</v>
      </c>
      <c r="BF231" s="215">
        <f>IF(N231="snížená",J231,0)</f>
        <v>0</v>
      </c>
      <c r="BG231" s="215">
        <f>IF(N231="zákl. přenesená",J231,0)</f>
        <v>0</v>
      </c>
      <c r="BH231" s="215">
        <f>IF(N231="sníž. přenesená",J231,0)</f>
        <v>0</v>
      </c>
      <c r="BI231" s="215">
        <f>IF(N231="nulová",J231,0)</f>
        <v>0</v>
      </c>
      <c r="BJ231" s="17" t="s">
        <v>142</v>
      </c>
      <c r="BK231" s="215">
        <f>ROUND(I231*H231,2)</f>
        <v>0</v>
      </c>
      <c r="BL231" s="17" t="s">
        <v>228</v>
      </c>
      <c r="BM231" s="17" t="s">
        <v>521</v>
      </c>
    </row>
    <row r="232" spans="2:65" s="1" customFormat="1" ht="16.5" customHeight="1">
      <c r="B232" s="38"/>
      <c r="C232" s="204" t="s">
        <v>522</v>
      </c>
      <c r="D232" s="204" t="s">
        <v>136</v>
      </c>
      <c r="E232" s="205" t="s">
        <v>523</v>
      </c>
      <c r="F232" s="206" t="s">
        <v>524</v>
      </c>
      <c r="G232" s="207" t="s">
        <v>431</v>
      </c>
      <c r="H232" s="208">
        <v>1</v>
      </c>
      <c r="I232" s="209"/>
      <c r="J232" s="210">
        <f>ROUND(I232*H232,2)</f>
        <v>0</v>
      </c>
      <c r="K232" s="206" t="s">
        <v>140</v>
      </c>
      <c r="L232" s="43"/>
      <c r="M232" s="211" t="s">
        <v>19</v>
      </c>
      <c r="N232" s="212" t="s">
        <v>44</v>
      </c>
      <c r="O232" s="79"/>
      <c r="P232" s="213">
        <f>O232*H232</f>
        <v>0</v>
      </c>
      <c r="Q232" s="213">
        <v>0</v>
      </c>
      <c r="R232" s="213">
        <f>Q232*H232</f>
        <v>0</v>
      </c>
      <c r="S232" s="213">
        <v>0.00086</v>
      </c>
      <c r="T232" s="214">
        <f>S232*H232</f>
        <v>0.00086</v>
      </c>
      <c r="AR232" s="17" t="s">
        <v>228</v>
      </c>
      <c r="AT232" s="17" t="s">
        <v>136</v>
      </c>
      <c r="AU232" s="17" t="s">
        <v>142</v>
      </c>
      <c r="AY232" s="17" t="s">
        <v>133</v>
      </c>
      <c r="BE232" s="215">
        <f>IF(N232="základní",J232,0)</f>
        <v>0</v>
      </c>
      <c r="BF232" s="215">
        <f>IF(N232="snížená",J232,0)</f>
        <v>0</v>
      </c>
      <c r="BG232" s="215">
        <f>IF(N232="zákl. přenesená",J232,0)</f>
        <v>0</v>
      </c>
      <c r="BH232" s="215">
        <f>IF(N232="sníž. přenesená",J232,0)</f>
        <v>0</v>
      </c>
      <c r="BI232" s="215">
        <f>IF(N232="nulová",J232,0)</f>
        <v>0</v>
      </c>
      <c r="BJ232" s="17" t="s">
        <v>142</v>
      </c>
      <c r="BK232" s="215">
        <f>ROUND(I232*H232,2)</f>
        <v>0</v>
      </c>
      <c r="BL232" s="17" t="s">
        <v>228</v>
      </c>
      <c r="BM232" s="17" t="s">
        <v>525</v>
      </c>
    </row>
    <row r="233" spans="2:65" s="1" customFormat="1" ht="16.5" customHeight="1">
      <c r="B233" s="38"/>
      <c r="C233" s="204" t="s">
        <v>526</v>
      </c>
      <c r="D233" s="204" t="s">
        <v>136</v>
      </c>
      <c r="E233" s="205" t="s">
        <v>527</v>
      </c>
      <c r="F233" s="206" t="s">
        <v>528</v>
      </c>
      <c r="G233" s="207" t="s">
        <v>431</v>
      </c>
      <c r="H233" s="208">
        <v>2</v>
      </c>
      <c r="I233" s="209"/>
      <c r="J233" s="210">
        <f>ROUND(I233*H233,2)</f>
        <v>0</v>
      </c>
      <c r="K233" s="206" t="s">
        <v>140</v>
      </c>
      <c r="L233" s="43"/>
      <c r="M233" s="211" t="s">
        <v>19</v>
      </c>
      <c r="N233" s="212" t="s">
        <v>44</v>
      </c>
      <c r="O233" s="79"/>
      <c r="P233" s="213">
        <f>O233*H233</f>
        <v>0</v>
      </c>
      <c r="Q233" s="213">
        <v>0.00196</v>
      </c>
      <c r="R233" s="213">
        <f>Q233*H233</f>
        <v>0.00392</v>
      </c>
      <c r="S233" s="213">
        <v>0</v>
      </c>
      <c r="T233" s="214">
        <f>S233*H233</f>
        <v>0</v>
      </c>
      <c r="AR233" s="17" t="s">
        <v>228</v>
      </c>
      <c r="AT233" s="17" t="s">
        <v>136</v>
      </c>
      <c r="AU233" s="17" t="s">
        <v>142</v>
      </c>
      <c r="AY233" s="17" t="s">
        <v>133</v>
      </c>
      <c r="BE233" s="215">
        <f>IF(N233="základní",J233,0)</f>
        <v>0</v>
      </c>
      <c r="BF233" s="215">
        <f>IF(N233="snížená",J233,0)</f>
        <v>0</v>
      </c>
      <c r="BG233" s="215">
        <f>IF(N233="zákl. přenesená",J233,0)</f>
        <v>0</v>
      </c>
      <c r="BH233" s="215">
        <f>IF(N233="sníž. přenesená",J233,0)</f>
        <v>0</v>
      </c>
      <c r="BI233" s="215">
        <f>IF(N233="nulová",J233,0)</f>
        <v>0</v>
      </c>
      <c r="BJ233" s="17" t="s">
        <v>142</v>
      </c>
      <c r="BK233" s="215">
        <f>ROUND(I233*H233,2)</f>
        <v>0</v>
      </c>
      <c r="BL233" s="17" t="s">
        <v>228</v>
      </c>
      <c r="BM233" s="17" t="s">
        <v>529</v>
      </c>
    </row>
    <row r="234" spans="2:47" s="1" customFormat="1" ht="12">
      <c r="B234" s="38"/>
      <c r="C234" s="39"/>
      <c r="D234" s="216" t="s">
        <v>144</v>
      </c>
      <c r="E234" s="39"/>
      <c r="F234" s="217" t="s">
        <v>530</v>
      </c>
      <c r="G234" s="39"/>
      <c r="H234" s="39"/>
      <c r="I234" s="130"/>
      <c r="J234" s="39"/>
      <c r="K234" s="39"/>
      <c r="L234" s="43"/>
      <c r="M234" s="218"/>
      <c r="N234" s="79"/>
      <c r="O234" s="79"/>
      <c r="P234" s="79"/>
      <c r="Q234" s="79"/>
      <c r="R234" s="79"/>
      <c r="S234" s="79"/>
      <c r="T234" s="80"/>
      <c r="AT234" s="17" t="s">
        <v>144</v>
      </c>
      <c r="AU234" s="17" t="s">
        <v>142</v>
      </c>
    </row>
    <row r="235" spans="2:65" s="1" customFormat="1" ht="16.5" customHeight="1">
      <c r="B235" s="38"/>
      <c r="C235" s="204" t="s">
        <v>531</v>
      </c>
      <c r="D235" s="204" t="s">
        <v>136</v>
      </c>
      <c r="E235" s="205" t="s">
        <v>532</v>
      </c>
      <c r="F235" s="206" t="s">
        <v>533</v>
      </c>
      <c r="G235" s="207" t="s">
        <v>431</v>
      </c>
      <c r="H235" s="208">
        <v>3</v>
      </c>
      <c r="I235" s="209"/>
      <c r="J235" s="210">
        <f>ROUND(I235*H235,2)</f>
        <v>0</v>
      </c>
      <c r="K235" s="206" t="s">
        <v>140</v>
      </c>
      <c r="L235" s="43"/>
      <c r="M235" s="211" t="s">
        <v>19</v>
      </c>
      <c r="N235" s="212" t="s">
        <v>44</v>
      </c>
      <c r="O235" s="79"/>
      <c r="P235" s="213">
        <f>O235*H235</f>
        <v>0</v>
      </c>
      <c r="Q235" s="213">
        <v>0.0018</v>
      </c>
      <c r="R235" s="213">
        <f>Q235*H235</f>
        <v>0.0054</v>
      </c>
      <c r="S235" s="213">
        <v>0</v>
      </c>
      <c r="T235" s="214">
        <f>S235*H235</f>
        <v>0</v>
      </c>
      <c r="AR235" s="17" t="s">
        <v>228</v>
      </c>
      <c r="AT235" s="17" t="s">
        <v>136</v>
      </c>
      <c r="AU235" s="17" t="s">
        <v>142</v>
      </c>
      <c r="AY235" s="17" t="s">
        <v>133</v>
      </c>
      <c r="BE235" s="215">
        <f>IF(N235="základní",J235,0)</f>
        <v>0</v>
      </c>
      <c r="BF235" s="215">
        <f>IF(N235="snížená",J235,0)</f>
        <v>0</v>
      </c>
      <c r="BG235" s="215">
        <f>IF(N235="zákl. přenesená",J235,0)</f>
        <v>0</v>
      </c>
      <c r="BH235" s="215">
        <f>IF(N235="sníž. přenesená",J235,0)</f>
        <v>0</v>
      </c>
      <c r="BI235" s="215">
        <f>IF(N235="nulová",J235,0)</f>
        <v>0</v>
      </c>
      <c r="BJ235" s="17" t="s">
        <v>142</v>
      </c>
      <c r="BK235" s="215">
        <f>ROUND(I235*H235,2)</f>
        <v>0</v>
      </c>
      <c r="BL235" s="17" t="s">
        <v>228</v>
      </c>
      <c r="BM235" s="17" t="s">
        <v>534</v>
      </c>
    </row>
    <row r="236" spans="2:47" s="1" customFormat="1" ht="12">
      <c r="B236" s="38"/>
      <c r="C236" s="39"/>
      <c r="D236" s="216" t="s">
        <v>144</v>
      </c>
      <c r="E236" s="39"/>
      <c r="F236" s="217" t="s">
        <v>535</v>
      </c>
      <c r="G236" s="39"/>
      <c r="H236" s="39"/>
      <c r="I236" s="130"/>
      <c r="J236" s="39"/>
      <c r="K236" s="39"/>
      <c r="L236" s="43"/>
      <c r="M236" s="218"/>
      <c r="N236" s="79"/>
      <c r="O236" s="79"/>
      <c r="P236" s="79"/>
      <c r="Q236" s="79"/>
      <c r="R236" s="79"/>
      <c r="S236" s="79"/>
      <c r="T236" s="80"/>
      <c r="AT236" s="17" t="s">
        <v>144</v>
      </c>
      <c r="AU236" s="17" t="s">
        <v>142</v>
      </c>
    </row>
    <row r="237" spans="2:65" s="1" customFormat="1" ht="16.5" customHeight="1">
      <c r="B237" s="38"/>
      <c r="C237" s="204" t="s">
        <v>536</v>
      </c>
      <c r="D237" s="204" t="s">
        <v>136</v>
      </c>
      <c r="E237" s="205" t="s">
        <v>537</v>
      </c>
      <c r="F237" s="206" t="s">
        <v>538</v>
      </c>
      <c r="G237" s="207" t="s">
        <v>431</v>
      </c>
      <c r="H237" s="208">
        <v>1</v>
      </c>
      <c r="I237" s="209"/>
      <c r="J237" s="210">
        <f>ROUND(I237*H237,2)</f>
        <v>0</v>
      </c>
      <c r="K237" s="206" t="s">
        <v>140</v>
      </c>
      <c r="L237" s="43"/>
      <c r="M237" s="211" t="s">
        <v>19</v>
      </c>
      <c r="N237" s="212" t="s">
        <v>44</v>
      </c>
      <c r="O237" s="79"/>
      <c r="P237" s="213">
        <f>O237*H237</f>
        <v>0</v>
      </c>
      <c r="Q237" s="213">
        <v>0.00184</v>
      </c>
      <c r="R237" s="213">
        <f>Q237*H237</f>
        <v>0.00184</v>
      </c>
      <c r="S237" s="213">
        <v>0</v>
      </c>
      <c r="T237" s="214">
        <f>S237*H237</f>
        <v>0</v>
      </c>
      <c r="AR237" s="17" t="s">
        <v>228</v>
      </c>
      <c r="AT237" s="17" t="s">
        <v>136</v>
      </c>
      <c r="AU237" s="17" t="s">
        <v>142</v>
      </c>
      <c r="AY237" s="17" t="s">
        <v>133</v>
      </c>
      <c r="BE237" s="215">
        <f>IF(N237="základní",J237,0)</f>
        <v>0</v>
      </c>
      <c r="BF237" s="215">
        <f>IF(N237="snížená",J237,0)</f>
        <v>0</v>
      </c>
      <c r="BG237" s="215">
        <f>IF(N237="zákl. přenesená",J237,0)</f>
        <v>0</v>
      </c>
      <c r="BH237" s="215">
        <f>IF(N237="sníž. přenesená",J237,0)</f>
        <v>0</v>
      </c>
      <c r="BI237" s="215">
        <f>IF(N237="nulová",J237,0)</f>
        <v>0</v>
      </c>
      <c r="BJ237" s="17" t="s">
        <v>142</v>
      </c>
      <c r="BK237" s="215">
        <f>ROUND(I237*H237,2)</f>
        <v>0</v>
      </c>
      <c r="BL237" s="17" t="s">
        <v>228</v>
      </c>
      <c r="BM237" s="17" t="s">
        <v>539</v>
      </c>
    </row>
    <row r="238" spans="2:47" s="1" customFormat="1" ht="12">
      <c r="B238" s="38"/>
      <c r="C238" s="39"/>
      <c r="D238" s="216" t="s">
        <v>144</v>
      </c>
      <c r="E238" s="39"/>
      <c r="F238" s="217" t="s">
        <v>540</v>
      </c>
      <c r="G238" s="39"/>
      <c r="H238" s="39"/>
      <c r="I238" s="130"/>
      <c r="J238" s="39"/>
      <c r="K238" s="39"/>
      <c r="L238" s="43"/>
      <c r="M238" s="218"/>
      <c r="N238" s="79"/>
      <c r="O238" s="79"/>
      <c r="P238" s="79"/>
      <c r="Q238" s="79"/>
      <c r="R238" s="79"/>
      <c r="S238" s="79"/>
      <c r="T238" s="80"/>
      <c r="AT238" s="17" t="s">
        <v>144</v>
      </c>
      <c r="AU238" s="17" t="s">
        <v>142</v>
      </c>
    </row>
    <row r="239" spans="2:65" s="1" customFormat="1" ht="16.5" customHeight="1">
      <c r="B239" s="38"/>
      <c r="C239" s="204" t="s">
        <v>541</v>
      </c>
      <c r="D239" s="204" t="s">
        <v>136</v>
      </c>
      <c r="E239" s="205" t="s">
        <v>542</v>
      </c>
      <c r="F239" s="206" t="s">
        <v>543</v>
      </c>
      <c r="G239" s="207" t="s">
        <v>184</v>
      </c>
      <c r="H239" s="208">
        <v>4</v>
      </c>
      <c r="I239" s="209"/>
      <c r="J239" s="210">
        <f>ROUND(I239*H239,2)</f>
        <v>0</v>
      </c>
      <c r="K239" s="206" t="s">
        <v>140</v>
      </c>
      <c r="L239" s="43"/>
      <c r="M239" s="211" t="s">
        <v>19</v>
      </c>
      <c r="N239" s="212" t="s">
        <v>44</v>
      </c>
      <c r="O239" s="79"/>
      <c r="P239" s="213">
        <f>O239*H239</f>
        <v>0</v>
      </c>
      <c r="Q239" s="213">
        <v>0</v>
      </c>
      <c r="R239" s="213">
        <f>Q239*H239</f>
        <v>0</v>
      </c>
      <c r="S239" s="213">
        <v>0.00085</v>
      </c>
      <c r="T239" s="214">
        <f>S239*H239</f>
        <v>0.0034</v>
      </c>
      <c r="AR239" s="17" t="s">
        <v>228</v>
      </c>
      <c r="AT239" s="17" t="s">
        <v>136</v>
      </c>
      <c r="AU239" s="17" t="s">
        <v>142</v>
      </c>
      <c r="AY239" s="17" t="s">
        <v>133</v>
      </c>
      <c r="BE239" s="215">
        <f>IF(N239="základní",J239,0)</f>
        <v>0</v>
      </c>
      <c r="BF239" s="215">
        <f>IF(N239="snížená",J239,0)</f>
        <v>0</v>
      </c>
      <c r="BG239" s="215">
        <f>IF(N239="zákl. přenesená",J239,0)</f>
        <v>0</v>
      </c>
      <c r="BH239" s="215">
        <f>IF(N239="sníž. přenesená",J239,0)</f>
        <v>0</v>
      </c>
      <c r="BI239" s="215">
        <f>IF(N239="nulová",J239,0)</f>
        <v>0</v>
      </c>
      <c r="BJ239" s="17" t="s">
        <v>142</v>
      </c>
      <c r="BK239" s="215">
        <f>ROUND(I239*H239,2)</f>
        <v>0</v>
      </c>
      <c r="BL239" s="17" t="s">
        <v>228</v>
      </c>
      <c r="BM239" s="17" t="s">
        <v>544</v>
      </c>
    </row>
    <row r="240" spans="2:65" s="1" customFormat="1" ht="16.5" customHeight="1">
      <c r="B240" s="38"/>
      <c r="C240" s="204" t="s">
        <v>545</v>
      </c>
      <c r="D240" s="204" t="s">
        <v>136</v>
      </c>
      <c r="E240" s="205" t="s">
        <v>546</v>
      </c>
      <c r="F240" s="206" t="s">
        <v>547</v>
      </c>
      <c r="G240" s="207" t="s">
        <v>184</v>
      </c>
      <c r="H240" s="208">
        <v>3</v>
      </c>
      <c r="I240" s="209"/>
      <c r="J240" s="210">
        <f>ROUND(I240*H240,2)</f>
        <v>0</v>
      </c>
      <c r="K240" s="206" t="s">
        <v>140</v>
      </c>
      <c r="L240" s="43"/>
      <c r="M240" s="211" t="s">
        <v>19</v>
      </c>
      <c r="N240" s="212" t="s">
        <v>44</v>
      </c>
      <c r="O240" s="79"/>
      <c r="P240" s="213">
        <f>O240*H240</f>
        <v>0</v>
      </c>
      <c r="Q240" s="213">
        <v>0.00023</v>
      </c>
      <c r="R240" s="213">
        <f>Q240*H240</f>
        <v>0.0006900000000000001</v>
      </c>
      <c r="S240" s="213">
        <v>0</v>
      </c>
      <c r="T240" s="214">
        <f>S240*H240</f>
        <v>0</v>
      </c>
      <c r="AR240" s="17" t="s">
        <v>228</v>
      </c>
      <c r="AT240" s="17" t="s">
        <v>136</v>
      </c>
      <c r="AU240" s="17" t="s">
        <v>142</v>
      </c>
      <c r="AY240" s="17" t="s">
        <v>133</v>
      </c>
      <c r="BE240" s="215">
        <f>IF(N240="základní",J240,0)</f>
        <v>0</v>
      </c>
      <c r="BF240" s="215">
        <f>IF(N240="snížená",J240,0)</f>
        <v>0</v>
      </c>
      <c r="BG240" s="215">
        <f>IF(N240="zákl. přenesená",J240,0)</f>
        <v>0</v>
      </c>
      <c r="BH240" s="215">
        <f>IF(N240="sníž. přenesená",J240,0)</f>
        <v>0</v>
      </c>
      <c r="BI240" s="215">
        <f>IF(N240="nulová",J240,0)</f>
        <v>0</v>
      </c>
      <c r="BJ240" s="17" t="s">
        <v>142</v>
      </c>
      <c r="BK240" s="215">
        <f>ROUND(I240*H240,2)</f>
        <v>0</v>
      </c>
      <c r="BL240" s="17" t="s">
        <v>228</v>
      </c>
      <c r="BM240" s="17" t="s">
        <v>548</v>
      </c>
    </row>
    <row r="241" spans="2:47" s="1" customFormat="1" ht="12">
      <c r="B241" s="38"/>
      <c r="C241" s="39"/>
      <c r="D241" s="216" t="s">
        <v>144</v>
      </c>
      <c r="E241" s="39"/>
      <c r="F241" s="217" t="s">
        <v>549</v>
      </c>
      <c r="G241" s="39"/>
      <c r="H241" s="39"/>
      <c r="I241" s="130"/>
      <c r="J241" s="39"/>
      <c r="K241" s="39"/>
      <c r="L241" s="43"/>
      <c r="M241" s="218"/>
      <c r="N241" s="79"/>
      <c r="O241" s="79"/>
      <c r="P241" s="79"/>
      <c r="Q241" s="79"/>
      <c r="R241" s="79"/>
      <c r="S241" s="79"/>
      <c r="T241" s="80"/>
      <c r="AT241" s="17" t="s">
        <v>144</v>
      </c>
      <c r="AU241" s="17" t="s">
        <v>142</v>
      </c>
    </row>
    <row r="242" spans="2:65" s="1" customFormat="1" ht="16.5" customHeight="1">
      <c r="B242" s="38"/>
      <c r="C242" s="204" t="s">
        <v>550</v>
      </c>
      <c r="D242" s="204" t="s">
        <v>136</v>
      </c>
      <c r="E242" s="205" t="s">
        <v>551</v>
      </c>
      <c r="F242" s="206" t="s">
        <v>552</v>
      </c>
      <c r="G242" s="207" t="s">
        <v>184</v>
      </c>
      <c r="H242" s="208">
        <v>1</v>
      </c>
      <c r="I242" s="209"/>
      <c r="J242" s="210">
        <f>ROUND(I242*H242,2)</f>
        <v>0</v>
      </c>
      <c r="K242" s="206" t="s">
        <v>140</v>
      </c>
      <c r="L242" s="43"/>
      <c r="M242" s="211" t="s">
        <v>19</v>
      </c>
      <c r="N242" s="212" t="s">
        <v>44</v>
      </c>
      <c r="O242" s="79"/>
      <c r="P242" s="213">
        <f>O242*H242</f>
        <v>0</v>
      </c>
      <c r="Q242" s="213">
        <v>0.00028</v>
      </c>
      <c r="R242" s="213">
        <f>Q242*H242</f>
        <v>0.00028</v>
      </c>
      <c r="S242" s="213">
        <v>0</v>
      </c>
      <c r="T242" s="214">
        <f>S242*H242</f>
        <v>0</v>
      </c>
      <c r="AR242" s="17" t="s">
        <v>228</v>
      </c>
      <c r="AT242" s="17" t="s">
        <v>136</v>
      </c>
      <c r="AU242" s="17" t="s">
        <v>142</v>
      </c>
      <c r="AY242" s="17" t="s">
        <v>133</v>
      </c>
      <c r="BE242" s="215">
        <f>IF(N242="základní",J242,0)</f>
        <v>0</v>
      </c>
      <c r="BF242" s="215">
        <f>IF(N242="snížená",J242,0)</f>
        <v>0</v>
      </c>
      <c r="BG242" s="215">
        <f>IF(N242="zákl. přenesená",J242,0)</f>
        <v>0</v>
      </c>
      <c r="BH242" s="215">
        <f>IF(N242="sníž. přenesená",J242,0)</f>
        <v>0</v>
      </c>
      <c r="BI242" s="215">
        <f>IF(N242="nulová",J242,0)</f>
        <v>0</v>
      </c>
      <c r="BJ242" s="17" t="s">
        <v>142</v>
      </c>
      <c r="BK242" s="215">
        <f>ROUND(I242*H242,2)</f>
        <v>0</v>
      </c>
      <c r="BL242" s="17" t="s">
        <v>228</v>
      </c>
      <c r="BM242" s="17" t="s">
        <v>553</v>
      </c>
    </row>
    <row r="243" spans="2:47" s="1" customFormat="1" ht="12">
      <c r="B243" s="38"/>
      <c r="C243" s="39"/>
      <c r="D243" s="216" t="s">
        <v>144</v>
      </c>
      <c r="E243" s="39"/>
      <c r="F243" s="217" t="s">
        <v>554</v>
      </c>
      <c r="G243" s="39"/>
      <c r="H243" s="39"/>
      <c r="I243" s="130"/>
      <c r="J243" s="39"/>
      <c r="K243" s="39"/>
      <c r="L243" s="43"/>
      <c r="M243" s="218"/>
      <c r="N243" s="79"/>
      <c r="O243" s="79"/>
      <c r="P243" s="79"/>
      <c r="Q243" s="79"/>
      <c r="R243" s="79"/>
      <c r="S243" s="79"/>
      <c r="T243" s="80"/>
      <c r="AT243" s="17" t="s">
        <v>144</v>
      </c>
      <c r="AU243" s="17" t="s">
        <v>142</v>
      </c>
    </row>
    <row r="244" spans="2:65" s="1" customFormat="1" ht="16.5" customHeight="1">
      <c r="B244" s="38"/>
      <c r="C244" s="204" t="s">
        <v>555</v>
      </c>
      <c r="D244" s="204" t="s">
        <v>136</v>
      </c>
      <c r="E244" s="205" t="s">
        <v>556</v>
      </c>
      <c r="F244" s="206" t="s">
        <v>557</v>
      </c>
      <c r="G244" s="207" t="s">
        <v>184</v>
      </c>
      <c r="H244" s="208">
        <v>1</v>
      </c>
      <c r="I244" s="209"/>
      <c r="J244" s="210">
        <f>ROUND(I244*H244,2)</f>
        <v>0</v>
      </c>
      <c r="K244" s="206" t="s">
        <v>140</v>
      </c>
      <c r="L244" s="43"/>
      <c r="M244" s="211" t="s">
        <v>19</v>
      </c>
      <c r="N244" s="212" t="s">
        <v>44</v>
      </c>
      <c r="O244" s="79"/>
      <c r="P244" s="213">
        <f>O244*H244</f>
        <v>0</v>
      </c>
      <c r="Q244" s="213">
        <v>0.00066</v>
      </c>
      <c r="R244" s="213">
        <f>Q244*H244</f>
        <v>0.00066</v>
      </c>
      <c r="S244" s="213">
        <v>0</v>
      </c>
      <c r="T244" s="214">
        <f>S244*H244</f>
        <v>0</v>
      </c>
      <c r="AR244" s="17" t="s">
        <v>228</v>
      </c>
      <c r="AT244" s="17" t="s">
        <v>136</v>
      </c>
      <c r="AU244" s="17" t="s">
        <v>142</v>
      </c>
      <c r="AY244" s="17" t="s">
        <v>133</v>
      </c>
      <c r="BE244" s="215">
        <f>IF(N244="základní",J244,0)</f>
        <v>0</v>
      </c>
      <c r="BF244" s="215">
        <f>IF(N244="snížená",J244,0)</f>
        <v>0</v>
      </c>
      <c r="BG244" s="215">
        <f>IF(N244="zákl. přenesená",J244,0)</f>
        <v>0</v>
      </c>
      <c r="BH244" s="215">
        <f>IF(N244="sníž. přenesená",J244,0)</f>
        <v>0</v>
      </c>
      <c r="BI244" s="215">
        <f>IF(N244="nulová",J244,0)</f>
        <v>0</v>
      </c>
      <c r="BJ244" s="17" t="s">
        <v>142</v>
      </c>
      <c r="BK244" s="215">
        <f>ROUND(I244*H244,2)</f>
        <v>0</v>
      </c>
      <c r="BL244" s="17" t="s">
        <v>228</v>
      </c>
      <c r="BM244" s="17" t="s">
        <v>558</v>
      </c>
    </row>
    <row r="245" spans="2:47" s="1" customFormat="1" ht="12">
      <c r="B245" s="38"/>
      <c r="C245" s="39"/>
      <c r="D245" s="216" t="s">
        <v>144</v>
      </c>
      <c r="E245" s="39"/>
      <c r="F245" s="217" t="s">
        <v>554</v>
      </c>
      <c r="G245" s="39"/>
      <c r="H245" s="39"/>
      <c r="I245" s="130"/>
      <c r="J245" s="39"/>
      <c r="K245" s="39"/>
      <c r="L245" s="43"/>
      <c r="M245" s="218"/>
      <c r="N245" s="79"/>
      <c r="O245" s="79"/>
      <c r="P245" s="79"/>
      <c r="Q245" s="79"/>
      <c r="R245" s="79"/>
      <c r="S245" s="79"/>
      <c r="T245" s="80"/>
      <c r="AT245" s="17" t="s">
        <v>144</v>
      </c>
      <c r="AU245" s="17" t="s">
        <v>142</v>
      </c>
    </row>
    <row r="246" spans="2:65" s="1" customFormat="1" ht="16.5" customHeight="1">
      <c r="B246" s="38"/>
      <c r="C246" s="204" t="s">
        <v>559</v>
      </c>
      <c r="D246" s="204" t="s">
        <v>136</v>
      </c>
      <c r="E246" s="205" t="s">
        <v>560</v>
      </c>
      <c r="F246" s="206" t="s">
        <v>561</v>
      </c>
      <c r="G246" s="207" t="s">
        <v>184</v>
      </c>
      <c r="H246" s="208">
        <v>4</v>
      </c>
      <c r="I246" s="209"/>
      <c r="J246" s="210">
        <f>ROUND(I246*H246,2)</f>
        <v>0</v>
      </c>
      <c r="K246" s="206" t="s">
        <v>140</v>
      </c>
      <c r="L246" s="43"/>
      <c r="M246" s="211" t="s">
        <v>19</v>
      </c>
      <c r="N246" s="212" t="s">
        <v>44</v>
      </c>
      <c r="O246" s="79"/>
      <c r="P246" s="213">
        <f>O246*H246</f>
        <v>0</v>
      </c>
      <c r="Q246" s="213">
        <v>0.00018</v>
      </c>
      <c r="R246" s="213">
        <f>Q246*H246</f>
        <v>0.00072</v>
      </c>
      <c r="S246" s="213">
        <v>0</v>
      </c>
      <c r="T246" s="214">
        <f>S246*H246</f>
        <v>0</v>
      </c>
      <c r="AR246" s="17" t="s">
        <v>228</v>
      </c>
      <c r="AT246" s="17" t="s">
        <v>136</v>
      </c>
      <c r="AU246" s="17" t="s">
        <v>142</v>
      </c>
      <c r="AY246" s="17" t="s">
        <v>133</v>
      </c>
      <c r="BE246" s="215">
        <f>IF(N246="základní",J246,0)</f>
        <v>0</v>
      </c>
      <c r="BF246" s="215">
        <f>IF(N246="snížená",J246,0)</f>
        <v>0</v>
      </c>
      <c r="BG246" s="215">
        <f>IF(N246="zákl. přenesená",J246,0)</f>
        <v>0</v>
      </c>
      <c r="BH246" s="215">
        <f>IF(N246="sníž. přenesená",J246,0)</f>
        <v>0</v>
      </c>
      <c r="BI246" s="215">
        <f>IF(N246="nulová",J246,0)</f>
        <v>0</v>
      </c>
      <c r="BJ246" s="17" t="s">
        <v>142</v>
      </c>
      <c r="BK246" s="215">
        <f>ROUND(I246*H246,2)</f>
        <v>0</v>
      </c>
      <c r="BL246" s="17" t="s">
        <v>228</v>
      </c>
      <c r="BM246" s="17" t="s">
        <v>562</v>
      </c>
    </row>
    <row r="247" spans="2:47" s="1" customFormat="1" ht="12">
      <c r="B247" s="38"/>
      <c r="C247" s="39"/>
      <c r="D247" s="216" t="s">
        <v>144</v>
      </c>
      <c r="E247" s="39"/>
      <c r="F247" s="217" t="s">
        <v>554</v>
      </c>
      <c r="G247" s="39"/>
      <c r="H247" s="39"/>
      <c r="I247" s="130"/>
      <c r="J247" s="39"/>
      <c r="K247" s="39"/>
      <c r="L247" s="43"/>
      <c r="M247" s="218"/>
      <c r="N247" s="79"/>
      <c r="O247" s="79"/>
      <c r="P247" s="79"/>
      <c r="Q247" s="79"/>
      <c r="R247" s="79"/>
      <c r="S247" s="79"/>
      <c r="T247" s="80"/>
      <c r="AT247" s="17" t="s">
        <v>144</v>
      </c>
      <c r="AU247" s="17" t="s">
        <v>142</v>
      </c>
    </row>
    <row r="248" spans="2:65" s="1" customFormat="1" ht="16.5" customHeight="1">
      <c r="B248" s="38"/>
      <c r="C248" s="230" t="s">
        <v>563</v>
      </c>
      <c r="D248" s="230" t="s">
        <v>439</v>
      </c>
      <c r="E248" s="231" t="s">
        <v>564</v>
      </c>
      <c r="F248" s="232" t="s">
        <v>565</v>
      </c>
      <c r="G248" s="233" t="s">
        <v>184</v>
      </c>
      <c r="H248" s="234">
        <v>4</v>
      </c>
      <c r="I248" s="235"/>
      <c r="J248" s="236">
        <f>ROUND(I248*H248,2)</f>
        <v>0</v>
      </c>
      <c r="K248" s="232" t="s">
        <v>140</v>
      </c>
      <c r="L248" s="237"/>
      <c r="M248" s="238" t="s">
        <v>19</v>
      </c>
      <c r="N248" s="239" t="s">
        <v>44</v>
      </c>
      <c r="O248" s="79"/>
      <c r="P248" s="213">
        <f>O248*H248</f>
        <v>0</v>
      </c>
      <c r="Q248" s="213">
        <v>0.00038</v>
      </c>
      <c r="R248" s="213">
        <f>Q248*H248</f>
        <v>0.00152</v>
      </c>
      <c r="S248" s="213">
        <v>0</v>
      </c>
      <c r="T248" s="214">
        <f>S248*H248</f>
        <v>0</v>
      </c>
      <c r="AR248" s="17" t="s">
        <v>359</v>
      </c>
      <c r="AT248" s="17" t="s">
        <v>439</v>
      </c>
      <c r="AU248" s="17" t="s">
        <v>142</v>
      </c>
      <c r="AY248" s="17" t="s">
        <v>133</v>
      </c>
      <c r="BE248" s="215">
        <f>IF(N248="základní",J248,0)</f>
        <v>0</v>
      </c>
      <c r="BF248" s="215">
        <f>IF(N248="snížená",J248,0)</f>
        <v>0</v>
      </c>
      <c r="BG248" s="215">
        <f>IF(N248="zákl. přenesená",J248,0)</f>
        <v>0</v>
      </c>
      <c r="BH248" s="215">
        <f>IF(N248="sníž. přenesená",J248,0)</f>
        <v>0</v>
      </c>
      <c r="BI248" s="215">
        <f>IF(N248="nulová",J248,0)</f>
        <v>0</v>
      </c>
      <c r="BJ248" s="17" t="s">
        <v>142</v>
      </c>
      <c r="BK248" s="215">
        <f>ROUND(I248*H248,2)</f>
        <v>0</v>
      </c>
      <c r="BL248" s="17" t="s">
        <v>228</v>
      </c>
      <c r="BM248" s="17" t="s">
        <v>566</v>
      </c>
    </row>
    <row r="249" spans="2:65" s="1" customFormat="1" ht="16.5" customHeight="1">
      <c r="B249" s="38"/>
      <c r="C249" s="204" t="s">
        <v>567</v>
      </c>
      <c r="D249" s="204" t="s">
        <v>136</v>
      </c>
      <c r="E249" s="205" t="s">
        <v>568</v>
      </c>
      <c r="F249" s="206" t="s">
        <v>569</v>
      </c>
      <c r="G249" s="207" t="s">
        <v>184</v>
      </c>
      <c r="H249" s="208">
        <v>3</v>
      </c>
      <c r="I249" s="209"/>
      <c r="J249" s="210">
        <f>ROUND(I249*H249,2)</f>
        <v>0</v>
      </c>
      <c r="K249" s="206" t="s">
        <v>140</v>
      </c>
      <c r="L249" s="43"/>
      <c r="M249" s="211" t="s">
        <v>19</v>
      </c>
      <c r="N249" s="212" t="s">
        <v>44</v>
      </c>
      <c r="O249" s="79"/>
      <c r="P249" s="213">
        <f>O249*H249</f>
        <v>0</v>
      </c>
      <c r="Q249" s="213">
        <v>0.00031</v>
      </c>
      <c r="R249" s="213">
        <f>Q249*H249</f>
        <v>0.00093</v>
      </c>
      <c r="S249" s="213">
        <v>0</v>
      </c>
      <c r="T249" s="214">
        <f>S249*H249</f>
        <v>0</v>
      </c>
      <c r="AR249" s="17" t="s">
        <v>228</v>
      </c>
      <c r="AT249" s="17" t="s">
        <v>136</v>
      </c>
      <c r="AU249" s="17" t="s">
        <v>142</v>
      </c>
      <c r="AY249" s="17" t="s">
        <v>133</v>
      </c>
      <c r="BE249" s="215">
        <f>IF(N249="základní",J249,0)</f>
        <v>0</v>
      </c>
      <c r="BF249" s="215">
        <f>IF(N249="snížená",J249,0)</f>
        <v>0</v>
      </c>
      <c r="BG249" s="215">
        <f>IF(N249="zákl. přenesená",J249,0)</f>
        <v>0</v>
      </c>
      <c r="BH249" s="215">
        <f>IF(N249="sníž. přenesená",J249,0)</f>
        <v>0</v>
      </c>
      <c r="BI249" s="215">
        <f>IF(N249="nulová",J249,0)</f>
        <v>0</v>
      </c>
      <c r="BJ249" s="17" t="s">
        <v>142</v>
      </c>
      <c r="BK249" s="215">
        <f>ROUND(I249*H249,2)</f>
        <v>0</v>
      </c>
      <c r="BL249" s="17" t="s">
        <v>228</v>
      </c>
      <c r="BM249" s="17" t="s">
        <v>570</v>
      </c>
    </row>
    <row r="250" spans="2:65" s="1" customFormat="1" ht="22.5" customHeight="1">
      <c r="B250" s="38"/>
      <c r="C250" s="204" t="s">
        <v>571</v>
      </c>
      <c r="D250" s="204" t="s">
        <v>136</v>
      </c>
      <c r="E250" s="205" t="s">
        <v>572</v>
      </c>
      <c r="F250" s="206" t="s">
        <v>573</v>
      </c>
      <c r="G250" s="207" t="s">
        <v>315</v>
      </c>
      <c r="H250" s="229"/>
      <c r="I250" s="209"/>
      <c r="J250" s="210">
        <f>ROUND(I250*H250,2)</f>
        <v>0</v>
      </c>
      <c r="K250" s="206" t="s">
        <v>140</v>
      </c>
      <c r="L250" s="43"/>
      <c r="M250" s="211" t="s">
        <v>19</v>
      </c>
      <c r="N250" s="212" t="s">
        <v>44</v>
      </c>
      <c r="O250" s="79"/>
      <c r="P250" s="213">
        <f>O250*H250</f>
        <v>0</v>
      </c>
      <c r="Q250" s="213">
        <v>0</v>
      </c>
      <c r="R250" s="213">
        <f>Q250*H250</f>
        <v>0</v>
      </c>
      <c r="S250" s="213">
        <v>0</v>
      </c>
      <c r="T250" s="214">
        <f>S250*H250</f>
        <v>0</v>
      </c>
      <c r="AR250" s="17" t="s">
        <v>228</v>
      </c>
      <c r="AT250" s="17" t="s">
        <v>136</v>
      </c>
      <c r="AU250" s="17" t="s">
        <v>142</v>
      </c>
      <c r="AY250" s="17" t="s">
        <v>133</v>
      </c>
      <c r="BE250" s="215">
        <f>IF(N250="základní",J250,0)</f>
        <v>0</v>
      </c>
      <c r="BF250" s="215">
        <f>IF(N250="snížená",J250,0)</f>
        <v>0</v>
      </c>
      <c r="BG250" s="215">
        <f>IF(N250="zákl. přenesená",J250,0)</f>
        <v>0</v>
      </c>
      <c r="BH250" s="215">
        <f>IF(N250="sníž. přenesená",J250,0)</f>
        <v>0</v>
      </c>
      <c r="BI250" s="215">
        <f>IF(N250="nulová",J250,0)</f>
        <v>0</v>
      </c>
      <c r="BJ250" s="17" t="s">
        <v>142</v>
      </c>
      <c r="BK250" s="215">
        <f>ROUND(I250*H250,2)</f>
        <v>0</v>
      </c>
      <c r="BL250" s="17" t="s">
        <v>228</v>
      </c>
      <c r="BM250" s="17" t="s">
        <v>574</v>
      </c>
    </row>
    <row r="251" spans="2:47" s="1" customFormat="1" ht="12">
      <c r="B251" s="38"/>
      <c r="C251" s="39"/>
      <c r="D251" s="216" t="s">
        <v>144</v>
      </c>
      <c r="E251" s="39"/>
      <c r="F251" s="217" t="s">
        <v>575</v>
      </c>
      <c r="G251" s="39"/>
      <c r="H251" s="39"/>
      <c r="I251" s="130"/>
      <c r="J251" s="39"/>
      <c r="K251" s="39"/>
      <c r="L251" s="43"/>
      <c r="M251" s="218"/>
      <c r="N251" s="79"/>
      <c r="O251" s="79"/>
      <c r="P251" s="79"/>
      <c r="Q251" s="79"/>
      <c r="R251" s="79"/>
      <c r="S251" s="79"/>
      <c r="T251" s="80"/>
      <c r="AT251" s="17" t="s">
        <v>144</v>
      </c>
      <c r="AU251" s="17" t="s">
        <v>142</v>
      </c>
    </row>
    <row r="252" spans="2:63" s="10" customFormat="1" ht="22.8" customHeight="1">
      <c r="B252" s="188"/>
      <c r="C252" s="189"/>
      <c r="D252" s="190" t="s">
        <v>71</v>
      </c>
      <c r="E252" s="202" t="s">
        <v>576</v>
      </c>
      <c r="F252" s="202" t="s">
        <v>577</v>
      </c>
      <c r="G252" s="189"/>
      <c r="H252" s="189"/>
      <c r="I252" s="192"/>
      <c r="J252" s="203">
        <f>BK252</f>
        <v>0</v>
      </c>
      <c r="K252" s="189"/>
      <c r="L252" s="194"/>
      <c r="M252" s="195"/>
      <c r="N252" s="196"/>
      <c r="O252" s="196"/>
      <c r="P252" s="197">
        <f>SUM(P253:P256)</f>
        <v>0</v>
      </c>
      <c r="Q252" s="196"/>
      <c r="R252" s="197">
        <f>SUM(R253:R256)</f>
        <v>0.0373</v>
      </c>
      <c r="S252" s="196"/>
      <c r="T252" s="198">
        <f>SUM(T253:T256)</f>
        <v>0</v>
      </c>
      <c r="AR252" s="199" t="s">
        <v>142</v>
      </c>
      <c r="AT252" s="200" t="s">
        <v>71</v>
      </c>
      <c r="AU252" s="200" t="s">
        <v>80</v>
      </c>
      <c r="AY252" s="199" t="s">
        <v>133</v>
      </c>
      <c r="BK252" s="201">
        <f>SUM(BK253:BK256)</f>
        <v>0</v>
      </c>
    </row>
    <row r="253" spans="2:65" s="1" customFormat="1" ht="22.5" customHeight="1">
      <c r="B253" s="38"/>
      <c r="C253" s="204" t="s">
        <v>578</v>
      </c>
      <c r="D253" s="204" t="s">
        <v>136</v>
      </c>
      <c r="E253" s="205" t="s">
        <v>579</v>
      </c>
      <c r="F253" s="206" t="s">
        <v>580</v>
      </c>
      <c r="G253" s="207" t="s">
        <v>431</v>
      </c>
      <c r="H253" s="208">
        <v>2</v>
      </c>
      <c r="I253" s="209"/>
      <c r="J253" s="210">
        <f>ROUND(I253*H253,2)</f>
        <v>0</v>
      </c>
      <c r="K253" s="206" t="s">
        <v>140</v>
      </c>
      <c r="L253" s="43"/>
      <c r="M253" s="211" t="s">
        <v>19</v>
      </c>
      <c r="N253" s="212" t="s">
        <v>44</v>
      </c>
      <c r="O253" s="79"/>
      <c r="P253" s="213">
        <f>O253*H253</f>
        <v>0</v>
      </c>
      <c r="Q253" s="213">
        <v>0.01865</v>
      </c>
      <c r="R253" s="213">
        <f>Q253*H253</f>
        <v>0.0373</v>
      </c>
      <c r="S253" s="213">
        <v>0</v>
      </c>
      <c r="T253" s="214">
        <f>S253*H253</f>
        <v>0</v>
      </c>
      <c r="AR253" s="17" t="s">
        <v>228</v>
      </c>
      <c r="AT253" s="17" t="s">
        <v>136</v>
      </c>
      <c r="AU253" s="17" t="s">
        <v>142</v>
      </c>
      <c r="AY253" s="17" t="s">
        <v>133</v>
      </c>
      <c r="BE253" s="215">
        <f>IF(N253="základní",J253,0)</f>
        <v>0</v>
      </c>
      <c r="BF253" s="215">
        <f>IF(N253="snížená",J253,0)</f>
        <v>0</v>
      </c>
      <c r="BG253" s="215">
        <f>IF(N253="zákl. přenesená",J253,0)</f>
        <v>0</v>
      </c>
      <c r="BH253" s="215">
        <f>IF(N253="sníž. přenesená",J253,0)</f>
        <v>0</v>
      </c>
      <c r="BI253" s="215">
        <f>IF(N253="nulová",J253,0)</f>
        <v>0</v>
      </c>
      <c r="BJ253" s="17" t="s">
        <v>142</v>
      </c>
      <c r="BK253" s="215">
        <f>ROUND(I253*H253,2)</f>
        <v>0</v>
      </c>
      <c r="BL253" s="17" t="s">
        <v>228</v>
      </c>
      <c r="BM253" s="17" t="s">
        <v>581</v>
      </c>
    </row>
    <row r="254" spans="2:47" s="1" customFormat="1" ht="12">
      <c r="B254" s="38"/>
      <c r="C254" s="39"/>
      <c r="D254" s="216" t="s">
        <v>144</v>
      </c>
      <c r="E254" s="39"/>
      <c r="F254" s="217" t="s">
        <v>582</v>
      </c>
      <c r="G254" s="39"/>
      <c r="H254" s="39"/>
      <c r="I254" s="130"/>
      <c r="J254" s="39"/>
      <c r="K254" s="39"/>
      <c r="L254" s="43"/>
      <c r="M254" s="218"/>
      <c r="N254" s="79"/>
      <c r="O254" s="79"/>
      <c r="P254" s="79"/>
      <c r="Q254" s="79"/>
      <c r="R254" s="79"/>
      <c r="S254" s="79"/>
      <c r="T254" s="80"/>
      <c r="AT254" s="17" t="s">
        <v>144</v>
      </c>
      <c r="AU254" s="17" t="s">
        <v>142</v>
      </c>
    </row>
    <row r="255" spans="2:65" s="1" customFormat="1" ht="22.5" customHeight="1">
      <c r="B255" s="38"/>
      <c r="C255" s="204" t="s">
        <v>583</v>
      </c>
      <c r="D255" s="204" t="s">
        <v>136</v>
      </c>
      <c r="E255" s="205" t="s">
        <v>584</v>
      </c>
      <c r="F255" s="206" t="s">
        <v>585</v>
      </c>
      <c r="G255" s="207" t="s">
        <v>315</v>
      </c>
      <c r="H255" s="229"/>
      <c r="I255" s="209"/>
      <c r="J255" s="210">
        <f>ROUND(I255*H255,2)</f>
        <v>0</v>
      </c>
      <c r="K255" s="206" t="s">
        <v>140</v>
      </c>
      <c r="L255" s="43"/>
      <c r="M255" s="211" t="s">
        <v>19</v>
      </c>
      <c r="N255" s="212" t="s">
        <v>44</v>
      </c>
      <c r="O255" s="79"/>
      <c r="P255" s="213">
        <f>O255*H255</f>
        <v>0</v>
      </c>
      <c r="Q255" s="213">
        <v>0</v>
      </c>
      <c r="R255" s="213">
        <f>Q255*H255</f>
        <v>0</v>
      </c>
      <c r="S255" s="213">
        <v>0</v>
      </c>
      <c r="T255" s="214">
        <f>S255*H255</f>
        <v>0</v>
      </c>
      <c r="AR255" s="17" t="s">
        <v>228</v>
      </c>
      <c r="AT255" s="17" t="s">
        <v>136</v>
      </c>
      <c r="AU255" s="17" t="s">
        <v>142</v>
      </c>
      <c r="AY255" s="17" t="s">
        <v>133</v>
      </c>
      <c r="BE255" s="215">
        <f>IF(N255="základní",J255,0)</f>
        <v>0</v>
      </c>
      <c r="BF255" s="215">
        <f>IF(N255="snížená",J255,0)</f>
        <v>0</v>
      </c>
      <c r="BG255" s="215">
        <f>IF(N255="zákl. přenesená",J255,0)</f>
        <v>0</v>
      </c>
      <c r="BH255" s="215">
        <f>IF(N255="sníž. přenesená",J255,0)</f>
        <v>0</v>
      </c>
      <c r="BI255" s="215">
        <f>IF(N255="nulová",J255,0)</f>
        <v>0</v>
      </c>
      <c r="BJ255" s="17" t="s">
        <v>142</v>
      </c>
      <c r="BK255" s="215">
        <f>ROUND(I255*H255,2)</f>
        <v>0</v>
      </c>
      <c r="BL255" s="17" t="s">
        <v>228</v>
      </c>
      <c r="BM255" s="17" t="s">
        <v>586</v>
      </c>
    </row>
    <row r="256" spans="2:47" s="1" customFormat="1" ht="12">
      <c r="B256" s="38"/>
      <c r="C256" s="39"/>
      <c r="D256" s="216" t="s">
        <v>144</v>
      </c>
      <c r="E256" s="39"/>
      <c r="F256" s="217" t="s">
        <v>587</v>
      </c>
      <c r="G256" s="39"/>
      <c r="H256" s="39"/>
      <c r="I256" s="130"/>
      <c r="J256" s="39"/>
      <c r="K256" s="39"/>
      <c r="L256" s="43"/>
      <c r="M256" s="218"/>
      <c r="N256" s="79"/>
      <c r="O256" s="79"/>
      <c r="P256" s="79"/>
      <c r="Q256" s="79"/>
      <c r="R256" s="79"/>
      <c r="S256" s="79"/>
      <c r="T256" s="80"/>
      <c r="AT256" s="17" t="s">
        <v>144</v>
      </c>
      <c r="AU256" s="17" t="s">
        <v>142</v>
      </c>
    </row>
    <row r="257" spans="2:63" s="10" customFormat="1" ht="22.8" customHeight="1">
      <c r="B257" s="188"/>
      <c r="C257" s="189"/>
      <c r="D257" s="190" t="s">
        <v>71</v>
      </c>
      <c r="E257" s="202" t="s">
        <v>588</v>
      </c>
      <c r="F257" s="202" t="s">
        <v>589</v>
      </c>
      <c r="G257" s="189"/>
      <c r="H257" s="189"/>
      <c r="I257" s="192"/>
      <c r="J257" s="203">
        <f>BK257</f>
        <v>0</v>
      </c>
      <c r="K257" s="189"/>
      <c r="L257" s="194"/>
      <c r="M257" s="195"/>
      <c r="N257" s="196"/>
      <c r="O257" s="196"/>
      <c r="P257" s="197">
        <f>SUM(P258:P260)</f>
        <v>0</v>
      </c>
      <c r="Q257" s="196"/>
      <c r="R257" s="197">
        <f>SUM(R258:R260)</f>
        <v>0.0153072</v>
      </c>
      <c r="S257" s="196"/>
      <c r="T257" s="198">
        <f>SUM(T258:T260)</f>
        <v>0</v>
      </c>
      <c r="AR257" s="199" t="s">
        <v>142</v>
      </c>
      <c r="AT257" s="200" t="s">
        <v>71</v>
      </c>
      <c r="AU257" s="200" t="s">
        <v>80</v>
      </c>
      <c r="AY257" s="199" t="s">
        <v>133</v>
      </c>
      <c r="BK257" s="201">
        <f>SUM(BK258:BK260)</f>
        <v>0</v>
      </c>
    </row>
    <row r="258" spans="2:65" s="1" customFormat="1" ht="16.5" customHeight="1">
      <c r="B258" s="38"/>
      <c r="C258" s="204" t="s">
        <v>590</v>
      </c>
      <c r="D258" s="204" t="s">
        <v>136</v>
      </c>
      <c r="E258" s="205" t="s">
        <v>591</v>
      </c>
      <c r="F258" s="206" t="s">
        <v>592</v>
      </c>
      <c r="G258" s="207" t="s">
        <v>139</v>
      </c>
      <c r="H258" s="208">
        <v>1.44</v>
      </c>
      <c r="I258" s="209"/>
      <c r="J258" s="210">
        <f>ROUND(I258*H258,2)</f>
        <v>0</v>
      </c>
      <c r="K258" s="206" t="s">
        <v>140</v>
      </c>
      <c r="L258" s="43"/>
      <c r="M258" s="211" t="s">
        <v>19</v>
      </c>
      <c r="N258" s="212" t="s">
        <v>44</v>
      </c>
      <c r="O258" s="79"/>
      <c r="P258" s="213">
        <f>O258*H258</f>
        <v>0</v>
      </c>
      <c r="Q258" s="213">
        <v>0.00063</v>
      </c>
      <c r="R258" s="213">
        <f>Q258*H258</f>
        <v>0.0009072</v>
      </c>
      <c r="S258" s="213">
        <v>0</v>
      </c>
      <c r="T258" s="214">
        <f>S258*H258</f>
        <v>0</v>
      </c>
      <c r="AR258" s="17" t="s">
        <v>141</v>
      </c>
      <c r="AT258" s="17" t="s">
        <v>136</v>
      </c>
      <c r="AU258" s="17" t="s">
        <v>142</v>
      </c>
      <c r="AY258" s="17" t="s">
        <v>133</v>
      </c>
      <c r="BE258" s="215">
        <f>IF(N258="základní",J258,0)</f>
        <v>0</v>
      </c>
      <c r="BF258" s="215">
        <f>IF(N258="snížená",J258,0)</f>
        <v>0</v>
      </c>
      <c r="BG258" s="215">
        <f>IF(N258="zákl. přenesená",J258,0)</f>
        <v>0</v>
      </c>
      <c r="BH258" s="215">
        <f>IF(N258="sníž. přenesená",J258,0)</f>
        <v>0</v>
      </c>
      <c r="BI258" s="215">
        <f>IF(N258="nulová",J258,0)</f>
        <v>0</v>
      </c>
      <c r="BJ258" s="17" t="s">
        <v>142</v>
      </c>
      <c r="BK258" s="215">
        <f>ROUND(I258*H258,2)</f>
        <v>0</v>
      </c>
      <c r="BL258" s="17" t="s">
        <v>141</v>
      </c>
      <c r="BM258" s="17" t="s">
        <v>593</v>
      </c>
    </row>
    <row r="259" spans="2:51" s="11" customFormat="1" ht="12">
      <c r="B259" s="219"/>
      <c r="C259" s="220"/>
      <c r="D259" s="216" t="s">
        <v>208</v>
      </c>
      <c r="E259" s="240" t="s">
        <v>19</v>
      </c>
      <c r="F259" s="221" t="s">
        <v>594</v>
      </c>
      <c r="G259" s="220"/>
      <c r="H259" s="222">
        <v>1.44</v>
      </c>
      <c r="I259" s="223"/>
      <c r="J259" s="220"/>
      <c r="K259" s="220"/>
      <c r="L259" s="224"/>
      <c r="M259" s="225"/>
      <c r="N259" s="226"/>
      <c r="O259" s="226"/>
      <c r="P259" s="226"/>
      <c r="Q259" s="226"/>
      <c r="R259" s="226"/>
      <c r="S259" s="226"/>
      <c r="T259" s="227"/>
      <c r="AT259" s="228" t="s">
        <v>208</v>
      </c>
      <c r="AU259" s="228" t="s">
        <v>142</v>
      </c>
      <c r="AV259" s="11" t="s">
        <v>142</v>
      </c>
      <c r="AW259" s="11" t="s">
        <v>33</v>
      </c>
      <c r="AX259" s="11" t="s">
        <v>80</v>
      </c>
      <c r="AY259" s="228" t="s">
        <v>133</v>
      </c>
    </row>
    <row r="260" spans="2:65" s="1" customFormat="1" ht="16.5" customHeight="1">
      <c r="B260" s="38"/>
      <c r="C260" s="230" t="s">
        <v>595</v>
      </c>
      <c r="D260" s="230" t="s">
        <v>439</v>
      </c>
      <c r="E260" s="231" t="s">
        <v>596</v>
      </c>
      <c r="F260" s="232" t="s">
        <v>597</v>
      </c>
      <c r="G260" s="233" t="s">
        <v>139</v>
      </c>
      <c r="H260" s="234">
        <v>1.44</v>
      </c>
      <c r="I260" s="235"/>
      <c r="J260" s="236">
        <f>ROUND(I260*H260,2)</f>
        <v>0</v>
      </c>
      <c r="K260" s="232" t="s">
        <v>140</v>
      </c>
      <c r="L260" s="237"/>
      <c r="M260" s="238" t="s">
        <v>19</v>
      </c>
      <c r="N260" s="239" t="s">
        <v>44</v>
      </c>
      <c r="O260" s="79"/>
      <c r="P260" s="213">
        <f>O260*H260</f>
        <v>0</v>
      </c>
      <c r="Q260" s="213">
        <v>0.01</v>
      </c>
      <c r="R260" s="213">
        <f>Q260*H260</f>
        <v>0.0144</v>
      </c>
      <c r="S260" s="213">
        <v>0</v>
      </c>
      <c r="T260" s="214">
        <f>S260*H260</f>
        <v>0</v>
      </c>
      <c r="AR260" s="17" t="s">
        <v>179</v>
      </c>
      <c r="AT260" s="17" t="s">
        <v>439</v>
      </c>
      <c r="AU260" s="17" t="s">
        <v>142</v>
      </c>
      <c r="AY260" s="17" t="s">
        <v>133</v>
      </c>
      <c r="BE260" s="215">
        <f>IF(N260="základní",J260,0)</f>
        <v>0</v>
      </c>
      <c r="BF260" s="215">
        <f>IF(N260="snížená",J260,0)</f>
        <v>0</v>
      </c>
      <c r="BG260" s="215">
        <f>IF(N260="zákl. přenesená",J260,0)</f>
        <v>0</v>
      </c>
      <c r="BH260" s="215">
        <f>IF(N260="sníž. přenesená",J260,0)</f>
        <v>0</v>
      </c>
      <c r="BI260" s="215">
        <f>IF(N260="nulová",J260,0)</f>
        <v>0</v>
      </c>
      <c r="BJ260" s="17" t="s">
        <v>142</v>
      </c>
      <c r="BK260" s="215">
        <f>ROUND(I260*H260,2)</f>
        <v>0</v>
      </c>
      <c r="BL260" s="17" t="s">
        <v>141</v>
      </c>
      <c r="BM260" s="17" t="s">
        <v>598</v>
      </c>
    </row>
    <row r="261" spans="2:63" s="10" customFormat="1" ht="25.9" customHeight="1">
      <c r="B261" s="188"/>
      <c r="C261" s="189"/>
      <c r="D261" s="190" t="s">
        <v>71</v>
      </c>
      <c r="E261" s="191" t="s">
        <v>599</v>
      </c>
      <c r="F261" s="191" t="s">
        <v>600</v>
      </c>
      <c r="G261" s="189"/>
      <c r="H261" s="189"/>
      <c r="I261" s="192"/>
      <c r="J261" s="193">
        <f>BK261</f>
        <v>0</v>
      </c>
      <c r="K261" s="189"/>
      <c r="L261" s="194"/>
      <c r="M261" s="195"/>
      <c r="N261" s="196"/>
      <c r="O261" s="196"/>
      <c r="P261" s="197">
        <f>P262</f>
        <v>0</v>
      </c>
      <c r="Q261" s="196"/>
      <c r="R261" s="197">
        <f>R262</f>
        <v>0</v>
      </c>
      <c r="S261" s="196"/>
      <c r="T261" s="198">
        <f>T262</f>
        <v>0</v>
      </c>
      <c r="AR261" s="199" t="s">
        <v>141</v>
      </c>
      <c r="AT261" s="200" t="s">
        <v>71</v>
      </c>
      <c r="AU261" s="200" t="s">
        <v>72</v>
      </c>
      <c r="AY261" s="199" t="s">
        <v>133</v>
      </c>
      <c r="BK261" s="201">
        <f>BK262</f>
        <v>0</v>
      </c>
    </row>
    <row r="262" spans="2:65" s="1" customFormat="1" ht="33.75" customHeight="1">
      <c r="B262" s="38"/>
      <c r="C262" s="204" t="s">
        <v>601</v>
      </c>
      <c r="D262" s="204" t="s">
        <v>136</v>
      </c>
      <c r="E262" s="205" t="s">
        <v>602</v>
      </c>
      <c r="F262" s="206" t="s">
        <v>603</v>
      </c>
      <c r="G262" s="207" t="s">
        <v>604</v>
      </c>
      <c r="H262" s="208">
        <v>104</v>
      </c>
      <c r="I262" s="209"/>
      <c r="J262" s="210">
        <f>ROUND(I262*H262,2)</f>
        <v>0</v>
      </c>
      <c r="K262" s="206" t="s">
        <v>140</v>
      </c>
      <c r="L262" s="43"/>
      <c r="M262" s="241" t="s">
        <v>19</v>
      </c>
      <c r="N262" s="242" t="s">
        <v>44</v>
      </c>
      <c r="O262" s="243"/>
      <c r="P262" s="244">
        <f>O262*H262</f>
        <v>0</v>
      </c>
      <c r="Q262" s="244">
        <v>0</v>
      </c>
      <c r="R262" s="244">
        <f>Q262*H262</f>
        <v>0</v>
      </c>
      <c r="S262" s="244">
        <v>0</v>
      </c>
      <c r="T262" s="245">
        <f>S262*H262</f>
        <v>0</v>
      </c>
      <c r="AR262" s="17" t="s">
        <v>605</v>
      </c>
      <c r="AT262" s="17" t="s">
        <v>136</v>
      </c>
      <c r="AU262" s="17" t="s">
        <v>80</v>
      </c>
      <c r="AY262" s="17" t="s">
        <v>133</v>
      </c>
      <c r="BE262" s="215">
        <f>IF(N262="základní",J262,0)</f>
        <v>0</v>
      </c>
      <c r="BF262" s="215">
        <f>IF(N262="snížená",J262,0)</f>
        <v>0</v>
      </c>
      <c r="BG262" s="215">
        <f>IF(N262="zákl. přenesená",J262,0)</f>
        <v>0</v>
      </c>
      <c r="BH262" s="215">
        <f>IF(N262="sníž. přenesená",J262,0)</f>
        <v>0</v>
      </c>
      <c r="BI262" s="215">
        <f>IF(N262="nulová",J262,0)</f>
        <v>0</v>
      </c>
      <c r="BJ262" s="17" t="s">
        <v>142</v>
      </c>
      <c r="BK262" s="215">
        <f>ROUND(I262*H262,2)</f>
        <v>0</v>
      </c>
      <c r="BL262" s="17" t="s">
        <v>605</v>
      </c>
      <c r="BM262" s="17" t="s">
        <v>606</v>
      </c>
    </row>
    <row r="263" spans="2:12" s="1" customFormat="1" ht="6.95" customHeight="1">
      <c r="B263" s="57"/>
      <c r="C263" s="58"/>
      <c r="D263" s="58"/>
      <c r="E263" s="58"/>
      <c r="F263" s="58"/>
      <c r="G263" s="58"/>
      <c r="H263" s="58"/>
      <c r="I263" s="154"/>
      <c r="J263" s="58"/>
      <c r="K263" s="58"/>
      <c r="L263" s="43"/>
    </row>
  </sheetData>
  <sheetProtection password="CC35" sheet="1" objects="1" scenarios="1" formatColumns="0" formatRows="0" autoFilter="0"/>
  <autoFilter ref="C92:K262"/>
  <mergeCells count="9">
    <mergeCell ref="E7:H7"/>
    <mergeCell ref="E9:H9"/>
    <mergeCell ref="E18:H18"/>
    <mergeCell ref="E27:H27"/>
    <mergeCell ref="E48:H48"/>
    <mergeCell ref="E50:H50"/>
    <mergeCell ref="E83:H83"/>
    <mergeCell ref="E85:H8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12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3"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84</v>
      </c>
    </row>
    <row r="3" spans="2:46" ht="6.95" customHeight="1">
      <c r="B3" s="124"/>
      <c r="C3" s="125"/>
      <c r="D3" s="125"/>
      <c r="E3" s="125"/>
      <c r="F3" s="125"/>
      <c r="G3" s="125"/>
      <c r="H3" s="125"/>
      <c r="I3" s="126"/>
      <c r="J3" s="125"/>
      <c r="K3" s="125"/>
      <c r="L3" s="20"/>
      <c r="AT3" s="17" t="s">
        <v>80</v>
      </c>
    </row>
    <row r="4" spans="2:46" ht="24.95" customHeight="1">
      <c r="B4" s="20"/>
      <c r="D4" s="127" t="s">
        <v>97</v>
      </c>
      <c r="L4" s="20"/>
      <c r="M4" s="24" t="s">
        <v>10</v>
      </c>
      <c r="AT4" s="17" t="s">
        <v>4</v>
      </c>
    </row>
    <row r="5" spans="2:12" ht="6.95" customHeight="1">
      <c r="B5" s="20"/>
      <c r="L5" s="20"/>
    </row>
    <row r="6" spans="2:12" ht="12" customHeight="1">
      <c r="B6" s="20"/>
      <c r="D6" s="128" t="s">
        <v>16</v>
      </c>
      <c r="L6" s="20"/>
    </row>
    <row r="7" spans="2:12" ht="16.5" customHeight="1">
      <c r="B7" s="20"/>
      <c r="E7" s="129" t="str">
        <f>'Rekapitulace stavby'!K6</f>
        <v>Domov Barbora - Stavební úpravy 1. a 2. NP, Pirknerovo nám. 206, KH</v>
      </c>
      <c r="F7" s="128"/>
      <c r="G7" s="128"/>
      <c r="H7" s="128"/>
      <c r="L7" s="20"/>
    </row>
    <row r="8" spans="2:12" s="1" customFormat="1" ht="12" customHeight="1">
      <c r="B8" s="43"/>
      <c r="D8" s="128" t="s">
        <v>98</v>
      </c>
      <c r="I8" s="130"/>
      <c r="L8" s="43"/>
    </row>
    <row r="9" spans="2:12" s="1" customFormat="1" ht="36.95" customHeight="1">
      <c r="B9" s="43"/>
      <c r="E9" s="131" t="s">
        <v>607</v>
      </c>
      <c r="F9" s="1"/>
      <c r="G9" s="1"/>
      <c r="H9" s="1"/>
      <c r="I9" s="130"/>
      <c r="L9" s="43"/>
    </row>
    <row r="10" spans="2:12" s="1" customFormat="1" ht="12">
      <c r="B10" s="43"/>
      <c r="I10" s="130"/>
      <c r="L10" s="43"/>
    </row>
    <row r="11" spans="2:12" s="1" customFormat="1" ht="12" customHeight="1">
      <c r="B11" s="43"/>
      <c r="D11" s="128" t="s">
        <v>18</v>
      </c>
      <c r="F11" s="17" t="s">
        <v>19</v>
      </c>
      <c r="I11" s="132" t="s">
        <v>20</v>
      </c>
      <c r="J11" s="17" t="s">
        <v>19</v>
      </c>
      <c r="L11" s="43"/>
    </row>
    <row r="12" spans="2:12" s="1" customFormat="1" ht="12" customHeight="1">
      <c r="B12" s="43"/>
      <c r="D12" s="128" t="s">
        <v>21</v>
      </c>
      <c r="F12" s="17" t="s">
        <v>22</v>
      </c>
      <c r="I12" s="132" t="s">
        <v>23</v>
      </c>
      <c r="J12" s="133" t="str">
        <f>'Rekapitulace stavby'!AN8</f>
        <v>15. 5. 2019</v>
      </c>
      <c r="L12" s="43"/>
    </row>
    <row r="13" spans="2:12" s="1" customFormat="1" ht="10.8" customHeight="1">
      <c r="B13" s="43"/>
      <c r="I13" s="130"/>
      <c r="L13" s="43"/>
    </row>
    <row r="14" spans="2:12" s="1" customFormat="1" ht="12" customHeight="1">
      <c r="B14" s="43"/>
      <c r="D14" s="128" t="s">
        <v>25</v>
      </c>
      <c r="I14" s="132" t="s">
        <v>26</v>
      </c>
      <c r="J14" s="17" t="s">
        <v>19</v>
      </c>
      <c r="L14" s="43"/>
    </row>
    <row r="15" spans="2:12" s="1" customFormat="1" ht="18" customHeight="1">
      <c r="B15" s="43"/>
      <c r="E15" s="17" t="s">
        <v>27</v>
      </c>
      <c r="I15" s="132" t="s">
        <v>28</v>
      </c>
      <c r="J15" s="17" t="s">
        <v>19</v>
      </c>
      <c r="L15" s="43"/>
    </row>
    <row r="16" spans="2:12" s="1" customFormat="1" ht="6.95" customHeight="1">
      <c r="B16" s="43"/>
      <c r="I16" s="130"/>
      <c r="L16" s="43"/>
    </row>
    <row r="17" spans="2:12" s="1" customFormat="1" ht="12" customHeight="1">
      <c r="B17" s="43"/>
      <c r="D17" s="128" t="s">
        <v>29</v>
      </c>
      <c r="I17" s="132" t="s">
        <v>26</v>
      </c>
      <c r="J17" s="33" t="str">
        <f>'Rekapitulace stavby'!AN13</f>
        <v>Vyplň údaj</v>
      </c>
      <c r="L17" s="43"/>
    </row>
    <row r="18" spans="2:12" s="1" customFormat="1" ht="18" customHeight="1">
      <c r="B18" s="43"/>
      <c r="E18" s="33" t="str">
        <f>'Rekapitulace stavby'!E14</f>
        <v>Vyplň údaj</v>
      </c>
      <c r="F18" s="17"/>
      <c r="G18" s="17"/>
      <c r="H18" s="17"/>
      <c r="I18" s="132" t="s">
        <v>28</v>
      </c>
      <c r="J18" s="33" t="str">
        <f>'Rekapitulace stavby'!AN14</f>
        <v>Vyplň údaj</v>
      </c>
      <c r="L18" s="43"/>
    </row>
    <row r="19" spans="2:12" s="1" customFormat="1" ht="6.95" customHeight="1">
      <c r="B19" s="43"/>
      <c r="I19" s="130"/>
      <c r="L19" s="43"/>
    </row>
    <row r="20" spans="2:12" s="1" customFormat="1" ht="12" customHeight="1">
      <c r="B20" s="43"/>
      <c r="D20" s="128" t="s">
        <v>31</v>
      </c>
      <c r="I20" s="132" t="s">
        <v>26</v>
      </c>
      <c r="J20" s="17" t="s">
        <v>19</v>
      </c>
      <c r="L20" s="43"/>
    </row>
    <row r="21" spans="2:12" s="1" customFormat="1" ht="18" customHeight="1">
      <c r="B21" s="43"/>
      <c r="E21" s="17" t="s">
        <v>32</v>
      </c>
      <c r="I21" s="132" t="s">
        <v>28</v>
      </c>
      <c r="J21" s="17" t="s">
        <v>19</v>
      </c>
      <c r="L21" s="43"/>
    </row>
    <row r="22" spans="2:12" s="1" customFormat="1" ht="6.95" customHeight="1">
      <c r="B22" s="43"/>
      <c r="I22" s="130"/>
      <c r="L22" s="43"/>
    </row>
    <row r="23" spans="2:12" s="1" customFormat="1" ht="12" customHeight="1">
      <c r="B23" s="43"/>
      <c r="D23" s="128" t="s">
        <v>34</v>
      </c>
      <c r="I23" s="132" t="s">
        <v>26</v>
      </c>
      <c r="J23" s="17" t="str">
        <f>IF('Rekapitulace stavby'!AN19="","",'Rekapitulace stavby'!AN19)</f>
        <v/>
      </c>
      <c r="L23" s="43"/>
    </row>
    <row r="24" spans="2:12" s="1" customFormat="1" ht="18" customHeight="1">
      <c r="B24" s="43"/>
      <c r="E24" s="17" t="str">
        <f>IF('Rekapitulace stavby'!E20="","",'Rekapitulace stavby'!E20)</f>
        <v xml:space="preserve"> </v>
      </c>
      <c r="I24" s="132" t="s">
        <v>28</v>
      </c>
      <c r="J24" s="17" t="str">
        <f>IF('Rekapitulace stavby'!AN20="","",'Rekapitulace stavby'!AN20)</f>
        <v/>
      </c>
      <c r="L24" s="43"/>
    </row>
    <row r="25" spans="2:12" s="1" customFormat="1" ht="6.95" customHeight="1">
      <c r="B25" s="43"/>
      <c r="I25" s="130"/>
      <c r="L25" s="43"/>
    </row>
    <row r="26" spans="2:12" s="1" customFormat="1" ht="12" customHeight="1">
      <c r="B26" s="43"/>
      <c r="D26" s="128" t="s">
        <v>36</v>
      </c>
      <c r="I26" s="130"/>
      <c r="L26" s="43"/>
    </row>
    <row r="27" spans="2:12" s="6" customFormat="1" ht="45" customHeight="1">
      <c r="B27" s="134"/>
      <c r="E27" s="135" t="s">
        <v>37</v>
      </c>
      <c r="F27" s="135"/>
      <c r="G27" s="135"/>
      <c r="H27" s="135"/>
      <c r="I27" s="136"/>
      <c r="L27" s="134"/>
    </row>
    <row r="28" spans="2:12" s="1" customFormat="1" ht="6.95" customHeight="1">
      <c r="B28" s="43"/>
      <c r="I28" s="130"/>
      <c r="L28" s="43"/>
    </row>
    <row r="29" spans="2:12" s="1" customFormat="1" ht="6.95" customHeight="1">
      <c r="B29" s="43"/>
      <c r="D29" s="71"/>
      <c r="E29" s="71"/>
      <c r="F29" s="71"/>
      <c r="G29" s="71"/>
      <c r="H29" s="71"/>
      <c r="I29" s="137"/>
      <c r="J29" s="71"/>
      <c r="K29" s="71"/>
      <c r="L29" s="43"/>
    </row>
    <row r="30" spans="2:12" s="1" customFormat="1" ht="25.4" customHeight="1">
      <c r="B30" s="43"/>
      <c r="D30" s="138" t="s">
        <v>38</v>
      </c>
      <c r="I30" s="130"/>
      <c r="J30" s="139">
        <f>ROUND(J84,2)</f>
        <v>0</v>
      </c>
      <c r="L30" s="43"/>
    </row>
    <row r="31" spans="2:12" s="1" customFormat="1" ht="6.95" customHeight="1">
      <c r="B31" s="43"/>
      <c r="D31" s="71"/>
      <c r="E31" s="71"/>
      <c r="F31" s="71"/>
      <c r="G31" s="71"/>
      <c r="H31" s="71"/>
      <c r="I31" s="137"/>
      <c r="J31" s="71"/>
      <c r="K31" s="71"/>
      <c r="L31" s="43"/>
    </row>
    <row r="32" spans="2:12" s="1" customFormat="1" ht="14.4" customHeight="1">
      <c r="B32" s="43"/>
      <c r="F32" s="140" t="s">
        <v>40</v>
      </c>
      <c r="I32" s="141" t="s">
        <v>39</v>
      </c>
      <c r="J32" s="140" t="s">
        <v>41</v>
      </c>
      <c r="L32" s="43"/>
    </row>
    <row r="33" spans="2:12" s="1" customFormat="1" ht="14.4" customHeight="1">
      <c r="B33" s="43"/>
      <c r="D33" s="128" t="s">
        <v>42</v>
      </c>
      <c r="E33" s="128" t="s">
        <v>43</v>
      </c>
      <c r="F33" s="142">
        <f>ROUND((SUM(BE84:BE121)),2)</f>
        <v>0</v>
      </c>
      <c r="I33" s="143">
        <v>0.21</v>
      </c>
      <c r="J33" s="142">
        <f>ROUND(((SUM(BE84:BE121))*I33),2)</f>
        <v>0</v>
      </c>
      <c r="L33" s="43"/>
    </row>
    <row r="34" spans="2:12" s="1" customFormat="1" ht="14.4" customHeight="1">
      <c r="B34" s="43"/>
      <c r="E34" s="128" t="s">
        <v>44</v>
      </c>
      <c r="F34" s="142">
        <f>ROUND((SUM(BF84:BF121)),2)</f>
        <v>0</v>
      </c>
      <c r="I34" s="143">
        <v>0.15</v>
      </c>
      <c r="J34" s="142">
        <f>ROUND(((SUM(BF84:BF121))*I34),2)</f>
        <v>0</v>
      </c>
      <c r="L34" s="43"/>
    </row>
    <row r="35" spans="2:12" s="1" customFormat="1" ht="14.4" customHeight="1" hidden="1">
      <c r="B35" s="43"/>
      <c r="E35" s="128" t="s">
        <v>45</v>
      </c>
      <c r="F35" s="142">
        <f>ROUND((SUM(BG84:BG121)),2)</f>
        <v>0</v>
      </c>
      <c r="I35" s="143">
        <v>0.21</v>
      </c>
      <c r="J35" s="142">
        <f>0</f>
        <v>0</v>
      </c>
      <c r="L35" s="43"/>
    </row>
    <row r="36" spans="2:12" s="1" customFormat="1" ht="14.4" customHeight="1" hidden="1">
      <c r="B36" s="43"/>
      <c r="E36" s="128" t="s">
        <v>46</v>
      </c>
      <c r="F36" s="142">
        <f>ROUND((SUM(BH84:BH121)),2)</f>
        <v>0</v>
      </c>
      <c r="I36" s="143">
        <v>0.15</v>
      </c>
      <c r="J36" s="142">
        <f>0</f>
        <v>0</v>
      </c>
      <c r="L36" s="43"/>
    </row>
    <row r="37" spans="2:12" s="1" customFormat="1" ht="14.4" customHeight="1" hidden="1">
      <c r="B37" s="43"/>
      <c r="E37" s="128" t="s">
        <v>47</v>
      </c>
      <c r="F37" s="142">
        <f>ROUND((SUM(BI84:BI121)),2)</f>
        <v>0</v>
      </c>
      <c r="I37" s="143">
        <v>0</v>
      </c>
      <c r="J37" s="142">
        <f>0</f>
        <v>0</v>
      </c>
      <c r="L37" s="43"/>
    </row>
    <row r="38" spans="2:12" s="1" customFormat="1" ht="6.95" customHeight="1">
      <c r="B38" s="43"/>
      <c r="I38" s="130"/>
      <c r="L38" s="43"/>
    </row>
    <row r="39" spans="2:12" s="1" customFormat="1" ht="25.4" customHeight="1">
      <c r="B39" s="43"/>
      <c r="C39" s="144"/>
      <c r="D39" s="145" t="s">
        <v>48</v>
      </c>
      <c r="E39" s="146"/>
      <c r="F39" s="146"/>
      <c r="G39" s="147" t="s">
        <v>49</v>
      </c>
      <c r="H39" s="148" t="s">
        <v>50</v>
      </c>
      <c r="I39" s="149"/>
      <c r="J39" s="150">
        <f>SUM(J30:J37)</f>
        <v>0</v>
      </c>
      <c r="K39" s="151"/>
      <c r="L39" s="43"/>
    </row>
    <row r="40" spans="2:12" s="1" customFormat="1" ht="14.4" customHeight="1">
      <c r="B40" s="152"/>
      <c r="C40" s="153"/>
      <c r="D40" s="153"/>
      <c r="E40" s="153"/>
      <c r="F40" s="153"/>
      <c r="G40" s="153"/>
      <c r="H40" s="153"/>
      <c r="I40" s="154"/>
      <c r="J40" s="153"/>
      <c r="K40" s="153"/>
      <c r="L40" s="43"/>
    </row>
    <row r="44" spans="2:12" s="1" customFormat="1" ht="6.95" customHeight="1">
      <c r="B44" s="155"/>
      <c r="C44" s="156"/>
      <c r="D44" s="156"/>
      <c r="E44" s="156"/>
      <c r="F44" s="156"/>
      <c r="G44" s="156"/>
      <c r="H44" s="156"/>
      <c r="I44" s="157"/>
      <c r="J44" s="156"/>
      <c r="K44" s="156"/>
      <c r="L44" s="43"/>
    </row>
    <row r="45" spans="2:12" s="1" customFormat="1" ht="24.95" customHeight="1">
      <c r="B45" s="38"/>
      <c r="C45" s="23" t="s">
        <v>100</v>
      </c>
      <c r="D45" s="39"/>
      <c r="E45" s="39"/>
      <c r="F45" s="39"/>
      <c r="G45" s="39"/>
      <c r="H45" s="39"/>
      <c r="I45" s="130"/>
      <c r="J45" s="39"/>
      <c r="K45" s="39"/>
      <c r="L45" s="43"/>
    </row>
    <row r="46" spans="2:12" s="1" customFormat="1" ht="6.95" customHeight="1">
      <c r="B46" s="38"/>
      <c r="C46" s="39"/>
      <c r="D46" s="39"/>
      <c r="E46" s="39"/>
      <c r="F46" s="39"/>
      <c r="G46" s="39"/>
      <c r="H46" s="39"/>
      <c r="I46" s="130"/>
      <c r="J46" s="39"/>
      <c r="K46" s="39"/>
      <c r="L46" s="43"/>
    </row>
    <row r="47" spans="2:12" s="1" customFormat="1" ht="12" customHeight="1">
      <c r="B47" s="38"/>
      <c r="C47" s="32" t="s">
        <v>16</v>
      </c>
      <c r="D47" s="39"/>
      <c r="E47" s="39"/>
      <c r="F47" s="39"/>
      <c r="G47" s="39"/>
      <c r="H47" s="39"/>
      <c r="I47" s="130"/>
      <c r="J47" s="39"/>
      <c r="K47" s="39"/>
      <c r="L47" s="43"/>
    </row>
    <row r="48" spans="2:12" s="1" customFormat="1" ht="16.5" customHeight="1">
      <c r="B48" s="38"/>
      <c r="C48" s="39"/>
      <c r="D48" s="39"/>
      <c r="E48" s="158" t="str">
        <f>E7</f>
        <v>Domov Barbora - Stavební úpravy 1. a 2. NP, Pirknerovo nám. 206, KH</v>
      </c>
      <c r="F48" s="32"/>
      <c r="G48" s="32"/>
      <c r="H48" s="32"/>
      <c r="I48" s="130"/>
      <c r="J48" s="39"/>
      <c r="K48" s="39"/>
      <c r="L48" s="43"/>
    </row>
    <row r="49" spans="2:12" s="1" customFormat="1" ht="12" customHeight="1">
      <c r="B49" s="38"/>
      <c r="C49" s="32" t="s">
        <v>98</v>
      </c>
      <c r="D49" s="39"/>
      <c r="E49" s="39"/>
      <c r="F49" s="39"/>
      <c r="G49" s="39"/>
      <c r="H49" s="39"/>
      <c r="I49" s="130"/>
      <c r="J49" s="39"/>
      <c r="K49" s="39"/>
      <c r="L49" s="43"/>
    </row>
    <row r="50" spans="2:12" s="1" customFormat="1" ht="16.5" customHeight="1">
      <c r="B50" s="38"/>
      <c r="C50" s="39"/>
      <c r="D50" s="39"/>
      <c r="E50" s="64" t="str">
        <f>E9</f>
        <v>18790-UT - Vytápění</v>
      </c>
      <c r="F50" s="39"/>
      <c r="G50" s="39"/>
      <c r="H50" s="39"/>
      <c r="I50" s="130"/>
      <c r="J50" s="39"/>
      <c r="K50" s="39"/>
      <c r="L50" s="43"/>
    </row>
    <row r="51" spans="2:12" s="1" customFormat="1" ht="6.95" customHeight="1">
      <c r="B51" s="38"/>
      <c r="C51" s="39"/>
      <c r="D51" s="39"/>
      <c r="E51" s="39"/>
      <c r="F51" s="39"/>
      <c r="G51" s="39"/>
      <c r="H51" s="39"/>
      <c r="I51" s="130"/>
      <c r="J51" s="39"/>
      <c r="K51" s="39"/>
      <c r="L51" s="43"/>
    </row>
    <row r="52" spans="2:12" s="1" customFormat="1" ht="12" customHeight="1">
      <c r="B52" s="38"/>
      <c r="C52" s="32" t="s">
        <v>21</v>
      </c>
      <c r="D52" s="39"/>
      <c r="E52" s="39"/>
      <c r="F52" s="27" t="str">
        <f>F12</f>
        <v>Pirknerovo nám. 206, Kutná Hora</v>
      </c>
      <c r="G52" s="39"/>
      <c r="H52" s="39"/>
      <c r="I52" s="132" t="s">
        <v>23</v>
      </c>
      <c r="J52" s="67" t="str">
        <f>IF(J12="","",J12)</f>
        <v>15. 5. 2019</v>
      </c>
      <c r="K52" s="39"/>
      <c r="L52" s="43"/>
    </row>
    <row r="53" spans="2:12" s="1" customFormat="1" ht="6.95" customHeight="1">
      <c r="B53" s="38"/>
      <c r="C53" s="39"/>
      <c r="D53" s="39"/>
      <c r="E53" s="39"/>
      <c r="F53" s="39"/>
      <c r="G53" s="39"/>
      <c r="H53" s="39"/>
      <c r="I53" s="130"/>
      <c r="J53" s="39"/>
      <c r="K53" s="39"/>
      <c r="L53" s="43"/>
    </row>
    <row r="54" spans="2:12" s="1" customFormat="1" ht="24.9" customHeight="1">
      <c r="B54" s="38"/>
      <c r="C54" s="32" t="s">
        <v>25</v>
      </c>
      <c r="D54" s="39"/>
      <c r="E54" s="39"/>
      <c r="F54" s="27" t="str">
        <f>E15</f>
        <v>Domov Barbora Kutná Hora, Pirknerovo nám. 228</v>
      </c>
      <c r="G54" s="39"/>
      <c r="H54" s="39"/>
      <c r="I54" s="132" t="s">
        <v>31</v>
      </c>
      <c r="J54" s="36" t="str">
        <f>E21</f>
        <v>Kutnohorská stavební projekce -ig Martin Hádek</v>
      </c>
      <c r="K54" s="39"/>
      <c r="L54" s="43"/>
    </row>
    <row r="55" spans="2:12" s="1" customFormat="1" ht="13.65" customHeight="1">
      <c r="B55" s="38"/>
      <c r="C55" s="32" t="s">
        <v>29</v>
      </c>
      <c r="D55" s="39"/>
      <c r="E55" s="39"/>
      <c r="F55" s="27" t="str">
        <f>IF(E18="","",E18)</f>
        <v>Vyplň údaj</v>
      </c>
      <c r="G55" s="39"/>
      <c r="H55" s="39"/>
      <c r="I55" s="132" t="s">
        <v>34</v>
      </c>
      <c r="J55" s="36" t="str">
        <f>E24</f>
        <v xml:space="preserve"> </v>
      </c>
      <c r="K55" s="39"/>
      <c r="L55" s="43"/>
    </row>
    <row r="56" spans="2:12" s="1" customFormat="1" ht="10.3" customHeight="1">
      <c r="B56" s="38"/>
      <c r="C56" s="39"/>
      <c r="D56" s="39"/>
      <c r="E56" s="39"/>
      <c r="F56" s="39"/>
      <c r="G56" s="39"/>
      <c r="H56" s="39"/>
      <c r="I56" s="130"/>
      <c r="J56" s="39"/>
      <c r="K56" s="39"/>
      <c r="L56" s="43"/>
    </row>
    <row r="57" spans="2:12" s="1" customFormat="1" ht="29.25" customHeight="1">
      <c r="B57" s="38"/>
      <c r="C57" s="159" t="s">
        <v>101</v>
      </c>
      <c r="D57" s="160"/>
      <c r="E57" s="160"/>
      <c r="F57" s="160"/>
      <c r="G57" s="160"/>
      <c r="H57" s="160"/>
      <c r="I57" s="161"/>
      <c r="J57" s="162" t="s">
        <v>102</v>
      </c>
      <c r="K57" s="160"/>
      <c r="L57" s="43"/>
    </row>
    <row r="58" spans="2:12" s="1" customFormat="1" ht="10.3" customHeight="1">
      <c r="B58" s="38"/>
      <c r="C58" s="39"/>
      <c r="D58" s="39"/>
      <c r="E58" s="39"/>
      <c r="F58" s="39"/>
      <c r="G58" s="39"/>
      <c r="H58" s="39"/>
      <c r="I58" s="130"/>
      <c r="J58" s="39"/>
      <c r="K58" s="39"/>
      <c r="L58" s="43"/>
    </row>
    <row r="59" spans="2:47" s="1" customFormat="1" ht="22.8" customHeight="1">
      <c r="B59" s="38"/>
      <c r="C59" s="163" t="s">
        <v>70</v>
      </c>
      <c r="D59" s="39"/>
      <c r="E59" s="39"/>
      <c r="F59" s="39"/>
      <c r="G59" s="39"/>
      <c r="H59" s="39"/>
      <c r="I59" s="130"/>
      <c r="J59" s="97">
        <f>J84</f>
        <v>0</v>
      </c>
      <c r="K59" s="39"/>
      <c r="L59" s="43"/>
      <c r="AU59" s="17" t="s">
        <v>103</v>
      </c>
    </row>
    <row r="60" spans="2:12" s="7" customFormat="1" ht="24.95" customHeight="1">
      <c r="B60" s="164"/>
      <c r="C60" s="165"/>
      <c r="D60" s="166" t="s">
        <v>111</v>
      </c>
      <c r="E60" s="167"/>
      <c r="F60" s="167"/>
      <c r="G60" s="167"/>
      <c r="H60" s="167"/>
      <c r="I60" s="168"/>
      <c r="J60" s="169">
        <f>J85</f>
        <v>0</v>
      </c>
      <c r="K60" s="165"/>
      <c r="L60" s="170"/>
    </row>
    <row r="61" spans="2:12" s="8" customFormat="1" ht="19.9" customHeight="1">
      <c r="B61" s="171"/>
      <c r="C61" s="172"/>
      <c r="D61" s="173" t="s">
        <v>608</v>
      </c>
      <c r="E61" s="174"/>
      <c r="F61" s="174"/>
      <c r="G61" s="174"/>
      <c r="H61" s="174"/>
      <c r="I61" s="175"/>
      <c r="J61" s="176">
        <f>J86</f>
        <v>0</v>
      </c>
      <c r="K61" s="172"/>
      <c r="L61" s="177"/>
    </row>
    <row r="62" spans="2:12" s="8" customFormat="1" ht="19.9" customHeight="1">
      <c r="B62" s="171"/>
      <c r="C62" s="172"/>
      <c r="D62" s="173" t="s">
        <v>609</v>
      </c>
      <c r="E62" s="174"/>
      <c r="F62" s="174"/>
      <c r="G62" s="174"/>
      <c r="H62" s="174"/>
      <c r="I62" s="175"/>
      <c r="J62" s="176">
        <f>J97</f>
        <v>0</v>
      </c>
      <c r="K62" s="172"/>
      <c r="L62" s="177"/>
    </row>
    <row r="63" spans="2:12" s="8" customFormat="1" ht="19.9" customHeight="1">
      <c r="B63" s="171"/>
      <c r="C63" s="172"/>
      <c r="D63" s="173" t="s">
        <v>610</v>
      </c>
      <c r="E63" s="174"/>
      <c r="F63" s="174"/>
      <c r="G63" s="174"/>
      <c r="H63" s="174"/>
      <c r="I63" s="175"/>
      <c r="J63" s="176">
        <f>J106</f>
        <v>0</v>
      </c>
      <c r="K63" s="172"/>
      <c r="L63" s="177"/>
    </row>
    <row r="64" spans="2:12" s="7" customFormat="1" ht="24.95" customHeight="1">
      <c r="B64" s="164"/>
      <c r="C64" s="165"/>
      <c r="D64" s="166" t="s">
        <v>117</v>
      </c>
      <c r="E64" s="167"/>
      <c r="F64" s="167"/>
      <c r="G64" s="167"/>
      <c r="H64" s="167"/>
      <c r="I64" s="168"/>
      <c r="J64" s="169">
        <f>J119</f>
        <v>0</v>
      </c>
      <c r="K64" s="165"/>
      <c r="L64" s="170"/>
    </row>
    <row r="65" spans="2:12" s="1" customFormat="1" ht="21.8" customHeight="1">
      <c r="B65" s="38"/>
      <c r="C65" s="39"/>
      <c r="D65" s="39"/>
      <c r="E65" s="39"/>
      <c r="F65" s="39"/>
      <c r="G65" s="39"/>
      <c r="H65" s="39"/>
      <c r="I65" s="130"/>
      <c r="J65" s="39"/>
      <c r="K65" s="39"/>
      <c r="L65" s="43"/>
    </row>
    <row r="66" spans="2:12" s="1" customFormat="1" ht="6.95" customHeight="1">
      <c r="B66" s="57"/>
      <c r="C66" s="58"/>
      <c r="D66" s="58"/>
      <c r="E66" s="58"/>
      <c r="F66" s="58"/>
      <c r="G66" s="58"/>
      <c r="H66" s="58"/>
      <c r="I66" s="154"/>
      <c r="J66" s="58"/>
      <c r="K66" s="58"/>
      <c r="L66" s="43"/>
    </row>
    <row r="70" spans="2:12" s="1" customFormat="1" ht="6.95" customHeight="1">
      <c r="B70" s="59"/>
      <c r="C70" s="60"/>
      <c r="D70" s="60"/>
      <c r="E70" s="60"/>
      <c r="F70" s="60"/>
      <c r="G70" s="60"/>
      <c r="H70" s="60"/>
      <c r="I70" s="157"/>
      <c r="J70" s="60"/>
      <c r="K70" s="60"/>
      <c r="L70" s="43"/>
    </row>
    <row r="71" spans="2:12" s="1" customFormat="1" ht="24.95" customHeight="1">
      <c r="B71" s="38"/>
      <c r="C71" s="23" t="s">
        <v>118</v>
      </c>
      <c r="D71" s="39"/>
      <c r="E71" s="39"/>
      <c r="F71" s="39"/>
      <c r="G71" s="39"/>
      <c r="H71" s="39"/>
      <c r="I71" s="130"/>
      <c r="J71" s="39"/>
      <c r="K71" s="39"/>
      <c r="L71" s="43"/>
    </row>
    <row r="72" spans="2:12" s="1" customFormat="1" ht="6.95" customHeight="1">
      <c r="B72" s="38"/>
      <c r="C72" s="39"/>
      <c r="D72" s="39"/>
      <c r="E72" s="39"/>
      <c r="F72" s="39"/>
      <c r="G72" s="39"/>
      <c r="H72" s="39"/>
      <c r="I72" s="130"/>
      <c r="J72" s="39"/>
      <c r="K72" s="39"/>
      <c r="L72" s="43"/>
    </row>
    <row r="73" spans="2:12" s="1" customFormat="1" ht="12" customHeight="1">
      <c r="B73" s="38"/>
      <c r="C73" s="32" t="s">
        <v>16</v>
      </c>
      <c r="D73" s="39"/>
      <c r="E73" s="39"/>
      <c r="F73" s="39"/>
      <c r="G73" s="39"/>
      <c r="H73" s="39"/>
      <c r="I73" s="130"/>
      <c r="J73" s="39"/>
      <c r="K73" s="39"/>
      <c r="L73" s="43"/>
    </row>
    <row r="74" spans="2:12" s="1" customFormat="1" ht="16.5" customHeight="1">
      <c r="B74" s="38"/>
      <c r="C74" s="39"/>
      <c r="D74" s="39"/>
      <c r="E74" s="158" t="str">
        <f>E7</f>
        <v>Domov Barbora - Stavební úpravy 1. a 2. NP, Pirknerovo nám. 206, KH</v>
      </c>
      <c r="F74" s="32"/>
      <c r="G74" s="32"/>
      <c r="H74" s="32"/>
      <c r="I74" s="130"/>
      <c r="J74" s="39"/>
      <c r="K74" s="39"/>
      <c r="L74" s="43"/>
    </row>
    <row r="75" spans="2:12" s="1" customFormat="1" ht="12" customHeight="1">
      <c r="B75" s="38"/>
      <c r="C75" s="32" t="s">
        <v>98</v>
      </c>
      <c r="D75" s="39"/>
      <c r="E75" s="39"/>
      <c r="F75" s="39"/>
      <c r="G75" s="39"/>
      <c r="H75" s="39"/>
      <c r="I75" s="130"/>
      <c r="J75" s="39"/>
      <c r="K75" s="39"/>
      <c r="L75" s="43"/>
    </row>
    <row r="76" spans="2:12" s="1" customFormat="1" ht="16.5" customHeight="1">
      <c r="B76" s="38"/>
      <c r="C76" s="39"/>
      <c r="D76" s="39"/>
      <c r="E76" s="64" t="str">
        <f>E9</f>
        <v>18790-UT - Vytápění</v>
      </c>
      <c r="F76" s="39"/>
      <c r="G76" s="39"/>
      <c r="H76" s="39"/>
      <c r="I76" s="130"/>
      <c r="J76" s="39"/>
      <c r="K76" s="39"/>
      <c r="L76" s="43"/>
    </row>
    <row r="77" spans="2:12" s="1" customFormat="1" ht="6.95" customHeight="1">
      <c r="B77" s="38"/>
      <c r="C77" s="39"/>
      <c r="D77" s="39"/>
      <c r="E77" s="39"/>
      <c r="F77" s="39"/>
      <c r="G77" s="39"/>
      <c r="H77" s="39"/>
      <c r="I77" s="130"/>
      <c r="J77" s="39"/>
      <c r="K77" s="39"/>
      <c r="L77" s="43"/>
    </row>
    <row r="78" spans="2:12" s="1" customFormat="1" ht="12" customHeight="1">
      <c r="B78" s="38"/>
      <c r="C78" s="32" t="s">
        <v>21</v>
      </c>
      <c r="D78" s="39"/>
      <c r="E78" s="39"/>
      <c r="F78" s="27" t="str">
        <f>F12</f>
        <v>Pirknerovo nám. 206, Kutná Hora</v>
      </c>
      <c r="G78" s="39"/>
      <c r="H78" s="39"/>
      <c r="I78" s="132" t="s">
        <v>23</v>
      </c>
      <c r="J78" s="67" t="str">
        <f>IF(J12="","",J12)</f>
        <v>15. 5. 2019</v>
      </c>
      <c r="K78" s="39"/>
      <c r="L78" s="43"/>
    </row>
    <row r="79" spans="2:12" s="1" customFormat="1" ht="6.95" customHeight="1">
      <c r="B79" s="38"/>
      <c r="C79" s="39"/>
      <c r="D79" s="39"/>
      <c r="E79" s="39"/>
      <c r="F79" s="39"/>
      <c r="G79" s="39"/>
      <c r="H79" s="39"/>
      <c r="I79" s="130"/>
      <c r="J79" s="39"/>
      <c r="K79" s="39"/>
      <c r="L79" s="43"/>
    </row>
    <row r="80" spans="2:12" s="1" customFormat="1" ht="24.9" customHeight="1">
      <c r="B80" s="38"/>
      <c r="C80" s="32" t="s">
        <v>25</v>
      </c>
      <c r="D80" s="39"/>
      <c r="E80" s="39"/>
      <c r="F80" s="27" t="str">
        <f>E15</f>
        <v>Domov Barbora Kutná Hora, Pirknerovo nám. 228</v>
      </c>
      <c r="G80" s="39"/>
      <c r="H80" s="39"/>
      <c r="I80" s="132" t="s">
        <v>31</v>
      </c>
      <c r="J80" s="36" t="str">
        <f>E21</f>
        <v>Kutnohorská stavební projekce -ig Martin Hádek</v>
      </c>
      <c r="K80" s="39"/>
      <c r="L80" s="43"/>
    </row>
    <row r="81" spans="2:12" s="1" customFormat="1" ht="13.65" customHeight="1">
      <c r="B81" s="38"/>
      <c r="C81" s="32" t="s">
        <v>29</v>
      </c>
      <c r="D81" s="39"/>
      <c r="E81" s="39"/>
      <c r="F81" s="27" t="str">
        <f>IF(E18="","",E18)</f>
        <v>Vyplň údaj</v>
      </c>
      <c r="G81" s="39"/>
      <c r="H81" s="39"/>
      <c r="I81" s="132" t="s">
        <v>34</v>
      </c>
      <c r="J81" s="36" t="str">
        <f>E24</f>
        <v xml:space="preserve"> </v>
      </c>
      <c r="K81" s="39"/>
      <c r="L81" s="43"/>
    </row>
    <row r="82" spans="2:12" s="1" customFormat="1" ht="10.3" customHeight="1">
      <c r="B82" s="38"/>
      <c r="C82" s="39"/>
      <c r="D82" s="39"/>
      <c r="E82" s="39"/>
      <c r="F82" s="39"/>
      <c r="G82" s="39"/>
      <c r="H82" s="39"/>
      <c r="I82" s="130"/>
      <c r="J82" s="39"/>
      <c r="K82" s="39"/>
      <c r="L82" s="43"/>
    </row>
    <row r="83" spans="2:20" s="9" customFormat="1" ht="29.25" customHeight="1">
      <c r="B83" s="178"/>
      <c r="C83" s="179" t="s">
        <v>119</v>
      </c>
      <c r="D83" s="180" t="s">
        <v>57</v>
      </c>
      <c r="E83" s="180" t="s">
        <v>53</v>
      </c>
      <c r="F83" s="180" t="s">
        <v>54</v>
      </c>
      <c r="G83" s="180" t="s">
        <v>120</v>
      </c>
      <c r="H83" s="180" t="s">
        <v>121</v>
      </c>
      <c r="I83" s="181" t="s">
        <v>122</v>
      </c>
      <c r="J83" s="180" t="s">
        <v>102</v>
      </c>
      <c r="K83" s="182" t="s">
        <v>123</v>
      </c>
      <c r="L83" s="183"/>
      <c r="M83" s="87" t="s">
        <v>19</v>
      </c>
      <c r="N83" s="88" t="s">
        <v>42</v>
      </c>
      <c r="O83" s="88" t="s">
        <v>124</v>
      </c>
      <c r="P83" s="88" t="s">
        <v>125</v>
      </c>
      <c r="Q83" s="88" t="s">
        <v>126</v>
      </c>
      <c r="R83" s="88" t="s">
        <v>127</v>
      </c>
      <c r="S83" s="88" t="s">
        <v>128</v>
      </c>
      <c r="T83" s="89" t="s">
        <v>129</v>
      </c>
    </row>
    <row r="84" spans="2:63" s="1" customFormat="1" ht="22.8" customHeight="1">
      <c r="B84" s="38"/>
      <c r="C84" s="94" t="s">
        <v>130</v>
      </c>
      <c r="D84" s="39"/>
      <c r="E84" s="39"/>
      <c r="F84" s="39"/>
      <c r="G84" s="39"/>
      <c r="H84" s="39"/>
      <c r="I84" s="130"/>
      <c r="J84" s="184">
        <f>BK84</f>
        <v>0</v>
      </c>
      <c r="K84" s="39"/>
      <c r="L84" s="43"/>
      <c r="M84" s="90"/>
      <c r="N84" s="91"/>
      <c r="O84" s="91"/>
      <c r="P84" s="185">
        <f>P85+P119</f>
        <v>0</v>
      </c>
      <c r="Q84" s="91"/>
      <c r="R84" s="185">
        <f>R85+R119</f>
        <v>0.29646999999999996</v>
      </c>
      <c r="S84" s="91"/>
      <c r="T84" s="186">
        <f>T85+T119</f>
        <v>0.6329936</v>
      </c>
      <c r="AT84" s="17" t="s">
        <v>71</v>
      </c>
      <c r="AU84" s="17" t="s">
        <v>103</v>
      </c>
      <c r="BK84" s="187">
        <f>BK85+BK119</f>
        <v>0</v>
      </c>
    </row>
    <row r="85" spans="2:63" s="10" customFormat="1" ht="25.9" customHeight="1">
      <c r="B85" s="188"/>
      <c r="C85" s="189"/>
      <c r="D85" s="190" t="s">
        <v>71</v>
      </c>
      <c r="E85" s="191" t="s">
        <v>221</v>
      </c>
      <c r="F85" s="191" t="s">
        <v>222</v>
      </c>
      <c r="G85" s="189"/>
      <c r="H85" s="189"/>
      <c r="I85" s="192"/>
      <c r="J85" s="193">
        <f>BK85</f>
        <v>0</v>
      </c>
      <c r="K85" s="189"/>
      <c r="L85" s="194"/>
      <c r="M85" s="195"/>
      <c r="N85" s="196"/>
      <c r="O85" s="196"/>
      <c r="P85" s="197">
        <f>P86+P97+P106</f>
        <v>0</v>
      </c>
      <c r="Q85" s="196"/>
      <c r="R85" s="197">
        <f>R86+R97+R106</f>
        <v>0.29646999999999996</v>
      </c>
      <c r="S85" s="196"/>
      <c r="T85" s="198">
        <f>T86+T97+T106</f>
        <v>0.6329936</v>
      </c>
      <c r="AR85" s="199" t="s">
        <v>142</v>
      </c>
      <c r="AT85" s="200" t="s">
        <v>71</v>
      </c>
      <c r="AU85" s="200" t="s">
        <v>72</v>
      </c>
      <c r="AY85" s="199" t="s">
        <v>133</v>
      </c>
      <c r="BK85" s="201">
        <f>BK86+BK97+BK106</f>
        <v>0</v>
      </c>
    </row>
    <row r="86" spans="2:63" s="10" customFormat="1" ht="22.8" customHeight="1">
      <c r="B86" s="188"/>
      <c r="C86" s="189"/>
      <c r="D86" s="190" t="s">
        <v>71</v>
      </c>
      <c r="E86" s="202" t="s">
        <v>611</v>
      </c>
      <c r="F86" s="202" t="s">
        <v>612</v>
      </c>
      <c r="G86" s="189"/>
      <c r="H86" s="189"/>
      <c r="I86" s="192"/>
      <c r="J86" s="203">
        <f>BK86</f>
        <v>0</v>
      </c>
      <c r="K86" s="189"/>
      <c r="L86" s="194"/>
      <c r="M86" s="195"/>
      <c r="N86" s="196"/>
      <c r="O86" s="196"/>
      <c r="P86" s="197">
        <f>SUM(P87:P96)</f>
        <v>0</v>
      </c>
      <c r="Q86" s="196"/>
      <c r="R86" s="197">
        <f>SUM(R87:R96)</f>
        <v>0.02922</v>
      </c>
      <c r="S86" s="196"/>
      <c r="T86" s="198">
        <f>SUM(T87:T96)</f>
        <v>0.032</v>
      </c>
      <c r="AR86" s="199" t="s">
        <v>142</v>
      </c>
      <c r="AT86" s="200" t="s">
        <v>71</v>
      </c>
      <c r="AU86" s="200" t="s">
        <v>80</v>
      </c>
      <c r="AY86" s="199" t="s">
        <v>133</v>
      </c>
      <c r="BK86" s="201">
        <f>SUM(BK87:BK96)</f>
        <v>0</v>
      </c>
    </row>
    <row r="87" spans="2:65" s="1" customFormat="1" ht="16.5" customHeight="1">
      <c r="B87" s="38"/>
      <c r="C87" s="204" t="s">
        <v>7</v>
      </c>
      <c r="D87" s="204" t="s">
        <v>136</v>
      </c>
      <c r="E87" s="205" t="s">
        <v>613</v>
      </c>
      <c r="F87" s="206" t="s">
        <v>614</v>
      </c>
      <c r="G87" s="207" t="s">
        <v>236</v>
      </c>
      <c r="H87" s="208">
        <v>10</v>
      </c>
      <c r="I87" s="209"/>
      <c r="J87" s="210">
        <f>ROUND(I87*H87,2)</f>
        <v>0</v>
      </c>
      <c r="K87" s="206" t="s">
        <v>140</v>
      </c>
      <c r="L87" s="43"/>
      <c r="M87" s="211" t="s">
        <v>19</v>
      </c>
      <c r="N87" s="212" t="s">
        <v>44</v>
      </c>
      <c r="O87" s="79"/>
      <c r="P87" s="213">
        <f>O87*H87</f>
        <v>0</v>
      </c>
      <c r="Q87" s="213">
        <v>2E-05</v>
      </c>
      <c r="R87" s="213">
        <f>Q87*H87</f>
        <v>0.0002</v>
      </c>
      <c r="S87" s="213">
        <v>0.0032</v>
      </c>
      <c r="T87" s="214">
        <f>S87*H87</f>
        <v>0.032</v>
      </c>
      <c r="AR87" s="17" t="s">
        <v>228</v>
      </c>
      <c r="AT87" s="17" t="s">
        <v>136</v>
      </c>
      <c r="AU87" s="17" t="s">
        <v>142</v>
      </c>
      <c r="AY87" s="17" t="s">
        <v>133</v>
      </c>
      <c r="BE87" s="215">
        <f>IF(N87="základní",J87,0)</f>
        <v>0</v>
      </c>
      <c r="BF87" s="215">
        <f>IF(N87="snížená",J87,0)</f>
        <v>0</v>
      </c>
      <c r="BG87" s="215">
        <f>IF(N87="zákl. přenesená",J87,0)</f>
        <v>0</v>
      </c>
      <c r="BH87" s="215">
        <f>IF(N87="sníž. přenesená",J87,0)</f>
        <v>0</v>
      </c>
      <c r="BI87" s="215">
        <f>IF(N87="nulová",J87,0)</f>
        <v>0</v>
      </c>
      <c r="BJ87" s="17" t="s">
        <v>142</v>
      </c>
      <c r="BK87" s="215">
        <f>ROUND(I87*H87,2)</f>
        <v>0</v>
      </c>
      <c r="BL87" s="17" t="s">
        <v>228</v>
      </c>
      <c r="BM87" s="17" t="s">
        <v>615</v>
      </c>
    </row>
    <row r="88" spans="2:65" s="1" customFormat="1" ht="16.5" customHeight="1">
      <c r="B88" s="38"/>
      <c r="C88" s="204" t="s">
        <v>324</v>
      </c>
      <c r="D88" s="204" t="s">
        <v>136</v>
      </c>
      <c r="E88" s="205" t="s">
        <v>616</v>
      </c>
      <c r="F88" s="206" t="s">
        <v>617</v>
      </c>
      <c r="G88" s="207" t="s">
        <v>184</v>
      </c>
      <c r="H88" s="208">
        <v>12</v>
      </c>
      <c r="I88" s="209"/>
      <c r="J88" s="210">
        <f>ROUND(I88*H88,2)</f>
        <v>0</v>
      </c>
      <c r="K88" s="206" t="s">
        <v>140</v>
      </c>
      <c r="L88" s="43"/>
      <c r="M88" s="211" t="s">
        <v>19</v>
      </c>
      <c r="N88" s="212" t="s">
        <v>44</v>
      </c>
      <c r="O88" s="79"/>
      <c r="P88" s="213">
        <f>O88*H88</f>
        <v>0</v>
      </c>
      <c r="Q88" s="213">
        <v>0.00032</v>
      </c>
      <c r="R88" s="213">
        <f>Q88*H88</f>
        <v>0.0038400000000000005</v>
      </c>
      <c r="S88" s="213">
        <v>0</v>
      </c>
      <c r="T88" s="214">
        <f>S88*H88</f>
        <v>0</v>
      </c>
      <c r="AR88" s="17" t="s">
        <v>228</v>
      </c>
      <c r="AT88" s="17" t="s">
        <v>136</v>
      </c>
      <c r="AU88" s="17" t="s">
        <v>142</v>
      </c>
      <c r="AY88" s="17" t="s">
        <v>133</v>
      </c>
      <c r="BE88" s="215">
        <f>IF(N88="základní",J88,0)</f>
        <v>0</v>
      </c>
      <c r="BF88" s="215">
        <f>IF(N88="snížená",J88,0)</f>
        <v>0</v>
      </c>
      <c r="BG88" s="215">
        <f>IF(N88="zákl. přenesená",J88,0)</f>
        <v>0</v>
      </c>
      <c r="BH88" s="215">
        <f>IF(N88="sníž. přenesená",J88,0)</f>
        <v>0</v>
      </c>
      <c r="BI88" s="215">
        <f>IF(N88="nulová",J88,0)</f>
        <v>0</v>
      </c>
      <c r="BJ88" s="17" t="s">
        <v>142</v>
      </c>
      <c r="BK88" s="215">
        <f>ROUND(I88*H88,2)</f>
        <v>0</v>
      </c>
      <c r="BL88" s="17" t="s">
        <v>228</v>
      </c>
      <c r="BM88" s="17" t="s">
        <v>618</v>
      </c>
    </row>
    <row r="89" spans="2:65" s="1" customFormat="1" ht="22.5" customHeight="1">
      <c r="B89" s="38"/>
      <c r="C89" s="204" t="s">
        <v>320</v>
      </c>
      <c r="D89" s="204" t="s">
        <v>136</v>
      </c>
      <c r="E89" s="205" t="s">
        <v>619</v>
      </c>
      <c r="F89" s="206" t="s">
        <v>620</v>
      </c>
      <c r="G89" s="207" t="s">
        <v>184</v>
      </c>
      <c r="H89" s="208">
        <v>12</v>
      </c>
      <c r="I89" s="209"/>
      <c r="J89" s="210">
        <f>ROUND(I89*H89,2)</f>
        <v>0</v>
      </c>
      <c r="K89" s="206" t="s">
        <v>140</v>
      </c>
      <c r="L89" s="43"/>
      <c r="M89" s="211" t="s">
        <v>19</v>
      </c>
      <c r="N89" s="212" t="s">
        <v>44</v>
      </c>
      <c r="O89" s="79"/>
      <c r="P89" s="213">
        <f>O89*H89</f>
        <v>0</v>
      </c>
      <c r="Q89" s="213">
        <v>0.0006</v>
      </c>
      <c r="R89" s="213">
        <f>Q89*H89</f>
        <v>0.0072</v>
      </c>
      <c r="S89" s="213">
        <v>0</v>
      </c>
      <c r="T89" s="214">
        <f>S89*H89</f>
        <v>0</v>
      </c>
      <c r="AR89" s="17" t="s">
        <v>228</v>
      </c>
      <c r="AT89" s="17" t="s">
        <v>136</v>
      </c>
      <c r="AU89" s="17" t="s">
        <v>142</v>
      </c>
      <c r="AY89" s="17" t="s">
        <v>133</v>
      </c>
      <c r="BE89" s="215">
        <f>IF(N89="základní",J89,0)</f>
        <v>0</v>
      </c>
      <c r="BF89" s="215">
        <f>IF(N89="snížená",J89,0)</f>
        <v>0</v>
      </c>
      <c r="BG89" s="215">
        <f>IF(N89="zákl. přenesená",J89,0)</f>
        <v>0</v>
      </c>
      <c r="BH89" s="215">
        <f>IF(N89="sníž. přenesená",J89,0)</f>
        <v>0</v>
      </c>
      <c r="BI89" s="215">
        <f>IF(N89="nulová",J89,0)</f>
        <v>0</v>
      </c>
      <c r="BJ89" s="17" t="s">
        <v>142</v>
      </c>
      <c r="BK89" s="215">
        <f>ROUND(I89*H89,2)</f>
        <v>0</v>
      </c>
      <c r="BL89" s="17" t="s">
        <v>228</v>
      </c>
      <c r="BM89" s="17" t="s">
        <v>621</v>
      </c>
    </row>
    <row r="90" spans="2:65" s="1" customFormat="1" ht="16.5" customHeight="1">
      <c r="B90" s="38"/>
      <c r="C90" s="204" t="s">
        <v>80</v>
      </c>
      <c r="D90" s="204" t="s">
        <v>136</v>
      </c>
      <c r="E90" s="205" t="s">
        <v>622</v>
      </c>
      <c r="F90" s="206" t="s">
        <v>623</v>
      </c>
      <c r="G90" s="207" t="s">
        <v>236</v>
      </c>
      <c r="H90" s="208">
        <v>7</v>
      </c>
      <c r="I90" s="209"/>
      <c r="J90" s="210">
        <f>ROUND(I90*H90,2)</f>
        <v>0</v>
      </c>
      <c r="K90" s="206" t="s">
        <v>140</v>
      </c>
      <c r="L90" s="43"/>
      <c r="M90" s="211" t="s">
        <v>19</v>
      </c>
      <c r="N90" s="212" t="s">
        <v>44</v>
      </c>
      <c r="O90" s="79"/>
      <c r="P90" s="213">
        <f>O90*H90</f>
        <v>0</v>
      </c>
      <c r="Q90" s="213">
        <v>0.00056</v>
      </c>
      <c r="R90" s="213">
        <f>Q90*H90</f>
        <v>0.00392</v>
      </c>
      <c r="S90" s="213">
        <v>0</v>
      </c>
      <c r="T90" s="214">
        <f>S90*H90</f>
        <v>0</v>
      </c>
      <c r="AR90" s="17" t="s">
        <v>228</v>
      </c>
      <c r="AT90" s="17" t="s">
        <v>136</v>
      </c>
      <c r="AU90" s="17" t="s">
        <v>142</v>
      </c>
      <c r="AY90" s="17" t="s">
        <v>133</v>
      </c>
      <c r="BE90" s="215">
        <f>IF(N90="základní",J90,0)</f>
        <v>0</v>
      </c>
      <c r="BF90" s="215">
        <f>IF(N90="snížená",J90,0)</f>
        <v>0</v>
      </c>
      <c r="BG90" s="215">
        <f>IF(N90="zákl. přenesená",J90,0)</f>
        <v>0</v>
      </c>
      <c r="BH90" s="215">
        <f>IF(N90="sníž. přenesená",J90,0)</f>
        <v>0</v>
      </c>
      <c r="BI90" s="215">
        <f>IF(N90="nulová",J90,0)</f>
        <v>0</v>
      </c>
      <c r="BJ90" s="17" t="s">
        <v>142</v>
      </c>
      <c r="BK90" s="215">
        <f>ROUND(I90*H90,2)</f>
        <v>0</v>
      </c>
      <c r="BL90" s="17" t="s">
        <v>228</v>
      </c>
      <c r="BM90" s="17" t="s">
        <v>624</v>
      </c>
    </row>
    <row r="91" spans="2:65" s="1" customFormat="1" ht="16.5" customHeight="1">
      <c r="B91" s="38"/>
      <c r="C91" s="230" t="s">
        <v>142</v>
      </c>
      <c r="D91" s="230" t="s">
        <v>439</v>
      </c>
      <c r="E91" s="231" t="s">
        <v>625</v>
      </c>
      <c r="F91" s="232" t="s">
        <v>626</v>
      </c>
      <c r="G91" s="233" t="s">
        <v>627</v>
      </c>
      <c r="H91" s="234">
        <v>1</v>
      </c>
      <c r="I91" s="235"/>
      <c r="J91" s="236">
        <f>ROUND(I91*H91,2)</f>
        <v>0</v>
      </c>
      <c r="K91" s="232" t="s">
        <v>140</v>
      </c>
      <c r="L91" s="237"/>
      <c r="M91" s="238" t="s">
        <v>19</v>
      </c>
      <c r="N91" s="239" t="s">
        <v>44</v>
      </c>
      <c r="O91" s="79"/>
      <c r="P91" s="213">
        <f>O91*H91</f>
        <v>0</v>
      </c>
      <c r="Q91" s="213">
        <v>0.00025</v>
      </c>
      <c r="R91" s="213">
        <f>Q91*H91</f>
        <v>0.00025</v>
      </c>
      <c r="S91" s="213">
        <v>0</v>
      </c>
      <c r="T91" s="214">
        <f>S91*H91</f>
        <v>0</v>
      </c>
      <c r="AR91" s="17" t="s">
        <v>359</v>
      </c>
      <c r="AT91" s="17" t="s">
        <v>439</v>
      </c>
      <c r="AU91" s="17" t="s">
        <v>142</v>
      </c>
      <c r="AY91" s="17" t="s">
        <v>133</v>
      </c>
      <c r="BE91" s="215">
        <f>IF(N91="základní",J91,0)</f>
        <v>0</v>
      </c>
      <c r="BF91" s="215">
        <f>IF(N91="snížená",J91,0)</f>
        <v>0</v>
      </c>
      <c r="BG91" s="215">
        <f>IF(N91="zákl. přenesená",J91,0)</f>
        <v>0</v>
      </c>
      <c r="BH91" s="215">
        <f>IF(N91="sníž. přenesená",J91,0)</f>
        <v>0</v>
      </c>
      <c r="BI91" s="215">
        <f>IF(N91="nulová",J91,0)</f>
        <v>0</v>
      </c>
      <c r="BJ91" s="17" t="s">
        <v>142</v>
      </c>
      <c r="BK91" s="215">
        <f>ROUND(I91*H91,2)</f>
        <v>0</v>
      </c>
      <c r="BL91" s="17" t="s">
        <v>228</v>
      </c>
      <c r="BM91" s="17" t="s">
        <v>628</v>
      </c>
    </row>
    <row r="92" spans="2:65" s="1" customFormat="1" ht="16.5" customHeight="1">
      <c r="B92" s="38"/>
      <c r="C92" s="230" t="s">
        <v>629</v>
      </c>
      <c r="D92" s="230" t="s">
        <v>439</v>
      </c>
      <c r="E92" s="231" t="s">
        <v>630</v>
      </c>
      <c r="F92" s="232" t="s">
        <v>631</v>
      </c>
      <c r="G92" s="233" t="s">
        <v>627</v>
      </c>
      <c r="H92" s="234">
        <v>1</v>
      </c>
      <c r="I92" s="235"/>
      <c r="J92" s="236">
        <f>ROUND(I92*H92,2)</f>
        <v>0</v>
      </c>
      <c r="K92" s="232" t="s">
        <v>140</v>
      </c>
      <c r="L92" s="237"/>
      <c r="M92" s="238" t="s">
        <v>19</v>
      </c>
      <c r="N92" s="239" t="s">
        <v>44</v>
      </c>
      <c r="O92" s="79"/>
      <c r="P92" s="213">
        <f>O92*H92</f>
        <v>0</v>
      </c>
      <c r="Q92" s="213">
        <v>0.00025</v>
      </c>
      <c r="R92" s="213">
        <f>Q92*H92</f>
        <v>0.00025</v>
      </c>
      <c r="S92" s="213">
        <v>0</v>
      </c>
      <c r="T92" s="214">
        <f>S92*H92</f>
        <v>0</v>
      </c>
      <c r="AR92" s="17" t="s">
        <v>359</v>
      </c>
      <c r="AT92" s="17" t="s">
        <v>439</v>
      </c>
      <c r="AU92" s="17" t="s">
        <v>142</v>
      </c>
      <c r="AY92" s="17" t="s">
        <v>133</v>
      </c>
      <c r="BE92" s="215">
        <f>IF(N92="základní",J92,0)</f>
        <v>0</v>
      </c>
      <c r="BF92" s="215">
        <f>IF(N92="snížená",J92,0)</f>
        <v>0</v>
      </c>
      <c r="BG92" s="215">
        <f>IF(N92="zákl. přenesená",J92,0)</f>
        <v>0</v>
      </c>
      <c r="BH92" s="215">
        <f>IF(N92="sníž. přenesená",J92,0)</f>
        <v>0</v>
      </c>
      <c r="BI92" s="215">
        <f>IF(N92="nulová",J92,0)</f>
        <v>0</v>
      </c>
      <c r="BJ92" s="17" t="s">
        <v>142</v>
      </c>
      <c r="BK92" s="215">
        <f>ROUND(I92*H92,2)</f>
        <v>0</v>
      </c>
      <c r="BL92" s="17" t="s">
        <v>228</v>
      </c>
      <c r="BM92" s="17" t="s">
        <v>632</v>
      </c>
    </row>
    <row r="93" spans="2:65" s="1" customFormat="1" ht="16.5" customHeight="1">
      <c r="B93" s="38"/>
      <c r="C93" s="204" t="s">
        <v>141</v>
      </c>
      <c r="D93" s="204" t="s">
        <v>136</v>
      </c>
      <c r="E93" s="205" t="s">
        <v>633</v>
      </c>
      <c r="F93" s="206" t="s">
        <v>634</v>
      </c>
      <c r="G93" s="207" t="s">
        <v>184</v>
      </c>
      <c r="H93" s="208">
        <v>12</v>
      </c>
      <c r="I93" s="209"/>
      <c r="J93" s="210">
        <f>ROUND(I93*H93,2)</f>
        <v>0</v>
      </c>
      <c r="K93" s="206" t="s">
        <v>140</v>
      </c>
      <c r="L93" s="43"/>
      <c r="M93" s="211" t="s">
        <v>19</v>
      </c>
      <c r="N93" s="212" t="s">
        <v>44</v>
      </c>
      <c r="O93" s="79"/>
      <c r="P93" s="213">
        <f>O93*H93</f>
        <v>0</v>
      </c>
      <c r="Q93" s="213">
        <v>1E-05</v>
      </c>
      <c r="R93" s="213">
        <f>Q93*H93</f>
        <v>0.00012000000000000002</v>
      </c>
      <c r="S93" s="213">
        <v>0</v>
      </c>
      <c r="T93" s="214">
        <f>S93*H93</f>
        <v>0</v>
      </c>
      <c r="AR93" s="17" t="s">
        <v>228</v>
      </c>
      <c r="AT93" s="17" t="s">
        <v>136</v>
      </c>
      <c r="AU93" s="17" t="s">
        <v>142</v>
      </c>
      <c r="AY93" s="17" t="s">
        <v>133</v>
      </c>
      <c r="BE93" s="215">
        <f>IF(N93="základní",J93,0)</f>
        <v>0</v>
      </c>
      <c r="BF93" s="215">
        <f>IF(N93="snížená",J93,0)</f>
        <v>0</v>
      </c>
      <c r="BG93" s="215">
        <f>IF(N93="zákl. přenesená",J93,0)</f>
        <v>0</v>
      </c>
      <c r="BH93" s="215">
        <f>IF(N93="sníž. přenesená",J93,0)</f>
        <v>0</v>
      </c>
      <c r="BI93" s="215">
        <f>IF(N93="nulová",J93,0)</f>
        <v>0</v>
      </c>
      <c r="BJ93" s="17" t="s">
        <v>142</v>
      </c>
      <c r="BK93" s="215">
        <f>ROUND(I93*H93,2)</f>
        <v>0</v>
      </c>
      <c r="BL93" s="17" t="s">
        <v>228</v>
      </c>
      <c r="BM93" s="17" t="s">
        <v>635</v>
      </c>
    </row>
    <row r="94" spans="2:65" s="1" customFormat="1" ht="16.5" customHeight="1">
      <c r="B94" s="38"/>
      <c r="C94" s="204" t="s">
        <v>636</v>
      </c>
      <c r="D94" s="204" t="s">
        <v>136</v>
      </c>
      <c r="E94" s="205" t="s">
        <v>637</v>
      </c>
      <c r="F94" s="206" t="s">
        <v>638</v>
      </c>
      <c r="G94" s="207" t="s">
        <v>236</v>
      </c>
      <c r="H94" s="208">
        <v>7</v>
      </c>
      <c r="I94" s="209"/>
      <c r="J94" s="210">
        <f>ROUND(I94*H94,2)</f>
        <v>0</v>
      </c>
      <c r="K94" s="206" t="s">
        <v>140</v>
      </c>
      <c r="L94" s="43"/>
      <c r="M94" s="211" t="s">
        <v>19</v>
      </c>
      <c r="N94" s="212" t="s">
        <v>44</v>
      </c>
      <c r="O94" s="79"/>
      <c r="P94" s="213">
        <f>O94*H94</f>
        <v>0</v>
      </c>
      <c r="Q94" s="213">
        <v>0.00192</v>
      </c>
      <c r="R94" s="213">
        <f>Q94*H94</f>
        <v>0.01344</v>
      </c>
      <c r="S94" s="213">
        <v>0</v>
      </c>
      <c r="T94" s="214">
        <f>S94*H94</f>
        <v>0</v>
      </c>
      <c r="AR94" s="17" t="s">
        <v>228</v>
      </c>
      <c r="AT94" s="17" t="s">
        <v>136</v>
      </c>
      <c r="AU94" s="17" t="s">
        <v>142</v>
      </c>
      <c r="AY94" s="17" t="s">
        <v>133</v>
      </c>
      <c r="BE94" s="215">
        <f>IF(N94="základní",J94,0)</f>
        <v>0</v>
      </c>
      <c r="BF94" s="215">
        <f>IF(N94="snížená",J94,0)</f>
        <v>0</v>
      </c>
      <c r="BG94" s="215">
        <f>IF(N94="zákl. přenesená",J94,0)</f>
        <v>0</v>
      </c>
      <c r="BH94" s="215">
        <f>IF(N94="sníž. přenesená",J94,0)</f>
        <v>0</v>
      </c>
      <c r="BI94" s="215">
        <f>IF(N94="nulová",J94,0)</f>
        <v>0</v>
      </c>
      <c r="BJ94" s="17" t="s">
        <v>142</v>
      </c>
      <c r="BK94" s="215">
        <f>ROUND(I94*H94,2)</f>
        <v>0</v>
      </c>
      <c r="BL94" s="17" t="s">
        <v>228</v>
      </c>
      <c r="BM94" s="17" t="s">
        <v>639</v>
      </c>
    </row>
    <row r="95" spans="2:65" s="1" customFormat="1" ht="22.5" customHeight="1">
      <c r="B95" s="38"/>
      <c r="C95" s="204" t="s">
        <v>312</v>
      </c>
      <c r="D95" s="204" t="s">
        <v>136</v>
      </c>
      <c r="E95" s="205" t="s">
        <v>640</v>
      </c>
      <c r="F95" s="206" t="s">
        <v>641</v>
      </c>
      <c r="G95" s="207" t="s">
        <v>315</v>
      </c>
      <c r="H95" s="229"/>
      <c r="I95" s="209"/>
      <c r="J95" s="210">
        <f>ROUND(I95*H95,2)</f>
        <v>0</v>
      </c>
      <c r="K95" s="206" t="s">
        <v>140</v>
      </c>
      <c r="L95" s="43"/>
      <c r="M95" s="211" t="s">
        <v>19</v>
      </c>
      <c r="N95" s="212" t="s">
        <v>44</v>
      </c>
      <c r="O95" s="79"/>
      <c r="P95" s="213">
        <f>O95*H95</f>
        <v>0</v>
      </c>
      <c r="Q95" s="213">
        <v>0</v>
      </c>
      <c r="R95" s="213">
        <f>Q95*H95</f>
        <v>0</v>
      </c>
      <c r="S95" s="213">
        <v>0</v>
      </c>
      <c r="T95" s="214">
        <f>S95*H95</f>
        <v>0</v>
      </c>
      <c r="AR95" s="17" t="s">
        <v>228</v>
      </c>
      <c r="AT95" s="17" t="s">
        <v>136</v>
      </c>
      <c r="AU95" s="17" t="s">
        <v>142</v>
      </c>
      <c r="AY95" s="17" t="s">
        <v>133</v>
      </c>
      <c r="BE95" s="215">
        <f>IF(N95="základní",J95,0)</f>
        <v>0</v>
      </c>
      <c r="BF95" s="215">
        <f>IF(N95="snížená",J95,0)</f>
        <v>0</v>
      </c>
      <c r="BG95" s="215">
        <f>IF(N95="zákl. přenesená",J95,0)</f>
        <v>0</v>
      </c>
      <c r="BH95" s="215">
        <f>IF(N95="sníž. přenesená",J95,0)</f>
        <v>0</v>
      </c>
      <c r="BI95" s="215">
        <f>IF(N95="nulová",J95,0)</f>
        <v>0</v>
      </c>
      <c r="BJ95" s="17" t="s">
        <v>142</v>
      </c>
      <c r="BK95" s="215">
        <f>ROUND(I95*H95,2)</f>
        <v>0</v>
      </c>
      <c r="BL95" s="17" t="s">
        <v>228</v>
      </c>
      <c r="BM95" s="17" t="s">
        <v>642</v>
      </c>
    </row>
    <row r="96" spans="2:47" s="1" customFormat="1" ht="12">
      <c r="B96" s="38"/>
      <c r="C96" s="39"/>
      <c r="D96" s="216" t="s">
        <v>144</v>
      </c>
      <c r="E96" s="39"/>
      <c r="F96" s="217" t="s">
        <v>643</v>
      </c>
      <c r="G96" s="39"/>
      <c r="H96" s="39"/>
      <c r="I96" s="130"/>
      <c r="J96" s="39"/>
      <c r="K96" s="39"/>
      <c r="L96" s="43"/>
      <c r="M96" s="218"/>
      <c r="N96" s="79"/>
      <c r="O96" s="79"/>
      <c r="P96" s="79"/>
      <c r="Q96" s="79"/>
      <c r="R96" s="79"/>
      <c r="S96" s="79"/>
      <c r="T96" s="80"/>
      <c r="AT96" s="17" t="s">
        <v>144</v>
      </c>
      <c r="AU96" s="17" t="s">
        <v>142</v>
      </c>
    </row>
    <row r="97" spans="2:63" s="10" customFormat="1" ht="22.8" customHeight="1">
      <c r="B97" s="188"/>
      <c r="C97" s="189"/>
      <c r="D97" s="190" t="s">
        <v>71</v>
      </c>
      <c r="E97" s="202" t="s">
        <v>644</v>
      </c>
      <c r="F97" s="202" t="s">
        <v>645</v>
      </c>
      <c r="G97" s="189"/>
      <c r="H97" s="189"/>
      <c r="I97" s="192"/>
      <c r="J97" s="203">
        <f>BK97</f>
        <v>0</v>
      </c>
      <c r="K97" s="189"/>
      <c r="L97" s="194"/>
      <c r="M97" s="195"/>
      <c r="N97" s="196"/>
      <c r="O97" s="196"/>
      <c r="P97" s="197">
        <f>SUM(P98:P105)</f>
        <v>0</v>
      </c>
      <c r="Q97" s="196"/>
      <c r="R97" s="197">
        <f>SUM(R98:R105)</f>
        <v>0.0139</v>
      </c>
      <c r="S97" s="196"/>
      <c r="T97" s="198">
        <f>SUM(T98:T105)</f>
        <v>0.0159</v>
      </c>
      <c r="AR97" s="199" t="s">
        <v>142</v>
      </c>
      <c r="AT97" s="200" t="s">
        <v>71</v>
      </c>
      <c r="AU97" s="200" t="s">
        <v>80</v>
      </c>
      <c r="AY97" s="199" t="s">
        <v>133</v>
      </c>
      <c r="BK97" s="201">
        <f>SUM(BK98:BK105)</f>
        <v>0</v>
      </c>
    </row>
    <row r="98" spans="2:65" s="1" customFormat="1" ht="16.5" customHeight="1">
      <c r="B98" s="38"/>
      <c r="C98" s="204" t="s">
        <v>179</v>
      </c>
      <c r="D98" s="204" t="s">
        <v>136</v>
      </c>
      <c r="E98" s="205" t="s">
        <v>646</v>
      </c>
      <c r="F98" s="206" t="s">
        <v>647</v>
      </c>
      <c r="G98" s="207" t="s">
        <v>184</v>
      </c>
      <c r="H98" s="208">
        <v>6</v>
      </c>
      <c r="I98" s="209"/>
      <c r="J98" s="210">
        <f>ROUND(I98*H98,2)</f>
        <v>0</v>
      </c>
      <c r="K98" s="206" t="s">
        <v>140</v>
      </c>
      <c r="L98" s="43"/>
      <c r="M98" s="211" t="s">
        <v>19</v>
      </c>
      <c r="N98" s="212" t="s">
        <v>44</v>
      </c>
      <c r="O98" s="79"/>
      <c r="P98" s="213">
        <f>O98*H98</f>
        <v>0</v>
      </c>
      <c r="Q98" s="213">
        <v>4E-05</v>
      </c>
      <c r="R98" s="213">
        <f>Q98*H98</f>
        <v>0.00024000000000000003</v>
      </c>
      <c r="S98" s="213">
        <v>0.00045</v>
      </c>
      <c r="T98" s="214">
        <f>S98*H98</f>
        <v>0.0027</v>
      </c>
      <c r="AR98" s="17" t="s">
        <v>228</v>
      </c>
      <c r="AT98" s="17" t="s">
        <v>136</v>
      </c>
      <c r="AU98" s="17" t="s">
        <v>142</v>
      </c>
      <c r="AY98" s="17" t="s">
        <v>133</v>
      </c>
      <c r="BE98" s="215">
        <f>IF(N98="základní",J98,0)</f>
        <v>0</v>
      </c>
      <c r="BF98" s="215">
        <f>IF(N98="snížená",J98,0)</f>
        <v>0</v>
      </c>
      <c r="BG98" s="215">
        <f>IF(N98="zákl. přenesená",J98,0)</f>
        <v>0</v>
      </c>
      <c r="BH98" s="215">
        <f>IF(N98="sníž. přenesená",J98,0)</f>
        <v>0</v>
      </c>
      <c r="BI98" s="215">
        <f>IF(N98="nulová",J98,0)</f>
        <v>0</v>
      </c>
      <c r="BJ98" s="17" t="s">
        <v>142</v>
      </c>
      <c r="BK98" s="215">
        <f>ROUND(I98*H98,2)</f>
        <v>0</v>
      </c>
      <c r="BL98" s="17" t="s">
        <v>228</v>
      </c>
      <c r="BM98" s="17" t="s">
        <v>648</v>
      </c>
    </row>
    <row r="99" spans="2:65" s="1" customFormat="1" ht="16.5" customHeight="1">
      <c r="B99" s="38"/>
      <c r="C99" s="204" t="s">
        <v>239</v>
      </c>
      <c r="D99" s="204" t="s">
        <v>136</v>
      </c>
      <c r="E99" s="205" t="s">
        <v>649</v>
      </c>
      <c r="F99" s="206" t="s">
        <v>650</v>
      </c>
      <c r="G99" s="207" t="s">
        <v>184</v>
      </c>
      <c r="H99" s="208">
        <v>12</v>
      </c>
      <c r="I99" s="209"/>
      <c r="J99" s="210">
        <f>ROUND(I99*H99,2)</f>
        <v>0</v>
      </c>
      <c r="K99" s="206" t="s">
        <v>140</v>
      </c>
      <c r="L99" s="43"/>
      <c r="M99" s="211" t="s">
        <v>19</v>
      </c>
      <c r="N99" s="212" t="s">
        <v>44</v>
      </c>
      <c r="O99" s="79"/>
      <c r="P99" s="213">
        <f>O99*H99</f>
        <v>0</v>
      </c>
      <c r="Q99" s="213">
        <v>0.00013</v>
      </c>
      <c r="R99" s="213">
        <f>Q99*H99</f>
        <v>0.0015599999999999998</v>
      </c>
      <c r="S99" s="213">
        <v>0.0011</v>
      </c>
      <c r="T99" s="214">
        <f>S99*H99</f>
        <v>0.0132</v>
      </c>
      <c r="AR99" s="17" t="s">
        <v>228</v>
      </c>
      <c r="AT99" s="17" t="s">
        <v>136</v>
      </c>
      <c r="AU99" s="17" t="s">
        <v>142</v>
      </c>
      <c r="AY99" s="17" t="s">
        <v>133</v>
      </c>
      <c r="BE99" s="215">
        <f>IF(N99="základní",J99,0)</f>
        <v>0</v>
      </c>
      <c r="BF99" s="215">
        <f>IF(N99="snížená",J99,0)</f>
        <v>0</v>
      </c>
      <c r="BG99" s="215">
        <f>IF(N99="zákl. přenesená",J99,0)</f>
        <v>0</v>
      </c>
      <c r="BH99" s="215">
        <f>IF(N99="sníž. přenesená",J99,0)</f>
        <v>0</v>
      </c>
      <c r="BI99" s="215">
        <f>IF(N99="nulová",J99,0)</f>
        <v>0</v>
      </c>
      <c r="BJ99" s="17" t="s">
        <v>142</v>
      </c>
      <c r="BK99" s="215">
        <f>ROUND(I99*H99,2)</f>
        <v>0</v>
      </c>
      <c r="BL99" s="17" t="s">
        <v>228</v>
      </c>
      <c r="BM99" s="17" t="s">
        <v>651</v>
      </c>
    </row>
    <row r="100" spans="2:65" s="1" customFormat="1" ht="16.5" customHeight="1">
      <c r="B100" s="38"/>
      <c r="C100" s="204" t="s">
        <v>652</v>
      </c>
      <c r="D100" s="204" t="s">
        <v>136</v>
      </c>
      <c r="E100" s="205" t="s">
        <v>653</v>
      </c>
      <c r="F100" s="206" t="s">
        <v>654</v>
      </c>
      <c r="G100" s="207" t="s">
        <v>184</v>
      </c>
      <c r="H100" s="208">
        <v>16</v>
      </c>
      <c r="I100" s="209"/>
      <c r="J100" s="210">
        <f>ROUND(I100*H100,2)</f>
        <v>0</v>
      </c>
      <c r="K100" s="206" t="s">
        <v>140</v>
      </c>
      <c r="L100" s="43"/>
      <c r="M100" s="211" t="s">
        <v>19</v>
      </c>
      <c r="N100" s="212" t="s">
        <v>44</v>
      </c>
      <c r="O100" s="79"/>
      <c r="P100" s="213">
        <f>O100*H100</f>
        <v>0</v>
      </c>
      <c r="Q100" s="213">
        <v>3E-05</v>
      </c>
      <c r="R100" s="213">
        <f>Q100*H100</f>
        <v>0.00048</v>
      </c>
      <c r="S100" s="213">
        <v>0</v>
      </c>
      <c r="T100" s="214">
        <f>S100*H100</f>
        <v>0</v>
      </c>
      <c r="AR100" s="17" t="s">
        <v>228</v>
      </c>
      <c r="AT100" s="17" t="s">
        <v>136</v>
      </c>
      <c r="AU100" s="17" t="s">
        <v>142</v>
      </c>
      <c r="AY100" s="17" t="s">
        <v>133</v>
      </c>
      <c r="BE100" s="215">
        <f>IF(N100="základní",J100,0)</f>
        <v>0</v>
      </c>
      <c r="BF100" s="215">
        <f>IF(N100="snížená",J100,0)</f>
        <v>0</v>
      </c>
      <c r="BG100" s="215">
        <f>IF(N100="zákl. přenesená",J100,0)</f>
        <v>0</v>
      </c>
      <c r="BH100" s="215">
        <f>IF(N100="sníž. přenesená",J100,0)</f>
        <v>0</v>
      </c>
      <c r="BI100" s="215">
        <f>IF(N100="nulová",J100,0)</f>
        <v>0</v>
      </c>
      <c r="BJ100" s="17" t="s">
        <v>142</v>
      </c>
      <c r="BK100" s="215">
        <f>ROUND(I100*H100,2)</f>
        <v>0</v>
      </c>
      <c r="BL100" s="17" t="s">
        <v>228</v>
      </c>
      <c r="BM100" s="17" t="s">
        <v>655</v>
      </c>
    </row>
    <row r="101" spans="2:65" s="1" customFormat="1" ht="16.5" customHeight="1">
      <c r="B101" s="38"/>
      <c r="C101" s="204" t="s">
        <v>329</v>
      </c>
      <c r="D101" s="204" t="s">
        <v>136</v>
      </c>
      <c r="E101" s="205" t="s">
        <v>656</v>
      </c>
      <c r="F101" s="206" t="s">
        <v>657</v>
      </c>
      <c r="G101" s="207" t="s">
        <v>184</v>
      </c>
      <c r="H101" s="208">
        <v>6</v>
      </c>
      <c r="I101" s="209"/>
      <c r="J101" s="210">
        <f>ROUND(I101*H101,2)</f>
        <v>0</v>
      </c>
      <c r="K101" s="206" t="s">
        <v>140</v>
      </c>
      <c r="L101" s="43"/>
      <c r="M101" s="211" t="s">
        <v>19</v>
      </c>
      <c r="N101" s="212" t="s">
        <v>44</v>
      </c>
      <c r="O101" s="79"/>
      <c r="P101" s="213">
        <f>O101*H101</f>
        <v>0</v>
      </c>
      <c r="Q101" s="213">
        <v>0.00014</v>
      </c>
      <c r="R101" s="213">
        <f>Q101*H101</f>
        <v>0.0008399999999999999</v>
      </c>
      <c r="S101" s="213">
        <v>0</v>
      </c>
      <c r="T101" s="214">
        <f>S101*H101</f>
        <v>0</v>
      </c>
      <c r="AR101" s="17" t="s">
        <v>228</v>
      </c>
      <c r="AT101" s="17" t="s">
        <v>136</v>
      </c>
      <c r="AU101" s="17" t="s">
        <v>142</v>
      </c>
      <c r="AY101" s="17" t="s">
        <v>133</v>
      </c>
      <c r="BE101" s="215">
        <f>IF(N101="základní",J101,0)</f>
        <v>0</v>
      </c>
      <c r="BF101" s="215">
        <f>IF(N101="snížená",J101,0)</f>
        <v>0</v>
      </c>
      <c r="BG101" s="215">
        <f>IF(N101="zákl. přenesená",J101,0)</f>
        <v>0</v>
      </c>
      <c r="BH101" s="215">
        <f>IF(N101="sníž. přenesená",J101,0)</f>
        <v>0</v>
      </c>
      <c r="BI101" s="215">
        <f>IF(N101="nulová",J101,0)</f>
        <v>0</v>
      </c>
      <c r="BJ101" s="17" t="s">
        <v>142</v>
      </c>
      <c r="BK101" s="215">
        <f>ROUND(I101*H101,2)</f>
        <v>0</v>
      </c>
      <c r="BL101" s="17" t="s">
        <v>228</v>
      </c>
      <c r="BM101" s="17" t="s">
        <v>658</v>
      </c>
    </row>
    <row r="102" spans="2:47" s="1" customFormat="1" ht="12">
      <c r="B102" s="38"/>
      <c r="C102" s="39"/>
      <c r="D102" s="216" t="s">
        <v>144</v>
      </c>
      <c r="E102" s="39"/>
      <c r="F102" s="217" t="s">
        <v>659</v>
      </c>
      <c r="G102" s="39"/>
      <c r="H102" s="39"/>
      <c r="I102" s="130"/>
      <c r="J102" s="39"/>
      <c r="K102" s="39"/>
      <c r="L102" s="43"/>
      <c r="M102" s="218"/>
      <c r="N102" s="79"/>
      <c r="O102" s="79"/>
      <c r="P102" s="79"/>
      <c r="Q102" s="79"/>
      <c r="R102" s="79"/>
      <c r="S102" s="79"/>
      <c r="T102" s="80"/>
      <c r="AT102" s="17" t="s">
        <v>144</v>
      </c>
      <c r="AU102" s="17" t="s">
        <v>142</v>
      </c>
    </row>
    <row r="103" spans="2:65" s="1" customFormat="1" ht="16.5" customHeight="1">
      <c r="B103" s="38"/>
      <c r="C103" s="204" t="s">
        <v>273</v>
      </c>
      <c r="D103" s="204" t="s">
        <v>136</v>
      </c>
      <c r="E103" s="205" t="s">
        <v>660</v>
      </c>
      <c r="F103" s="206" t="s">
        <v>661</v>
      </c>
      <c r="G103" s="207" t="s">
        <v>184</v>
      </c>
      <c r="H103" s="208">
        <v>14</v>
      </c>
      <c r="I103" s="209"/>
      <c r="J103" s="210">
        <f>ROUND(I103*H103,2)</f>
        <v>0</v>
      </c>
      <c r="K103" s="206" t="s">
        <v>140</v>
      </c>
      <c r="L103" s="43"/>
      <c r="M103" s="211" t="s">
        <v>19</v>
      </c>
      <c r="N103" s="212" t="s">
        <v>44</v>
      </c>
      <c r="O103" s="79"/>
      <c r="P103" s="213">
        <f>O103*H103</f>
        <v>0</v>
      </c>
      <c r="Q103" s="213">
        <v>0.00077</v>
      </c>
      <c r="R103" s="213">
        <f>Q103*H103</f>
        <v>0.01078</v>
      </c>
      <c r="S103" s="213">
        <v>0</v>
      </c>
      <c r="T103" s="214">
        <f>S103*H103</f>
        <v>0</v>
      </c>
      <c r="AR103" s="17" t="s">
        <v>228</v>
      </c>
      <c r="AT103" s="17" t="s">
        <v>136</v>
      </c>
      <c r="AU103" s="17" t="s">
        <v>142</v>
      </c>
      <c r="AY103" s="17" t="s">
        <v>133</v>
      </c>
      <c r="BE103" s="215">
        <f>IF(N103="základní",J103,0)</f>
        <v>0</v>
      </c>
      <c r="BF103" s="215">
        <f>IF(N103="snížená",J103,0)</f>
        <v>0</v>
      </c>
      <c r="BG103" s="215">
        <f>IF(N103="zákl. přenesená",J103,0)</f>
        <v>0</v>
      </c>
      <c r="BH103" s="215">
        <f>IF(N103="sníž. přenesená",J103,0)</f>
        <v>0</v>
      </c>
      <c r="BI103" s="215">
        <f>IF(N103="nulová",J103,0)</f>
        <v>0</v>
      </c>
      <c r="BJ103" s="17" t="s">
        <v>142</v>
      </c>
      <c r="BK103" s="215">
        <f>ROUND(I103*H103,2)</f>
        <v>0</v>
      </c>
      <c r="BL103" s="17" t="s">
        <v>228</v>
      </c>
      <c r="BM103" s="17" t="s">
        <v>662</v>
      </c>
    </row>
    <row r="104" spans="2:65" s="1" customFormat="1" ht="22.5" customHeight="1">
      <c r="B104" s="38"/>
      <c r="C104" s="204" t="s">
        <v>663</v>
      </c>
      <c r="D104" s="204" t="s">
        <v>136</v>
      </c>
      <c r="E104" s="205" t="s">
        <v>664</v>
      </c>
      <c r="F104" s="206" t="s">
        <v>665</v>
      </c>
      <c r="G104" s="207" t="s">
        <v>315</v>
      </c>
      <c r="H104" s="229"/>
      <c r="I104" s="209"/>
      <c r="J104" s="210">
        <f>ROUND(I104*H104,2)</f>
        <v>0</v>
      </c>
      <c r="K104" s="206" t="s">
        <v>140</v>
      </c>
      <c r="L104" s="43"/>
      <c r="M104" s="211" t="s">
        <v>19</v>
      </c>
      <c r="N104" s="212" t="s">
        <v>44</v>
      </c>
      <c r="O104" s="79"/>
      <c r="P104" s="213">
        <f>O104*H104</f>
        <v>0</v>
      </c>
      <c r="Q104" s="213">
        <v>0</v>
      </c>
      <c r="R104" s="213">
        <f>Q104*H104</f>
        <v>0</v>
      </c>
      <c r="S104" s="213">
        <v>0</v>
      </c>
      <c r="T104" s="214">
        <f>S104*H104</f>
        <v>0</v>
      </c>
      <c r="AR104" s="17" t="s">
        <v>228</v>
      </c>
      <c r="AT104" s="17" t="s">
        <v>136</v>
      </c>
      <c r="AU104" s="17" t="s">
        <v>142</v>
      </c>
      <c r="AY104" s="17" t="s">
        <v>133</v>
      </c>
      <c r="BE104" s="215">
        <f>IF(N104="základní",J104,0)</f>
        <v>0</v>
      </c>
      <c r="BF104" s="215">
        <f>IF(N104="snížená",J104,0)</f>
        <v>0</v>
      </c>
      <c r="BG104" s="215">
        <f>IF(N104="zákl. přenesená",J104,0)</f>
        <v>0</v>
      </c>
      <c r="BH104" s="215">
        <f>IF(N104="sníž. přenesená",J104,0)</f>
        <v>0</v>
      </c>
      <c r="BI104" s="215">
        <f>IF(N104="nulová",J104,0)</f>
        <v>0</v>
      </c>
      <c r="BJ104" s="17" t="s">
        <v>142</v>
      </c>
      <c r="BK104" s="215">
        <f>ROUND(I104*H104,2)</f>
        <v>0</v>
      </c>
      <c r="BL104" s="17" t="s">
        <v>228</v>
      </c>
      <c r="BM104" s="17" t="s">
        <v>666</v>
      </c>
    </row>
    <row r="105" spans="2:47" s="1" customFormat="1" ht="12">
      <c r="B105" s="38"/>
      <c r="C105" s="39"/>
      <c r="D105" s="216" t="s">
        <v>144</v>
      </c>
      <c r="E105" s="39"/>
      <c r="F105" s="217" t="s">
        <v>667</v>
      </c>
      <c r="G105" s="39"/>
      <c r="H105" s="39"/>
      <c r="I105" s="130"/>
      <c r="J105" s="39"/>
      <c r="K105" s="39"/>
      <c r="L105" s="43"/>
      <c r="M105" s="218"/>
      <c r="N105" s="79"/>
      <c r="O105" s="79"/>
      <c r="P105" s="79"/>
      <c r="Q105" s="79"/>
      <c r="R105" s="79"/>
      <c r="S105" s="79"/>
      <c r="T105" s="80"/>
      <c r="AT105" s="17" t="s">
        <v>144</v>
      </c>
      <c r="AU105" s="17" t="s">
        <v>142</v>
      </c>
    </row>
    <row r="106" spans="2:63" s="10" customFormat="1" ht="22.8" customHeight="1">
      <c r="B106" s="188"/>
      <c r="C106" s="189"/>
      <c r="D106" s="190" t="s">
        <v>71</v>
      </c>
      <c r="E106" s="202" t="s">
        <v>668</v>
      </c>
      <c r="F106" s="202" t="s">
        <v>669</v>
      </c>
      <c r="G106" s="189"/>
      <c r="H106" s="189"/>
      <c r="I106" s="192"/>
      <c r="J106" s="203">
        <f>BK106</f>
        <v>0</v>
      </c>
      <c r="K106" s="189"/>
      <c r="L106" s="194"/>
      <c r="M106" s="195"/>
      <c r="N106" s="196"/>
      <c r="O106" s="196"/>
      <c r="P106" s="197">
        <f>SUM(P107:P118)</f>
        <v>0</v>
      </c>
      <c r="Q106" s="196"/>
      <c r="R106" s="197">
        <f>SUM(R107:R118)</f>
        <v>0.25334999999999996</v>
      </c>
      <c r="S106" s="196"/>
      <c r="T106" s="198">
        <f>SUM(T107:T118)</f>
        <v>0.5850936000000001</v>
      </c>
      <c r="AR106" s="199" t="s">
        <v>142</v>
      </c>
      <c r="AT106" s="200" t="s">
        <v>71</v>
      </c>
      <c r="AU106" s="200" t="s">
        <v>80</v>
      </c>
      <c r="AY106" s="199" t="s">
        <v>133</v>
      </c>
      <c r="BK106" s="201">
        <f>SUM(BK107:BK118)</f>
        <v>0</v>
      </c>
    </row>
    <row r="107" spans="2:65" s="1" customFormat="1" ht="16.5" customHeight="1">
      <c r="B107" s="38"/>
      <c r="C107" s="204" t="s">
        <v>281</v>
      </c>
      <c r="D107" s="204" t="s">
        <v>136</v>
      </c>
      <c r="E107" s="205" t="s">
        <v>670</v>
      </c>
      <c r="F107" s="206" t="s">
        <v>671</v>
      </c>
      <c r="G107" s="207" t="s">
        <v>184</v>
      </c>
      <c r="H107" s="208">
        <v>6</v>
      </c>
      <c r="I107" s="209"/>
      <c r="J107" s="210">
        <f>ROUND(I107*H107,2)</f>
        <v>0</v>
      </c>
      <c r="K107" s="206" t="s">
        <v>140</v>
      </c>
      <c r="L107" s="43"/>
      <c r="M107" s="211" t="s">
        <v>19</v>
      </c>
      <c r="N107" s="212" t="s">
        <v>44</v>
      </c>
      <c r="O107" s="79"/>
      <c r="P107" s="213">
        <f>O107*H107</f>
        <v>0</v>
      </c>
      <c r="Q107" s="213">
        <v>0</v>
      </c>
      <c r="R107" s="213">
        <f>Q107*H107</f>
        <v>0</v>
      </c>
      <c r="S107" s="213">
        <v>0</v>
      </c>
      <c r="T107" s="214">
        <f>S107*H107</f>
        <v>0</v>
      </c>
      <c r="AR107" s="17" t="s">
        <v>228</v>
      </c>
      <c r="AT107" s="17" t="s">
        <v>136</v>
      </c>
      <c r="AU107" s="17" t="s">
        <v>142</v>
      </c>
      <c r="AY107" s="17" t="s">
        <v>133</v>
      </c>
      <c r="BE107" s="215">
        <f>IF(N107="základní",J107,0)</f>
        <v>0</v>
      </c>
      <c r="BF107" s="215">
        <f>IF(N107="snížená",J107,0)</f>
        <v>0</v>
      </c>
      <c r="BG107" s="215">
        <f>IF(N107="zákl. přenesená",J107,0)</f>
        <v>0</v>
      </c>
      <c r="BH107" s="215">
        <f>IF(N107="sníž. přenesená",J107,0)</f>
        <v>0</v>
      </c>
      <c r="BI107" s="215">
        <f>IF(N107="nulová",J107,0)</f>
        <v>0</v>
      </c>
      <c r="BJ107" s="17" t="s">
        <v>142</v>
      </c>
      <c r="BK107" s="215">
        <f>ROUND(I107*H107,2)</f>
        <v>0</v>
      </c>
      <c r="BL107" s="17" t="s">
        <v>228</v>
      </c>
      <c r="BM107" s="17" t="s">
        <v>672</v>
      </c>
    </row>
    <row r="108" spans="2:65" s="1" customFormat="1" ht="16.5" customHeight="1">
      <c r="B108" s="38"/>
      <c r="C108" s="204" t="s">
        <v>8</v>
      </c>
      <c r="D108" s="204" t="s">
        <v>136</v>
      </c>
      <c r="E108" s="205" t="s">
        <v>673</v>
      </c>
      <c r="F108" s="206" t="s">
        <v>674</v>
      </c>
      <c r="G108" s="207" t="s">
        <v>139</v>
      </c>
      <c r="H108" s="208">
        <v>23.922</v>
      </c>
      <c r="I108" s="209"/>
      <c r="J108" s="210">
        <f>ROUND(I108*H108,2)</f>
        <v>0</v>
      </c>
      <c r="K108" s="206" t="s">
        <v>140</v>
      </c>
      <c r="L108" s="43"/>
      <c r="M108" s="211" t="s">
        <v>19</v>
      </c>
      <c r="N108" s="212" t="s">
        <v>44</v>
      </c>
      <c r="O108" s="79"/>
      <c r="P108" s="213">
        <f>O108*H108</f>
        <v>0</v>
      </c>
      <c r="Q108" s="213">
        <v>0</v>
      </c>
      <c r="R108" s="213">
        <f>Q108*H108</f>
        <v>0</v>
      </c>
      <c r="S108" s="213">
        <v>0.0238</v>
      </c>
      <c r="T108" s="214">
        <f>S108*H108</f>
        <v>0.5693436000000001</v>
      </c>
      <c r="AR108" s="17" t="s">
        <v>228</v>
      </c>
      <c r="AT108" s="17" t="s">
        <v>136</v>
      </c>
      <c r="AU108" s="17" t="s">
        <v>142</v>
      </c>
      <c r="AY108" s="17" t="s">
        <v>133</v>
      </c>
      <c r="BE108" s="215">
        <f>IF(N108="základní",J108,0)</f>
        <v>0</v>
      </c>
      <c r="BF108" s="215">
        <f>IF(N108="snížená",J108,0)</f>
        <v>0</v>
      </c>
      <c r="BG108" s="215">
        <f>IF(N108="zákl. přenesená",J108,0)</f>
        <v>0</v>
      </c>
      <c r="BH108" s="215">
        <f>IF(N108="sníž. přenesená",J108,0)</f>
        <v>0</v>
      </c>
      <c r="BI108" s="215">
        <f>IF(N108="nulová",J108,0)</f>
        <v>0</v>
      </c>
      <c r="BJ108" s="17" t="s">
        <v>142</v>
      </c>
      <c r="BK108" s="215">
        <f>ROUND(I108*H108,2)</f>
        <v>0</v>
      </c>
      <c r="BL108" s="17" t="s">
        <v>228</v>
      </c>
      <c r="BM108" s="17" t="s">
        <v>675</v>
      </c>
    </row>
    <row r="109" spans="2:65" s="1" customFormat="1" ht="22.5" customHeight="1">
      <c r="B109" s="38"/>
      <c r="C109" s="204" t="s">
        <v>676</v>
      </c>
      <c r="D109" s="204" t="s">
        <v>136</v>
      </c>
      <c r="E109" s="205" t="s">
        <v>677</v>
      </c>
      <c r="F109" s="206" t="s">
        <v>678</v>
      </c>
      <c r="G109" s="207" t="s">
        <v>184</v>
      </c>
      <c r="H109" s="208">
        <v>5</v>
      </c>
      <c r="I109" s="209"/>
      <c r="J109" s="210">
        <f>ROUND(I109*H109,2)</f>
        <v>0</v>
      </c>
      <c r="K109" s="206" t="s">
        <v>140</v>
      </c>
      <c r="L109" s="43"/>
      <c r="M109" s="211" t="s">
        <v>19</v>
      </c>
      <c r="N109" s="212" t="s">
        <v>44</v>
      </c>
      <c r="O109" s="79"/>
      <c r="P109" s="213">
        <f>O109*H109</f>
        <v>0</v>
      </c>
      <c r="Q109" s="213">
        <v>0.04126</v>
      </c>
      <c r="R109" s="213">
        <f>Q109*H109</f>
        <v>0.20629999999999998</v>
      </c>
      <c r="S109" s="213">
        <v>0</v>
      </c>
      <c r="T109" s="214">
        <f>S109*H109</f>
        <v>0</v>
      </c>
      <c r="AR109" s="17" t="s">
        <v>228</v>
      </c>
      <c r="AT109" s="17" t="s">
        <v>136</v>
      </c>
      <c r="AU109" s="17" t="s">
        <v>142</v>
      </c>
      <c r="AY109" s="17" t="s">
        <v>133</v>
      </c>
      <c r="BE109" s="215">
        <f>IF(N109="základní",J109,0)</f>
        <v>0</v>
      </c>
      <c r="BF109" s="215">
        <f>IF(N109="snížená",J109,0)</f>
        <v>0</v>
      </c>
      <c r="BG109" s="215">
        <f>IF(N109="zákl. přenesená",J109,0)</f>
        <v>0</v>
      </c>
      <c r="BH109" s="215">
        <f>IF(N109="sníž. přenesená",J109,0)</f>
        <v>0</v>
      </c>
      <c r="BI109" s="215">
        <f>IF(N109="nulová",J109,0)</f>
        <v>0</v>
      </c>
      <c r="BJ109" s="17" t="s">
        <v>142</v>
      </c>
      <c r="BK109" s="215">
        <f>ROUND(I109*H109,2)</f>
        <v>0</v>
      </c>
      <c r="BL109" s="17" t="s">
        <v>228</v>
      </c>
      <c r="BM109" s="17" t="s">
        <v>679</v>
      </c>
    </row>
    <row r="110" spans="2:65" s="1" customFormat="1" ht="22.5" customHeight="1">
      <c r="B110" s="38"/>
      <c r="C110" s="204" t="s">
        <v>342</v>
      </c>
      <c r="D110" s="204" t="s">
        <v>136</v>
      </c>
      <c r="E110" s="205" t="s">
        <v>680</v>
      </c>
      <c r="F110" s="206" t="s">
        <v>681</v>
      </c>
      <c r="G110" s="207" t="s">
        <v>184</v>
      </c>
      <c r="H110" s="208">
        <v>1</v>
      </c>
      <c r="I110" s="209"/>
      <c r="J110" s="210">
        <f>ROUND(I110*H110,2)</f>
        <v>0</v>
      </c>
      <c r="K110" s="206" t="s">
        <v>140</v>
      </c>
      <c r="L110" s="43"/>
      <c r="M110" s="211" t="s">
        <v>19</v>
      </c>
      <c r="N110" s="212" t="s">
        <v>44</v>
      </c>
      <c r="O110" s="79"/>
      <c r="P110" s="213">
        <f>O110*H110</f>
        <v>0</v>
      </c>
      <c r="Q110" s="213">
        <v>0.04684</v>
      </c>
      <c r="R110" s="213">
        <f>Q110*H110</f>
        <v>0.04684</v>
      </c>
      <c r="S110" s="213">
        <v>0</v>
      </c>
      <c r="T110" s="214">
        <f>S110*H110</f>
        <v>0</v>
      </c>
      <c r="AR110" s="17" t="s">
        <v>228</v>
      </c>
      <c r="AT110" s="17" t="s">
        <v>136</v>
      </c>
      <c r="AU110" s="17" t="s">
        <v>142</v>
      </c>
      <c r="AY110" s="17" t="s">
        <v>133</v>
      </c>
      <c r="BE110" s="215">
        <f>IF(N110="základní",J110,0)</f>
        <v>0</v>
      </c>
      <c r="BF110" s="215">
        <f>IF(N110="snížená",J110,0)</f>
        <v>0</v>
      </c>
      <c r="BG110" s="215">
        <f>IF(N110="zákl. přenesená",J110,0)</f>
        <v>0</v>
      </c>
      <c r="BH110" s="215">
        <f>IF(N110="sníž. přenesená",J110,0)</f>
        <v>0</v>
      </c>
      <c r="BI110" s="215">
        <f>IF(N110="nulová",J110,0)</f>
        <v>0</v>
      </c>
      <c r="BJ110" s="17" t="s">
        <v>142</v>
      </c>
      <c r="BK110" s="215">
        <f>ROUND(I110*H110,2)</f>
        <v>0</v>
      </c>
      <c r="BL110" s="17" t="s">
        <v>228</v>
      </c>
      <c r="BM110" s="17" t="s">
        <v>682</v>
      </c>
    </row>
    <row r="111" spans="2:65" s="1" customFormat="1" ht="16.5" customHeight="1">
      <c r="B111" s="38"/>
      <c r="C111" s="204" t="s">
        <v>292</v>
      </c>
      <c r="D111" s="204" t="s">
        <v>136</v>
      </c>
      <c r="E111" s="205" t="s">
        <v>683</v>
      </c>
      <c r="F111" s="206" t="s">
        <v>684</v>
      </c>
      <c r="G111" s="207" t="s">
        <v>184</v>
      </c>
      <c r="H111" s="208">
        <v>6</v>
      </c>
      <c r="I111" s="209"/>
      <c r="J111" s="210">
        <f>ROUND(I111*H111,2)</f>
        <v>0</v>
      </c>
      <c r="K111" s="206" t="s">
        <v>140</v>
      </c>
      <c r="L111" s="43"/>
      <c r="M111" s="211" t="s">
        <v>19</v>
      </c>
      <c r="N111" s="212" t="s">
        <v>44</v>
      </c>
      <c r="O111" s="79"/>
      <c r="P111" s="213">
        <f>O111*H111</f>
        <v>0</v>
      </c>
      <c r="Q111" s="213">
        <v>0</v>
      </c>
      <c r="R111" s="213">
        <f>Q111*H111</f>
        <v>0</v>
      </c>
      <c r="S111" s="213">
        <v>0</v>
      </c>
      <c r="T111" s="214">
        <f>S111*H111</f>
        <v>0</v>
      </c>
      <c r="AR111" s="17" t="s">
        <v>228</v>
      </c>
      <c r="AT111" s="17" t="s">
        <v>136</v>
      </c>
      <c r="AU111" s="17" t="s">
        <v>142</v>
      </c>
      <c r="AY111" s="17" t="s">
        <v>133</v>
      </c>
      <c r="BE111" s="215">
        <f>IF(N111="základní",J111,0)</f>
        <v>0</v>
      </c>
      <c r="BF111" s="215">
        <f>IF(N111="snížená",J111,0)</f>
        <v>0</v>
      </c>
      <c r="BG111" s="215">
        <f>IF(N111="zákl. přenesená",J111,0)</f>
        <v>0</v>
      </c>
      <c r="BH111" s="215">
        <f>IF(N111="sníž. přenesená",J111,0)</f>
        <v>0</v>
      </c>
      <c r="BI111" s="215">
        <f>IF(N111="nulová",J111,0)</f>
        <v>0</v>
      </c>
      <c r="BJ111" s="17" t="s">
        <v>142</v>
      </c>
      <c r="BK111" s="215">
        <f>ROUND(I111*H111,2)</f>
        <v>0</v>
      </c>
      <c r="BL111" s="17" t="s">
        <v>228</v>
      </c>
      <c r="BM111" s="17" t="s">
        <v>685</v>
      </c>
    </row>
    <row r="112" spans="2:65" s="1" customFormat="1" ht="16.5" customHeight="1">
      <c r="B112" s="38"/>
      <c r="C112" s="204" t="s">
        <v>355</v>
      </c>
      <c r="D112" s="204" t="s">
        <v>136</v>
      </c>
      <c r="E112" s="205" t="s">
        <v>686</v>
      </c>
      <c r="F112" s="206" t="s">
        <v>687</v>
      </c>
      <c r="G112" s="207" t="s">
        <v>139</v>
      </c>
      <c r="H112" s="208">
        <v>100</v>
      </c>
      <c r="I112" s="209"/>
      <c r="J112" s="210">
        <f>ROUND(I112*H112,2)</f>
        <v>0</v>
      </c>
      <c r="K112" s="206" t="s">
        <v>140</v>
      </c>
      <c r="L112" s="43"/>
      <c r="M112" s="211" t="s">
        <v>19</v>
      </c>
      <c r="N112" s="212" t="s">
        <v>44</v>
      </c>
      <c r="O112" s="79"/>
      <c r="P112" s="213">
        <f>O112*H112</f>
        <v>0</v>
      </c>
      <c r="Q112" s="213">
        <v>0</v>
      </c>
      <c r="R112" s="213">
        <f>Q112*H112</f>
        <v>0</v>
      </c>
      <c r="S112" s="213">
        <v>0</v>
      </c>
      <c r="T112" s="214">
        <f>S112*H112</f>
        <v>0</v>
      </c>
      <c r="AR112" s="17" t="s">
        <v>228</v>
      </c>
      <c r="AT112" s="17" t="s">
        <v>136</v>
      </c>
      <c r="AU112" s="17" t="s">
        <v>142</v>
      </c>
      <c r="AY112" s="17" t="s">
        <v>133</v>
      </c>
      <c r="BE112" s="215">
        <f>IF(N112="základní",J112,0)</f>
        <v>0</v>
      </c>
      <c r="BF112" s="215">
        <f>IF(N112="snížená",J112,0)</f>
        <v>0</v>
      </c>
      <c r="BG112" s="215">
        <f>IF(N112="zákl. přenesená",J112,0)</f>
        <v>0</v>
      </c>
      <c r="BH112" s="215">
        <f>IF(N112="sníž. přenesená",J112,0)</f>
        <v>0</v>
      </c>
      <c r="BI112" s="215">
        <f>IF(N112="nulová",J112,0)</f>
        <v>0</v>
      </c>
      <c r="BJ112" s="17" t="s">
        <v>142</v>
      </c>
      <c r="BK112" s="215">
        <f>ROUND(I112*H112,2)</f>
        <v>0</v>
      </c>
      <c r="BL112" s="17" t="s">
        <v>228</v>
      </c>
      <c r="BM112" s="17" t="s">
        <v>688</v>
      </c>
    </row>
    <row r="113" spans="2:47" s="1" customFormat="1" ht="12">
      <c r="B113" s="38"/>
      <c r="C113" s="39"/>
      <c r="D113" s="216" t="s">
        <v>144</v>
      </c>
      <c r="E113" s="39"/>
      <c r="F113" s="217" t="s">
        <v>689</v>
      </c>
      <c r="G113" s="39"/>
      <c r="H113" s="39"/>
      <c r="I113" s="130"/>
      <c r="J113" s="39"/>
      <c r="K113" s="39"/>
      <c r="L113" s="43"/>
      <c r="M113" s="218"/>
      <c r="N113" s="79"/>
      <c r="O113" s="79"/>
      <c r="P113" s="79"/>
      <c r="Q113" s="79"/>
      <c r="R113" s="79"/>
      <c r="S113" s="79"/>
      <c r="T113" s="80"/>
      <c r="AT113" s="17" t="s">
        <v>144</v>
      </c>
      <c r="AU113" s="17" t="s">
        <v>142</v>
      </c>
    </row>
    <row r="114" spans="2:65" s="1" customFormat="1" ht="16.5" customHeight="1">
      <c r="B114" s="38"/>
      <c r="C114" s="204" t="s">
        <v>690</v>
      </c>
      <c r="D114" s="204" t="s">
        <v>136</v>
      </c>
      <c r="E114" s="205" t="s">
        <v>691</v>
      </c>
      <c r="F114" s="206" t="s">
        <v>692</v>
      </c>
      <c r="G114" s="207" t="s">
        <v>184</v>
      </c>
      <c r="H114" s="208">
        <v>21</v>
      </c>
      <c r="I114" s="209"/>
      <c r="J114" s="210">
        <f>ROUND(I114*H114,2)</f>
        <v>0</v>
      </c>
      <c r="K114" s="206" t="s">
        <v>140</v>
      </c>
      <c r="L114" s="43"/>
      <c r="M114" s="211" t="s">
        <v>19</v>
      </c>
      <c r="N114" s="212" t="s">
        <v>44</v>
      </c>
      <c r="O114" s="79"/>
      <c r="P114" s="213">
        <f>O114*H114</f>
        <v>0</v>
      </c>
      <c r="Q114" s="213">
        <v>1E-05</v>
      </c>
      <c r="R114" s="213">
        <f>Q114*H114</f>
        <v>0.00021</v>
      </c>
      <c r="S114" s="213">
        <v>0.00075</v>
      </c>
      <c r="T114" s="214">
        <f>S114*H114</f>
        <v>0.01575</v>
      </c>
      <c r="AR114" s="17" t="s">
        <v>228</v>
      </c>
      <c r="AT114" s="17" t="s">
        <v>136</v>
      </c>
      <c r="AU114" s="17" t="s">
        <v>142</v>
      </c>
      <c r="AY114" s="17" t="s">
        <v>133</v>
      </c>
      <c r="BE114" s="215">
        <f>IF(N114="základní",J114,0)</f>
        <v>0</v>
      </c>
      <c r="BF114" s="215">
        <f>IF(N114="snížená",J114,0)</f>
        <v>0</v>
      </c>
      <c r="BG114" s="215">
        <f>IF(N114="zákl. přenesená",J114,0)</f>
        <v>0</v>
      </c>
      <c r="BH114" s="215">
        <f>IF(N114="sníž. přenesená",J114,0)</f>
        <v>0</v>
      </c>
      <c r="BI114" s="215">
        <f>IF(N114="nulová",J114,0)</f>
        <v>0</v>
      </c>
      <c r="BJ114" s="17" t="s">
        <v>142</v>
      </c>
      <c r="BK114" s="215">
        <f>ROUND(I114*H114,2)</f>
        <v>0</v>
      </c>
      <c r="BL114" s="17" t="s">
        <v>228</v>
      </c>
      <c r="BM114" s="17" t="s">
        <v>693</v>
      </c>
    </row>
    <row r="115" spans="2:65" s="1" customFormat="1" ht="16.5" customHeight="1">
      <c r="B115" s="38"/>
      <c r="C115" s="204" t="s">
        <v>694</v>
      </c>
      <c r="D115" s="204" t="s">
        <v>136</v>
      </c>
      <c r="E115" s="205" t="s">
        <v>695</v>
      </c>
      <c r="F115" s="206" t="s">
        <v>696</v>
      </c>
      <c r="G115" s="207" t="s">
        <v>139</v>
      </c>
      <c r="H115" s="208">
        <v>100</v>
      </c>
      <c r="I115" s="209"/>
      <c r="J115" s="210">
        <f>ROUND(I115*H115,2)</f>
        <v>0</v>
      </c>
      <c r="K115" s="206" t="s">
        <v>140</v>
      </c>
      <c r="L115" s="43"/>
      <c r="M115" s="211" t="s">
        <v>19</v>
      </c>
      <c r="N115" s="212" t="s">
        <v>44</v>
      </c>
      <c r="O115" s="79"/>
      <c r="P115" s="213">
        <f>O115*H115</f>
        <v>0</v>
      </c>
      <c r="Q115" s="213">
        <v>0</v>
      </c>
      <c r="R115" s="213">
        <f>Q115*H115</f>
        <v>0</v>
      </c>
      <c r="S115" s="213">
        <v>0</v>
      </c>
      <c r="T115" s="214">
        <f>S115*H115</f>
        <v>0</v>
      </c>
      <c r="AR115" s="17" t="s">
        <v>228</v>
      </c>
      <c r="AT115" s="17" t="s">
        <v>136</v>
      </c>
      <c r="AU115" s="17" t="s">
        <v>142</v>
      </c>
      <c r="AY115" s="17" t="s">
        <v>133</v>
      </c>
      <c r="BE115" s="215">
        <f>IF(N115="základní",J115,0)</f>
        <v>0</v>
      </c>
      <c r="BF115" s="215">
        <f>IF(N115="snížená",J115,0)</f>
        <v>0</v>
      </c>
      <c r="BG115" s="215">
        <f>IF(N115="zákl. přenesená",J115,0)</f>
        <v>0</v>
      </c>
      <c r="BH115" s="215">
        <f>IF(N115="sníž. přenesená",J115,0)</f>
        <v>0</v>
      </c>
      <c r="BI115" s="215">
        <f>IF(N115="nulová",J115,0)</f>
        <v>0</v>
      </c>
      <c r="BJ115" s="17" t="s">
        <v>142</v>
      </c>
      <c r="BK115" s="215">
        <f>ROUND(I115*H115,2)</f>
        <v>0</v>
      </c>
      <c r="BL115" s="17" t="s">
        <v>228</v>
      </c>
      <c r="BM115" s="17" t="s">
        <v>697</v>
      </c>
    </row>
    <row r="116" spans="2:47" s="1" customFormat="1" ht="12">
      <c r="B116" s="38"/>
      <c r="C116" s="39"/>
      <c r="D116" s="216" t="s">
        <v>144</v>
      </c>
      <c r="E116" s="39"/>
      <c r="F116" s="217" t="s">
        <v>698</v>
      </c>
      <c r="G116" s="39"/>
      <c r="H116" s="39"/>
      <c r="I116" s="130"/>
      <c r="J116" s="39"/>
      <c r="K116" s="39"/>
      <c r="L116" s="43"/>
      <c r="M116" s="218"/>
      <c r="N116" s="79"/>
      <c r="O116" s="79"/>
      <c r="P116" s="79"/>
      <c r="Q116" s="79"/>
      <c r="R116" s="79"/>
      <c r="S116" s="79"/>
      <c r="T116" s="80"/>
      <c r="AT116" s="17" t="s">
        <v>144</v>
      </c>
      <c r="AU116" s="17" t="s">
        <v>142</v>
      </c>
    </row>
    <row r="117" spans="2:65" s="1" customFormat="1" ht="22.5" customHeight="1">
      <c r="B117" s="38"/>
      <c r="C117" s="204" t="s">
        <v>350</v>
      </c>
      <c r="D117" s="204" t="s">
        <v>136</v>
      </c>
      <c r="E117" s="205" t="s">
        <v>699</v>
      </c>
      <c r="F117" s="206" t="s">
        <v>700</v>
      </c>
      <c r="G117" s="207" t="s">
        <v>315</v>
      </c>
      <c r="H117" s="229"/>
      <c r="I117" s="209"/>
      <c r="J117" s="210">
        <f>ROUND(I117*H117,2)</f>
        <v>0</v>
      </c>
      <c r="K117" s="206" t="s">
        <v>140</v>
      </c>
      <c r="L117" s="43"/>
      <c r="M117" s="211" t="s">
        <v>19</v>
      </c>
      <c r="N117" s="212" t="s">
        <v>44</v>
      </c>
      <c r="O117" s="79"/>
      <c r="P117" s="213">
        <f>O117*H117</f>
        <v>0</v>
      </c>
      <c r="Q117" s="213">
        <v>0</v>
      </c>
      <c r="R117" s="213">
        <f>Q117*H117</f>
        <v>0</v>
      </c>
      <c r="S117" s="213">
        <v>0</v>
      </c>
      <c r="T117" s="214">
        <f>S117*H117</f>
        <v>0</v>
      </c>
      <c r="AR117" s="17" t="s">
        <v>228</v>
      </c>
      <c r="AT117" s="17" t="s">
        <v>136</v>
      </c>
      <c r="AU117" s="17" t="s">
        <v>142</v>
      </c>
      <c r="AY117" s="17" t="s">
        <v>133</v>
      </c>
      <c r="BE117" s="215">
        <f>IF(N117="základní",J117,0)</f>
        <v>0</v>
      </c>
      <c r="BF117" s="215">
        <f>IF(N117="snížená",J117,0)</f>
        <v>0</v>
      </c>
      <c r="BG117" s="215">
        <f>IF(N117="zákl. přenesená",J117,0)</f>
        <v>0</v>
      </c>
      <c r="BH117" s="215">
        <f>IF(N117="sníž. přenesená",J117,0)</f>
        <v>0</v>
      </c>
      <c r="BI117" s="215">
        <f>IF(N117="nulová",J117,0)</f>
        <v>0</v>
      </c>
      <c r="BJ117" s="17" t="s">
        <v>142</v>
      </c>
      <c r="BK117" s="215">
        <f>ROUND(I117*H117,2)</f>
        <v>0</v>
      </c>
      <c r="BL117" s="17" t="s">
        <v>228</v>
      </c>
      <c r="BM117" s="17" t="s">
        <v>701</v>
      </c>
    </row>
    <row r="118" spans="2:47" s="1" customFormat="1" ht="12">
      <c r="B118" s="38"/>
      <c r="C118" s="39"/>
      <c r="D118" s="216" t="s">
        <v>144</v>
      </c>
      <c r="E118" s="39"/>
      <c r="F118" s="217" t="s">
        <v>702</v>
      </c>
      <c r="G118" s="39"/>
      <c r="H118" s="39"/>
      <c r="I118" s="130"/>
      <c r="J118" s="39"/>
      <c r="K118" s="39"/>
      <c r="L118" s="43"/>
      <c r="M118" s="218"/>
      <c r="N118" s="79"/>
      <c r="O118" s="79"/>
      <c r="P118" s="79"/>
      <c r="Q118" s="79"/>
      <c r="R118" s="79"/>
      <c r="S118" s="79"/>
      <c r="T118" s="80"/>
      <c r="AT118" s="17" t="s">
        <v>144</v>
      </c>
      <c r="AU118" s="17" t="s">
        <v>142</v>
      </c>
    </row>
    <row r="119" spans="2:63" s="10" customFormat="1" ht="25.9" customHeight="1">
      <c r="B119" s="188"/>
      <c r="C119" s="189"/>
      <c r="D119" s="190" t="s">
        <v>71</v>
      </c>
      <c r="E119" s="191" t="s">
        <v>599</v>
      </c>
      <c r="F119" s="191" t="s">
        <v>600</v>
      </c>
      <c r="G119" s="189"/>
      <c r="H119" s="189"/>
      <c r="I119" s="192"/>
      <c r="J119" s="193">
        <f>BK119</f>
        <v>0</v>
      </c>
      <c r="K119" s="189"/>
      <c r="L119" s="194"/>
      <c r="M119" s="195"/>
      <c r="N119" s="196"/>
      <c r="O119" s="196"/>
      <c r="P119" s="197">
        <f>SUM(P120:P121)</f>
        <v>0</v>
      </c>
      <c r="Q119" s="196"/>
      <c r="R119" s="197">
        <f>SUM(R120:R121)</f>
        <v>0</v>
      </c>
      <c r="S119" s="196"/>
      <c r="T119" s="198">
        <f>SUM(T120:T121)</f>
        <v>0</v>
      </c>
      <c r="AR119" s="199" t="s">
        <v>141</v>
      </c>
      <c r="AT119" s="200" t="s">
        <v>71</v>
      </c>
      <c r="AU119" s="200" t="s">
        <v>72</v>
      </c>
      <c r="AY119" s="199" t="s">
        <v>133</v>
      </c>
      <c r="BK119" s="201">
        <f>SUM(BK120:BK121)</f>
        <v>0</v>
      </c>
    </row>
    <row r="120" spans="2:65" s="1" customFormat="1" ht="16.5" customHeight="1">
      <c r="B120" s="38"/>
      <c r="C120" s="204" t="s">
        <v>359</v>
      </c>
      <c r="D120" s="204" t="s">
        <v>136</v>
      </c>
      <c r="E120" s="205" t="s">
        <v>703</v>
      </c>
      <c r="F120" s="206" t="s">
        <v>704</v>
      </c>
      <c r="G120" s="207" t="s">
        <v>604</v>
      </c>
      <c r="H120" s="208">
        <v>8</v>
      </c>
      <c r="I120" s="209"/>
      <c r="J120" s="210">
        <f>ROUND(I120*H120,2)</f>
        <v>0</v>
      </c>
      <c r="K120" s="206" t="s">
        <v>140</v>
      </c>
      <c r="L120" s="43"/>
      <c r="M120" s="211" t="s">
        <v>19</v>
      </c>
      <c r="N120" s="212" t="s">
        <v>44</v>
      </c>
      <c r="O120" s="79"/>
      <c r="P120" s="213">
        <f>O120*H120</f>
        <v>0</v>
      </c>
      <c r="Q120" s="213">
        <v>0</v>
      </c>
      <c r="R120" s="213">
        <f>Q120*H120</f>
        <v>0</v>
      </c>
      <c r="S120" s="213">
        <v>0</v>
      </c>
      <c r="T120" s="214">
        <f>S120*H120</f>
        <v>0</v>
      </c>
      <c r="AR120" s="17" t="s">
        <v>605</v>
      </c>
      <c r="AT120" s="17" t="s">
        <v>136</v>
      </c>
      <c r="AU120" s="17" t="s">
        <v>80</v>
      </c>
      <c r="AY120" s="17" t="s">
        <v>133</v>
      </c>
      <c r="BE120" s="215">
        <f>IF(N120="základní",J120,0)</f>
        <v>0</v>
      </c>
      <c r="BF120" s="215">
        <f>IF(N120="snížená",J120,0)</f>
        <v>0</v>
      </c>
      <c r="BG120" s="215">
        <f>IF(N120="zákl. přenesená",J120,0)</f>
        <v>0</v>
      </c>
      <c r="BH120" s="215">
        <f>IF(N120="sníž. přenesená",J120,0)</f>
        <v>0</v>
      </c>
      <c r="BI120" s="215">
        <f>IF(N120="nulová",J120,0)</f>
        <v>0</v>
      </c>
      <c r="BJ120" s="17" t="s">
        <v>142</v>
      </c>
      <c r="BK120" s="215">
        <f>ROUND(I120*H120,2)</f>
        <v>0</v>
      </c>
      <c r="BL120" s="17" t="s">
        <v>605</v>
      </c>
      <c r="BM120" s="17" t="s">
        <v>705</v>
      </c>
    </row>
    <row r="121" spans="2:65" s="1" customFormat="1" ht="22.5" customHeight="1">
      <c r="B121" s="38"/>
      <c r="C121" s="204" t="s">
        <v>706</v>
      </c>
      <c r="D121" s="204" t="s">
        <v>136</v>
      </c>
      <c r="E121" s="205" t="s">
        <v>602</v>
      </c>
      <c r="F121" s="206" t="s">
        <v>707</v>
      </c>
      <c r="G121" s="207" t="s">
        <v>604</v>
      </c>
      <c r="H121" s="208">
        <v>4</v>
      </c>
      <c r="I121" s="209"/>
      <c r="J121" s="210">
        <f>ROUND(I121*H121,2)</f>
        <v>0</v>
      </c>
      <c r="K121" s="206" t="s">
        <v>140</v>
      </c>
      <c r="L121" s="43"/>
      <c r="M121" s="241" t="s">
        <v>19</v>
      </c>
      <c r="N121" s="242" t="s">
        <v>44</v>
      </c>
      <c r="O121" s="243"/>
      <c r="P121" s="244">
        <f>O121*H121</f>
        <v>0</v>
      </c>
      <c r="Q121" s="244">
        <v>0</v>
      </c>
      <c r="R121" s="244">
        <f>Q121*H121</f>
        <v>0</v>
      </c>
      <c r="S121" s="244">
        <v>0</v>
      </c>
      <c r="T121" s="245">
        <f>S121*H121</f>
        <v>0</v>
      </c>
      <c r="AR121" s="17" t="s">
        <v>605</v>
      </c>
      <c r="AT121" s="17" t="s">
        <v>136</v>
      </c>
      <c r="AU121" s="17" t="s">
        <v>80</v>
      </c>
      <c r="AY121" s="17" t="s">
        <v>133</v>
      </c>
      <c r="BE121" s="215">
        <f>IF(N121="základní",J121,0)</f>
        <v>0</v>
      </c>
      <c r="BF121" s="215">
        <f>IF(N121="snížená",J121,0)</f>
        <v>0</v>
      </c>
      <c r="BG121" s="215">
        <f>IF(N121="zákl. přenesená",J121,0)</f>
        <v>0</v>
      </c>
      <c r="BH121" s="215">
        <f>IF(N121="sníž. přenesená",J121,0)</f>
        <v>0</v>
      </c>
      <c r="BI121" s="215">
        <f>IF(N121="nulová",J121,0)</f>
        <v>0</v>
      </c>
      <c r="BJ121" s="17" t="s">
        <v>142</v>
      </c>
      <c r="BK121" s="215">
        <f>ROUND(I121*H121,2)</f>
        <v>0</v>
      </c>
      <c r="BL121" s="17" t="s">
        <v>605</v>
      </c>
      <c r="BM121" s="17" t="s">
        <v>708</v>
      </c>
    </row>
    <row r="122" spans="2:12" s="1" customFormat="1" ht="6.95" customHeight="1">
      <c r="B122" s="57"/>
      <c r="C122" s="58"/>
      <c r="D122" s="58"/>
      <c r="E122" s="58"/>
      <c r="F122" s="58"/>
      <c r="G122" s="58"/>
      <c r="H122" s="58"/>
      <c r="I122" s="154"/>
      <c r="J122" s="58"/>
      <c r="K122" s="58"/>
      <c r="L122" s="43"/>
    </row>
  </sheetData>
  <sheetProtection password="CC35" sheet="1" objects="1" scenarios="1" formatColumns="0" formatRows="0" autoFilter="0"/>
  <autoFilter ref="C83:K121"/>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50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3"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87</v>
      </c>
    </row>
    <row r="3" spans="2:46" ht="6.95" customHeight="1">
      <c r="B3" s="124"/>
      <c r="C3" s="125"/>
      <c r="D3" s="125"/>
      <c r="E3" s="125"/>
      <c r="F3" s="125"/>
      <c r="G3" s="125"/>
      <c r="H3" s="125"/>
      <c r="I3" s="126"/>
      <c r="J3" s="125"/>
      <c r="K3" s="125"/>
      <c r="L3" s="20"/>
      <c r="AT3" s="17" t="s">
        <v>80</v>
      </c>
    </row>
    <row r="4" spans="2:46" ht="24.95" customHeight="1">
      <c r="B4" s="20"/>
      <c r="D4" s="127" t="s">
        <v>97</v>
      </c>
      <c r="L4" s="20"/>
      <c r="M4" s="24" t="s">
        <v>10</v>
      </c>
      <c r="AT4" s="17" t="s">
        <v>4</v>
      </c>
    </row>
    <row r="5" spans="2:12" ht="6.95" customHeight="1">
      <c r="B5" s="20"/>
      <c r="L5" s="20"/>
    </row>
    <row r="6" spans="2:12" ht="12" customHeight="1">
      <c r="B6" s="20"/>
      <c r="D6" s="128" t="s">
        <v>16</v>
      </c>
      <c r="L6" s="20"/>
    </row>
    <row r="7" spans="2:12" ht="16.5" customHeight="1">
      <c r="B7" s="20"/>
      <c r="E7" s="129" t="str">
        <f>'Rekapitulace stavby'!K6</f>
        <v>Domov Barbora - Stavební úpravy 1. a 2. NP, Pirknerovo nám. 206, KH</v>
      </c>
      <c r="F7" s="128"/>
      <c r="G7" s="128"/>
      <c r="H7" s="128"/>
      <c r="L7" s="20"/>
    </row>
    <row r="8" spans="2:12" s="1" customFormat="1" ht="12" customHeight="1">
      <c r="B8" s="43"/>
      <c r="D8" s="128" t="s">
        <v>98</v>
      </c>
      <c r="I8" s="130"/>
      <c r="L8" s="43"/>
    </row>
    <row r="9" spans="2:12" s="1" customFormat="1" ht="36.95" customHeight="1">
      <c r="B9" s="43"/>
      <c r="E9" s="131" t="s">
        <v>709</v>
      </c>
      <c r="F9" s="1"/>
      <c r="G9" s="1"/>
      <c r="H9" s="1"/>
      <c r="I9" s="130"/>
      <c r="L9" s="43"/>
    </row>
    <row r="10" spans="2:12" s="1" customFormat="1" ht="12">
      <c r="B10" s="43"/>
      <c r="I10" s="130"/>
      <c r="L10" s="43"/>
    </row>
    <row r="11" spans="2:12" s="1" customFormat="1" ht="12" customHeight="1">
      <c r="B11" s="43"/>
      <c r="D11" s="128" t="s">
        <v>18</v>
      </c>
      <c r="F11" s="17" t="s">
        <v>19</v>
      </c>
      <c r="I11" s="132" t="s">
        <v>20</v>
      </c>
      <c r="J11" s="17" t="s">
        <v>19</v>
      </c>
      <c r="L11" s="43"/>
    </row>
    <row r="12" spans="2:12" s="1" customFormat="1" ht="12" customHeight="1">
      <c r="B12" s="43"/>
      <c r="D12" s="128" t="s">
        <v>21</v>
      </c>
      <c r="F12" s="17" t="s">
        <v>22</v>
      </c>
      <c r="I12" s="132" t="s">
        <v>23</v>
      </c>
      <c r="J12" s="133" t="str">
        <f>'Rekapitulace stavby'!AN8</f>
        <v>15. 5. 2019</v>
      </c>
      <c r="L12" s="43"/>
    </row>
    <row r="13" spans="2:12" s="1" customFormat="1" ht="10.8" customHeight="1">
      <c r="B13" s="43"/>
      <c r="I13" s="130"/>
      <c r="L13" s="43"/>
    </row>
    <row r="14" spans="2:12" s="1" customFormat="1" ht="12" customHeight="1">
      <c r="B14" s="43"/>
      <c r="D14" s="128" t="s">
        <v>25</v>
      </c>
      <c r="I14" s="132" t="s">
        <v>26</v>
      </c>
      <c r="J14" s="17" t="s">
        <v>19</v>
      </c>
      <c r="L14" s="43"/>
    </row>
    <row r="15" spans="2:12" s="1" customFormat="1" ht="18" customHeight="1">
      <c r="B15" s="43"/>
      <c r="E15" s="17" t="s">
        <v>27</v>
      </c>
      <c r="I15" s="132" t="s">
        <v>28</v>
      </c>
      <c r="J15" s="17" t="s">
        <v>19</v>
      </c>
      <c r="L15" s="43"/>
    </row>
    <row r="16" spans="2:12" s="1" customFormat="1" ht="6.95" customHeight="1">
      <c r="B16" s="43"/>
      <c r="I16" s="130"/>
      <c r="L16" s="43"/>
    </row>
    <row r="17" spans="2:12" s="1" customFormat="1" ht="12" customHeight="1">
      <c r="B17" s="43"/>
      <c r="D17" s="128" t="s">
        <v>29</v>
      </c>
      <c r="I17" s="132" t="s">
        <v>26</v>
      </c>
      <c r="J17" s="33" t="str">
        <f>'Rekapitulace stavby'!AN13</f>
        <v>Vyplň údaj</v>
      </c>
      <c r="L17" s="43"/>
    </row>
    <row r="18" spans="2:12" s="1" customFormat="1" ht="18" customHeight="1">
      <c r="B18" s="43"/>
      <c r="E18" s="33" t="str">
        <f>'Rekapitulace stavby'!E14</f>
        <v>Vyplň údaj</v>
      </c>
      <c r="F18" s="17"/>
      <c r="G18" s="17"/>
      <c r="H18" s="17"/>
      <c r="I18" s="132" t="s">
        <v>28</v>
      </c>
      <c r="J18" s="33" t="str">
        <f>'Rekapitulace stavby'!AN14</f>
        <v>Vyplň údaj</v>
      </c>
      <c r="L18" s="43"/>
    </row>
    <row r="19" spans="2:12" s="1" customFormat="1" ht="6.95" customHeight="1">
      <c r="B19" s="43"/>
      <c r="I19" s="130"/>
      <c r="L19" s="43"/>
    </row>
    <row r="20" spans="2:12" s="1" customFormat="1" ht="12" customHeight="1">
      <c r="B20" s="43"/>
      <c r="D20" s="128" t="s">
        <v>31</v>
      </c>
      <c r="I20" s="132" t="s">
        <v>26</v>
      </c>
      <c r="J20" s="17" t="s">
        <v>19</v>
      </c>
      <c r="L20" s="43"/>
    </row>
    <row r="21" spans="2:12" s="1" customFormat="1" ht="18" customHeight="1">
      <c r="B21" s="43"/>
      <c r="E21" s="17" t="s">
        <v>32</v>
      </c>
      <c r="I21" s="132" t="s">
        <v>28</v>
      </c>
      <c r="J21" s="17" t="s">
        <v>19</v>
      </c>
      <c r="L21" s="43"/>
    </row>
    <row r="22" spans="2:12" s="1" customFormat="1" ht="6.95" customHeight="1">
      <c r="B22" s="43"/>
      <c r="I22" s="130"/>
      <c r="L22" s="43"/>
    </row>
    <row r="23" spans="2:12" s="1" customFormat="1" ht="12" customHeight="1">
      <c r="B23" s="43"/>
      <c r="D23" s="128" t="s">
        <v>34</v>
      </c>
      <c r="I23" s="132" t="s">
        <v>26</v>
      </c>
      <c r="J23" s="17" t="str">
        <f>IF('Rekapitulace stavby'!AN19="","",'Rekapitulace stavby'!AN19)</f>
        <v/>
      </c>
      <c r="L23" s="43"/>
    </row>
    <row r="24" spans="2:12" s="1" customFormat="1" ht="18" customHeight="1">
      <c r="B24" s="43"/>
      <c r="E24" s="17" t="str">
        <f>IF('Rekapitulace stavby'!E20="","",'Rekapitulace stavby'!E20)</f>
        <v xml:space="preserve"> </v>
      </c>
      <c r="I24" s="132" t="s">
        <v>28</v>
      </c>
      <c r="J24" s="17" t="str">
        <f>IF('Rekapitulace stavby'!AN20="","",'Rekapitulace stavby'!AN20)</f>
        <v/>
      </c>
      <c r="L24" s="43"/>
    </row>
    <row r="25" spans="2:12" s="1" customFormat="1" ht="6.95" customHeight="1">
      <c r="B25" s="43"/>
      <c r="I25" s="130"/>
      <c r="L25" s="43"/>
    </row>
    <row r="26" spans="2:12" s="1" customFormat="1" ht="12" customHeight="1">
      <c r="B26" s="43"/>
      <c r="D26" s="128" t="s">
        <v>36</v>
      </c>
      <c r="I26" s="130"/>
      <c r="L26" s="43"/>
    </row>
    <row r="27" spans="2:12" s="6" customFormat="1" ht="45" customHeight="1">
      <c r="B27" s="134"/>
      <c r="E27" s="135" t="s">
        <v>37</v>
      </c>
      <c r="F27" s="135"/>
      <c r="G27" s="135"/>
      <c r="H27" s="135"/>
      <c r="I27" s="136"/>
      <c r="L27" s="134"/>
    </row>
    <row r="28" spans="2:12" s="1" customFormat="1" ht="6.95" customHeight="1">
      <c r="B28" s="43"/>
      <c r="I28" s="130"/>
      <c r="L28" s="43"/>
    </row>
    <row r="29" spans="2:12" s="1" customFormat="1" ht="6.95" customHeight="1">
      <c r="B29" s="43"/>
      <c r="D29" s="71"/>
      <c r="E29" s="71"/>
      <c r="F29" s="71"/>
      <c r="G29" s="71"/>
      <c r="H29" s="71"/>
      <c r="I29" s="137"/>
      <c r="J29" s="71"/>
      <c r="K29" s="71"/>
      <c r="L29" s="43"/>
    </row>
    <row r="30" spans="2:12" s="1" customFormat="1" ht="25.4" customHeight="1">
      <c r="B30" s="43"/>
      <c r="D30" s="138" t="s">
        <v>38</v>
      </c>
      <c r="I30" s="130"/>
      <c r="J30" s="139">
        <f>ROUND(J96,2)</f>
        <v>0</v>
      </c>
      <c r="L30" s="43"/>
    </row>
    <row r="31" spans="2:12" s="1" customFormat="1" ht="6.95" customHeight="1">
      <c r="B31" s="43"/>
      <c r="D31" s="71"/>
      <c r="E31" s="71"/>
      <c r="F31" s="71"/>
      <c r="G31" s="71"/>
      <c r="H31" s="71"/>
      <c r="I31" s="137"/>
      <c r="J31" s="71"/>
      <c r="K31" s="71"/>
      <c r="L31" s="43"/>
    </row>
    <row r="32" spans="2:12" s="1" customFormat="1" ht="14.4" customHeight="1">
      <c r="B32" s="43"/>
      <c r="F32" s="140" t="s">
        <v>40</v>
      </c>
      <c r="I32" s="141" t="s">
        <v>39</v>
      </c>
      <c r="J32" s="140" t="s">
        <v>41</v>
      </c>
      <c r="L32" s="43"/>
    </row>
    <row r="33" spans="2:12" s="1" customFormat="1" ht="14.4" customHeight="1">
      <c r="B33" s="43"/>
      <c r="D33" s="128" t="s">
        <v>42</v>
      </c>
      <c r="E33" s="128" t="s">
        <v>43</v>
      </c>
      <c r="F33" s="142">
        <f>ROUND((SUM(BE96:BE499)),2)</f>
        <v>0</v>
      </c>
      <c r="I33" s="143">
        <v>0.21</v>
      </c>
      <c r="J33" s="142">
        <f>ROUND(((SUM(BE96:BE499))*I33),2)</f>
        <v>0</v>
      </c>
      <c r="L33" s="43"/>
    </row>
    <row r="34" spans="2:12" s="1" customFormat="1" ht="14.4" customHeight="1">
      <c r="B34" s="43"/>
      <c r="E34" s="128" t="s">
        <v>44</v>
      </c>
      <c r="F34" s="142">
        <f>ROUND((SUM(BF96:BF499)),2)</f>
        <v>0</v>
      </c>
      <c r="I34" s="143">
        <v>0.15</v>
      </c>
      <c r="J34" s="142">
        <f>ROUND(((SUM(BF96:BF499))*I34),2)</f>
        <v>0</v>
      </c>
      <c r="L34" s="43"/>
    </row>
    <row r="35" spans="2:12" s="1" customFormat="1" ht="14.4" customHeight="1" hidden="1">
      <c r="B35" s="43"/>
      <c r="E35" s="128" t="s">
        <v>45</v>
      </c>
      <c r="F35" s="142">
        <f>ROUND((SUM(BG96:BG499)),2)</f>
        <v>0</v>
      </c>
      <c r="I35" s="143">
        <v>0.21</v>
      </c>
      <c r="J35" s="142">
        <f>0</f>
        <v>0</v>
      </c>
      <c r="L35" s="43"/>
    </row>
    <row r="36" spans="2:12" s="1" customFormat="1" ht="14.4" customHeight="1" hidden="1">
      <c r="B36" s="43"/>
      <c r="E36" s="128" t="s">
        <v>46</v>
      </c>
      <c r="F36" s="142">
        <f>ROUND((SUM(BH96:BH499)),2)</f>
        <v>0</v>
      </c>
      <c r="I36" s="143">
        <v>0.15</v>
      </c>
      <c r="J36" s="142">
        <f>0</f>
        <v>0</v>
      </c>
      <c r="L36" s="43"/>
    </row>
    <row r="37" spans="2:12" s="1" customFormat="1" ht="14.4" customHeight="1" hidden="1">
      <c r="B37" s="43"/>
      <c r="E37" s="128" t="s">
        <v>47</v>
      </c>
      <c r="F37" s="142">
        <f>ROUND((SUM(BI96:BI499)),2)</f>
        <v>0</v>
      </c>
      <c r="I37" s="143">
        <v>0</v>
      </c>
      <c r="J37" s="142">
        <f>0</f>
        <v>0</v>
      </c>
      <c r="L37" s="43"/>
    </row>
    <row r="38" spans="2:12" s="1" customFormat="1" ht="6.95" customHeight="1">
      <c r="B38" s="43"/>
      <c r="I38" s="130"/>
      <c r="L38" s="43"/>
    </row>
    <row r="39" spans="2:12" s="1" customFormat="1" ht="25.4" customHeight="1">
      <c r="B39" s="43"/>
      <c r="C39" s="144"/>
      <c r="D39" s="145" t="s">
        <v>48</v>
      </c>
      <c r="E39" s="146"/>
      <c r="F39" s="146"/>
      <c r="G39" s="147" t="s">
        <v>49</v>
      </c>
      <c r="H39" s="148" t="s">
        <v>50</v>
      </c>
      <c r="I39" s="149"/>
      <c r="J39" s="150">
        <f>SUM(J30:J37)</f>
        <v>0</v>
      </c>
      <c r="K39" s="151"/>
      <c r="L39" s="43"/>
    </row>
    <row r="40" spans="2:12" s="1" customFormat="1" ht="14.4" customHeight="1">
      <c r="B40" s="152"/>
      <c r="C40" s="153"/>
      <c r="D40" s="153"/>
      <c r="E40" s="153"/>
      <c r="F40" s="153"/>
      <c r="G40" s="153"/>
      <c r="H40" s="153"/>
      <c r="I40" s="154"/>
      <c r="J40" s="153"/>
      <c r="K40" s="153"/>
      <c r="L40" s="43"/>
    </row>
    <row r="44" spans="2:12" s="1" customFormat="1" ht="6.95" customHeight="1">
      <c r="B44" s="155"/>
      <c r="C44" s="156"/>
      <c r="D44" s="156"/>
      <c r="E44" s="156"/>
      <c r="F44" s="156"/>
      <c r="G44" s="156"/>
      <c r="H44" s="156"/>
      <c r="I44" s="157"/>
      <c r="J44" s="156"/>
      <c r="K44" s="156"/>
      <c r="L44" s="43"/>
    </row>
    <row r="45" spans="2:12" s="1" customFormat="1" ht="24.95" customHeight="1">
      <c r="B45" s="38"/>
      <c r="C45" s="23" t="s">
        <v>100</v>
      </c>
      <c r="D45" s="39"/>
      <c r="E45" s="39"/>
      <c r="F45" s="39"/>
      <c r="G45" s="39"/>
      <c r="H45" s="39"/>
      <c r="I45" s="130"/>
      <c r="J45" s="39"/>
      <c r="K45" s="39"/>
      <c r="L45" s="43"/>
    </row>
    <row r="46" spans="2:12" s="1" customFormat="1" ht="6.95" customHeight="1">
      <c r="B46" s="38"/>
      <c r="C46" s="39"/>
      <c r="D46" s="39"/>
      <c r="E46" s="39"/>
      <c r="F46" s="39"/>
      <c r="G46" s="39"/>
      <c r="H46" s="39"/>
      <c r="I46" s="130"/>
      <c r="J46" s="39"/>
      <c r="K46" s="39"/>
      <c r="L46" s="43"/>
    </row>
    <row r="47" spans="2:12" s="1" customFormat="1" ht="12" customHeight="1">
      <c r="B47" s="38"/>
      <c r="C47" s="32" t="s">
        <v>16</v>
      </c>
      <c r="D47" s="39"/>
      <c r="E47" s="39"/>
      <c r="F47" s="39"/>
      <c r="G47" s="39"/>
      <c r="H47" s="39"/>
      <c r="I47" s="130"/>
      <c r="J47" s="39"/>
      <c r="K47" s="39"/>
      <c r="L47" s="43"/>
    </row>
    <row r="48" spans="2:12" s="1" customFormat="1" ht="16.5" customHeight="1">
      <c r="B48" s="38"/>
      <c r="C48" s="39"/>
      <c r="D48" s="39"/>
      <c r="E48" s="158" t="str">
        <f>E7</f>
        <v>Domov Barbora - Stavební úpravy 1. a 2. NP, Pirknerovo nám. 206, KH</v>
      </c>
      <c r="F48" s="32"/>
      <c r="G48" s="32"/>
      <c r="H48" s="32"/>
      <c r="I48" s="130"/>
      <c r="J48" s="39"/>
      <c r="K48" s="39"/>
      <c r="L48" s="43"/>
    </row>
    <row r="49" spans="2:12" s="1" customFormat="1" ht="12" customHeight="1">
      <c r="B49" s="38"/>
      <c r="C49" s="32" t="s">
        <v>98</v>
      </c>
      <c r="D49" s="39"/>
      <c r="E49" s="39"/>
      <c r="F49" s="39"/>
      <c r="G49" s="39"/>
      <c r="H49" s="39"/>
      <c r="I49" s="130"/>
      <c r="J49" s="39"/>
      <c r="K49" s="39"/>
      <c r="L49" s="43"/>
    </row>
    <row r="50" spans="2:12" s="1" customFormat="1" ht="16.5" customHeight="1">
      <c r="B50" s="38"/>
      <c r="C50" s="39"/>
      <c r="D50" s="39"/>
      <c r="E50" s="64" t="str">
        <f>E9</f>
        <v>18791-ST - Stavební část</v>
      </c>
      <c r="F50" s="39"/>
      <c r="G50" s="39"/>
      <c r="H50" s="39"/>
      <c r="I50" s="130"/>
      <c r="J50" s="39"/>
      <c r="K50" s="39"/>
      <c r="L50" s="43"/>
    </row>
    <row r="51" spans="2:12" s="1" customFormat="1" ht="6.95" customHeight="1">
      <c r="B51" s="38"/>
      <c r="C51" s="39"/>
      <c r="D51" s="39"/>
      <c r="E51" s="39"/>
      <c r="F51" s="39"/>
      <c r="G51" s="39"/>
      <c r="H51" s="39"/>
      <c r="I51" s="130"/>
      <c r="J51" s="39"/>
      <c r="K51" s="39"/>
      <c r="L51" s="43"/>
    </row>
    <row r="52" spans="2:12" s="1" customFormat="1" ht="12" customHeight="1">
      <c r="B52" s="38"/>
      <c r="C52" s="32" t="s">
        <v>21</v>
      </c>
      <c r="D52" s="39"/>
      <c r="E52" s="39"/>
      <c r="F52" s="27" t="str">
        <f>F12</f>
        <v>Pirknerovo nám. 206, Kutná Hora</v>
      </c>
      <c r="G52" s="39"/>
      <c r="H52" s="39"/>
      <c r="I52" s="132" t="s">
        <v>23</v>
      </c>
      <c r="J52" s="67" t="str">
        <f>IF(J12="","",J12)</f>
        <v>15. 5. 2019</v>
      </c>
      <c r="K52" s="39"/>
      <c r="L52" s="43"/>
    </row>
    <row r="53" spans="2:12" s="1" customFormat="1" ht="6.95" customHeight="1">
      <c r="B53" s="38"/>
      <c r="C53" s="39"/>
      <c r="D53" s="39"/>
      <c r="E53" s="39"/>
      <c r="F53" s="39"/>
      <c r="G53" s="39"/>
      <c r="H53" s="39"/>
      <c r="I53" s="130"/>
      <c r="J53" s="39"/>
      <c r="K53" s="39"/>
      <c r="L53" s="43"/>
    </row>
    <row r="54" spans="2:12" s="1" customFormat="1" ht="24.9" customHeight="1">
      <c r="B54" s="38"/>
      <c r="C54" s="32" t="s">
        <v>25</v>
      </c>
      <c r="D54" s="39"/>
      <c r="E54" s="39"/>
      <c r="F54" s="27" t="str">
        <f>E15</f>
        <v>Domov Barbora Kutná Hora, Pirknerovo nám. 228</v>
      </c>
      <c r="G54" s="39"/>
      <c r="H54" s="39"/>
      <c r="I54" s="132" t="s">
        <v>31</v>
      </c>
      <c r="J54" s="36" t="str">
        <f>E21</f>
        <v>Kutnohorská stavební projekce -ig Martin Hádek</v>
      </c>
      <c r="K54" s="39"/>
      <c r="L54" s="43"/>
    </row>
    <row r="55" spans="2:12" s="1" customFormat="1" ht="13.65" customHeight="1">
      <c r="B55" s="38"/>
      <c r="C55" s="32" t="s">
        <v>29</v>
      </c>
      <c r="D55" s="39"/>
      <c r="E55" s="39"/>
      <c r="F55" s="27" t="str">
        <f>IF(E18="","",E18)</f>
        <v>Vyplň údaj</v>
      </c>
      <c r="G55" s="39"/>
      <c r="H55" s="39"/>
      <c r="I55" s="132" t="s">
        <v>34</v>
      </c>
      <c r="J55" s="36" t="str">
        <f>E24</f>
        <v xml:space="preserve"> </v>
      </c>
      <c r="K55" s="39"/>
      <c r="L55" s="43"/>
    </row>
    <row r="56" spans="2:12" s="1" customFormat="1" ht="10.3" customHeight="1">
      <c r="B56" s="38"/>
      <c r="C56" s="39"/>
      <c r="D56" s="39"/>
      <c r="E56" s="39"/>
      <c r="F56" s="39"/>
      <c r="G56" s="39"/>
      <c r="H56" s="39"/>
      <c r="I56" s="130"/>
      <c r="J56" s="39"/>
      <c r="K56" s="39"/>
      <c r="L56" s="43"/>
    </row>
    <row r="57" spans="2:12" s="1" customFormat="1" ht="29.25" customHeight="1">
      <c r="B57" s="38"/>
      <c r="C57" s="159" t="s">
        <v>101</v>
      </c>
      <c r="D57" s="160"/>
      <c r="E57" s="160"/>
      <c r="F57" s="160"/>
      <c r="G57" s="160"/>
      <c r="H57" s="160"/>
      <c r="I57" s="161"/>
      <c r="J57" s="162" t="s">
        <v>102</v>
      </c>
      <c r="K57" s="160"/>
      <c r="L57" s="43"/>
    </row>
    <row r="58" spans="2:12" s="1" customFormat="1" ht="10.3" customHeight="1">
      <c r="B58" s="38"/>
      <c r="C58" s="39"/>
      <c r="D58" s="39"/>
      <c r="E58" s="39"/>
      <c r="F58" s="39"/>
      <c r="G58" s="39"/>
      <c r="H58" s="39"/>
      <c r="I58" s="130"/>
      <c r="J58" s="39"/>
      <c r="K58" s="39"/>
      <c r="L58" s="43"/>
    </row>
    <row r="59" spans="2:47" s="1" customFormat="1" ht="22.8" customHeight="1">
      <c r="B59" s="38"/>
      <c r="C59" s="163" t="s">
        <v>70</v>
      </c>
      <c r="D59" s="39"/>
      <c r="E59" s="39"/>
      <c r="F59" s="39"/>
      <c r="G59" s="39"/>
      <c r="H59" s="39"/>
      <c r="I59" s="130"/>
      <c r="J59" s="97">
        <f>J96</f>
        <v>0</v>
      </c>
      <c r="K59" s="39"/>
      <c r="L59" s="43"/>
      <c r="AU59" s="17" t="s">
        <v>103</v>
      </c>
    </row>
    <row r="60" spans="2:12" s="7" customFormat="1" ht="24.95" customHeight="1">
      <c r="B60" s="164"/>
      <c r="C60" s="165"/>
      <c r="D60" s="166" t="s">
        <v>104</v>
      </c>
      <c r="E60" s="167"/>
      <c r="F60" s="167"/>
      <c r="G60" s="167"/>
      <c r="H60" s="167"/>
      <c r="I60" s="168"/>
      <c r="J60" s="169">
        <f>J97</f>
        <v>0</v>
      </c>
      <c r="K60" s="165"/>
      <c r="L60" s="170"/>
    </row>
    <row r="61" spans="2:12" s="8" customFormat="1" ht="19.9" customHeight="1">
      <c r="B61" s="171"/>
      <c r="C61" s="172"/>
      <c r="D61" s="173" t="s">
        <v>710</v>
      </c>
      <c r="E61" s="174"/>
      <c r="F61" s="174"/>
      <c r="G61" s="174"/>
      <c r="H61" s="174"/>
      <c r="I61" s="175"/>
      <c r="J61" s="176">
        <f>J98</f>
        <v>0</v>
      </c>
      <c r="K61" s="172"/>
      <c r="L61" s="177"/>
    </row>
    <row r="62" spans="2:12" s="8" customFormat="1" ht="19.9" customHeight="1">
      <c r="B62" s="171"/>
      <c r="C62" s="172"/>
      <c r="D62" s="173" t="s">
        <v>711</v>
      </c>
      <c r="E62" s="174"/>
      <c r="F62" s="174"/>
      <c r="G62" s="174"/>
      <c r="H62" s="174"/>
      <c r="I62" s="175"/>
      <c r="J62" s="176">
        <f>J127</f>
        <v>0</v>
      </c>
      <c r="K62" s="172"/>
      <c r="L62" s="177"/>
    </row>
    <row r="63" spans="2:12" s="8" customFormat="1" ht="19.9" customHeight="1">
      <c r="B63" s="171"/>
      <c r="C63" s="172"/>
      <c r="D63" s="173" t="s">
        <v>712</v>
      </c>
      <c r="E63" s="174"/>
      <c r="F63" s="174"/>
      <c r="G63" s="174"/>
      <c r="H63" s="174"/>
      <c r="I63" s="175"/>
      <c r="J63" s="176">
        <f>J209</f>
        <v>0</v>
      </c>
      <c r="K63" s="172"/>
      <c r="L63" s="177"/>
    </row>
    <row r="64" spans="2:12" s="8" customFormat="1" ht="19.9" customHeight="1">
      <c r="B64" s="171"/>
      <c r="C64" s="172"/>
      <c r="D64" s="173" t="s">
        <v>109</v>
      </c>
      <c r="E64" s="174"/>
      <c r="F64" s="174"/>
      <c r="G64" s="174"/>
      <c r="H64" s="174"/>
      <c r="I64" s="175"/>
      <c r="J64" s="176">
        <f>J282</f>
        <v>0</v>
      </c>
      <c r="K64" s="172"/>
      <c r="L64" s="177"/>
    </row>
    <row r="65" spans="2:12" s="8" customFormat="1" ht="19.9" customHeight="1">
      <c r="B65" s="171"/>
      <c r="C65" s="172"/>
      <c r="D65" s="173" t="s">
        <v>110</v>
      </c>
      <c r="E65" s="174"/>
      <c r="F65" s="174"/>
      <c r="G65" s="174"/>
      <c r="H65" s="174"/>
      <c r="I65" s="175"/>
      <c r="J65" s="176">
        <f>J295</f>
        <v>0</v>
      </c>
      <c r="K65" s="172"/>
      <c r="L65" s="177"/>
    </row>
    <row r="66" spans="2:12" s="7" customFormat="1" ht="24.95" customHeight="1">
      <c r="B66" s="164"/>
      <c r="C66" s="165"/>
      <c r="D66" s="166" t="s">
        <v>111</v>
      </c>
      <c r="E66" s="167"/>
      <c r="F66" s="167"/>
      <c r="G66" s="167"/>
      <c r="H66" s="167"/>
      <c r="I66" s="168"/>
      <c r="J66" s="169">
        <f>J298</f>
        <v>0</v>
      </c>
      <c r="K66" s="165"/>
      <c r="L66" s="170"/>
    </row>
    <row r="67" spans="2:12" s="8" customFormat="1" ht="19.9" customHeight="1">
      <c r="B67" s="171"/>
      <c r="C67" s="172"/>
      <c r="D67" s="173" t="s">
        <v>713</v>
      </c>
      <c r="E67" s="174"/>
      <c r="F67" s="174"/>
      <c r="G67" s="174"/>
      <c r="H67" s="174"/>
      <c r="I67" s="175"/>
      <c r="J67" s="176">
        <f>J299</f>
        <v>0</v>
      </c>
      <c r="K67" s="172"/>
      <c r="L67" s="177"/>
    </row>
    <row r="68" spans="2:12" s="8" customFormat="1" ht="19.9" customHeight="1">
      <c r="B68" s="171"/>
      <c r="C68" s="172"/>
      <c r="D68" s="173" t="s">
        <v>714</v>
      </c>
      <c r="E68" s="174"/>
      <c r="F68" s="174"/>
      <c r="G68" s="174"/>
      <c r="H68" s="174"/>
      <c r="I68" s="175"/>
      <c r="J68" s="176">
        <f>J307</f>
        <v>0</v>
      </c>
      <c r="K68" s="172"/>
      <c r="L68" s="177"/>
    </row>
    <row r="69" spans="2:12" s="8" customFormat="1" ht="19.9" customHeight="1">
      <c r="B69" s="171"/>
      <c r="C69" s="172"/>
      <c r="D69" s="173" t="s">
        <v>715</v>
      </c>
      <c r="E69" s="174"/>
      <c r="F69" s="174"/>
      <c r="G69" s="174"/>
      <c r="H69" s="174"/>
      <c r="I69" s="175"/>
      <c r="J69" s="176">
        <f>J334</f>
        <v>0</v>
      </c>
      <c r="K69" s="172"/>
      <c r="L69" s="177"/>
    </row>
    <row r="70" spans="2:12" s="8" customFormat="1" ht="19.9" customHeight="1">
      <c r="B70" s="171"/>
      <c r="C70" s="172"/>
      <c r="D70" s="173" t="s">
        <v>716</v>
      </c>
      <c r="E70" s="174"/>
      <c r="F70" s="174"/>
      <c r="G70" s="174"/>
      <c r="H70" s="174"/>
      <c r="I70" s="175"/>
      <c r="J70" s="176">
        <f>J343</f>
        <v>0</v>
      </c>
      <c r="K70" s="172"/>
      <c r="L70" s="177"/>
    </row>
    <row r="71" spans="2:12" s="8" customFormat="1" ht="19.9" customHeight="1">
      <c r="B71" s="171"/>
      <c r="C71" s="172"/>
      <c r="D71" s="173" t="s">
        <v>717</v>
      </c>
      <c r="E71" s="174"/>
      <c r="F71" s="174"/>
      <c r="G71" s="174"/>
      <c r="H71" s="174"/>
      <c r="I71" s="175"/>
      <c r="J71" s="176">
        <f>J354</f>
        <v>0</v>
      </c>
      <c r="K71" s="172"/>
      <c r="L71" s="177"/>
    </row>
    <row r="72" spans="2:12" s="8" customFormat="1" ht="19.9" customHeight="1">
      <c r="B72" s="171"/>
      <c r="C72" s="172"/>
      <c r="D72" s="173" t="s">
        <v>718</v>
      </c>
      <c r="E72" s="174"/>
      <c r="F72" s="174"/>
      <c r="G72" s="174"/>
      <c r="H72" s="174"/>
      <c r="I72" s="175"/>
      <c r="J72" s="176">
        <f>J383</f>
        <v>0</v>
      </c>
      <c r="K72" s="172"/>
      <c r="L72" s="177"/>
    </row>
    <row r="73" spans="2:12" s="8" customFormat="1" ht="19.9" customHeight="1">
      <c r="B73" s="171"/>
      <c r="C73" s="172"/>
      <c r="D73" s="173" t="s">
        <v>719</v>
      </c>
      <c r="E73" s="174"/>
      <c r="F73" s="174"/>
      <c r="G73" s="174"/>
      <c r="H73" s="174"/>
      <c r="I73" s="175"/>
      <c r="J73" s="176">
        <f>J413</f>
        <v>0</v>
      </c>
      <c r="K73" s="172"/>
      <c r="L73" s="177"/>
    </row>
    <row r="74" spans="2:12" s="8" customFormat="1" ht="19.9" customHeight="1">
      <c r="B74" s="171"/>
      <c r="C74" s="172"/>
      <c r="D74" s="173" t="s">
        <v>116</v>
      </c>
      <c r="E74" s="174"/>
      <c r="F74" s="174"/>
      <c r="G74" s="174"/>
      <c r="H74" s="174"/>
      <c r="I74" s="175"/>
      <c r="J74" s="176">
        <f>J433</f>
        <v>0</v>
      </c>
      <c r="K74" s="172"/>
      <c r="L74" s="177"/>
    </row>
    <row r="75" spans="2:12" s="8" customFormat="1" ht="19.9" customHeight="1">
      <c r="B75" s="171"/>
      <c r="C75" s="172"/>
      <c r="D75" s="173" t="s">
        <v>720</v>
      </c>
      <c r="E75" s="174"/>
      <c r="F75" s="174"/>
      <c r="G75" s="174"/>
      <c r="H75" s="174"/>
      <c r="I75" s="175"/>
      <c r="J75" s="176">
        <f>J464</f>
        <v>0</v>
      </c>
      <c r="K75" s="172"/>
      <c r="L75" s="177"/>
    </row>
    <row r="76" spans="2:12" s="8" customFormat="1" ht="19.9" customHeight="1">
      <c r="B76" s="171"/>
      <c r="C76" s="172"/>
      <c r="D76" s="173" t="s">
        <v>721</v>
      </c>
      <c r="E76" s="174"/>
      <c r="F76" s="174"/>
      <c r="G76" s="174"/>
      <c r="H76" s="174"/>
      <c r="I76" s="175"/>
      <c r="J76" s="176">
        <f>J468</f>
        <v>0</v>
      </c>
      <c r="K76" s="172"/>
      <c r="L76" s="177"/>
    </row>
    <row r="77" spans="2:12" s="1" customFormat="1" ht="21.8" customHeight="1">
      <c r="B77" s="38"/>
      <c r="C77" s="39"/>
      <c r="D77" s="39"/>
      <c r="E77" s="39"/>
      <c r="F77" s="39"/>
      <c r="G77" s="39"/>
      <c r="H77" s="39"/>
      <c r="I77" s="130"/>
      <c r="J77" s="39"/>
      <c r="K77" s="39"/>
      <c r="L77" s="43"/>
    </row>
    <row r="78" spans="2:12" s="1" customFormat="1" ht="6.95" customHeight="1">
      <c r="B78" s="57"/>
      <c r="C78" s="58"/>
      <c r="D78" s="58"/>
      <c r="E78" s="58"/>
      <c r="F78" s="58"/>
      <c r="G78" s="58"/>
      <c r="H78" s="58"/>
      <c r="I78" s="154"/>
      <c r="J78" s="58"/>
      <c r="K78" s="58"/>
      <c r="L78" s="43"/>
    </row>
    <row r="82" spans="2:12" s="1" customFormat="1" ht="6.95" customHeight="1">
      <c r="B82" s="59"/>
      <c r="C82" s="60"/>
      <c r="D82" s="60"/>
      <c r="E82" s="60"/>
      <c r="F82" s="60"/>
      <c r="G82" s="60"/>
      <c r="H82" s="60"/>
      <c r="I82" s="157"/>
      <c r="J82" s="60"/>
      <c r="K82" s="60"/>
      <c r="L82" s="43"/>
    </row>
    <row r="83" spans="2:12" s="1" customFormat="1" ht="24.95" customHeight="1">
      <c r="B83" s="38"/>
      <c r="C83" s="23" t="s">
        <v>118</v>
      </c>
      <c r="D83" s="39"/>
      <c r="E83" s="39"/>
      <c r="F83" s="39"/>
      <c r="G83" s="39"/>
      <c r="H83" s="39"/>
      <c r="I83" s="130"/>
      <c r="J83" s="39"/>
      <c r="K83" s="39"/>
      <c r="L83" s="43"/>
    </row>
    <row r="84" spans="2:12" s="1" customFormat="1" ht="6.95" customHeight="1">
      <c r="B84" s="38"/>
      <c r="C84" s="39"/>
      <c r="D84" s="39"/>
      <c r="E84" s="39"/>
      <c r="F84" s="39"/>
      <c r="G84" s="39"/>
      <c r="H84" s="39"/>
      <c r="I84" s="130"/>
      <c r="J84" s="39"/>
      <c r="K84" s="39"/>
      <c r="L84" s="43"/>
    </row>
    <row r="85" spans="2:12" s="1" customFormat="1" ht="12" customHeight="1">
      <c r="B85" s="38"/>
      <c r="C85" s="32" t="s">
        <v>16</v>
      </c>
      <c r="D85" s="39"/>
      <c r="E85" s="39"/>
      <c r="F85" s="39"/>
      <c r="G85" s="39"/>
      <c r="H85" s="39"/>
      <c r="I85" s="130"/>
      <c r="J85" s="39"/>
      <c r="K85" s="39"/>
      <c r="L85" s="43"/>
    </row>
    <row r="86" spans="2:12" s="1" customFormat="1" ht="16.5" customHeight="1">
      <c r="B86" s="38"/>
      <c r="C86" s="39"/>
      <c r="D86" s="39"/>
      <c r="E86" s="158" t="str">
        <f>E7</f>
        <v>Domov Barbora - Stavební úpravy 1. a 2. NP, Pirknerovo nám. 206, KH</v>
      </c>
      <c r="F86" s="32"/>
      <c r="G86" s="32"/>
      <c r="H86" s="32"/>
      <c r="I86" s="130"/>
      <c r="J86" s="39"/>
      <c r="K86" s="39"/>
      <c r="L86" s="43"/>
    </row>
    <row r="87" spans="2:12" s="1" customFormat="1" ht="12" customHeight="1">
      <c r="B87" s="38"/>
      <c r="C87" s="32" t="s">
        <v>98</v>
      </c>
      <c r="D87" s="39"/>
      <c r="E87" s="39"/>
      <c r="F87" s="39"/>
      <c r="G87" s="39"/>
      <c r="H87" s="39"/>
      <c r="I87" s="130"/>
      <c r="J87" s="39"/>
      <c r="K87" s="39"/>
      <c r="L87" s="43"/>
    </row>
    <row r="88" spans="2:12" s="1" customFormat="1" ht="16.5" customHeight="1">
      <c r="B88" s="38"/>
      <c r="C88" s="39"/>
      <c r="D88" s="39"/>
      <c r="E88" s="64" t="str">
        <f>E9</f>
        <v>18791-ST - Stavební část</v>
      </c>
      <c r="F88" s="39"/>
      <c r="G88" s="39"/>
      <c r="H88" s="39"/>
      <c r="I88" s="130"/>
      <c r="J88" s="39"/>
      <c r="K88" s="39"/>
      <c r="L88" s="43"/>
    </row>
    <row r="89" spans="2:12" s="1" customFormat="1" ht="6.95" customHeight="1">
      <c r="B89" s="38"/>
      <c r="C89" s="39"/>
      <c r="D89" s="39"/>
      <c r="E89" s="39"/>
      <c r="F89" s="39"/>
      <c r="G89" s="39"/>
      <c r="H89" s="39"/>
      <c r="I89" s="130"/>
      <c r="J89" s="39"/>
      <c r="K89" s="39"/>
      <c r="L89" s="43"/>
    </row>
    <row r="90" spans="2:12" s="1" customFormat="1" ht="12" customHeight="1">
      <c r="B90" s="38"/>
      <c r="C90" s="32" t="s">
        <v>21</v>
      </c>
      <c r="D90" s="39"/>
      <c r="E90" s="39"/>
      <c r="F90" s="27" t="str">
        <f>F12</f>
        <v>Pirknerovo nám. 206, Kutná Hora</v>
      </c>
      <c r="G90" s="39"/>
      <c r="H90" s="39"/>
      <c r="I90" s="132" t="s">
        <v>23</v>
      </c>
      <c r="J90" s="67" t="str">
        <f>IF(J12="","",J12)</f>
        <v>15. 5. 2019</v>
      </c>
      <c r="K90" s="39"/>
      <c r="L90" s="43"/>
    </row>
    <row r="91" spans="2:12" s="1" customFormat="1" ht="6.95" customHeight="1">
      <c r="B91" s="38"/>
      <c r="C91" s="39"/>
      <c r="D91" s="39"/>
      <c r="E91" s="39"/>
      <c r="F91" s="39"/>
      <c r="G91" s="39"/>
      <c r="H91" s="39"/>
      <c r="I91" s="130"/>
      <c r="J91" s="39"/>
      <c r="K91" s="39"/>
      <c r="L91" s="43"/>
    </row>
    <row r="92" spans="2:12" s="1" customFormat="1" ht="24.9" customHeight="1">
      <c r="B92" s="38"/>
      <c r="C92" s="32" t="s">
        <v>25</v>
      </c>
      <c r="D92" s="39"/>
      <c r="E92" s="39"/>
      <c r="F92" s="27" t="str">
        <f>E15</f>
        <v>Domov Barbora Kutná Hora, Pirknerovo nám. 228</v>
      </c>
      <c r="G92" s="39"/>
      <c r="H92" s="39"/>
      <c r="I92" s="132" t="s">
        <v>31</v>
      </c>
      <c r="J92" s="36" t="str">
        <f>E21</f>
        <v>Kutnohorská stavební projekce -ig Martin Hádek</v>
      </c>
      <c r="K92" s="39"/>
      <c r="L92" s="43"/>
    </row>
    <row r="93" spans="2:12" s="1" customFormat="1" ht="13.65" customHeight="1">
      <c r="B93" s="38"/>
      <c r="C93" s="32" t="s">
        <v>29</v>
      </c>
      <c r="D93" s="39"/>
      <c r="E93" s="39"/>
      <c r="F93" s="27" t="str">
        <f>IF(E18="","",E18)</f>
        <v>Vyplň údaj</v>
      </c>
      <c r="G93" s="39"/>
      <c r="H93" s="39"/>
      <c r="I93" s="132" t="s">
        <v>34</v>
      </c>
      <c r="J93" s="36" t="str">
        <f>E24</f>
        <v xml:space="preserve"> </v>
      </c>
      <c r="K93" s="39"/>
      <c r="L93" s="43"/>
    </row>
    <row r="94" spans="2:12" s="1" customFormat="1" ht="10.3" customHeight="1">
      <c r="B94" s="38"/>
      <c r="C94" s="39"/>
      <c r="D94" s="39"/>
      <c r="E94" s="39"/>
      <c r="F94" s="39"/>
      <c r="G94" s="39"/>
      <c r="H94" s="39"/>
      <c r="I94" s="130"/>
      <c r="J94" s="39"/>
      <c r="K94" s="39"/>
      <c r="L94" s="43"/>
    </row>
    <row r="95" spans="2:20" s="9" customFormat="1" ht="29.25" customHeight="1">
      <c r="B95" s="178"/>
      <c r="C95" s="179" t="s">
        <v>119</v>
      </c>
      <c r="D95" s="180" t="s">
        <v>57</v>
      </c>
      <c r="E95" s="180" t="s">
        <v>53</v>
      </c>
      <c r="F95" s="180" t="s">
        <v>54</v>
      </c>
      <c r="G95" s="180" t="s">
        <v>120</v>
      </c>
      <c r="H95" s="180" t="s">
        <v>121</v>
      </c>
      <c r="I95" s="181" t="s">
        <v>122</v>
      </c>
      <c r="J95" s="180" t="s">
        <v>102</v>
      </c>
      <c r="K95" s="182" t="s">
        <v>123</v>
      </c>
      <c r="L95" s="183"/>
      <c r="M95" s="87" t="s">
        <v>19</v>
      </c>
      <c r="N95" s="88" t="s">
        <v>42</v>
      </c>
      <c r="O95" s="88" t="s">
        <v>124</v>
      </c>
      <c r="P95" s="88" t="s">
        <v>125</v>
      </c>
      <c r="Q95" s="88" t="s">
        <v>126</v>
      </c>
      <c r="R95" s="88" t="s">
        <v>127</v>
      </c>
      <c r="S95" s="88" t="s">
        <v>128</v>
      </c>
      <c r="T95" s="89" t="s">
        <v>129</v>
      </c>
    </row>
    <row r="96" spans="2:63" s="1" customFormat="1" ht="22.8" customHeight="1">
      <c r="B96" s="38"/>
      <c r="C96" s="94" t="s">
        <v>130</v>
      </c>
      <c r="D96" s="39"/>
      <c r="E96" s="39"/>
      <c r="F96" s="39"/>
      <c r="G96" s="39"/>
      <c r="H96" s="39"/>
      <c r="I96" s="130"/>
      <c r="J96" s="184">
        <f>BK96</f>
        <v>0</v>
      </c>
      <c r="K96" s="39"/>
      <c r="L96" s="43"/>
      <c r="M96" s="90"/>
      <c r="N96" s="91"/>
      <c r="O96" s="91"/>
      <c r="P96" s="185">
        <f>P97+P298</f>
        <v>0</v>
      </c>
      <c r="Q96" s="91"/>
      <c r="R96" s="185">
        <f>R97+R298</f>
        <v>41.91338905</v>
      </c>
      <c r="S96" s="91"/>
      <c r="T96" s="186">
        <f>T97+T298</f>
        <v>57.049359149999994</v>
      </c>
      <c r="AT96" s="17" t="s">
        <v>71</v>
      </c>
      <c r="AU96" s="17" t="s">
        <v>103</v>
      </c>
      <c r="BK96" s="187">
        <f>BK97+BK298</f>
        <v>0</v>
      </c>
    </row>
    <row r="97" spans="2:63" s="10" customFormat="1" ht="25.9" customHeight="1">
      <c r="B97" s="188"/>
      <c r="C97" s="189"/>
      <c r="D97" s="190" t="s">
        <v>71</v>
      </c>
      <c r="E97" s="191" t="s">
        <v>131</v>
      </c>
      <c r="F97" s="191" t="s">
        <v>132</v>
      </c>
      <c r="G97" s="189"/>
      <c r="H97" s="189"/>
      <c r="I97" s="192"/>
      <c r="J97" s="193">
        <f>BK97</f>
        <v>0</v>
      </c>
      <c r="K97" s="189"/>
      <c r="L97" s="194"/>
      <c r="M97" s="195"/>
      <c r="N97" s="196"/>
      <c r="O97" s="196"/>
      <c r="P97" s="197">
        <f>P98+P127+P209+P282+P295</f>
        <v>0</v>
      </c>
      <c r="Q97" s="196"/>
      <c r="R97" s="197">
        <f>R98+R127+R209+R282+R295</f>
        <v>37.04111329</v>
      </c>
      <c r="S97" s="196"/>
      <c r="T97" s="198">
        <f>T98+T127+T209+T282+T295</f>
        <v>49.038881999999994</v>
      </c>
      <c r="AR97" s="199" t="s">
        <v>80</v>
      </c>
      <c r="AT97" s="200" t="s">
        <v>71</v>
      </c>
      <c r="AU97" s="200" t="s">
        <v>72</v>
      </c>
      <c r="AY97" s="199" t="s">
        <v>133</v>
      </c>
      <c r="BK97" s="201">
        <f>BK98+BK127+BK209+BK282+BK295</f>
        <v>0</v>
      </c>
    </row>
    <row r="98" spans="2:63" s="10" customFormat="1" ht="22.8" customHeight="1">
      <c r="B98" s="188"/>
      <c r="C98" s="189"/>
      <c r="D98" s="190" t="s">
        <v>71</v>
      </c>
      <c r="E98" s="202" t="s">
        <v>629</v>
      </c>
      <c r="F98" s="202" t="s">
        <v>722</v>
      </c>
      <c r="G98" s="189"/>
      <c r="H98" s="189"/>
      <c r="I98" s="192"/>
      <c r="J98" s="203">
        <f>BK98</f>
        <v>0</v>
      </c>
      <c r="K98" s="189"/>
      <c r="L98" s="194"/>
      <c r="M98" s="195"/>
      <c r="N98" s="196"/>
      <c r="O98" s="196"/>
      <c r="P98" s="197">
        <f>SUM(P99:P126)</f>
        <v>0</v>
      </c>
      <c r="Q98" s="196"/>
      <c r="R98" s="197">
        <f>SUM(R99:R126)</f>
        <v>8.59967381</v>
      </c>
      <c r="S98" s="196"/>
      <c r="T98" s="198">
        <f>SUM(T99:T126)</f>
        <v>0</v>
      </c>
      <c r="AR98" s="199" t="s">
        <v>80</v>
      </c>
      <c r="AT98" s="200" t="s">
        <v>71</v>
      </c>
      <c r="AU98" s="200" t="s">
        <v>80</v>
      </c>
      <c r="AY98" s="199" t="s">
        <v>133</v>
      </c>
      <c r="BK98" s="201">
        <f>SUM(BK99:BK126)</f>
        <v>0</v>
      </c>
    </row>
    <row r="99" spans="2:65" s="1" customFormat="1" ht="16.5" customHeight="1">
      <c r="B99" s="38"/>
      <c r="C99" s="204" t="s">
        <v>80</v>
      </c>
      <c r="D99" s="204" t="s">
        <v>136</v>
      </c>
      <c r="E99" s="205" t="s">
        <v>723</v>
      </c>
      <c r="F99" s="206" t="s">
        <v>724</v>
      </c>
      <c r="G99" s="207" t="s">
        <v>139</v>
      </c>
      <c r="H99" s="208">
        <v>2.112</v>
      </c>
      <c r="I99" s="209"/>
      <c r="J99" s="210">
        <f>ROUND(I99*H99,2)</f>
        <v>0</v>
      </c>
      <c r="K99" s="206" t="s">
        <v>140</v>
      </c>
      <c r="L99" s="43"/>
      <c r="M99" s="211" t="s">
        <v>19</v>
      </c>
      <c r="N99" s="212" t="s">
        <v>44</v>
      </c>
      <c r="O99" s="79"/>
      <c r="P99" s="213">
        <f>O99*H99</f>
        <v>0</v>
      </c>
      <c r="Q99" s="213">
        <v>0.14857</v>
      </c>
      <c r="R99" s="213">
        <f>Q99*H99</f>
        <v>0.31377984000000003</v>
      </c>
      <c r="S99" s="213">
        <v>0</v>
      </c>
      <c r="T99" s="214">
        <f>S99*H99</f>
        <v>0</v>
      </c>
      <c r="AR99" s="17" t="s">
        <v>141</v>
      </c>
      <c r="AT99" s="17" t="s">
        <v>136</v>
      </c>
      <c r="AU99" s="17" t="s">
        <v>142</v>
      </c>
      <c r="AY99" s="17" t="s">
        <v>133</v>
      </c>
      <c r="BE99" s="215">
        <f>IF(N99="základní",J99,0)</f>
        <v>0</v>
      </c>
      <c r="BF99" s="215">
        <f>IF(N99="snížená",J99,0)</f>
        <v>0</v>
      </c>
      <c r="BG99" s="215">
        <f>IF(N99="zákl. přenesená",J99,0)</f>
        <v>0</v>
      </c>
      <c r="BH99" s="215">
        <f>IF(N99="sníž. přenesená",J99,0)</f>
        <v>0</v>
      </c>
      <c r="BI99" s="215">
        <f>IF(N99="nulová",J99,0)</f>
        <v>0</v>
      </c>
      <c r="BJ99" s="17" t="s">
        <v>142</v>
      </c>
      <c r="BK99" s="215">
        <f>ROUND(I99*H99,2)</f>
        <v>0</v>
      </c>
      <c r="BL99" s="17" t="s">
        <v>141</v>
      </c>
      <c r="BM99" s="17" t="s">
        <v>725</v>
      </c>
    </row>
    <row r="100" spans="2:51" s="11" customFormat="1" ht="12">
      <c r="B100" s="219"/>
      <c r="C100" s="220"/>
      <c r="D100" s="216" t="s">
        <v>208</v>
      </c>
      <c r="E100" s="240" t="s">
        <v>19</v>
      </c>
      <c r="F100" s="221" t="s">
        <v>726</v>
      </c>
      <c r="G100" s="220"/>
      <c r="H100" s="222">
        <v>2.112</v>
      </c>
      <c r="I100" s="223"/>
      <c r="J100" s="220"/>
      <c r="K100" s="220"/>
      <c r="L100" s="224"/>
      <c r="M100" s="225"/>
      <c r="N100" s="226"/>
      <c r="O100" s="226"/>
      <c r="P100" s="226"/>
      <c r="Q100" s="226"/>
      <c r="R100" s="226"/>
      <c r="S100" s="226"/>
      <c r="T100" s="227"/>
      <c r="AT100" s="228" t="s">
        <v>208</v>
      </c>
      <c r="AU100" s="228" t="s">
        <v>142</v>
      </c>
      <c r="AV100" s="11" t="s">
        <v>142</v>
      </c>
      <c r="AW100" s="11" t="s">
        <v>33</v>
      </c>
      <c r="AX100" s="11" t="s">
        <v>80</v>
      </c>
      <c r="AY100" s="228" t="s">
        <v>133</v>
      </c>
    </row>
    <row r="101" spans="2:65" s="1" customFormat="1" ht="16.5" customHeight="1">
      <c r="B101" s="38"/>
      <c r="C101" s="204" t="s">
        <v>142</v>
      </c>
      <c r="D101" s="204" t="s">
        <v>136</v>
      </c>
      <c r="E101" s="205" t="s">
        <v>727</v>
      </c>
      <c r="F101" s="206" t="s">
        <v>728</v>
      </c>
      <c r="G101" s="207" t="s">
        <v>149</v>
      </c>
      <c r="H101" s="208">
        <v>0.219</v>
      </c>
      <c r="I101" s="209"/>
      <c r="J101" s="210">
        <f>ROUND(I101*H101,2)</f>
        <v>0</v>
      </c>
      <c r="K101" s="206" t="s">
        <v>140</v>
      </c>
      <c r="L101" s="43"/>
      <c r="M101" s="211" t="s">
        <v>19</v>
      </c>
      <c r="N101" s="212" t="s">
        <v>44</v>
      </c>
      <c r="O101" s="79"/>
      <c r="P101" s="213">
        <f>O101*H101</f>
        <v>0</v>
      </c>
      <c r="Q101" s="213">
        <v>2.4533</v>
      </c>
      <c r="R101" s="213">
        <f>Q101*H101</f>
        <v>0.5372727</v>
      </c>
      <c r="S101" s="213">
        <v>0</v>
      </c>
      <c r="T101" s="214">
        <f>S101*H101</f>
        <v>0</v>
      </c>
      <c r="AR101" s="17" t="s">
        <v>141</v>
      </c>
      <c r="AT101" s="17" t="s">
        <v>136</v>
      </c>
      <c r="AU101" s="17" t="s">
        <v>142</v>
      </c>
      <c r="AY101" s="17" t="s">
        <v>133</v>
      </c>
      <c r="BE101" s="215">
        <f>IF(N101="základní",J101,0)</f>
        <v>0</v>
      </c>
      <c r="BF101" s="215">
        <f>IF(N101="snížená",J101,0)</f>
        <v>0</v>
      </c>
      <c r="BG101" s="215">
        <f>IF(N101="zákl. přenesená",J101,0)</f>
        <v>0</v>
      </c>
      <c r="BH101" s="215">
        <f>IF(N101="sníž. přenesená",J101,0)</f>
        <v>0</v>
      </c>
      <c r="BI101" s="215">
        <f>IF(N101="nulová",J101,0)</f>
        <v>0</v>
      </c>
      <c r="BJ101" s="17" t="s">
        <v>142</v>
      </c>
      <c r="BK101" s="215">
        <f>ROUND(I101*H101,2)</f>
        <v>0</v>
      </c>
      <c r="BL101" s="17" t="s">
        <v>141</v>
      </c>
      <c r="BM101" s="17" t="s">
        <v>729</v>
      </c>
    </row>
    <row r="102" spans="2:51" s="11" customFormat="1" ht="12">
      <c r="B102" s="219"/>
      <c r="C102" s="220"/>
      <c r="D102" s="216" t="s">
        <v>208</v>
      </c>
      <c r="E102" s="240" t="s">
        <v>19</v>
      </c>
      <c r="F102" s="221" t="s">
        <v>730</v>
      </c>
      <c r="G102" s="220"/>
      <c r="H102" s="222">
        <v>0.219</v>
      </c>
      <c r="I102" s="223"/>
      <c r="J102" s="220"/>
      <c r="K102" s="220"/>
      <c r="L102" s="224"/>
      <c r="M102" s="225"/>
      <c r="N102" s="226"/>
      <c r="O102" s="226"/>
      <c r="P102" s="226"/>
      <c r="Q102" s="226"/>
      <c r="R102" s="226"/>
      <c r="S102" s="226"/>
      <c r="T102" s="227"/>
      <c r="AT102" s="228" t="s">
        <v>208</v>
      </c>
      <c r="AU102" s="228" t="s">
        <v>142</v>
      </c>
      <c r="AV102" s="11" t="s">
        <v>142</v>
      </c>
      <c r="AW102" s="11" t="s">
        <v>33</v>
      </c>
      <c r="AX102" s="11" t="s">
        <v>80</v>
      </c>
      <c r="AY102" s="228" t="s">
        <v>133</v>
      </c>
    </row>
    <row r="103" spans="2:65" s="1" customFormat="1" ht="22.5" customHeight="1">
      <c r="B103" s="38"/>
      <c r="C103" s="204" t="s">
        <v>629</v>
      </c>
      <c r="D103" s="204" t="s">
        <v>136</v>
      </c>
      <c r="E103" s="205" t="s">
        <v>731</v>
      </c>
      <c r="F103" s="206" t="s">
        <v>732</v>
      </c>
      <c r="G103" s="207" t="s">
        <v>139</v>
      </c>
      <c r="H103" s="208">
        <v>1.919</v>
      </c>
      <c r="I103" s="209"/>
      <c r="J103" s="210">
        <f>ROUND(I103*H103,2)</f>
        <v>0</v>
      </c>
      <c r="K103" s="206" t="s">
        <v>140</v>
      </c>
      <c r="L103" s="43"/>
      <c r="M103" s="211" t="s">
        <v>19</v>
      </c>
      <c r="N103" s="212" t="s">
        <v>44</v>
      </c>
      <c r="O103" s="79"/>
      <c r="P103" s="213">
        <f>O103*H103</f>
        <v>0</v>
      </c>
      <c r="Q103" s="213">
        <v>0.01052</v>
      </c>
      <c r="R103" s="213">
        <f>Q103*H103</f>
        <v>0.020187880000000002</v>
      </c>
      <c r="S103" s="213">
        <v>0</v>
      </c>
      <c r="T103" s="214">
        <f>S103*H103</f>
        <v>0</v>
      </c>
      <c r="AR103" s="17" t="s">
        <v>141</v>
      </c>
      <c r="AT103" s="17" t="s">
        <v>136</v>
      </c>
      <c r="AU103" s="17" t="s">
        <v>142</v>
      </c>
      <c r="AY103" s="17" t="s">
        <v>133</v>
      </c>
      <c r="BE103" s="215">
        <f>IF(N103="základní",J103,0)</f>
        <v>0</v>
      </c>
      <c r="BF103" s="215">
        <f>IF(N103="snížená",J103,0)</f>
        <v>0</v>
      </c>
      <c r="BG103" s="215">
        <f>IF(N103="zákl. přenesená",J103,0)</f>
        <v>0</v>
      </c>
      <c r="BH103" s="215">
        <f>IF(N103="sníž. přenesená",J103,0)</f>
        <v>0</v>
      </c>
      <c r="BI103" s="215">
        <f>IF(N103="nulová",J103,0)</f>
        <v>0</v>
      </c>
      <c r="BJ103" s="17" t="s">
        <v>142</v>
      </c>
      <c r="BK103" s="215">
        <f>ROUND(I103*H103,2)</f>
        <v>0</v>
      </c>
      <c r="BL103" s="17" t="s">
        <v>141</v>
      </c>
      <c r="BM103" s="17" t="s">
        <v>733</v>
      </c>
    </row>
    <row r="104" spans="2:51" s="11" customFormat="1" ht="12">
      <c r="B104" s="219"/>
      <c r="C104" s="220"/>
      <c r="D104" s="216" t="s">
        <v>208</v>
      </c>
      <c r="E104" s="240" t="s">
        <v>19</v>
      </c>
      <c r="F104" s="221" t="s">
        <v>734</v>
      </c>
      <c r="G104" s="220"/>
      <c r="H104" s="222">
        <v>1.919</v>
      </c>
      <c r="I104" s="223"/>
      <c r="J104" s="220"/>
      <c r="K104" s="220"/>
      <c r="L104" s="224"/>
      <c r="M104" s="225"/>
      <c r="N104" s="226"/>
      <c r="O104" s="226"/>
      <c r="P104" s="226"/>
      <c r="Q104" s="226"/>
      <c r="R104" s="226"/>
      <c r="S104" s="226"/>
      <c r="T104" s="227"/>
      <c r="AT104" s="228" t="s">
        <v>208</v>
      </c>
      <c r="AU104" s="228" t="s">
        <v>142</v>
      </c>
      <c r="AV104" s="11" t="s">
        <v>142</v>
      </c>
      <c r="AW104" s="11" t="s">
        <v>33</v>
      </c>
      <c r="AX104" s="11" t="s">
        <v>80</v>
      </c>
      <c r="AY104" s="228" t="s">
        <v>133</v>
      </c>
    </row>
    <row r="105" spans="2:65" s="1" customFormat="1" ht="22.5" customHeight="1">
      <c r="B105" s="38"/>
      <c r="C105" s="204" t="s">
        <v>141</v>
      </c>
      <c r="D105" s="204" t="s">
        <v>136</v>
      </c>
      <c r="E105" s="205" t="s">
        <v>735</v>
      </c>
      <c r="F105" s="206" t="s">
        <v>736</v>
      </c>
      <c r="G105" s="207" t="s">
        <v>139</v>
      </c>
      <c r="H105" s="208">
        <v>1.919</v>
      </c>
      <c r="I105" s="209"/>
      <c r="J105" s="210">
        <f>ROUND(I105*H105,2)</f>
        <v>0</v>
      </c>
      <c r="K105" s="206" t="s">
        <v>140</v>
      </c>
      <c r="L105" s="43"/>
      <c r="M105" s="211" t="s">
        <v>19</v>
      </c>
      <c r="N105" s="212" t="s">
        <v>44</v>
      </c>
      <c r="O105" s="79"/>
      <c r="P105" s="213">
        <f>O105*H105</f>
        <v>0</v>
      </c>
      <c r="Q105" s="213">
        <v>0</v>
      </c>
      <c r="R105" s="213">
        <f>Q105*H105</f>
        <v>0</v>
      </c>
      <c r="S105" s="213">
        <v>0</v>
      </c>
      <c r="T105" s="214">
        <f>S105*H105</f>
        <v>0</v>
      </c>
      <c r="AR105" s="17" t="s">
        <v>141</v>
      </c>
      <c r="AT105" s="17" t="s">
        <v>136</v>
      </c>
      <c r="AU105" s="17" t="s">
        <v>142</v>
      </c>
      <c r="AY105" s="17" t="s">
        <v>133</v>
      </c>
      <c r="BE105" s="215">
        <f>IF(N105="základní",J105,0)</f>
        <v>0</v>
      </c>
      <c r="BF105" s="215">
        <f>IF(N105="snížená",J105,0)</f>
        <v>0</v>
      </c>
      <c r="BG105" s="215">
        <f>IF(N105="zákl. přenesená",J105,0)</f>
        <v>0</v>
      </c>
      <c r="BH105" s="215">
        <f>IF(N105="sníž. přenesená",J105,0)</f>
        <v>0</v>
      </c>
      <c r="BI105" s="215">
        <f>IF(N105="nulová",J105,0)</f>
        <v>0</v>
      </c>
      <c r="BJ105" s="17" t="s">
        <v>142</v>
      </c>
      <c r="BK105" s="215">
        <f>ROUND(I105*H105,2)</f>
        <v>0</v>
      </c>
      <c r="BL105" s="17" t="s">
        <v>141</v>
      </c>
      <c r="BM105" s="17" t="s">
        <v>737</v>
      </c>
    </row>
    <row r="106" spans="2:65" s="1" customFormat="1" ht="16.5" customHeight="1">
      <c r="B106" s="38"/>
      <c r="C106" s="204" t="s">
        <v>167</v>
      </c>
      <c r="D106" s="204" t="s">
        <v>136</v>
      </c>
      <c r="E106" s="205" t="s">
        <v>738</v>
      </c>
      <c r="F106" s="206" t="s">
        <v>739</v>
      </c>
      <c r="G106" s="207" t="s">
        <v>197</v>
      </c>
      <c r="H106" s="208">
        <v>0.051</v>
      </c>
      <c r="I106" s="209"/>
      <c r="J106" s="210">
        <f>ROUND(I106*H106,2)</f>
        <v>0</v>
      </c>
      <c r="K106" s="206" t="s">
        <v>140</v>
      </c>
      <c r="L106" s="43"/>
      <c r="M106" s="211" t="s">
        <v>19</v>
      </c>
      <c r="N106" s="212" t="s">
        <v>44</v>
      </c>
      <c r="O106" s="79"/>
      <c r="P106" s="213">
        <f>O106*H106</f>
        <v>0</v>
      </c>
      <c r="Q106" s="213">
        <v>1.09</v>
      </c>
      <c r="R106" s="213">
        <f>Q106*H106</f>
        <v>0.05559</v>
      </c>
      <c r="S106" s="213">
        <v>0</v>
      </c>
      <c r="T106" s="214">
        <f>S106*H106</f>
        <v>0</v>
      </c>
      <c r="AR106" s="17" t="s">
        <v>141</v>
      </c>
      <c r="AT106" s="17" t="s">
        <v>136</v>
      </c>
      <c r="AU106" s="17" t="s">
        <v>142</v>
      </c>
      <c r="AY106" s="17" t="s">
        <v>133</v>
      </c>
      <c r="BE106" s="215">
        <f>IF(N106="základní",J106,0)</f>
        <v>0</v>
      </c>
      <c r="BF106" s="215">
        <f>IF(N106="snížená",J106,0)</f>
        <v>0</v>
      </c>
      <c r="BG106" s="215">
        <f>IF(N106="zákl. přenesená",J106,0)</f>
        <v>0</v>
      </c>
      <c r="BH106" s="215">
        <f>IF(N106="sníž. přenesená",J106,0)</f>
        <v>0</v>
      </c>
      <c r="BI106" s="215">
        <f>IF(N106="nulová",J106,0)</f>
        <v>0</v>
      </c>
      <c r="BJ106" s="17" t="s">
        <v>142</v>
      </c>
      <c r="BK106" s="215">
        <f>ROUND(I106*H106,2)</f>
        <v>0</v>
      </c>
      <c r="BL106" s="17" t="s">
        <v>141</v>
      </c>
      <c r="BM106" s="17" t="s">
        <v>740</v>
      </c>
    </row>
    <row r="107" spans="2:47" s="1" customFormat="1" ht="12">
      <c r="B107" s="38"/>
      <c r="C107" s="39"/>
      <c r="D107" s="216" t="s">
        <v>144</v>
      </c>
      <c r="E107" s="39"/>
      <c r="F107" s="217" t="s">
        <v>741</v>
      </c>
      <c r="G107" s="39"/>
      <c r="H107" s="39"/>
      <c r="I107" s="130"/>
      <c r="J107" s="39"/>
      <c r="K107" s="39"/>
      <c r="L107" s="43"/>
      <c r="M107" s="218"/>
      <c r="N107" s="79"/>
      <c r="O107" s="79"/>
      <c r="P107" s="79"/>
      <c r="Q107" s="79"/>
      <c r="R107" s="79"/>
      <c r="S107" s="79"/>
      <c r="T107" s="80"/>
      <c r="AT107" s="17" t="s">
        <v>144</v>
      </c>
      <c r="AU107" s="17" t="s">
        <v>142</v>
      </c>
    </row>
    <row r="108" spans="2:51" s="11" customFormat="1" ht="12">
      <c r="B108" s="219"/>
      <c r="C108" s="220"/>
      <c r="D108" s="216" t="s">
        <v>208</v>
      </c>
      <c r="E108" s="240" t="s">
        <v>19</v>
      </c>
      <c r="F108" s="221" t="s">
        <v>742</v>
      </c>
      <c r="G108" s="220"/>
      <c r="H108" s="222">
        <v>0.051</v>
      </c>
      <c r="I108" s="223"/>
      <c r="J108" s="220"/>
      <c r="K108" s="220"/>
      <c r="L108" s="224"/>
      <c r="M108" s="225"/>
      <c r="N108" s="226"/>
      <c r="O108" s="226"/>
      <c r="P108" s="226"/>
      <c r="Q108" s="226"/>
      <c r="R108" s="226"/>
      <c r="S108" s="226"/>
      <c r="T108" s="227"/>
      <c r="AT108" s="228" t="s">
        <v>208</v>
      </c>
      <c r="AU108" s="228" t="s">
        <v>142</v>
      </c>
      <c r="AV108" s="11" t="s">
        <v>142</v>
      </c>
      <c r="AW108" s="11" t="s">
        <v>33</v>
      </c>
      <c r="AX108" s="11" t="s">
        <v>80</v>
      </c>
      <c r="AY108" s="228" t="s">
        <v>133</v>
      </c>
    </row>
    <row r="109" spans="2:65" s="1" customFormat="1" ht="16.5" customHeight="1">
      <c r="B109" s="38"/>
      <c r="C109" s="204" t="s">
        <v>636</v>
      </c>
      <c r="D109" s="204" t="s">
        <v>136</v>
      </c>
      <c r="E109" s="205" t="s">
        <v>743</v>
      </c>
      <c r="F109" s="206" t="s">
        <v>744</v>
      </c>
      <c r="G109" s="207" t="s">
        <v>139</v>
      </c>
      <c r="H109" s="208">
        <v>140.494</v>
      </c>
      <c r="I109" s="209"/>
      <c r="J109" s="210">
        <f>ROUND(I109*H109,2)</f>
        <v>0</v>
      </c>
      <c r="K109" s="206" t="s">
        <v>140</v>
      </c>
      <c r="L109" s="43"/>
      <c r="M109" s="211" t="s">
        <v>19</v>
      </c>
      <c r="N109" s="212" t="s">
        <v>44</v>
      </c>
      <c r="O109" s="79"/>
      <c r="P109" s="213">
        <f>O109*H109</f>
        <v>0</v>
      </c>
      <c r="Q109" s="213">
        <v>0.02857</v>
      </c>
      <c r="R109" s="213">
        <f>Q109*H109</f>
        <v>4.0139135800000005</v>
      </c>
      <c r="S109" s="213">
        <v>0</v>
      </c>
      <c r="T109" s="214">
        <f>S109*H109</f>
        <v>0</v>
      </c>
      <c r="AR109" s="17" t="s">
        <v>141</v>
      </c>
      <c r="AT109" s="17" t="s">
        <v>136</v>
      </c>
      <c r="AU109" s="17" t="s">
        <v>142</v>
      </c>
      <c r="AY109" s="17" t="s">
        <v>133</v>
      </c>
      <c r="BE109" s="215">
        <f>IF(N109="základní",J109,0)</f>
        <v>0</v>
      </c>
      <c r="BF109" s="215">
        <f>IF(N109="snížená",J109,0)</f>
        <v>0</v>
      </c>
      <c r="BG109" s="215">
        <f>IF(N109="zákl. přenesená",J109,0)</f>
        <v>0</v>
      </c>
      <c r="BH109" s="215">
        <f>IF(N109="sníž. přenesená",J109,0)</f>
        <v>0</v>
      </c>
      <c r="BI109" s="215">
        <f>IF(N109="nulová",J109,0)</f>
        <v>0</v>
      </c>
      <c r="BJ109" s="17" t="s">
        <v>142</v>
      </c>
      <c r="BK109" s="215">
        <f>ROUND(I109*H109,2)</f>
        <v>0</v>
      </c>
      <c r="BL109" s="17" t="s">
        <v>141</v>
      </c>
      <c r="BM109" s="17" t="s">
        <v>745</v>
      </c>
    </row>
    <row r="110" spans="2:51" s="11" customFormat="1" ht="12">
      <c r="B110" s="219"/>
      <c r="C110" s="220"/>
      <c r="D110" s="216" t="s">
        <v>208</v>
      </c>
      <c r="E110" s="240" t="s">
        <v>19</v>
      </c>
      <c r="F110" s="221" t="s">
        <v>746</v>
      </c>
      <c r="G110" s="220"/>
      <c r="H110" s="222">
        <v>112.284</v>
      </c>
      <c r="I110" s="223"/>
      <c r="J110" s="220"/>
      <c r="K110" s="220"/>
      <c r="L110" s="224"/>
      <c r="M110" s="225"/>
      <c r="N110" s="226"/>
      <c r="O110" s="226"/>
      <c r="P110" s="226"/>
      <c r="Q110" s="226"/>
      <c r="R110" s="226"/>
      <c r="S110" s="226"/>
      <c r="T110" s="227"/>
      <c r="AT110" s="228" t="s">
        <v>208</v>
      </c>
      <c r="AU110" s="228" t="s">
        <v>142</v>
      </c>
      <c r="AV110" s="11" t="s">
        <v>142</v>
      </c>
      <c r="AW110" s="11" t="s">
        <v>33</v>
      </c>
      <c r="AX110" s="11" t="s">
        <v>72</v>
      </c>
      <c r="AY110" s="228" t="s">
        <v>133</v>
      </c>
    </row>
    <row r="111" spans="2:51" s="11" customFormat="1" ht="12">
      <c r="B111" s="219"/>
      <c r="C111" s="220"/>
      <c r="D111" s="216" t="s">
        <v>208</v>
      </c>
      <c r="E111" s="240" t="s">
        <v>19</v>
      </c>
      <c r="F111" s="221" t="s">
        <v>747</v>
      </c>
      <c r="G111" s="220"/>
      <c r="H111" s="222">
        <v>8.02</v>
      </c>
      <c r="I111" s="223"/>
      <c r="J111" s="220"/>
      <c r="K111" s="220"/>
      <c r="L111" s="224"/>
      <c r="M111" s="225"/>
      <c r="N111" s="226"/>
      <c r="O111" s="226"/>
      <c r="P111" s="226"/>
      <c r="Q111" s="226"/>
      <c r="R111" s="226"/>
      <c r="S111" s="226"/>
      <c r="T111" s="227"/>
      <c r="AT111" s="228" t="s">
        <v>208</v>
      </c>
      <c r="AU111" s="228" t="s">
        <v>142</v>
      </c>
      <c r="AV111" s="11" t="s">
        <v>142</v>
      </c>
      <c r="AW111" s="11" t="s">
        <v>33</v>
      </c>
      <c r="AX111" s="11" t="s">
        <v>72</v>
      </c>
      <c r="AY111" s="228" t="s">
        <v>133</v>
      </c>
    </row>
    <row r="112" spans="2:51" s="11" customFormat="1" ht="12">
      <c r="B112" s="219"/>
      <c r="C112" s="220"/>
      <c r="D112" s="216" t="s">
        <v>208</v>
      </c>
      <c r="E112" s="240" t="s">
        <v>19</v>
      </c>
      <c r="F112" s="221" t="s">
        <v>748</v>
      </c>
      <c r="G112" s="220"/>
      <c r="H112" s="222">
        <v>45.99</v>
      </c>
      <c r="I112" s="223"/>
      <c r="J112" s="220"/>
      <c r="K112" s="220"/>
      <c r="L112" s="224"/>
      <c r="M112" s="225"/>
      <c r="N112" s="226"/>
      <c r="O112" s="226"/>
      <c r="P112" s="226"/>
      <c r="Q112" s="226"/>
      <c r="R112" s="226"/>
      <c r="S112" s="226"/>
      <c r="T112" s="227"/>
      <c r="AT112" s="228" t="s">
        <v>208</v>
      </c>
      <c r="AU112" s="228" t="s">
        <v>142</v>
      </c>
      <c r="AV112" s="11" t="s">
        <v>142</v>
      </c>
      <c r="AW112" s="11" t="s">
        <v>33</v>
      </c>
      <c r="AX112" s="11" t="s">
        <v>72</v>
      </c>
      <c r="AY112" s="228" t="s">
        <v>133</v>
      </c>
    </row>
    <row r="113" spans="2:51" s="11" customFormat="1" ht="12">
      <c r="B113" s="219"/>
      <c r="C113" s="220"/>
      <c r="D113" s="216" t="s">
        <v>208</v>
      </c>
      <c r="E113" s="240" t="s">
        <v>19</v>
      </c>
      <c r="F113" s="221" t="s">
        <v>749</v>
      </c>
      <c r="G113" s="220"/>
      <c r="H113" s="222">
        <v>-25.8</v>
      </c>
      <c r="I113" s="223"/>
      <c r="J113" s="220"/>
      <c r="K113" s="220"/>
      <c r="L113" s="224"/>
      <c r="M113" s="225"/>
      <c r="N113" s="226"/>
      <c r="O113" s="226"/>
      <c r="P113" s="226"/>
      <c r="Q113" s="226"/>
      <c r="R113" s="226"/>
      <c r="S113" s="226"/>
      <c r="T113" s="227"/>
      <c r="AT113" s="228" t="s">
        <v>208</v>
      </c>
      <c r="AU113" s="228" t="s">
        <v>142</v>
      </c>
      <c r="AV113" s="11" t="s">
        <v>142</v>
      </c>
      <c r="AW113" s="11" t="s">
        <v>33</v>
      </c>
      <c r="AX113" s="11" t="s">
        <v>72</v>
      </c>
      <c r="AY113" s="228" t="s">
        <v>133</v>
      </c>
    </row>
    <row r="114" spans="2:51" s="12" customFormat="1" ht="12">
      <c r="B114" s="246"/>
      <c r="C114" s="247"/>
      <c r="D114" s="216" t="s">
        <v>208</v>
      </c>
      <c r="E114" s="248" t="s">
        <v>19</v>
      </c>
      <c r="F114" s="249" t="s">
        <v>750</v>
      </c>
      <c r="G114" s="247"/>
      <c r="H114" s="250">
        <v>140.494</v>
      </c>
      <c r="I114" s="251"/>
      <c r="J114" s="247"/>
      <c r="K114" s="247"/>
      <c r="L114" s="252"/>
      <c r="M114" s="253"/>
      <c r="N114" s="254"/>
      <c r="O114" s="254"/>
      <c r="P114" s="254"/>
      <c r="Q114" s="254"/>
      <c r="R114" s="254"/>
      <c r="S114" s="254"/>
      <c r="T114" s="255"/>
      <c r="AT114" s="256" t="s">
        <v>208</v>
      </c>
      <c r="AU114" s="256" t="s">
        <v>142</v>
      </c>
      <c r="AV114" s="12" t="s">
        <v>141</v>
      </c>
      <c r="AW114" s="12" t="s">
        <v>33</v>
      </c>
      <c r="AX114" s="12" t="s">
        <v>80</v>
      </c>
      <c r="AY114" s="256" t="s">
        <v>133</v>
      </c>
    </row>
    <row r="115" spans="2:65" s="1" customFormat="1" ht="16.5" customHeight="1">
      <c r="B115" s="38"/>
      <c r="C115" s="204" t="s">
        <v>751</v>
      </c>
      <c r="D115" s="204" t="s">
        <v>136</v>
      </c>
      <c r="E115" s="205" t="s">
        <v>752</v>
      </c>
      <c r="F115" s="206" t="s">
        <v>753</v>
      </c>
      <c r="G115" s="207" t="s">
        <v>139</v>
      </c>
      <c r="H115" s="208">
        <v>3.227</v>
      </c>
      <c r="I115" s="209"/>
      <c r="J115" s="210">
        <f>ROUND(I115*H115,2)</f>
        <v>0</v>
      </c>
      <c r="K115" s="206" t="s">
        <v>140</v>
      </c>
      <c r="L115" s="43"/>
      <c r="M115" s="211" t="s">
        <v>19</v>
      </c>
      <c r="N115" s="212" t="s">
        <v>44</v>
      </c>
      <c r="O115" s="79"/>
      <c r="P115" s="213">
        <f>O115*H115</f>
        <v>0</v>
      </c>
      <c r="Q115" s="213">
        <v>0.12335</v>
      </c>
      <c r="R115" s="213">
        <f>Q115*H115</f>
        <v>0.39805045</v>
      </c>
      <c r="S115" s="213">
        <v>0</v>
      </c>
      <c r="T115" s="214">
        <f>S115*H115</f>
        <v>0</v>
      </c>
      <c r="AR115" s="17" t="s">
        <v>141</v>
      </c>
      <c r="AT115" s="17" t="s">
        <v>136</v>
      </c>
      <c r="AU115" s="17" t="s">
        <v>142</v>
      </c>
      <c r="AY115" s="17" t="s">
        <v>133</v>
      </c>
      <c r="BE115" s="215">
        <f>IF(N115="základní",J115,0)</f>
        <v>0</v>
      </c>
      <c r="BF115" s="215">
        <f>IF(N115="snížená",J115,0)</f>
        <v>0</v>
      </c>
      <c r="BG115" s="215">
        <f>IF(N115="zákl. přenesená",J115,0)</f>
        <v>0</v>
      </c>
      <c r="BH115" s="215">
        <f>IF(N115="sníž. přenesená",J115,0)</f>
        <v>0</v>
      </c>
      <c r="BI115" s="215">
        <f>IF(N115="nulová",J115,0)</f>
        <v>0</v>
      </c>
      <c r="BJ115" s="17" t="s">
        <v>142</v>
      </c>
      <c r="BK115" s="215">
        <f>ROUND(I115*H115,2)</f>
        <v>0</v>
      </c>
      <c r="BL115" s="17" t="s">
        <v>141</v>
      </c>
      <c r="BM115" s="17" t="s">
        <v>754</v>
      </c>
    </row>
    <row r="116" spans="2:51" s="11" customFormat="1" ht="12">
      <c r="B116" s="219"/>
      <c r="C116" s="220"/>
      <c r="D116" s="216" t="s">
        <v>208</v>
      </c>
      <c r="E116" s="240" t="s">
        <v>19</v>
      </c>
      <c r="F116" s="221" t="s">
        <v>755</v>
      </c>
      <c r="G116" s="220"/>
      <c r="H116" s="222">
        <v>3.227</v>
      </c>
      <c r="I116" s="223"/>
      <c r="J116" s="220"/>
      <c r="K116" s="220"/>
      <c r="L116" s="224"/>
      <c r="M116" s="225"/>
      <c r="N116" s="226"/>
      <c r="O116" s="226"/>
      <c r="P116" s="226"/>
      <c r="Q116" s="226"/>
      <c r="R116" s="226"/>
      <c r="S116" s="226"/>
      <c r="T116" s="227"/>
      <c r="AT116" s="228" t="s">
        <v>208</v>
      </c>
      <c r="AU116" s="228" t="s">
        <v>142</v>
      </c>
      <c r="AV116" s="11" t="s">
        <v>142</v>
      </c>
      <c r="AW116" s="11" t="s">
        <v>33</v>
      </c>
      <c r="AX116" s="11" t="s">
        <v>80</v>
      </c>
      <c r="AY116" s="228" t="s">
        <v>133</v>
      </c>
    </row>
    <row r="117" spans="2:65" s="1" customFormat="1" ht="16.5" customHeight="1">
      <c r="B117" s="38"/>
      <c r="C117" s="204" t="s">
        <v>179</v>
      </c>
      <c r="D117" s="204" t="s">
        <v>136</v>
      </c>
      <c r="E117" s="205" t="s">
        <v>756</v>
      </c>
      <c r="F117" s="206" t="s">
        <v>757</v>
      </c>
      <c r="G117" s="207" t="s">
        <v>139</v>
      </c>
      <c r="H117" s="208">
        <v>16.161</v>
      </c>
      <c r="I117" s="209"/>
      <c r="J117" s="210">
        <f>ROUND(I117*H117,2)</f>
        <v>0</v>
      </c>
      <c r="K117" s="206" t="s">
        <v>140</v>
      </c>
      <c r="L117" s="43"/>
      <c r="M117" s="211" t="s">
        <v>19</v>
      </c>
      <c r="N117" s="212" t="s">
        <v>44</v>
      </c>
      <c r="O117" s="79"/>
      <c r="P117" s="213">
        <f>O117*H117</f>
        <v>0</v>
      </c>
      <c r="Q117" s="213">
        <v>0.06916</v>
      </c>
      <c r="R117" s="213">
        <f>Q117*H117</f>
        <v>1.11769476</v>
      </c>
      <c r="S117" s="213">
        <v>0</v>
      </c>
      <c r="T117" s="214">
        <f>S117*H117</f>
        <v>0</v>
      </c>
      <c r="AR117" s="17" t="s">
        <v>141</v>
      </c>
      <c r="AT117" s="17" t="s">
        <v>136</v>
      </c>
      <c r="AU117" s="17" t="s">
        <v>142</v>
      </c>
      <c r="AY117" s="17" t="s">
        <v>133</v>
      </c>
      <c r="BE117" s="215">
        <f>IF(N117="základní",J117,0)</f>
        <v>0</v>
      </c>
      <c r="BF117" s="215">
        <f>IF(N117="snížená",J117,0)</f>
        <v>0</v>
      </c>
      <c r="BG117" s="215">
        <f>IF(N117="zákl. přenesená",J117,0)</f>
        <v>0</v>
      </c>
      <c r="BH117" s="215">
        <f>IF(N117="sníž. přenesená",J117,0)</f>
        <v>0</v>
      </c>
      <c r="BI117" s="215">
        <f>IF(N117="nulová",J117,0)</f>
        <v>0</v>
      </c>
      <c r="BJ117" s="17" t="s">
        <v>142</v>
      </c>
      <c r="BK117" s="215">
        <f>ROUND(I117*H117,2)</f>
        <v>0</v>
      </c>
      <c r="BL117" s="17" t="s">
        <v>141</v>
      </c>
      <c r="BM117" s="17" t="s">
        <v>758</v>
      </c>
    </row>
    <row r="118" spans="2:51" s="11" customFormat="1" ht="12">
      <c r="B118" s="219"/>
      <c r="C118" s="220"/>
      <c r="D118" s="216" t="s">
        <v>208</v>
      </c>
      <c r="E118" s="240" t="s">
        <v>19</v>
      </c>
      <c r="F118" s="221" t="s">
        <v>759</v>
      </c>
      <c r="G118" s="220"/>
      <c r="H118" s="222">
        <v>14.656</v>
      </c>
      <c r="I118" s="223"/>
      <c r="J118" s="220"/>
      <c r="K118" s="220"/>
      <c r="L118" s="224"/>
      <c r="M118" s="225"/>
      <c r="N118" s="226"/>
      <c r="O118" s="226"/>
      <c r="P118" s="226"/>
      <c r="Q118" s="226"/>
      <c r="R118" s="226"/>
      <c r="S118" s="226"/>
      <c r="T118" s="227"/>
      <c r="AT118" s="228" t="s">
        <v>208</v>
      </c>
      <c r="AU118" s="228" t="s">
        <v>142</v>
      </c>
      <c r="AV118" s="11" t="s">
        <v>142</v>
      </c>
      <c r="AW118" s="11" t="s">
        <v>33</v>
      </c>
      <c r="AX118" s="11" t="s">
        <v>72</v>
      </c>
      <c r="AY118" s="228" t="s">
        <v>133</v>
      </c>
    </row>
    <row r="119" spans="2:51" s="11" customFormat="1" ht="12">
      <c r="B119" s="219"/>
      <c r="C119" s="220"/>
      <c r="D119" s="216" t="s">
        <v>208</v>
      </c>
      <c r="E119" s="240" t="s">
        <v>19</v>
      </c>
      <c r="F119" s="221" t="s">
        <v>760</v>
      </c>
      <c r="G119" s="220"/>
      <c r="H119" s="222">
        <v>1.505</v>
      </c>
      <c r="I119" s="223"/>
      <c r="J119" s="220"/>
      <c r="K119" s="220"/>
      <c r="L119" s="224"/>
      <c r="M119" s="225"/>
      <c r="N119" s="226"/>
      <c r="O119" s="226"/>
      <c r="P119" s="226"/>
      <c r="Q119" s="226"/>
      <c r="R119" s="226"/>
      <c r="S119" s="226"/>
      <c r="T119" s="227"/>
      <c r="AT119" s="228" t="s">
        <v>208</v>
      </c>
      <c r="AU119" s="228" t="s">
        <v>142</v>
      </c>
      <c r="AV119" s="11" t="s">
        <v>142</v>
      </c>
      <c r="AW119" s="11" t="s">
        <v>33</v>
      </c>
      <c r="AX119" s="11" t="s">
        <v>72</v>
      </c>
      <c r="AY119" s="228" t="s">
        <v>133</v>
      </c>
    </row>
    <row r="120" spans="2:51" s="12" customFormat="1" ht="12">
      <c r="B120" s="246"/>
      <c r="C120" s="247"/>
      <c r="D120" s="216" t="s">
        <v>208</v>
      </c>
      <c r="E120" s="248" t="s">
        <v>19</v>
      </c>
      <c r="F120" s="249" t="s">
        <v>750</v>
      </c>
      <c r="G120" s="247"/>
      <c r="H120" s="250">
        <v>16.161</v>
      </c>
      <c r="I120" s="251"/>
      <c r="J120" s="247"/>
      <c r="K120" s="247"/>
      <c r="L120" s="252"/>
      <c r="M120" s="253"/>
      <c r="N120" s="254"/>
      <c r="O120" s="254"/>
      <c r="P120" s="254"/>
      <c r="Q120" s="254"/>
      <c r="R120" s="254"/>
      <c r="S120" s="254"/>
      <c r="T120" s="255"/>
      <c r="AT120" s="256" t="s">
        <v>208</v>
      </c>
      <c r="AU120" s="256" t="s">
        <v>142</v>
      </c>
      <c r="AV120" s="12" t="s">
        <v>141</v>
      </c>
      <c r="AW120" s="12" t="s">
        <v>33</v>
      </c>
      <c r="AX120" s="12" t="s">
        <v>80</v>
      </c>
      <c r="AY120" s="256" t="s">
        <v>133</v>
      </c>
    </row>
    <row r="121" spans="2:65" s="1" customFormat="1" ht="16.5" customHeight="1">
      <c r="B121" s="38"/>
      <c r="C121" s="204" t="s">
        <v>239</v>
      </c>
      <c r="D121" s="204" t="s">
        <v>136</v>
      </c>
      <c r="E121" s="205" t="s">
        <v>761</v>
      </c>
      <c r="F121" s="206" t="s">
        <v>762</v>
      </c>
      <c r="G121" s="207" t="s">
        <v>139</v>
      </c>
      <c r="H121" s="208">
        <v>8.02</v>
      </c>
      <c r="I121" s="209"/>
      <c r="J121" s="210">
        <f>ROUND(I121*H121,2)</f>
        <v>0</v>
      </c>
      <c r="K121" s="206" t="s">
        <v>140</v>
      </c>
      <c r="L121" s="43"/>
      <c r="M121" s="211" t="s">
        <v>19</v>
      </c>
      <c r="N121" s="212" t="s">
        <v>44</v>
      </c>
      <c r="O121" s="79"/>
      <c r="P121" s="213">
        <f>O121*H121</f>
        <v>0</v>
      </c>
      <c r="Q121" s="213">
        <v>0.26723</v>
      </c>
      <c r="R121" s="213">
        <f>Q121*H121</f>
        <v>2.1431846</v>
      </c>
      <c r="S121" s="213">
        <v>0</v>
      </c>
      <c r="T121" s="214">
        <f>S121*H121</f>
        <v>0</v>
      </c>
      <c r="AR121" s="17" t="s">
        <v>141</v>
      </c>
      <c r="AT121" s="17" t="s">
        <v>136</v>
      </c>
      <c r="AU121" s="17" t="s">
        <v>142</v>
      </c>
      <c r="AY121" s="17" t="s">
        <v>133</v>
      </c>
      <c r="BE121" s="215">
        <f>IF(N121="základní",J121,0)</f>
        <v>0</v>
      </c>
      <c r="BF121" s="215">
        <f>IF(N121="snížená",J121,0)</f>
        <v>0</v>
      </c>
      <c r="BG121" s="215">
        <f>IF(N121="zákl. přenesená",J121,0)</f>
        <v>0</v>
      </c>
      <c r="BH121" s="215">
        <f>IF(N121="sníž. přenesená",J121,0)</f>
        <v>0</v>
      </c>
      <c r="BI121" s="215">
        <f>IF(N121="nulová",J121,0)</f>
        <v>0</v>
      </c>
      <c r="BJ121" s="17" t="s">
        <v>142</v>
      </c>
      <c r="BK121" s="215">
        <f>ROUND(I121*H121,2)</f>
        <v>0</v>
      </c>
      <c r="BL121" s="17" t="s">
        <v>141</v>
      </c>
      <c r="BM121" s="17" t="s">
        <v>763</v>
      </c>
    </row>
    <row r="122" spans="2:47" s="1" customFormat="1" ht="12">
      <c r="B122" s="38"/>
      <c r="C122" s="39"/>
      <c r="D122" s="216" t="s">
        <v>144</v>
      </c>
      <c r="E122" s="39"/>
      <c r="F122" s="217" t="s">
        <v>764</v>
      </c>
      <c r="G122" s="39"/>
      <c r="H122" s="39"/>
      <c r="I122" s="130"/>
      <c r="J122" s="39"/>
      <c r="K122" s="39"/>
      <c r="L122" s="43"/>
      <c r="M122" s="218"/>
      <c r="N122" s="79"/>
      <c r="O122" s="79"/>
      <c r="P122" s="79"/>
      <c r="Q122" s="79"/>
      <c r="R122" s="79"/>
      <c r="S122" s="79"/>
      <c r="T122" s="80"/>
      <c r="AT122" s="17" t="s">
        <v>144</v>
      </c>
      <c r="AU122" s="17" t="s">
        <v>142</v>
      </c>
    </row>
    <row r="123" spans="2:51" s="11" customFormat="1" ht="12">
      <c r="B123" s="219"/>
      <c r="C123" s="220"/>
      <c r="D123" s="216" t="s">
        <v>208</v>
      </c>
      <c r="E123" s="240" t="s">
        <v>19</v>
      </c>
      <c r="F123" s="221" t="s">
        <v>765</v>
      </c>
      <c r="G123" s="220"/>
      <c r="H123" s="222">
        <v>1.29</v>
      </c>
      <c r="I123" s="223"/>
      <c r="J123" s="220"/>
      <c r="K123" s="220"/>
      <c r="L123" s="224"/>
      <c r="M123" s="225"/>
      <c r="N123" s="226"/>
      <c r="O123" s="226"/>
      <c r="P123" s="226"/>
      <c r="Q123" s="226"/>
      <c r="R123" s="226"/>
      <c r="S123" s="226"/>
      <c r="T123" s="227"/>
      <c r="AT123" s="228" t="s">
        <v>208</v>
      </c>
      <c r="AU123" s="228" t="s">
        <v>142</v>
      </c>
      <c r="AV123" s="11" t="s">
        <v>142</v>
      </c>
      <c r="AW123" s="11" t="s">
        <v>33</v>
      </c>
      <c r="AX123" s="11" t="s">
        <v>72</v>
      </c>
      <c r="AY123" s="228" t="s">
        <v>133</v>
      </c>
    </row>
    <row r="124" spans="2:51" s="11" customFormat="1" ht="12">
      <c r="B124" s="219"/>
      <c r="C124" s="220"/>
      <c r="D124" s="216" t="s">
        <v>208</v>
      </c>
      <c r="E124" s="240" t="s">
        <v>19</v>
      </c>
      <c r="F124" s="221" t="s">
        <v>766</v>
      </c>
      <c r="G124" s="220"/>
      <c r="H124" s="222">
        <v>6.235</v>
      </c>
      <c r="I124" s="223"/>
      <c r="J124" s="220"/>
      <c r="K124" s="220"/>
      <c r="L124" s="224"/>
      <c r="M124" s="225"/>
      <c r="N124" s="226"/>
      <c r="O124" s="226"/>
      <c r="P124" s="226"/>
      <c r="Q124" s="226"/>
      <c r="R124" s="226"/>
      <c r="S124" s="226"/>
      <c r="T124" s="227"/>
      <c r="AT124" s="228" t="s">
        <v>208</v>
      </c>
      <c r="AU124" s="228" t="s">
        <v>142</v>
      </c>
      <c r="AV124" s="11" t="s">
        <v>142</v>
      </c>
      <c r="AW124" s="11" t="s">
        <v>33</v>
      </c>
      <c r="AX124" s="11" t="s">
        <v>72</v>
      </c>
      <c r="AY124" s="228" t="s">
        <v>133</v>
      </c>
    </row>
    <row r="125" spans="2:51" s="11" customFormat="1" ht="12">
      <c r="B125" s="219"/>
      <c r="C125" s="220"/>
      <c r="D125" s="216" t="s">
        <v>208</v>
      </c>
      <c r="E125" s="240" t="s">
        <v>19</v>
      </c>
      <c r="F125" s="221" t="s">
        <v>767</v>
      </c>
      <c r="G125" s="220"/>
      <c r="H125" s="222">
        <v>0.495</v>
      </c>
      <c r="I125" s="223"/>
      <c r="J125" s="220"/>
      <c r="K125" s="220"/>
      <c r="L125" s="224"/>
      <c r="M125" s="225"/>
      <c r="N125" s="226"/>
      <c r="O125" s="226"/>
      <c r="P125" s="226"/>
      <c r="Q125" s="226"/>
      <c r="R125" s="226"/>
      <c r="S125" s="226"/>
      <c r="T125" s="227"/>
      <c r="AT125" s="228" t="s">
        <v>208</v>
      </c>
      <c r="AU125" s="228" t="s">
        <v>142</v>
      </c>
      <c r="AV125" s="11" t="s">
        <v>142</v>
      </c>
      <c r="AW125" s="11" t="s">
        <v>33</v>
      </c>
      <c r="AX125" s="11" t="s">
        <v>72</v>
      </c>
      <c r="AY125" s="228" t="s">
        <v>133</v>
      </c>
    </row>
    <row r="126" spans="2:51" s="12" customFormat="1" ht="12">
      <c r="B126" s="246"/>
      <c r="C126" s="247"/>
      <c r="D126" s="216" t="s">
        <v>208</v>
      </c>
      <c r="E126" s="248" t="s">
        <v>19</v>
      </c>
      <c r="F126" s="249" t="s">
        <v>750</v>
      </c>
      <c r="G126" s="247"/>
      <c r="H126" s="250">
        <v>8.02</v>
      </c>
      <c r="I126" s="251"/>
      <c r="J126" s="247"/>
      <c r="K126" s="247"/>
      <c r="L126" s="252"/>
      <c r="M126" s="253"/>
      <c r="N126" s="254"/>
      <c r="O126" s="254"/>
      <c r="P126" s="254"/>
      <c r="Q126" s="254"/>
      <c r="R126" s="254"/>
      <c r="S126" s="254"/>
      <c r="T126" s="255"/>
      <c r="AT126" s="256" t="s">
        <v>208</v>
      </c>
      <c r="AU126" s="256" t="s">
        <v>142</v>
      </c>
      <c r="AV126" s="12" t="s">
        <v>141</v>
      </c>
      <c r="AW126" s="12" t="s">
        <v>33</v>
      </c>
      <c r="AX126" s="12" t="s">
        <v>80</v>
      </c>
      <c r="AY126" s="256" t="s">
        <v>133</v>
      </c>
    </row>
    <row r="127" spans="2:63" s="10" customFormat="1" ht="22.8" customHeight="1">
      <c r="B127" s="188"/>
      <c r="C127" s="189"/>
      <c r="D127" s="190" t="s">
        <v>71</v>
      </c>
      <c r="E127" s="202" t="s">
        <v>636</v>
      </c>
      <c r="F127" s="202" t="s">
        <v>768</v>
      </c>
      <c r="G127" s="189"/>
      <c r="H127" s="189"/>
      <c r="I127" s="192"/>
      <c r="J127" s="203">
        <f>BK127</f>
        <v>0</v>
      </c>
      <c r="K127" s="189"/>
      <c r="L127" s="194"/>
      <c r="M127" s="195"/>
      <c r="N127" s="196"/>
      <c r="O127" s="196"/>
      <c r="P127" s="197">
        <f>SUM(P128:P208)</f>
        <v>0</v>
      </c>
      <c r="Q127" s="196"/>
      <c r="R127" s="197">
        <f>SUM(R128:R208)</f>
        <v>28.315903979999998</v>
      </c>
      <c r="S127" s="196"/>
      <c r="T127" s="198">
        <f>SUM(T128:T208)</f>
        <v>0</v>
      </c>
      <c r="AR127" s="199" t="s">
        <v>80</v>
      </c>
      <c r="AT127" s="200" t="s">
        <v>71</v>
      </c>
      <c r="AU127" s="200" t="s">
        <v>80</v>
      </c>
      <c r="AY127" s="199" t="s">
        <v>133</v>
      </c>
      <c r="BK127" s="201">
        <f>SUM(BK128:BK208)</f>
        <v>0</v>
      </c>
    </row>
    <row r="128" spans="2:65" s="1" customFormat="1" ht="16.5" customHeight="1">
      <c r="B128" s="38"/>
      <c r="C128" s="204" t="s">
        <v>652</v>
      </c>
      <c r="D128" s="204" t="s">
        <v>136</v>
      </c>
      <c r="E128" s="205" t="s">
        <v>769</v>
      </c>
      <c r="F128" s="206" t="s">
        <v>770</v>
      </c>
      <c r="G128" s="207" t="s">
        <v>139</v>
      </c>
      <c r="H128" s="208">
        <v>83.98</v>
      </c>
      <c r="I128" s="209"/>
      <c r="J128" s="210">
        <f>ROUND(I128*H128,2)</f>
        <v>0</v>
      </c>
      <c r="K128" s="206" t="s">
        <v>140</v>
      </c>
      <c r="L128" s="43"/>
      <c r="M128" s="211" t="s">
        <v>19</v>
      </c>
      <c r="N128" s="212" t="s">
        <v>44</v>
      </c>
      <c r="O128" s="79"/>
      <c r="P128" s="213">
        <f>O128*H128</f>
        <v>0</v>
      </c>
      <c r="Q128" s="213">
        <v>0.00026</v>
      </c>
      <c r="R128" s="213">
        <f>Q128*H128</f>
        <v>0.021834799999999998</v>
      </c>
      <c r="S128" s="213">
        <v>0</v>
      </c>
      <c r="T128" s="214">
        <f>S128*H128</f>
        <v>0</v>
      </c>
      <c r="AR128" s="17" t="s">
        <v>141</v>
      </c>
      <c r="AT128" s="17" t="s">
        <v>136</v>
      </c>
      <c r="AU128" s="17" t="s">
        <v>142</v>
      </c>
      <c r="AY128" s="17" t="s">
        <v>133</v>
      </c>
      <c r="BE128" s="215">
        <f>IF(N128="základní",J128,0)</f>
        <v>0</v>
      </c>
      <c r="BF128" s="215">
        <f>IF(N128="snížená",J128,0)</f>
        <v>0</v>
      </c>
      <c r="BG128" s="215">
        <f>IF(N128="zákl. přenesená",J128,0)</f>
        <v>0</v>
      </c>
      <c r="BH128" s="215">
        <f>IF(N128="sníž. přenesená",J128,0)</f>
        <v>0</v>
      </c>
      <c r="BI128" s="215">
        <f>IF(N128="nulová",J128,0)</f>
        <v>0</v>
      </c>
      <c r="BJ128" s="17" t="s">
        <v>142</v>
      </c>
      <c r="BK128" s="215">
        <f>ROUND(I128*H128,2)</f>
        <v>0</v>
      </c>
      <c r="BL128" s="17" t="s">
        <v>141</v>
      </c>
      <c r="BM128" s="17" t="s">
        <v>771</v>
      </c>
    </row>
    <row r="129" spans="2:51" s="11" customFormat="1" ht="12">
      <c r="B129" s="219"/>
      <c r="C129" s="220"/>
      <c r="D129" s="216" t="s">
        <v>208</v>
      </c>
      <c r="E129" s="240" t="s">
        <v>19</v>
      </c>
      <c r="F129" s="221" t="s">
        <v>772</v>
      </c>
      <c r="G129" s="220"/>
      <c r="H129" s="222">
        <v>83.98</v>
      </c>
      <c r="I129" s="223"/>
      <c r="J129" s="220"/>
      <c r="K129" s="220"/>
      <c r="L129" s="224"/>
      <c r="M129" s="225"/>
      <c r="N129" s="226"/>
      <c r="O129" s="226"/>
      <c r="P129" s="226"/>
      <c r="Q129" s="226"/>
      <c r="R129" s="226"/>
      <c r="S129" s="226"/>
      <c r="T129" s="227"/>
      <c r="AT129" s="228" t="s">
        <v>208</v>
      </c>
      <c r="AU129" s="228" t="s">
        <v>142</v>
      </c>
      <c r="AV129" s="11" t="s">
        <v>142</v>
      </c>
      <c r="AW129" s="11" t="s">
        <v>33</v>
      </c>
      <c r="AX129" s="11" t="s">
        <v>80</v>
      </c>
      <c r="AY129" s="228" t="s">
        <v>133</v>
      </c>
    </row>
    <row r="130" spans="2:65" s="1" customFormat="1" ht="16.5" customHeight="1">
      <c r="B130" s="38"/>
      <c r="C130" s="204" t="s">
        <v>268</v>
      </c>
      <c r="D130" s="204" t="s">
        <v>136</v>
      </c>
      <c r="E130" s="205" t="s">
        <v>773</v>
      </c>
      <c r="F130" s="206" t="s">
        <v>774</v>
      </c>
      <c r="G130" s="207" t="s">
        <v>139</v>
      </c>
      <c r="H130" s="208">
        <v>1.175</v>
      </c>
      <c r="I130" s="209"/>
      <c r="J130" s="210">
        <f>ROUND(I130*H130,2)</f>
        <v>0</v>
      </c>
      <c r="K130" s="206" t="s">
        <v>140</v>
      </c>
      <c r="L130" s="43"/>
      <c r="M130" s="211" t="s">
        <v>19</v>
      </c>
      <c r="N130" s="212" t="s">
        <v>44</v>
      </c>
      <c r="O130" s="79"/>
      <c r="P130" s="213">
        <f>O130*H130</f>
        <v>0</v>
      </c>
      <c r="Q130" s="213">
        <v>0.04</v>
      </c>
      <c r="R130" s="213">
        <f>Q130*H130</f>
        <v>0.047</v>
      </c>
      <c r="S130" s="213">
        <v>0</v>
      </c>
      <c r="T130" s="214">
        <f>S130*H130</f>
        <v>0</v>
      </c>
      <c r="AR130" s="17" t="s">
        <v>141</v>
      </c>
      <c r="AT130" s="17" t="s">
        <v>136</v>
      </c>
      <c r="AU130" s="17" t="s">
        <v>142</v>
      </c>
      <c r="AY130" s="17" t="s">
        <v>133</v>
      </c>
      <c r="BE130" s="215">
        <f>IF(N130="základní",J130,0)</f>
        <v>0</v>
      </c>
      <c r="BF130" s="215">
        <f>IF(N130="snížená",J130,0)</f>
        <v>0</v>
      </c>
      <c r="BG130" s="215">
        <f>IF(N130="zákl. přenesená",J130,0)</f>
        <v>0</v>
      </c>
      <c r="BH130" s="215">
        <f>IF(N130="sníž. přenesená",J130,0)</f>
        <v>0</v>
      </c>
      <c r="BI130" s="215">
        <f>IF(N130="nulová",J130,0)</f>
        <v>0</v>
      </c>
      <c r="BJ130" s="17" t="s">
        <v>142</v>
      </c>
      <c r="BK130" s="215">
        <f>ROUND(I130*H130,2)</f>
        <v>0</v>
      </c>
      <c r="BL130" s="17" t="s">
        <v>141</v>
      </c>
      <c r="BM130" s="17" t="s">
        <v>775</v>
      </c>
    </row>
    <row r="131" spans="2:47" s="1" customFormat="1" ht="12">
      <c r="B131" s="38"/>
      <c r="C131" s="39"/>
      <c r="D131" s="216" t="s">
        <v>144</v>
      </c>
      <c r="E131" s="39"/>
      <c r="F131" s="217" t="s">
        <v>776</v>
      </c>
      <c r="G131" s="39"/>
      <c r="H131" s="39"/>
      <c r="I131" s="130"/>
      <c r="J131" s="39"/>
      <c r="K131" s="39"/>
      <c r="L131" s="43"/>
      <c r="M131" s="218"/>
      <c r="N131" s="79"/>
      <c r="O131" s="79"/>
      <c r="P131" s="79"/>
      <c r="Q131" s="79"/>
      <c r="R131" s="79"/>
      <c r="S131" s="79"/>
      <c r="T131" s="80"/>
      <c r="AT131" s="17" t="s">
        <v>144</v>
      </c>
      <c r="AU131" s="17" t="s">
        <v>142</v>
      </c>
    </row>
    <row r="132" spans="2:51" s="11" customFormat="1" ht="12">
      <c r="B132" s="219"/>
      <c r="C132" s="220"/>
      <c r="D132" s="216" t="s">
        <v>208</v>
      </c>
      <c r="E132" s="240" t="s">
        <v>19</v>
      </c>
      <c r="F132" s="221" t="s">
        <v>777</v>
      </c>
      <c r="G132" s="220"/>
      <c r="H132" s="222">
        <v>1.175</v>
      </c>
      <c r="I132" s="223"/>
      <c r="J132" s="220"/>
      <c r="K132" s="220"/>
      <c r="L132" s="224"/>
      <c r="M132" s="225"/>
      <c r="N132" s="226"/>
      <c r="O132" s="226"/>
      <c r="P132" s="226"/>
      <c r="Q132" s="226"/>
      <c r="R132" s="226"/>
      <c r="S132" s="226"/>
      <c r="T132" s="227"/>
      <c r="AT132" s="228" t="s">
        <v>208</v>
      </c>
      <c r="AU132" s="228" t="s">
        <v>142</v>
      </c>
      <c r="AV132" s="11" t="s">
        <v>142</v>
      </c>
      <c r="AW132" s="11" t="s">
        <v>33</v>
      </c>
      <c r="AX132" s="11" t="s">
        <v>80</v>
      </c>
      <c r="AY132" s="228" t="s">
        <v>133</v>
      </c>
    </row>
    <row r="133" spans="2:65" s="1" customFormat="1" ht="16.5" customHeight="1">
      <c r="B133" s="38"/>
      <c r="C133" s="204" t="s">
        <v>273</v>
      </c>
      <c r="D133" s="204" t="s">
        <v>136</v>
      </c>
      <c r="E133" s="205" t="s">
        <v>778</v>
      </c>
      <c r="F133" s="206" t="s">
        <v>779</v>
      </c>
      <c r="G133" s="207" t="s">
        <v>139</v>
      </c>
      <c r="H133" s="208">
        <v>86.76</v>
      </c>
      <c r="I133" s="209"/>
      <c r="J133" s="210">
        <f>ROUND(I133*H133,2)</f>
        <v>0</v>
      </c>
      <c r="K133" s="206" t="s">
        <v>140</v>
      </c>
      <c r="L133" s="43"/>
      <c r="M133" s="211" t="s">
        <v>19</v>
      </c>
      <c r="N133" s="212" t="s">
        <v>44</v>
      </c>
      <c r="O133" s="79"/>
      <c r="P133" s="213">
        <f>O133*H133</f>
        <v>0</v>
      </c>
      <c r="Q133" s="213">
        <v>0.00438</v>
      </c>
      <c r="R133" s="213">
        <f>Q133*H133</f>
        <v>0.38000880000000004</v>
      </c>
      <c r="S133" s="213">
        <v>0</v>
      </c>
      <c r="T133" s="214">
        <f>S133*H133</f>
        <v>0</v>
      </c>
      <c r="AR133" s="17" t="s">
        <v>141</v>
      </c>
      <c r="AT133" s="17" t="s">
        <v>136</v>
      </c>
      <c r="AU133" s="17" t="s">
        <v>142</v>
      </c>
      <c r="AY133" s="17" t="s">
        <v>133</v>
      </c>
      <c r="BE133" s="215">
        <f>IF(N133="základní",J133,0)</f>
        <v>0</v>
      </c>
      <c r="BF133" s="215">
        <f>IF(N133="snížená",J133,0)</f>
        <v>0</v>
      </c>
      <c r="BG133" s="215">
        <f>IF(N133="zákl. přenesená",J133,0)</f>
        <v>0</v>
      </c>
      <c r="BH133" s="215">
        <f>IF(N133="sníž. přenesená",J133,0)</f>
        <v>0</v>
      </c>
      <c r="BI133" s="215">
        <f>IF(N133="nulová",J133,0)</f>
        <v>0</v>
      </c>
      <c r="BJ133" s="17" t="s">
        <v>142</v>
      </c>
      <c r="BK133" s="215">
        <f>ROUND(I133*H133,2)</f>
        <v>0</v>
      </c>
      <c r="BL133" s="17" t="s">
        <v>141</v>
      </c>
      <c r="BM133" s="17" t="s">
        <v>780</v>
      </c>
    </row>
    <row r="134" spans="2:47" s="1" customFormat="1" ht="12">
      <c r="B134" s="38"/>
      <c r="C134" s="39"/>
      <c r="D134" s="216" t="s">
        <v>144</v>
      </c>
      <c r="E134" s="39"/>
      <c r="F134" s="217" t="s">
        <v>781</v>
      </c>
      <c r="G134" s="39"/>
      <c r="H134" s="39"/>
      <c r="I134" s="130"/>
      <c r="J134" s="39"/>
      <c r="K134" s="39"/>
      <c r="L134" s="43"/>
      <c r="M134" s="218"/>
      <c r="N134" s="79"/>
      <c r="O134" s="79"/>
      <c r="P134" s="79"/>
      <c r="Q134" s="79"/>
      <c r="R134" s="79"/>
      <c r="S134" s="79"/>
      <c r="T134" s="80"/>
      <c r="AT134" s="17" t="s">
        <v>144</v>
      </c>
      <c r="AU134" s="17" t="s">
        <v>142</v>
      </c>
    </row>
    <row r="135" spans="2:65" s="1" customFormat="1" ht="16.5" customHeight="1">
      <c r="B135" s="38"/>
      <c r="C135" s="204" t="s">
        <v>277</v>
      </c>
      <c r="D135" s="204" t="s">
        <v>136</v>
      </c>
      <c r="E135" s="205" t="s">
        <v>782</v>
      </c>
      <c r="F135" s="206" t="s">
        <v>783</v>
      </c>
      <c r="G135" s="207" t="s">
        <v>139</v>
      </c>
      <c r="H135" s="208">
        <v>86.76</v>
      </c>
      <c r="I135" s="209"/>
      <c r="J135" s="210">
        <f>ROUND(I135*H135,2)</f>
        <v>0</v>
      </c>
      <c r="K135" s="206" t="s">
        <v>140</v>
      </c>
      <c r="L135" s="43"/>
      <c r="M135" s="211" t="s">
        <v>19</v>
      </c>
      <c r="N135" s="212" t="s">
        <v>44</v>
      </c>
      <c r="O135" s="79"/>
      <c r="P135" s="213">
        <f>O135*H135</f>
        <v>0</v>
      </c>
      <c r="Q135" s="213">
        <v>0.003</v>
      </c>
      <c r="R135" s="213">
        <f>Q135*H135</f>
        <v>0.26028</v>
      </c>
      <c r="S135" s="213">
        <v>0</v>
      </c>
      <c r="T135" s="214">
        <f>S135*H135</f>
        <v>0</v>
      </c>
      <c r="AR135" s="17" t="s">
        <v>141</v>
      </c>
      <c r="AT135" s="17" t="s">
        <v>136</v>
      </c>
      <c r="AU135" s="17" t="s">
        <v>142</v>
      </c>
      <c r="AY135" s="17" t="s">
        <v>133</v>
      </c>
      <c r="BE135" s="215">
        <f>IF(N135="základní",J135,0)</f>
        <v>0</v>
      </c>
      <c r="BF135" s="215">
        <f>IF(N135="snížená",J135,0)</f>
        <v>0</v>
      </c>
      <c r="BG135" s="215">
        <f>IF(N135="zákl. přenesená",J135,0)</f>
        <v>0</v>
      </c>
      <c r="BH135" s="215">
        <f>IF(N135="sníž. přenesená",J135,0)</f>
        <v>0</v>
      </c>
      <c r="BI135" s="215">
        <f>IF(N135="nulová",J135,0)</f>
        <v>0</v>
      </c>
      <c r="BJ135" s="17" t="s">
        <v>142</v>
      </c>
      <c r="BK135" s="215">
        <f>ROUND(I135*H135,2)</f>
        <v>0</v>
      </c>
      <c r="BL135" s="17" t="s">
        <v>141</v>
      </c>
      <c r="BM135" s="17" t="s">
        <v>784</v>
      </c>
    </row>
    <row r="136" spans="2:65" s="1" customFormat="1" ht="22.5" customHeight="1">
      <c r="B136" s="38"/>
      <c r="C136" s="204" t="s">
        <v>281</v>
      </c>
      <c r="D136" s="204" t="s">
        <v>136</v>
      </c>
      <c r="E136" s="205" t="s">
        <v>785</v>
      </c>
      <c r="F136" s="206" t="s">
        <v>786</v>
      </c>
      <c r="G136" s="207" t="s">
        <v>139</v>
      </c>
      <c r="H136" s="208">
        <v>86.76</v>
      </c>
      <c r="I136" s="209"/>
      <c r="J136" s="210">
        <f>ROUND(I136*H136,2)</f>
        <v>0</v>
      </c>
      <c r="K136" s="206" t="s">
        <v>140</v>
      </c>
      <c r="L136" s="43"/>
      <c r="M136" s="211" t="s">
        <v>19</v>
      </c>
      <c r="N136" s="212" t="s">
        <v>44</v>
      </c>
      <c r="O136" s="79"/>
      <c r="P136" s="213">
        <f>O136*H136</f>
        <v>0</v>
      </c>
      <c r="Q136" s="213">
        <v>0.0169</v>
      </c>
      <c r="R136" s="213">
        <f>Q136*H136</f>
        <v>1.4662439999999999</v>
      </c>
      <c r="S136" s="213">
        <v>0</v>
      </c>
      <c r="T136" s="214">
        <f>S136*H136</f>
        <v>0</v>
      </c>
      <c r="AR136" s="17" t="s">
        <v>141</v>
      </c>
      <c r="AT136" s="17" t="s">
        <v>136</v>
      </c>
      <c r="AU136" s="17" t="s">
        <v>142</v>
      </c>
      <c r="AY136" s="17" t="s">
        <v>133</v>
      </c>
      <c r="BE136" s="215">
        <f>IF(N136="základní",J136,0)</f>
        <v>0</v>
      </c>
      <c r="BF136" s="215">
        <f>IF(N136="snížená",J136,0)</f>
        <v>0</v>
      </c>
      <c r="BG136" s="215">
        <f>IF(N136="zákl. přenesená",J136,0)</f>
        <v>0</v>
      </c>
      <c r="BH136" s="215">
        <f>IF(N136="sníž. přenesená",J136,0)</f>
        <v>0</v>
      </c>
      <c r="BI136" s="215">
        <f>IF(N136="nulová",J136,0)</f>
        <v>0</v>
      </c>
      <c r="BJ136" s="17" t="s">
        <v>142</v>
      </c>
      <c r="BK136" s="215">
        <f>ROUND(I136*H136,2)</f>
        <v>0</v>
      </c>
      <c r="BL136" s="17" t="s">
        <v>141</v>
      </c>
      <c r="BM136" s="17" t="s">
        <v>787</v>
      </c>
    </row>
    <row r="137" spans="2:47" s="1" customFormat="1" ht="12">
      <c r="B137" s="38"/>
      <c r="C137" s="39"/>
      <c r="D137" s="216" t="s">
        <v>144</v>
      </c>
      <c r="E137" s="39"/>
      <c r="F137" s="217" t="s">
        <v>788</v>
      </c>
      <c r="G137" s="39"/>
      <c r="H137" s="39"/>
      <c r="I137" s="130"/>
      <c r="J137" s="39"/>
      <c r="K137" s="39"/>
      <c r="L137" s="43"/>
      <c r="M137" s="218"/>
      <c r="N137" s="79"/>
      <c r="O137" s="79"/>
      <c r="P137" s="79"/>
      <c r="Q137" s="79"/>
      <c r="R137" s="79"/>
      <c r="S137" s="79"/>
      <c r="T137" s="80"/>
      <c r="AT137" s="17" t="s">
        <v>144</v>
      </c>
      <c r="AU137" s="17" t="s">
        <v>142</v>
      </c>
    </row>
    <row r="138" spans="2:51" s="11" customFormat="1" ht="12">
      <c r="B138" s="219"/>
      <c r="C138" s="220"/>
      <c r="D138" s="216" t="s">
        <v>208</v>
      </c>
      <c r="E138" s="240" t="s">
        <v>19</v>
      </c>
      <c r="F138" s="221" t="s">
        <v>789</v>
      </c>
      <c r="G138" s="220"/>
      <c r="H138" s="222">
        <v>57.96</v>
      </c>
      <c r="I138" s="223"/>
      <c r="J138" s="220"/>
      <c r="K138" s="220"/>
      <c r="L138" s="224"/>
      <c r="M138" s="225"/>
      <c r="N138" s="226"/>
      <c r="O138" s="226"/>
      <c r="P138" s="226"/>
      <c r="Q138" s="226"/>
      <c r="R138" s="226"/>
      <c r="S138" s="226"/>
      <c r="T138" s="227"/>
      <c r="AT138" s="228" t="s">
        <v>208</v>
      </c>
      <c r="AU138" s="228" t="s">
        <v>142</v>
      </c>
      <c r="AV138" s="11" t="s">
        <v>142</v>
      </c>
      <c r="AW138" s="11" t="s">
        <v>33</v>
      </c>
      <c r="AX138" s="11" t="s">
        <v>72</v>
      </c>
      <c r="AY138" s="228" t="s">
        <v>133</v>
      </c>
    </row>
    <row r="139" spans="2:51" s="11" customFormat="1" ht="12">
      <c r="B139" s="219"/>
      <c r="C139" s="220"/>
      <c r="D139" s="216" t="s">
        <v>208</v>
      </c>
      <c r="E139" s="240" t="s">
        <v>19</v>
      </c>
      <c r="F139" s="221" t="s">
        <v>790</v>
      </c>
      <c r="G139" s="220"/>
      <c r="H139" s="222">
        <v>15.6</v>
      </c>
      <c r="I139" s="223"/>
      <c r="J139" s="220"/>
      <c r="K139" s="220"/>
      <c r="L139" s="224"/>
      <c r="M139" s="225"/>
      <c r="N139" s="226"/>
      <c r="O139" s="226"/>
      <c r="P139" s="226"/>
      <c r="Q139" s="226"/>
      <c r="R139" s="226"/>
      <c r="S139" s="226"/>
      <c r="T139" s="227"/>
      <c r="AT139" s="228" t="s">
        <v>208</v>
      </c>
      <c r="AU139" s="228" t="s">
        <v>142</v>
      </c>
      <c r="AV139" s="11" t="s">
        <v>142</v>
      </c>
      <c r="AW139" s="11" t="s">
        <v>33</v>
      </c>
      <c r="AX139" s="11" t="s">
        <v>72</v>
      </c>
      <c r="AY139" s="228" t="s">
        <v>133</v>
      </c>
    </row>
    <row r="140" spans="2:51" s="11" customFormat="1" ht="12">
      <c r="B140" s="219"/>
      <c r="C140" s="220"/>
      <c r="D140" s="216" t="s">
        <v>208</v>
      </c>
      <c r="E140" s="240" t="s">
        <v>19</v>
      </c>
      <c r="F140" s="221" t="s">
        <v>791</v>
      </c>
      <c r="G140" s="220"/>
      <c r="H140" s="222">
        <v>13.2</v>
      </c>
      <c r="I140" s="223"/>
      <c r="J140" s="220"/>
      <c r="K140" s="220"/>
      <c r="L140" s="224"/>
      <c r="M140" s="225"/>
      <c r="N140" s="226"/>
      <c r="O140" s="226"/>
      <c r="P140" s="226"/>
      <c r="Q140" s="226"/>
      <c r="R140" s="226"/>
      <c r="S140" s="226"/>
      <c r="T140" s="227"/>
      <c r="AT140" s="228" t="s">
        <v>208</v>
      </c>
      <c r="AU140" s="228" t="s">
        <v>142</v>
      </c>
      <c r="AV140" s="11" t="s">
        <v>142</v>
      </c>
      <c r="AW140" s="11" t="s">
        <v>33</v>
      </c>
      <c r="AX140" s="11" t="s">
        <v>72</v>
      </c>
      <c r="AY140" s="228" t="s">
        <v>133</v>
      </c>
    </row>
    <row r="141" spans="2:51" s="12" customFormat="1" ht="12">
      <c r="B141" s="246"/>
      <c r="C141" s="247"/>
      <c r="D141" s="216" t="s">
        <v>208</v>
      </c>
      <c r="E141" s="248" t="s">
        <v>19</v>
      </c>
      <c r="F141" s="249" t="s">
        <v>750</v>
      </c>
      <c r="G141" s="247"/>
      <c r="H141" s="250">
        <v>86.76</v>
      </c>
      <c r="I141" s="251"/>
      <c r="J141" s="247"/>
      <c r="K141" s="247"/>
      <c r="L141" s="252"/>
      <c r="M141" s="253"/>
      <c r="N141" s="254"/>
      <c r="O141" s="254"/>
      <c r="P141" s="254"/>
      <c r="Q141" s="254"/>
      <c r="R141" s="254"/>
      <c r="S141" s="254"/>
      <c r="T141" s="255"/>
      <c r="AT141" s="256" t="s">
        <v>208</v>
      </c>
      <c r="AU141" s="256" t="s">
        <v>142</v>
      </c>
      <c r="AV141" s="12" t="s">
        <v>141</v>
      </c>
      <c r="AW141" s="12" t="s">
        <v>33</v>
      </c>
      <c r="AX141" s="12" t="s">
        <v>80</v>
      </c>
      <c r="AY141" s="256" t="s">
        <v>133</v>
      </c>
    </row>
    <row r="142" spans="2:65" s="1" customFormat="1" ht="22.5" customHeight="1">
      <c r="B142" s="38"/>
      <c r="C142" s="204" t="s">
        <v>8</v>
      </c>
      <c r="D142" s="204" t="s">
        <v>136</v>
      </c>
      <c r="E142" s="205" t="s">
        <v>792</v>
      </c>
      <c r="F142" s="206" t="s">
        <v>793</v>
      </c>
      <c r="G142" s="207" t="s">
        <v>139</v>
      </c>
      <c r="H142" s="208">
        <v>86.76</v>
      </c>
      <c r="I142" s="209"/>
      <c r="J142" s="210">
        <f>ROUND(I142*H142,2)</f>
        <v>0</v>
      </c>
      <c r="K142" s="206" t="s">
        <v>140</v>
      </c>
      <c r="L142" s="43"/>
      <c r="M142" s="211" t="s">
        <v>19</v>
      </c>
      <c r="N142" s="212" t="s">
        <v>44</v>
      </c>
      <c r="O142" s="79"/>
      <c r="P142" s="213">
        <f>O142*H142</f>
        <v>0</v>
      </c>
      <c r="Q142" s="213">
        <v>0.00028</v>
      </c>
      <c r="R142" s="213">
        <f>Q142*H142</f>
        <v>0.0242928</v>
      </c>
      <c r="S142" s="213">
        <v>0</v>
      </c>
      <c r="T142" s="214">
        <f>S142*H142</f>
        <v>0</v>
      </c>
      <c r="AR142" s="17" t="s">
        <v>141</v>
      </c>
      <c r="AT142" s="17" t="s">
        <v>136</v>
      </c>
      <c r="AU142" s="17" t="s">
        <v>142</v>
      </c>
      <c r="AY142" s="17" t="s">
        <v>133</v>
      </c>
      <c r="BE142" s="215">
        <f>IF(N142="základní",J142,0)</f>
        <v>0</v>
      </c>
      <c r="BF142" s="215">
        <f>IF(N142="snížená",J142,0)</f>
        <v>0</v>
      </c>
      <c r="BG142" s="215">
        <f>IF(N142="zákl. přenesená",J142,0)</f>
        <v>0</v>
      </c>
      <c r="BH142" s="215">
        <f>IF(N142="sníž. přenesená",J142,0)</f>
        <v>0</v>
      </c>
      <c r="BI142" s="215">
        <f>IF(N142="nulová",J142,0)</f>
        <v>0</v>
      </c>
      <c r="BJ142" s="17" t="s">
        <v>142</v>
      </c>
      <c r="BK142" s="215">
        <f>ROUND(I142*H142,2)</f>
        <v>0</v>
      </c>
      <c r="BL142" s="17" t="s">
        <v>141</v>
      </c>
      <c r="BM142" s="17" t="s">
        <v>794</v>
      </c>
    </row>
    <row r="143" spans="2:47" s="1" customFormat="1" ht="12">
      <c r="B143" s="38"/>
      <c r="C143" s="39"/>
      <c r="D143" s="216" t="s">
        <v>144</v>
      </c>
      <c r="E143" s="39"/>
      <c r="F143" s="217" t="s">
        <v>795</v>
      </c>
      <c r="G143" s="39"/>
      <c r="H143" s="39"/>
      <c r="I143" s="130"/>
      <c r="J143" s="39"/>
      <c r="K143" s="39"/>
      <c r="L143" s="43"/>
      <c r="M143" s="218"/>
      <c r="N143" s="79"/>
      <c r="O143" s="79"/>
      <c r="P143" s="79"/>
      <c r="Q143" s="79"/>
      <c r="R143" s="79"/>
      <c r="S143" s="79"/>
      <c r="T143" s="80"/>
      <c r="AT143" s="17" t="s">
        <v>144</v>
      </c>
      <c r="AU143" s="17" t="s">
        <v>142</v>
      </c>
    </row>
    <row r="144" spans="2:65" s="1" customFormat="1" ht="16.5" customHeight="1">
      <c r="B144" s="38"/>
      <c r="C144" s="204" t="s">
        <v>228</v>
      </c>
      <c r="D144" s="204" t="s">
        <v>136</v>
      </c>
      <c r="E144" s="205" t="s">
        <v>796</v>
      </c>
      <c r="F144" s="206" t="s">
        <v>797</v>
      </c>
      <c r="G144" s="207" t="s">
        <v>139</v>
      </c>
      <c r="H144" s="208">
        <v>140.494</v>
      </c>
      <c r="I144" s="209"/>
      <c r="J144" s="210">
        <f>ROUND(I144*H144,2)</f>
        <v>0</v>
      </c>
      <c r="K144" s="206" t="s">
        <v>140</v>
      </c>
      <c r="L144" s="43"/>
      <c r="M144" s="211" t="s">
        <v>19</v>
      </c>
      <c r="N144" s="212" t="s">
        <v>44</v>
      </c>
      <c r="O144" s="79"/>
      <c r="P144" s="213">
        <f>O144*H144</f>
        <v>0</v>
      </c>
      <c r="Q144" s="213">
        <v>0.00735</v>
      </c>
      <c r="R144" s="213">
        <f>Q144*H144</f>
        <v>1.0326309</v>
      </c>
      <c r="S144" s="213">
        <v>0</v>
      </c>
      <c r="T144" s="214">
        <f>S144*H144</f>
        <v>0</v>
      </c>
      <c r="AR144" s="17" t="s">
        <v>141</v>
      </c>
      <c r="AT144" s="17" t="s">
        <v>136</v>
      </c>
      <c r="AU144" s="17" t="s">
        <v>142</v>
      </c>
      <c r="AY144" s="17" t="s">
        <v>133</v>
      </c>
      <c r="BE144" s="215">
        <f>IF(N144="základní",J144,0)</f>
        <v>0</v>
      </c>
      <c r="BF144" s="215">
        <f>IF(N144="snížená",J144,0)</f>
        <v>0</v>
      </c>
      <c r="BG144" s="215">
        <f>IF(N144="zákl. přenesená",J144,0)</f>
        <v>0</v>
      </c>
      <c r="BH144" s="215">
        <f>IF(N144="sníž. přenesená",J144,0)</f>
        <v>0</v>
      </c>
      <c r="BI144" s="215">
        <f>IF(N144="nulová",J144,0)</f>
        <v>0</v>
      </c>
      <c r="BJ144" s="17" t="s">
        <v>142</v>
      </c>
      <c r="BK144" s="215">
        <f>ROUND(I144*H144,2)</f>
        <v>0</v>
      </c>
      <c r="BL144" s="17" t="s">
        <v>141</v>
      </c>
      <c r="BM144" s="17" t="s">
        <v>798</v>
      </c>
    </row>
    <row r="145" spans="2:51" s="11" customFormat="1" ht="12">
      <c r="B145" s="219"/>
      <c r="C145" s="220"/>
      <c r="D145" s="216" t="s">
        <v>208</v>
      </c>
      <c r="E145" s="240" t="s">
        <v>19</v>
      </c>
      <c r="F145" s="221" t="s">
        <v>799</v>
      </c>
      <c r="G145" s="220"/>
      <c r="H145" s="222">
        <v>140.494</v>
      </c>
      <c r="I145" s="223"/>
      <c r="J145" s="220"/>
      <c r="K145" s="220"/>
      <c r="L145" s="224"/>
      <c r="M145" s="225"/>
      <c r="N145" s="226"/>
      <c r="O145" s="226"/>
      <c r="P145" s="226"/>
      <c r="Q145" s="226"/>
      <c r="R145" s="226"/>
      <c r="S145" s="226"/>
      <c r="T145" s="227"/>
      <c r="AT145" s="228" t="s">
        <v>208</v>
      </c>
      <c r="AU145" s="228" t="s">
        <v>142</v>
      </c>
      <c r="AV145" s="11" t="s">
        <v>142</v>
      </c>
      <c r="AW145" s="11" t="s">
        <v>33</v>
      </c>
      <c r="AX145" s="11" t="s">
        <v>80</v>
      </c>
      <c r="AY145" s="228" t="s">
        <v>133</v>
      </c>
    </row>
    <row r="146" spans="2:65" s="1" customFormat="1" ht="16.5" customHeight="1">
      <c r="B146" s="38"/>
      <c r="C146" s="204" t="s">
        <v>292</v>
      </c>
      <c r="D146" s="204" t="s">
        <v>136</v>
      </c>
      <c r="E146" s="205" t="s">
        <v>800</v>
      </c>
      <c r="F146" s="206" t="s">
        <v>801</v>
      </c>
      <c r="G146" s="207" t="s">
        <v>139</v>
      </c>
      <c r="H146" s="208">
        <v>171.494</v>
      </c>
      <c r="I146" s="209"/>
      <c r="J146" s="210">
        <f>ROUND(I146*H146,2)</f>
        <v>0</v>
      </c>
      <c r="K146" s="206" t="s">
        <v>140</v>
      </c>
      <c r="L146" s="43"/>
      <c r="M146" s="211" t="s">
        <v>19</v>
      </c>
      <c r="N146" s="212" t="s">
        <v>44</v>
      </c>
      <c r="O146" s="79"/>
      <c r="P146" s="213">
        <f>O146*H146</f>
        <v>0</v>
      </c>
      <c r="Q146" s="213">
        <v>0.00026</v>
      </c>
      <c r="R146" s="213">
        <f>Q146*H146</f>
        <v>0.04458843999999999</v>
      </c>
      <c r="S146" s="213">
        <v>0</v>
      </c>
      <c r="T146" s="214">
        <f>S146*H146</f>
        <v>0</v>
      </c>
      <c r="AR146" s="17" t="s">
        <v>141</v>
      </c>
      <c r="AT146" s="17" t="s">
        <v>136</v>
      </c>
      <c r="AU146" s="17" t="s">
        <v>142</v>
      </c>
      <c r="AY146" s="17" t="s">
        <v>133</v>
      </c>
      <c r="BE146" s="215">
        <f>IF(N146="základní",J146,0)</f>
        <v>0</v>
      </c>
      <c r="BF146" s="215">
        <f>IF(N146="snížená",J146,0)</f>
        <v>0</v>
      </c>
      <c r="BG146" s="215">
        <f>IF(N146="zákl. přenesená",J146,0)</f>
        <v>0</v>
      </c>
      <c r="BH146" s="215">
        <f>IF(N146="sníž. přenesená",J146,0)</f>
        <v>0</v>
      </c>
      <c r="BI146" s="215">
        <f>IF(N146="nulová",J146,0)</f>
        <v>0</v>
      </c>
      <c r="BJ146" s="17" t="s">
        <v>142</v>
      </c>
      <c r="BK146" s="215">
        <f>ROUND(I146*H146,2)</f>
        <v>0</v>
      </c>
      <c r="BL146" s="17" t="s">
        <v>141</v>
      </c>
      <c r="BM146" s="17" t="s">
        <v>802</v>
      </c>
    </row>
    <row r="147" spans="2:65" s="1" customFormat="1" ht="16.5" customHeight="1">
      <c r="B147" s="38"/>
      <c r="C147" s="204" t="s">
        <v>690</v>
      </c>
      <c r="D147" s="204" t="s">
        <v>136</v>
      </c>
      <c r="E147" s="205" t="s">
        <v>803</v>
      </c>
      <c r="F147" s="206" t="s">
        <v>804</v>
      </c>
      <c r="G147" s="207" t="s">
        <v>139</v>
      </c>
      <c r="H147" s="208">
        <v>2.64</v>
      </c>
      <c r="I147" s="209"/>
      <c r="J147" s="210">
        <f>ROUND(I147*H147,2)</f>
        <v>0</v>
      </c>
      <c r="K147" s="206" t="s">
        <v>140</v>
      </c>
      <c r="L147" s="43"/>
      <c r="M147" s="211" t="s">
        <v>19</v>
      </c>
      <c r="N147" s="212" t="s">
        <v>44</v>
      </c>
      <c r="O147" s="79"/>
      <c r="P147" s="213">
        <f>O147*H147</f>
        <v>0</v>
      </c>
      <c r="Q147" s="213">
        <v>0.04</v>
      </c>
      <c r="R147" s="213">
        <f>Q147*H147</f>
        <v>0.10560000000000001</v>
      </c>
      <c r="S147" s="213">
        <v>0</v>
      </c>
      <c r="T147" s="214">
        <f>S147*H147</f>
        <v>0</v>
      </c>
      <c r="AR147" s="17" t="s">
        <v>141</v>
      </c>
      <c r="AT147" s="17" t="s">
        <v>136</v>
      </c>
      <c r="AU147" s="17" t="s">
        <v>142</v>
      </c>
      <c r="AY147" s="17" t="s">
        <v>133</v>
      </c>
      <c r="BE147" s="215">
        <f>IF(N147="základní",J147,0)</f>
        <v>0</v>
      </c>
      <c r="BF147" s="215">
        <f>IF(N147="snížená",J147,0)</f>
        <v>0</v>
      </c>
      <c r="BG147" s="215">
        <f>IF(N147="zákl. přenesená",J147,0)</f>
        <v>0</v>
      </c>
      <c r="BH147" s="215">
        <f>IF(N147="sníž. přenesená",J147,0)</f>
        <v>0</v>
      </c>
      <c r="BI147" s="215">
        <f>IF(N147="nulová",J147,0)</f>
        <v>0</v>
      </c>
      <c r="BJ147" s="17" t="s">
        <v>142</v>
      </c>
      <c r="BK147" s="215">
        <f>ROUND(I147*H147,2)</f>
        <v>0</v>
      </c>
      <c r="BL147" s="17" t="s">
        <v>141</v>
      </c>
      <c r="BM147" s="17" t="s">
        <v>805</v>
      </c>
    </row>
    <row r="148" spans="2:47" s="1" customFormat="1" ht="12">
      <c r="B148" s="38"/>
      <c r="C148" s="39"/>
      <c r="D148" s="216" t="s">
        <v>144</v>
      </c>
      <c r="E148" s="39"/>
      <c r="F148" s="217" t="s">
        <v>776</v>
      </c>
      <c r="G148" s="39"/>
      <c r="H148" s="39"/>
      <c r="I148" s="130"/>
      <c r="J148" s="39"/>
      <c r="K148" s="39"/>
      <c r="L148" s="43"/>
      <c r="M148" s="218"/>
      <c r="N148" s="79"/>
      <c r="O148" s="79"/>
      <c r="P148" s="79"/>
      <c r="Q148" s="79"/>
      <c r="R148" s="79"/>
      <c r="S148" s="79"/>
      <c r="T148" s="80"/>
      <c r="AT148" s="17" t="s">
        <v>144</v>
      </c>
      <c r="AU148" s="17" t="s">
        <v>142</v>
      </c>
    </row>
    <row r="149" spans="2:51" s="11" customFormat="1" ht="12">
      <c r="B149" s="219"/>
      <c r="C149" s="220"/>
      <c r="D149" s="216" t="s">
        <v>208</v>
      </c>
      <c r="E149" s="240" t="s">
        <v>19</v>
      </c>
      <c r="F149" s="221" t="s">
        <v>806</v>
      </c>
      <c r="G149" s="220"/>
      <c r="H149" s="222">
        <v>2.64</v>
      </c>
      <c r="I149" s="223"/>
      <c r="J149" s="220"/>
      <c r="K149" s="220"/>
      <c r="L149" s="224"/>
      <c r="M149" s="225"/>
      <c r="N149" s="226"/>
      <c r="O149" s="226"/>
      <c r="P149" s="226"/>
      <c r="Q149" s="226"/>
      <c r="R149" s="226"/>
      <c r="S149" s="226"/>
      <c r="T149" s="227"/>
      <c r="AT149" s="228" t="s">
        <v>208</v>
      </c>
      <c r="AU149" s="228" t="s">
        <v>142</v>
      </c>
      <c r="AV149" s="11" t="s">
        <v>142</v>
      </c>
      <c r="AW149" s="11" t="s">
        <v>33</v>
      </c>
      <c r="AX149" s="11" t="s">
        <v>72</v>
      </c>
      <c r="AY149" s="228" t="s">
        <v>133</v>
      </c>
    </row>
    <row r="150" spans="2:65" s="1" customFormat="1" ht="16.5" customHeight="1">
      <c r="B150" s="38"/>
      <c r="C150" s="204" t="s">
        <v>694</v>
      </c>
      <c r="D150" s="204" t="s">
        <v>136</v>
      </c>
      <c r="E150" s="205" t="s">
        <v>807</v>
      </c>
      <c r="F150" s="206" t="s">
        <v>808</v>
      </c>
      <c r="G150" s="207" t="s">
        <v>139</v>
      </c>
      <c r="H150" s="208">
        <v>171.494</v>
      </c>
      <c r="I150" s="209"/>
      <c r="J150" s="210">
        <f>ROUND(I150*H150,2)</f>
        <v>0</v>
      </c>
      <c r="K150" s="206" t="s">
        <v>140</v>
      </c>
      <c r="L150" s="43"/>
      <c r="M150" s="211" t="s">
        <v>19</v>
      </c>
      <c r="N150" s="212" t="s">
        <v>44</v>
      </c>
      <c r="O150" s="79"/>
      <c r="P150" s="213">
        <f>O150*H150</f>
        <v>0</v>
      </c>
      <c r="Q150" s="213">
        <v>0.00438</v>
      </c>
      <c r="R150" s="213">
        <f>Q150*H150</f>
        <v>0.7511437200000001</v>
      </c>
      <c r="S150" s="213">
        <v>0</v>
      </c>
      <c r="T150" s="214">
        <f>S150*H150</f>
        <v>0</v>
      </c>
      <c r="AR150" s="17" t="s">
        <v>141</v>
      </c>
      <c r="AT150" s="17" t="s">
        <v>136</v>
      </c>
      <c r="AU150" s="17" t="s">
        <v>142</v>
      </c>
      <c r="AY150" s="17" t="s">
        <v>133</v>
      </c>
      <c r="BE150" s="215">
        <f>IF(N150="základní",J150,0)</f>
        <v>0</v>
      </c>
      <c r="BF150" s="215">
        <f>IF(N150="snížená",J150,0)</f>
        <v>0</v>
      </c>
      <c r="BG150" s="215">
        <f>IF(N150="zákl. přenesená",J150,0)</f>
        <v>0</v>
      </c>
      <c r="BH150" s="215">
        <f>IF(N150="sníž. přenesená",J150,0)</f>
        <v>0</v>
      </c>
      <c r="BI150" s="215">
        <f>IF(N150="nulová",J150,0)</f>
        <v>0</v>
      </c>
      <c r="BJ150" s="17" t="s">
        <v>142</v>
      </c>
      <c r="BK150" s="215">
        <f>ROUND(I150*H150,2)</f>
        <v>0</v>
      </c>
      <c r="BL150" s="17" t="s">
        <v>141</v>
      </c>
      <c r="BM150" s="17" t="s">
        <v>809</v>
      </c>
    </row>
    <row r="151" spans="2:47" s="1" customFormat="1" ht="12">
      <c r="B151" s="38"/>
      <c r="C151" s="39"/>
      <c r="D151" s="216" t="s">
        <v>144</v>
      </c>
      <c r="E151" s="39"/>
      <c r="F151" s="217" t="s">
        <v>781</v>
      </c>
      <c r="G151" s="39"/>
      <c r="H151" s="39"/>
      <c r="I151" s="130"/>
      <c r="J151" s="39"/>
      <c r="K151" s="39"/>
      <c r="L151" s="43"/>
      <c r="M151" s="218"/>
      <c r="N151" s="79"/>
      <c r="O151" s="79"/>
      <c r="P151" s="79"/>
      <c r="Q151" s="79"/>
      <c r="R151" s="79"/>
      <c r="S151" s="79"/>
      <c r="T151" s="80"/>
      <c r="AT151" s="17" t="s">
        <v>144</v>
      </c>
      <c r="AU151" s="17" t="s">
        <v>142</v>
      </c>
    </row>
    <row r="152" spans="2:65" s="1" customFormat="1" ht="16.5" customHeight="1">
      <c r="B152" s="38"/>
      <c r="C152" s="204" t="s">
        <v>304</v>
      </c>
      <c r="D152" s="204" t="s">
        <v>136</v>
      </c>
      <c r="E152" s="205" t="s">
        <v>810</v>
      </c>
      <c r="F152" s="206" t="s">
        <v>811</v>
      </c>
      <c r="G152" s="207" t="s">
        <v>139</v>
      </c>
      <c r="H152" s="208">
        <v>171.494</v>
      </c>
      <c r="I152" s="209"/>
      <c r="J152" s="210">
        <f>ROUND(I152*H152,2)</f>
        <v>0</v>
      </c>
      <c r="K152" s="206" t="s">
        <v>140</v>
      </c>
      <c r="L152" s="43"/>
      <c r="M152" s="211" t="s">
        <v>19</v>
      </c>
      <c r="N152" s="212" t="s">
        <v>44</v>
      </c>
      <c r="O152" s="79"/>
      <c r="P152" s="213">
        <f>O152*H152</f>
        <v>0</v>
      </c>
      <c r="Q152" s="213">
        <v>0.003</v>
      </c>
      <c r="R152" s="213">
        <f>Q152*H152</f>
        <v>0.514482</v>
      </c>
      <c r="S152" s="213">
        <v>0</v>
      </c>
      <c r="T152" s="214">
        <f>S152*H152</f>
        <v>0</v>
      </c>
      <c r="AR152" s="17" t="s">
        <v>141</v>
      </c>
      <c r="AT152" s="17" t="s">
        <v>136</v>
      </c>
      <c r="AU152" s="17" t="s">
        <v>142</v>
      </c>
      <c r="AY152" s="17" t="s">
        <v>133</v>
      </c>
      <c r="BE152" s="215">
        <f>IF(N152="základní",J152,0)</f>
        <v>0</v>
      </c>
      <c r="BF152" s="215">
        <f>IF(N152="snížená",J152,0)</f>
        <v>0</v>
      </c>
      <c r="BG152" s="215">
        <f>IF(N152="zákl. přenesená",J152,0)</f>
        <v>0</v>
      </c>
      <c r="BH152" s="215">
        <f>IF(N152="sníž. přenesená",J152,0)</f>
        <v>0</v>
      </c>
      <c r="BI152" s="215">
        <f>IF(N152="nulová",J152,0)</f>
        <v>0</v>
      </c>
      <c r="BJ152" s="17" t="s">
        <v>142</v>
      </c>
      <c r="BK152" s="215">
        <f>ROUND(I152*H152,2)</f>
        <v>0</v>
      </c>
      <c r="BL152" s="17" t="s">
        <v>141</v>
      </c>
      <c r="BM152" s="17" t="s">
        <v>812</v>
      </c>
    </row>
    <row r="153" spans="2:65" s="1" customFormat="1" ht="22.5" customHeight="1">
      <c r="B153" s="38"/>
      <c r="C153" s="204" t="s">
        <v>7</v>
      </c>
      <c r="D153" s="204" t="s">
        <v>136</v>
      </c>
      <c r="E153" s="205" t="s">
        <v>813</v>
      </c>
      <c r="F153" s="206" t="s">
        <v>814</v>
      </c>
      <c r="G153" s="207" t="s">
        <v>139</v>
      </c>
      <c r="H153" s="208">
        <v>45.99</v>
      </c>
      <c r="I153" s="209"/>
      <c r="J153" s="210">
        <f>ROUND(I153*H153,2)</f>
        <v>0</v>
      </c>
      <c r="K153" s="206" t="s">
        <v>140</v>
      </c>
      <c r="L153" s="43"/>
      <c r="M153" s="211" t="s">
        <v>19</v>
      </c>
      <c r="N153" s="212" t="s">
        <v>44</v>
      </c>
      <c r="O153" s="79"/>
      <c r="P153" s="213">
        <f>O153*H153</f>
        <v>0</v>
      </c>
      <c r="Q153" s="213">
        <v>0.01838</v>
      </c>
      <c r="R153" s="213">
        <f>Q153*H153</f>
        <v>0.8452962</v>
      </c>
      <c r="S153" s="213">
        <v>0</v>
      </c>
      <c r="T153" s="214">
        <f>S153*H153</f>
        <v>0</v>
      </c>
      <c r="AR153" s="17" t="s">
        <v>141</v>
      </c>
      <c r="AT153" s="17" t="s">
        <v>136</v>
      </c>
      <c r="AU153" s="17" t="s">
        <v>142</v>
      </c>
      <c r="AY153" s="17" t="s">
        <v>133</v>
      </c>
      <c r="BE153" s="215">
        <f>IF(N153="základní",J153,0)</f>
        <v>0</v>
      </c>
      <c r="BF153" s="215">
        <f>IF(N153="snížená",J153,0)</f>
        <v>0</v>
      </c>
      <c r="BG153" s="215">
        <f>IF(N153="zákl. přenesená",J153,0)</f>
        <v>0</v>
      </c>
      <c r="BH153" s="215">
        <f>IF(N153="sníž. přenesená",J153,0)</f>
        <v>0</v>
      </c>
      <c r="BI153" s="215">
        <f>IF(N153="nulová",J153,0)</f>
        <v>0</v>
      </c>
      <c r="BJ153" s="17" t="s">
        <v>142</v>
      </c>
      <c r="BK153" s="215">
        <f>ROUND(I153*H153,2)</f>
        <v>0</v>
      </c>
      <c r="BL153" s="17" t="s">
        <v>141</v>
      </c>
      <c r="BM153" s="17" t="s">
        <v>815</v>
      </c>
    </row>
    <row r="154" spans="2:47" s="1" customFormat="1" ht="12">
      <c r="B154" s="38"/>
      <c r="C154" s="39"/>
      <c r="D154" s="216" t="s">
        <v>144</v>
      </c>
      <c r="E154" s="39"/>
      <c r="F154" s="217" t="s">
        <v>816</v>
      </c>
      <c r="G154" s="39"/>
      <c r="H154" s="39"/>
      <c r="I154" s="130"/>
      <c r="J154" s="39"/>
      <c r="K154" s="39"/>
      <c r="L154" s="43"/>
      <c r="M154" s="218"/>
      <c r="N154" s="79"/>
      <c r="O154" s="79"/>
      <c r="P154" s="79"/>
      <c r="Q154" s="79"/>
      <c r="R154" s="79"/>
      <c r="S154" s="79"/>
      <c r="T154" s="80"/>
      <c r="AT154" s="17" t="s">
        <v>144</v>
      </c>
      <c r="AU154" s="17" t="s">
        <v>142</v>
      </c>
    </row>
    <row r="155" spans="2:51" s="11" customFormat="1" ht="12">
      <c r="B155" s="219"/>
      <c r="C155" s="220"/>
      <c r="D155" s="216" t="s">
        <v>208</v>
      </c>
      <c r="E155" s="240" t="s">
        <v>19</v>
      </c>
      <c r="F155" s="221" t="s">
        <v>817</v>
      </c>
      <c r="G155" s="220"/>
      <c r="H155" s="222">
        <v>2.438</v>
      </c>
      <c r="I155" s="223"/>
      <c r="J155" s="220"/>
      <c r="K155" s="220"/>
      <c r="L155" s="224"/>
      <c r="M155" s="225"/>
      <c r="N155" s="226"/>
      <c r="O155" s="226"/>
      <c r="P155" s="226"/>
      <c r="Q155" s="226"/>
      <c r="R155" s="226"/>
      <c r="S155" s="226"/>
      <c r="T155" s="227"/>
      <c r="AT155" s="228" t="s">
        <v>208</v>
      </c>
      <c r="AU155" s="228" t="s">
        <v>142</v>
      </c>
      <c r="AV155" s="11" t="s">
        <v>142</v>
      </c>
      <c r="AW155" s="11" t="s">
        <v>33</v>
      </c>
      <c r="AX155" s="11" t="s">
        <v>72</v>
      </c>
      <c r="AY155" s="228" t="s">
        <v>133</v>
      </c>
    </row>
    <row r="156" spans="2:51" s="11" customFormat="1" ht="12">
      <c r="B156" s="219"/>
      <c r="C156" s="220"/>
      <c r="D156" s="216" t="s">
        <v>208</v>
      </c>
      <c r="E156" s="240" t="s">
        <v>19</v>
      </c>
      <c r="F156" s="221" t="s">
        <v>818</v>
      </c>
      <c r="G156" s="220"/>
      <c r="H156" s="222">
        <v>13.242</v>
      </c>
      <c r="I156" s="223"/>
      <c r="J156" s="220"/>
      <c r="K156" s="220"/>
      <c r="L156" s="224"/>
      <c r="M156" s="225"/>
      <c r="N156" s="226"/>
      <c r="O156" s="226"/>
      <c r="P156" s="226"/>
      <c r="Q156" s="226"/>
      <c r="R156" s="226"/>
      <c r="S156" s="226"/>
      <c r="T156" s="227"/>
      <c r="AT156" s="228" t="s">
        <v>208</v>
      </c>
      <c r="AU156" s="228" t="s">
        <v>142</v>
      </c>
      <c r="AV156" s="11" t="s">
        <v>142</v>
      </c>
      <c r="AW156" s="11" t="s">
        <v>33</v>
      </c>
      <c r="AX156" s="11" t="s">
        <v>72</v>
      </c>
      <c r="AY156" s="228" t="s">
        <v>133</v>
      </c>
    </row>
    <row r="157" spans="2:51" s="11" customFormat="1" ht="12">
      <c r="B157" s="219"/>
      <c r="C157" s="220"/>
      <c r="D157" s="216" t="s">
        <v>208</v>
      </c>
      <c r="E157" s="240" t="s">
        <v>19</v>
      </c>
      <c r="F157" s="221" t="s">
        <v>819</v>
      </c>
      <c r="G157" s="220"/>
      <c r="H157" s="222">
        <v>2.426</v>
      </c>
      <c r="I157" s="223"/>
      <c r="J157" s="220"/>
      <c r="K157" s="220"/>
      <c r="L157" s="224"/>
      <c r="M157" s="225"/>
      <c r="N157" s="226"/>
      <c r="O157" s="226"/>
      <c r="P157" s="226"/>
      <c r="Q157" s="226"/>
      <c r="R157" s="226"/>
      <c r="S157" s="226"/>
      <c r="T157" s="227"/>
      <c r="AT157" s="228" t="s">
        <v>208</v>
      </c>
      <c r="AU157" s="228" t="s">
        <v>142</v>
      </c>
      <c r="AV157" s="11" t="s">
        <v>142</v>
      </c>
      <c r="AW157" s="11" t="s">
        <v>33</v>
      </c>
      <c r="AX157" s="11" t="s">
        <v>72</v>
      </c>
      <c r="AY157" s="228" t="s">
        <v>133</v>
      </c>
    </row>
    <row r="158" spans="2:51" s="11" customFormat="1" ht="12">
      <c r="B158" s="219"/>
      <c r="C158" s="220"/>
      <c r="D158" s="216" t="s">
        <v>208</v>
      </c>
      <c r="E158" s="240" t="s">
        <v>19</v>
      </c>
      <c r="F158" s="221" t="s">
        <v>820</v>
      </c>
      <c r="G158" s="220"/>
      <c r="H158" s="222">
        <v>14.454</v>
      </c>
      <c r="I158" s="223"/>
      <c r="J158" s="220"/>
      <c r="K158" s="220"/>
      <c r="L158" s="224"/>
      <c r="M158" s="225"/>
      <c r="N158" s="226"/>
      <c r="O158" s="226"/>
      <c r="P158" s="226"/>
      <c r="Q158" s="226"/>
      <c r="R158" s="226"/>
      <c r="S158" s="226"/>
      <c r="T158" s="227"/>
      <c r="AT158" s="228" t="s">
        <v>208</v>
      </c>
      <c r="AU158" s="228" t="s">
        <v>142</v>
      </c>
      <c r="AV158" s="11" t="s">
        <v>142</v>
      </c>
      <c r="AW158" s="11" t="s">
        <v>33</v>
      </c>
      <c r="AX158" s="11" t="s">
        <v>72</v>
      </c>
      <c r="AY158" s="228" t="s">
        <v>133</v>
      </c>
    </row>
    <row r="159" spans="2:51" s="11" customFormat="1" ht="12">
      <c r="B159" s="219"/>
      <c r="C159" s="220"/>
      <c r="D159" s="216" t="s">
        <v>208</v>
      </c>
      <c r="E159" s="240" t="s">
        <v>19</v>
      </c>
      <c r="F159" s="221" t="s">
        <v>821</v>
      </c>
      <c r="G159" s="220"/>
      <c r="H159" s="222">
        <v>0.53</v>
      </c>
      <c r="I159" s="223"/>
      <c r="J159" s="220"/>
      <c r="K159" s="220"/>
      <c r="L159" s="224"/>
      <c r="M159" s="225"/>
      <c r="N159" s="226"/>
      <c r="O159" s="226"/>
      <c r="P159" s="226"/>
      <c r="Q159" s="226"/>
      <c r="R159" s="226"/>
      <c r="S159" s="226"/>
      <c r="T159" s="227"/>
      <c r="AT159" s="228" t="s">
        <v>208</v>
      </c>
      <c r="AU159" s="228" t="s">
        <v>142</v>
      </c>
      <c r="AV159" s="11" t="s">
        <v>142</v>
      </c>
      <c r="AW159" s="11" t="s">
        <v>33</v>
      </c>
      <c r="AX159" s="11" t="s">
        <v>72</v>
      </c>
      <c r="AY159" s="228" t="s">
        <v>133</v>
      </c>
    </row>
    <row r="160" spans="2:51" s="11" customFormat="1" ht="12">
      <c r="B160" s="219"/>
      <c r="C160" s="220"/>
      <c r="D160" s="216" t="s">
        <v>208</v>
      </c>
      <c r="E160" s="240" t="s">
        <v>19</v>
      </c>
      <c r="F160" s="221" t="s">
        <v>822</v>
      </c>
      <c r="G160" s="220"/>
      <c r="H160" s="222">
        <v>12.9</v>
      </c>
      <c r="I160" s="223"/>
      <c r="J160" s="220"/>
      <c r="K160" s="220"/>
      <c r="L160" s="224"/>
      <c r="M160" s="225"/>
      <c r="N160" s="226"/>
      <c r="O160" s="226"/>
      <c r="P160" s="226"/>
      <c r="Q160" s="226"/>
      <c r="R160" s="226"/>
      <c r="S160" s="226"/>
      <c r="T160" s="227"/>
      <c r="AT160" s="228" t="s">
        <v>208</v>
      </c>
      <c r="AU160" s="228" t="s">
        <v>142</v>
      </c>
      <c r="AV160" s="11" t="s">
        <v>142</v>
      </c>
      <c r="AW160" s="11" t="s">
        <v>33</v>
      </c>
      <c r="AX160" s="11" t="s">
        <v>72</v>
      </c>
      <c r="AY160" s="228" t="s">
        <v>133</v>
      </c>
    </row>
    <row r="161" spans="2:51" s="12" customFormat="1" ht="12">
      <c r="B161" s="246"/>
      <c r="C161" s="247"/>
      <c r="D161" s="216" t="s">
        <v>208</v>
      </c>
      <c r="E161" s="248" t="s">
        <v>19</v>
      </c>
      <c r="F161" s="249" t="s">
        <v>750</v>
      </c>
      <c r="G161" s="247"/>
      <c r="H161" s="250">
        <v>45.99</v>
      </c>
      <c r="I161" s="251"/>
      <c r="J161" s="247"/>
      <c r="K161" s="247"/>
      <c r="L161" s="252"/>
      <c r="M161" s="253"/>
      <c r="N161" s="254"/>
      <c r="O161" s="254"/>
      <c r="P161" s="254"/>
      <c r="Q161" s="254"/>
      <c r="R161" s="254"/>
      <c r="S161" s="254"/>
      <c r="T161" s="255"/>
      <c r="AT161" s="256" t="s">
        <v>208</v>
      </c>
      <c r="AU161" s="256" t="s">
        <v>142</v>
      </c>
      <c r="AV161" s="12" t="s">
        <v>141</v>
      </c>
      <c r="AW161" s="12" t="s">
        <v>33</v>
      </c>
      <c r="AX161" s="12" t="s">
        <v>80</v>
      </c>
      <c r="AY161" s="256" t="s">
        <v>133</v>
      </c>
    </row>
    <row r="162" spans="2:65" s="1" customFormat="1" ht="16.5" customHeight="1">
      <c r="B162" s="38"/>
      <c r="C162" s="204" t="s">
        <v>312</v>
      </c>
      <c r="D162" s="204" t="s">
        <v>136</v>
      </c>
      <c r="E162" s="205" t="s">
        <v>823</v>
      </c>
      <c r="F162" s="206" t="s">
        <v>824</v>
      </c>
      <c r="G162" s="207" t="s">
        <v>139</v>
      </c>
      <c r="H162" s="208">
        <v>3.9</v>
      </c>
      <c r="I162" s="209"/>
      <c r="J162" s="210">
        <f>ROUND(I162*H162,2)</f>
        <v>0</v>
      </c>
      <c r="K162" s="206" t="s">
        <v>140</v>
      </c>
      <c r="L162" s="43"/>
      <c r="M162" s="211" t="s">
        <v>19</v>
      </c>
      <c r="N162" s="212" t="s">
        <v>44</v>
      </c>
      <c r="O162" s="79"/>
      <c r="P162" s="213">
        <f>O162*H162</f>
        <v>0</v>
      </c>
      <c r="Q162" s="213">
        <v>0.04153</v>
      </c>
      <c r="R162" s="213">
        <f>Q162*H162</f>
        <v>0.161967</v>
      </c>
      <c r="S162" s="213">
        <v>0</v>
      </c>
      <c r="T162" s="214">
        <f>S162*H162</f>
        <v>0</v>
      </c>
      <c r="AR162" s="17" t="s">
        <v>141</v>
      </c>
      <c r="AT162" s="17" t="s">
        <v>136</v>
      </c>
      <c r="AU162" s="17" t="s">
        <v>142</v>
      </c>
      <c r="AY162" s="17" t="s">
        <v>133</v>
      </c>
      <c r="BE162" s="215">
        <f>IF(N162="základní",J162,0)</f>
        <v>0</v>
      </c>
      <c r="BF162" s="215">
        <f>IF(N162="snížená",J162,0)</f>
        <v>0</v>
      </c>
      <c r="BG162" s="215">
        <f>IF(N162="zákl. přenesená",J162,0)</f>
        <v>0</v>
      </c>
      <c r="BH162" s="215">
        <f>IF(N162="sníž. přenesená",J162,0)</f>
        <v>0</v>
      </c>
      <c r="BI162" s="215">
        <f>IF(N162="nulová",J162,0)</f>
        <v>0</v>
      </c>
      <c r="BJ162" s="17" t="s">
        <v>142</v>
      </c>
      <c r="BK162" s="215">
        <f>ROUND(I162*H162,2)</f>
        <v>0</v>
      </c>
      <c r="BL162" s="17" t="s">
        <v>141</v>
      </c>
      <c r="BM162" s="17" t="s">
        <v>825</v>
      </c>
    </row>
    <row r="163" spans="2:51" s="11" customFormat="1" ht="12">
      <c r="B163" s="219"/>
      <c r="C163" s="220"/>
      <c r="D163" s="216" t="s">
        <v>208</v>
      </c>
      <c r="E163" s="240" t="s">
        <v>19</v>
      </c>
      <c r="F163" s="221" t="s">
        <v>826</v>
      </c>
      <c r="G163" s="220"/>
      <c r="H163" s="222">
        <v>3.9</v>
      </c>
      <c r="I163" s="223"/>
      <c r="J163" s="220"/>
      <c r="K163" s="220"/>
      <c r="L163" s="224"/>
      <c r="M163" s="225"/>
      <c r="N163" s="226"/>
      <c r="O163" s="226"/>
      <c r="P163" s="226"/>
      <c r="Q163" s="226"/>
      <c r="R163" s="226"/>
      <c r="S163" s="226"/>
      <c r="T163" s="227"/>
      <c r="AT163" s="228" t="s">
        <v>208</v>
      </c>
      <c r="AU163" s="228" t="s">
        <v>142</v>
      </c>
      <c r="AV163" s="11" t="s">
        <v>142</v>
      </c>
      <c r="AW163" s="11" t="s">
        <v>33</v>
      </c>
      <c r="AX163" s="11" t="s">
        <v>80</v>
      </c>
      <c r="AY163" s="228" t="s">
        <v>133</v>
      </c>
    </row>
    <row r="164" spans="2:65" s="1" customFormat="1" ht="22.5" customHeight="1">
      <c r="B164" s="38"/>
      <c r="C164" s="204" t="s">
        <v>320</v>
      </c>
      <c r="D164" s="204" t="s">
        <v>136</v>
      </c>
      <c r="E164" s="205" t="s">
        <v>827</v>
      </c>
      <c r="F164" s="206" t="s">
        <v>828</v>
      </c>
      <c r="G164" s="207" t="s">
        <v>139</v>
      </c>
      <c r="H164" s="208">
        <v>171.494</v>
      </c>
      <c r="I164" s="209"/>
      <c r="J164" s="210">
        <f>ROUND(I164*H164,2)</f>
        <v>0</v>
      </c>
      <c r="K164" s="206" t="s">
        <v>140</v>
      </c>
      <c r="L164" s="43"/>
      <c r="M164" s="211" t="s">
        <v>19</v>
      </c>
      <c r="N164" s="212" t="s">
        <v>44</v>
      </c>
      <c r="O164" s="79"/>
      <c r="P164" s="213">
        <f>O164*H164</f>
        <v>0</v>
      </c>
      <c r="Q164" s="213">
        <v>0.0156</v>
      </c>
      <c r="R164" s="213">
        <f>Q164*H164</f>
        <v>2.6753063999999998</v>
      </c>
      <c r="S164" s="213">
        <v>0</v>
      </c>
      <c r="T164" s="214">
        <f>S164*H164</f>
        <v>0</v>
      </c>
      <c r="AR164" s="17" t="s">
        <v>141</v>
      </c>
      <c r="AT164" s="17" t="s">
        <v>136</v>
      </c>
      <c r="AU164" s="17" t="s">
        <v>142</v>
      </c>
      <c r="AY164" s="17" t="s">
        <v>133</v>
      </c>
      <c r="BE164" s="215">
        <f>IF(N164="základní",J164,0)</f>
        <v>0</v>
      </c>
      <c r="BF164" s="215">
        <f>IF(N164="snížená",J164,0)</f>
        <v>0</v>
      </c>
      <c r="BG164" s="215">
        <f>IF(N164="zákl. přenesená",J164,0)</f>
        <v>0</v>
      </c>
      <c r="BH164" s="215">
        <f>IF(N164="sníž. přenesená",J164,0)</f>
        <v>0</v>
      </c>
      <c r="BI164" s="215">
        <f>IF(N164="nulová",J164,0)</f>
        <v>0</v>
      </c>
      <c r="BJ164" s="17" t="s">
        <v>142</v>
      </c>
      <c r="BK164" s="215">
        <f>ROUND(I164*H164,2)</f>
        <v>0</v>
      </c>
      <c r="BL164" s="17" t="s">
        <v>141</v>
      </c>
      <c r="BM164" s="17" t="s">
        <v>829</v>
      </c>
    </row>
    <row r="165" spans="2:47" s="1" customFormat="1" ht="12">
      <c r="B165" s="38"/>
      <c r="C165" s="39"/>
      <c r="D165" s="216" t="s">
        <v>144</v>
      </c>
      <c r="E165" s="39"/>
      <c r="F165" s="217" t="s">
        <v>788</v>
      </c>
      <c r="G165" s="39"/>
      <c r="H165" s="39"/>
      <c r="I165" s="130"/>
      <c r="J165" s="39"/>
      <c r="K165" s="39"/>
      <c r="L165" s="43"/>
      <c r="M165" s="218"/>
      <c r="N165" s="79"/>
      <c r="O165" s="79"/>
      <c r="P165" s="79"/>
      <c r="Q165" s="79"/>
      <c r="R165" s="79"/>
      <c r="S165" s="79"/>
      <c r="T165" s="80"/>
      <c r="AT165" s="17" t="s">
        <v>144</v>
      </c>
      <c r="AU165" s="17" t="s">
        <v>142</v>
      </c>
    </row>
    <row r="166" spans="2:51" s="11" customFormat="1" ht="12">
      <c r="B166" s="219"/>
      <c r="C166" s="220"/>
      <c r="D166" s="216" t="s">
        <v>208</v>
      </c>
      <c r="E166" s="240" t="s">
        <v>19</v>
      </c>
      <c r="F166" s="221" t="s">
        <v>830</v>
      </c>
      <c r="G166" s="220"/>
      <c r="H166" s="222">
        <v>10.304</v>
      </c>
      <c r="I166" s="223"/>
      <c r="J166" s="220"/>
      <c r="K166" s="220"/>
      <c r="L166" s="224"/>
      <c r="M166" s="225"/>
      <c r="N166" s="226"/>
      <c r="O166" s="226"/>
      <c r="P166" s="226"/>
      <c r="Q166" s="226"/>
      <c r="R166" s="226"/>
      <c r="S166" s="226"/>
      <c r="T166" s="227"/>
      <c r="AT166" s="228" t="s">
        <v>208</v>
      </c>
      <c r="AU166" s="228" t="s">
        <v>142</v>
      </c>
      <c r="AV166" s="11" t="s">
        <v>142</v>
      </c>
      <c r="AW166" s="11" t="s">
        <v>33</v>
      </c>
      <c r="AX166" s="11" t="s">
        <v>72</v>
      </c>
      <c r="AY166" s="228" t="s">
        <v>133</v>
      </c>
    </row>
    <row r="167" spans="2:51" s="11" customFormat="1" ht="12">
      <c r="B167" s="219"/>
      <c r="C167" s="220"/>
      <c r="D167" s="216" t="s">
        <v>208</v>
      </c>
      <c r="E167" s="240" t="s">
        <v>19</v>
      </c>
      <c r="F167" s="221" t="s">
        <v>831</v>
      </c>
      <c r="G167" s="220"/>
      <c r="H167" s="222">
        <v>26.339</v>
      </c>
      <c r="I167" s="223"/>
      <c r="J167" s="220"/>
      <c r="K167" s="220"/>
      <c r="L167" s="224"/>
      <c r="M167" s="225"/>
      <c r="N167" s="226"/>
      <c r="O167" s="226"/>
      <c r="P167" s="226"/>
      <c r="Q167" s="226"/>
      <c r="R167" s="226"/>
      <c r="S167" s="226"/>
      <c r="T167" s="227"/>
      <c r="AT167" s="228" t="s">
        <v>208</v>
      </c>
      <c r="AU167" s="228" t="s">
        <v>142</v>
      </c>
      <c r="AV167" s="11" t="s">
        <v>142</v>
      </c>
      <c r="AW167" s="11" t="s">
        <v>33</v>
      </c>
      <c r="AX167" s="11" t="s">
        <v>72</v>
      </c>
      <c r="AY167" s="228" t="s">
        <v>133</v>
      </c>
    </row>
    <row r="168" spans="2:51" s="11" customFormat="1" ht="12">
      <c r="B168" s="219"/>
      <c r="C168" s="220"/>
      <c r="D168" s="216" t="s">
        <v>208</v>
      </c>
      <c r="E168" s="240" t="s">
        <v>19</v>
      </c>
      <c r="F168" s="221" t="s">
        <v>832</v>
      </c>
      <c r="G168" s="220"/>
      <c r="H168" s="222">
        <v>46.626</v>
      </c>
      <c r="I168" s="223"/>
      <c r="J168" s="220"/>
      <c r="K168" s="220"/>
      <c r="L168" s="224"/>
      <c r="M168" s="225"/>
      <c r="N168" s="226"/>
      <c r="O168" s="226"/>
      <c r="P168" s="226"/>
      <c r="Q168" s="226"/>
      <c r="R168" s="226"/>
      <c r="S168" s="226"/>
      <c r="T168" s="227"/>
      <c r="AT168" s="228" t="s">
        <v>208</v>
      </c>
      <c r="AU168" s="228" t="s">
        <v>142</v>
      </c>
      <c r="AV168" s="11" t="s">
        <v>142</v>
      </c>
      <c r="AW168" s="11" t="s">
        <v>33</v>
      </c>
      <c r="AX168" s="11" t="s">
        <v>72</v>
      </c>
      <c r="AY168" s="228" t="s">
        <v>133</v>
      </c>
    </row>
    <row r="169" spans="2:51" s="11" customFormat="1" ht="12">
      <c r="B169" s="219"/>
      <c r="C169" s="220"/>
      <c r="D169" s="216" t="s">
        <v>208</v>
      </c>
      <c r="E169" s="240" t="s">
        <v>19</v>
      </c>
      <c r="F169" s="221" t="s">
        <v>833</v>
      </c>
      <c r="G169" s="220"/>
      <c r="H169" s="222">
        <v>36.167</v>
      </c>
      <c r="I169" s="223"/>
      <c r="J169" s="220"/>
      <c r="K169" s="220"/>
      <c r="L169" s="224"/>
      <c r="M169" s="225"/>
      <c r="N169" s="226"/>
      <c r="O169" s="226"/>
      <c r="P169" s="226"/>
      <c r="Q169" s="226"/>
      <c r="R169" s="226"/>
      <c r="S169" s="226"/>
      <c r="T169" s="227"/>
      <c r="AT169" s="228" t="s">
        <v>208</v>
      </c>
      <c r="AU169" s="228" t="s">
        <v>142</v>
      </c>
      <c r="AV169" s="11" t="s">
        <v>142</v>
      </c>
      <c r="AW169" s="11" t="s">
        <v>33</v>
      </c>
      <c r="AX169" s="11" t="s">
        <v>72</v>
      </c>
      <c r="AY169" s="228" t="s">
        <v>133</v>
      </c>
    </row>
    <row r="170" spans="2:51" s="11" customFormat="1" ht="12">
      <c r="B170" s="219"/>
      <c r="C170" s="220"/>
      <c r="D170" s="216" t="s">
        <v>208</v>
      </c>
      <c r="E170" s="240" t="s">
        <v>19</v>
      </c>
      <c r="F170" s="221" t="s">
        <v>834</v>
      </c>
      <c r="G170" s="220"/>
      <c r="H170" s="222">
        <v>18.17</v>
      </c>
      <c r="I170" s="223"/>
      <c r="J170" s="220"/>
      <c r="K170" s="220"/>
      <c r="L170" s="224"/>
      <c r="M170" s="225"/>
      <c r="N170" s="226"/>
      <c r="O170" s="226"/>
      <c r="P170" s="226"/>
      <c r="Q170" s="226"/>
      <c r="R170" s="226"/>
      <c r="S170" s="226"/>
      <c r="T170" s="227"/>
      <c r="AT170" s="228" t="s">
        <v>208</v>
      </c>
      <c r="AU170" s="228" t="s">
        <v>142</v>
      </c>
      <c r="AV170" s="11" t="s">
        <v>142</v>
      </c>
      <c r="AW170" s="11" t="s">
        <v>33</v>
      </c>
      <c r="AX170" s="11" t="s">
        <v>72</v>
      </c>
      <c r="AY170" s="228" t="s">
        <v>133</v>
      </c>
    </row>
    <row r="171" spans="2:51" s="11" customFormat="1" ht="12">
      <c r="B171" s="219"/>
      <c r="C171" s="220"/>
      <c r="D171" s="216" t="s">
        <v>208</v>
      </c>
      <c r="E171" s="240" t="s">
        <v>19</v>
      </c>
      <c r="F171" s="221" t="s">
        <v>835</v>
      </c>
      <c r="G171" s="220"/>
      <c r="H171" s="222">
        <v>10.419</v>
      </c>
      <c r="I171" s="223"/>
      <c r="J171" s="220"/>
      <c r="K171" s="220"/>
      <c r="L171" s="224"/>
      <c r="M171" s="225"/>
      <c r="N171" s="226"/>
      <c r="O171" s="226"/>
      <c r="P171" s="226"/>
      <c r="Q171" s="226"/>
      <c r="R171" s="226"/>
      <c r="S171" s="226"/>
      <c r="T171" s="227"/>
      <c r="AT171" s="228" t="s">
        <v>208</v>
      </c>
      <c r="AU171" s="228" t="s">
        <v>142</v>
      </c>
      <c r="AV171" s="11" t="s">
        <v>142</v>
      </c>
      <c r="AW171" s="11" t="s">
        <v>33</v>
      </c>
      <c r="AX171" s="11" t="s">
        <v>72</v>
      </c>
      <c r="AY171" s="228" t="s">
        <v>133</v>
      </c>
    </row>
    <row r="172" spans="2:51" s="11" customFormat="1" ht="12">
      <c r="B172" s="219"/>
      <c r="C172" s="220"/>
      <c r="D172" s="216" t="s">
        <v>208</v>
      </c>
      <c r="E172" s="240" t="s">
        <v>19</v>
      </c>
      <c r="F172" s="221" t="s">
        <v>836</v>
      </c>
      <c r="G172" s="220"/>
      <c r="H172" s="222">
        <v>18.524</v>
      </c>
      <c r="I172" s="223"/>
      <c r="J172" s="220"/>
      <c r="K172" s="220"/>
      <c r="L172" s="224"/>
      <c r="M172" s="225"/>
      <c r="N172" s="226"/>
      <c r="O172" s="226"/>
      <c r="P172" s="226"/>
      <c r="Q172" s="226"/>
      <c r="R172" s="226"/>
      <c r="S172" s="226"/>
      <c r="T172" s="227"/>
      <c r="AT172" s="228" t="s">
        <v>208</v>
      </c>
      <c r="AU172" s="228" t="s">
        <v>142</v>
      </c>
      <c r="AV172" s="11" t="s">
        <v>142</v>
      </c>
      <c r="AW172" s="11" t="s">
        <v>33</v>
      </c>
      <c r="AX172" s="11" t="s">
        <v>72</v>
      </c>
      <c r="AY172" s="228" t="s">
        <v>133</v>
      </c>
    </row>
    <row r="173" spans="2:51" s="11" customFormat="1" ht="12">
      <c r="B173" s="219"/>
      <c r="C173" s="220"/>
      <c r="D173" s="216" t="s">
        <v>208</v>
      </c>
      <c r="E173" s="240" t="s">
        <v>19</v>
      </c>
      <c r="F173" s="221" t="s">
        <v>837</v>
      </c>
      <c r="G173" s="220"/>
      <c r="H173" s="222">
        <v>4.945</v>
      </c>
      <c r="I173" s="223"/>
      <c r="J173" s="220"/>
      <c r="K173" s="220"/>
      <c r="L173" s="224"/>
      <c r="M173" s="225"/>
      <c r="N173" s="226"/>
      <c r="O173" s="226"/>
      <c r="P173" s="226"/>
      <c r="Q173" s="226"/>
      <c r="R173" s="226"/>
      <c r="S173" s="226"/>
      <c r="T173" s="227"/>
      <c r="AT173" s="228" t="s">
        <v>208</v>
      </c>
      <c r="AU173" s="228" t="s">
        <v>142</v>
      </c>
      <c r="AV173" s="11" t="s">
        <v>142</v>
      </c>
      <c r="AW173" s="11" t="s">
        <v>33</v>
      </c>
      <c r="AX173" s="11" t="s">
        <v>72</v>
      </c>
      <c r="AY173" s="228" t="s">
        <v>133</v>
      </c>
    </row>
    <row r="174" spans="2:51" s="12" customFormat="1" ht="12">
      <c r="B174" s="246"/>
      <c r="C174" s="247"/>
      <c r="D174" s="216" t="s">
        <v>208</v>
      </c>
      <c r="E174" s="248" t="s">
        <v>19</v>
      </c>
      <c r="F174" s="249" t="s">
        <v>750</v>
      </c>
      <c r="G174" s="247"/>
      <c r="H174" s="250">
        <v>171.494</v>
      </c>
      <c r="I174" s="251"/>
      <c r="J174" s="247"/>
      <c r="K174" s="247"/>
      <c r="L174" s="252"/>
      <c r="M174" s="253"/>
      <c r="N174" s="254"/>
      <c r="O174" s="254"/>
      <c r="P174" s="254"/>
      <c r="Q174" s="254"/>
      <c r="R174" s="254"/>
      <c r="S174" s="254"/>
      <c r="T174" s="255"/>
      <c r="AT174" s="256" t="s">
        <v>208</v>
      </c>
      <c r="AU174" s="256" t="s">
        <v>142</v>
      </c>
      <c r="AV174" s="12" t="s">
        <v>141</v>
      </c>
      <c r="AW174" s="12" t="s">
        <v>33</v>
      </c>
      <c r="AX174" s="12" t="s">
        <v>80</v>
      </c>
      <c r="AY174" s="256" t="s">
        <v>133</v>
      </c>
    </row>
    <row r="175" spans="2:65" s="1" customFormat="1" ht="16.5" customHeight="1">
      <c r="B175" s="38"/>
      <c r="C175" s="204" t="s">
        <v>324</v>
      </c>
      <c r="D175" s="204" t="s">
        <v>136</v>
      </c>
      <c r="E175" s="205" t="s">
        <v>838</v>
      </c>
      <c r="F175" s="206" t="s">
        <v>839</v>
      </c>
      <c r="G175" s="207" t="s">
        <v>139</v>
      </c>
      <c r="H175" s="208">
        <v>112.284</v>
      </c>
      <c r="I175" s="209"/>
      <c r="J175" s="210">
        <f>ROUND(I175*H175,2)</f>
        <v>0</v>
      </c>
      <c r="K175" s="206" t="s">
        <v>140</v>
      </c>
      <c r="L175" s="43"/>
      <c r="M175" s="211" t="s">
        <v>19</v>
      </c>
      <c r="N175" s="212" t="s">
        <v>44</v>
      </c>
      <c r="O175" s="79"/>
      <c r="P175" s="213">
        <f>O175*H175</f>
        <v>0</v>
      </c>
      <c r="Q175" s="213">
        <v>0.021</v>
      </c>
      <c r="R175" s="213">
        <f>Q175*H175</f>
        <v>2.3579640000000004</v>
      </c>
      <c r="S175" s="213">
        <v>0</v>
      </c>
      <c r="T175" s="214">
        <f>S175*H175</f>
        <v>0</v>
      </c>
      <c r="AR175" s="17" t="s">
        <v>141</v>
      </c>
      <c r="AT175" s="17" t="s">
        <v>136</v>
      </c>
      <c r="AU175" s="17" t="s">
        <v>142</v>
      </c>
      <c r="AY175" s="17" t="s">
        <v>133</v>
      </c>
      <c r="BE175" s="215">
        <f>IF(N175="základní",J175,0)</f>
        <v>0</v>
      </c>
      <c r="BF175" s="215">
        <f>IF(N175="snížená",J175,0)</f>
        <v>0</v>
      </c>
      <c r="BG175" s="215">
        <f>IF(N175="zákl. přenesená",J175,0)</f>
        <v>0</v>
      </c>
      <c r="BH175" s="215">
        <f>IF(N175="sníž. přenesená",J175,0)</f>
        <v>0</v>
      </c>
      <c r="BI175" s="215">
        <f>IF(N175="nulová",J175,0)</f>
        <v>0</v>
      </c>
      <c r="BJ175" s="17" t="s">
        <v>142</v>
      </c>
      <c r="BK175" s="215">
        <f>ROUND(I175*H175,2)</f>
        <v>0</v>
      </c>
      <c r="BL175" s="17" t="s">
        <v>141</v>
      </c>
      <c r="BM175" s="17" t="s">
        <v>840</v>
      </c>
    </row>
    <row r="176" spans="2:47" s="1" customFormat="1" ht="12">
      <c r="B176" s="38"/>
      <c r="C176" s="39"/>
      <c r="D176" s="216" t="s">
        <v>144</v>
      </c>
      <c r="E176" s="39"/>
      <c r="F176" s="217" t="s">
        <v>841</v>
      </c>
      <c r="G176" s="39"/>
      <c r="H176" s="39"/>
      <c r="I176" s="130"/>
      <c r="J176" s="39"/>
      <c r="K176" s="39"/>
      <c r="L176" s="43"/>
      <c r="M176" s="218"/>
      <c r="N176" s="79"/>
      <c r="O176" s="79"/>
      <c r="P176" s="79"/>
      <c r="Q176" s="79"/>
      <c r="R176" s="79"/>
      <c r="S176" s="79"/>
      <c r="T176" s="80"/>
      <c r="AT176" s="17" t="s">
        <v>144</v>
      </c>
      <c r="AU176" s="17" t="s">
        <v>142</v>
      </c>
    </row>
    <row r="177" spans="2:65" s="1" customFormat="1" ht="16.5" customHeight="1">
      <c r="B177" s="38"/>
      <c r="C177" s="204" t="s">
        <v>329</v>
      </c>
      <c r="D177" s="204" t="s">
        <v>136</v>
      </c>
      <c r="E177" s="205" t="s">
        <v>842</v>
      </c>
      <c r="F177" s="206" t="s">
        <v>843</v>
      </c>
      <c r="G177" s="207" t="s">
        <v>139</v>
      </c>
      <c r="H177" s="208">
        <v>76.5</v>
      </c>
      <c r="I177" s="209"/>
      <c r="J177" s="210">
        <f>ROUND(I177*H177,2)</f>
        <v>0</v>
      </c>
      <c r="K177" s="206" t="s">
        <v>140</v>
      </c>
      <c r="L177" s="43"/>
      <c r="M177" s="211" t="s">
        <v>19</v>
      </c>
      <c r="N177" s="212" t="s">
        <v>44</v>
      </c>
      <c r="O177" s="79"/>
      <c r="P177" s="213">
        <f>O177*H177</f>
        <v>0</v>
      </c>
      <c r="Q177" s="213">
        <v>0</v>
      </c>
      <c r="R177" s="213">
        <f>Q177*H177</f>
        <v>0</v>
      </c>
      <c r="S177" s="213">
        <v>0</v>
      </c>
      <c r="T177" s="214">
        <f>S177*H177</f>
        <v>0</v>
      </c>
      <c r="AR177" s="17" t="s">
        <v>141</v>
      </c>
      <c r="AT177" s="17" t="s">
        <v>136</v>
      </c>
      <c r="AU177" s="17" t="s">
        <v>142</v>
      </c>
      <c r="AY177" s="17" t="s">
        <v>133</v>
      </c>
      <c r="BE177" s="215">
        <f>IF(N177="základní",J177,0)</f>
        <v>0</v>
      </c>
      <c r="BF177" s="215">
        <f>IF(N177="snížená",J177,0)</f>
        <v>0</v>
      </c>
      <c r="BG177" s="215">
        <f>IF(N177="zákl. přenesená",J177,0)</f>
        <v>0</v>
      </c>
      <c r="BH177" s="215">
        <f>IF(N177="sníž. přenesená",J177,0)</f>
        <v>0</v>
      </c>
      <c r="BI177" s="215">
        <f>IF(N177="nulová",J177,0)</f>
        <v>0</v>
      </c>
      <c r="BJ177" s="17" t="s">
        <v>142</v>
      </c>
      <c r="BK177" s="215">
        <f>ROUND(I177*H177,2)</f>
        <v>0</v>
      </c>
      <c r="BL177" s="17" t="s">
        <v>141</v>
      </c>
      <c r="BM177" s="17" t="s">
        <v>844</v>
      </c>
    </row>
    <row r="178" spans="2:47" s="1" customFormat="1" ht="12">
      <c r="B178" s="38"/>
      <c r="C178" s="39"/>
      <c r="D178" s="216" t="s">
        <v>144</v>
      </c>
      <c r="E178" s="39"/>
      <c r="F178" s="217" t="s">
        <v>845</v>
      </c>
      <c r="G178" s="39"/>
      <c r="H178" s="39"/>
      <c r="I178" s="130"/>
      <c r="J178" s="39"/>
      <c r="K178" s="39"/>
      <c r="L178" s="43"/>
      <c r="M178" s="218"/>
      <c r="N178" s="79"/>
      <c r="O178" s="79"/>
      <c r="P178" s="79"/>
      <c r="Q178" s="79"/>
      <c r="R178" s="79"/>
      <c r="S178" s="79"/>
      <c r="T178" s="80"/>
      <c r="AT178" s="17" t="s">
        <v>144</v>
      </c>
      <c r="AU178" s="17" t="s">
        <v>142</v>
      </c>
    </row>
    <row r="179" spans="2:51" s="11" customFormat="1" ht="12">
      <c r="B179" s="219"/>
      <c r="C179" s="220"/>
      <c r="D179" s="216" t="s">
        <v>208</v>
      </c>
      <c r="E179" s="240" t="s">
        <v>19</v>
      </c>
      <c r="F179" s="221" t="s">
        <v>8</v>
      </c>
      <c r="G179" s="220"/>
      <c r="H179" s="222">
        <v>15</v>
      </c>
      <c r="I179" s="223"/>
      <c r="J179" s="220"/>
      <c r="K179" s="220"/>
      <c r="L179" s="224"/>
      <c r="M179" s="225"/>
      <c r="N179" s="226"/>
      <c r="O179" s="226"/>
      <c r="P179" s="226"/>
      <c r="Q179" s="226"/>
      <c r="R179" s="226"/>
      <c r="S179" s="226"/>
      <c r="T179" s="227"/>
      <c r="AT179" s="228" t="s">
        <v>208</v>
      </c>
      <c r="AU179" s="228" t="s">
        <v>142</v>
      </c>
      <c r="AV179" s="11" t="s">
        <v>142</v>
      </c>
      <c r="AW179" s="11" t="s">
        <v>33</v>
      </c>
      <c r="AX179" s="11" t="s">
        <v>72</v>
      </c>
      <c r="AY179" s="228" t="s">
        <v>133</v>
      </c>
    </row>
    <row r="180" spans="2:51" s="11" customFormat="1" ht="12">
      <c r="B180" s="219"/>
      <c r="C180" s="220"/>
      <c r="D180" s="216" t="s">
        <v>208</v>
      </c>
      <c r="E180" s="240" t="s">
        <v>19</v>
      </c>
      <c r="F180" s="221" t="s">
        <v>846</v>
      </c>
      <c r="G180" s="220"/>
      <c r="H180" s="222">
        <v>59.7</v>
      </c>
      <c r="I180" s="223"/>
      <c r="J180" s="220"/>
      <c r="K180" s="220"/>
      <c r="L180" s="224"/>
      <c r="M180" s="225"/>
      <c r="N180" s="226"/>
      <c r="O180" s="226"/>
      <c r="P180" s="226"/>
      <c r="Q180" s="226"/>
      <c r="R180" s="226"/>
      <c r="S180" s="226"/>
      <c r="T180" s="227"/>
      <c r="AT180" s="228" t="s">
        <v>208</v>
      </c>
      <c r="AU180" s="228" t="s">
        <v>142</v>
      </c>
      <c r="AV180" s="11" t="s">
        <v>142</v>
      </c>
      <c r="AW180" s="11" t="s">
        <v>33</v>
      </c>
      <c r="AX180" s="11" t="s">
        <v>72</v>
      </c>
      <c r="AY180" s="228" t="s">
        <v>133</v>
      </c>
    </row>
    <row r="181" spans="2:51" s="11" customFormat="1" ht="12">
      <c r="B181" s="219"/>
      <c r="C181" s="220"/>
      <c r="D181" s="216" t="s">
        <v>208</v>
      </c>
      <c r="E181" s="240" t="s">
        <v>19</v>
      </c>
      <c r="F181" s="221" t="s">
        <v>847</v>
      </c>
      <c r="G181" s="220"/>
      <c r="H181" s="222">
        <v>1.8</v>
      </c>
      <c r="I181" s="223"/>
      <c r="J181" s="220"/>
      <c r="K181" s="220"/>
      <c r="L181" s="224"/>
      <c r="M181" s="225"/>
      <c r="N181" s="226"/>
      <c r="O181" s="226"/>
      <c r="P181" s="226"/>
      <c r="Q181" s="226"/>
      <c r="R181" s="226"/>
      <c r="S181" s="226"/>
      <c r="T181" s="227"/>
      <c r="AT181" s="228" t="s">
        <v>208</v>
      </c>
      <c r="AU181" s="228" t="s">
        <v>142</v>
      </c>
      <c r="AV181" s="11" t="s">
        <v>142</v>
      </c>
      <c r="AW181" s="11" t="s">
        <v>33</v>
      </c>
      <c r="AX181" s="11" t="s">
        <v>72</v>
      </c>
      <c r="AY181" s="228" t="s">
        <v>133</v>
      </c>
    </row>
    <row r="182" spans="2:51" s="12" customFormat="1" ht="12">
      <c r="B182" s="246"/>
      <c r="C182" s="247"/>
      <c r="D182" s="216" t="s">
        <v>208</v>
      </c>
      <c r="E182" s="248" t="s">
        <v>19</v>
      </c>
      <c r="F182" s="249" t="s">
        <v>750</v>
      </c>
      <c r="G182" s="247"/>
      <c r="H182" s="250">
        <v>76.5</v>
      </c>
      <c r="I182" s="251"/>
      <c r="J182" s="247"/>
      <c r="K182" s="247"/>
      <c r="L182" s="252"/>
      <c r="M182" s="253"/>
      <c r="N182" s="254"/>
      <c r="O182" s="254"/>
      <c r="P182" s="254"/>
      <c r="Q182" s="254"/>
      <c r="R182" s="254"/>
      <c r="S182" s="254"/>
      <c r="T182" s="255"/>
      <c r="AT182" s="256" t="s">
        <v>208</v>
      </c>
      <c r="AU182" s="256" t="s">
        <v>142</v>
      </c>
      <c r="AV182" s="12" t="s">
        <v>141</v>
      </c>
      <c r="AW182" s="12" t="s">
        <v>33</v>
      </c>
      <c r="AX182" s="12" t="s">
        <v>80</v>
      </c>
      <c r="AY182" s="256" t="s">
        <v>133</v>
      </c>
    </row>
    <row r="183" spans="2:65" s="1" customFormat="1" ht="22.5" customHeight="1">
      <c r="B183" s="38"/>
      <c r="C183" s="204" t="s">
        <v>663</v>
      </c>
      <c r="D183" s="204" t="s">
        <v>136</v>
      </c>
      <c r="E183" s="205" t="s">
        <v>848</v>
      </c>
      <c r="F183" s="206" t="s">
        <v>849</v>
      </c>
      <c r="G183" s="207" t="s">
        <v>184</v>
      </c>
      <c r="H183" s="208">
        <v>2</v>
      </c>
      <c r="I183" s="209"/>
      <c r="J183" s="210">
        <f>ROUND(I183*H183,2)</f>
        <v>0</v>
      </c>
      <c r="K183" s="206" t="s">
        <v>140</v>
      </c>
      <c r="L183" s="43"/>
      <c r="M183" s="211" t="s">
        <v>19</v>
      </c>
      <c r="N183" s="212" t="s">
        <v>44</v>
      </c>
      <c r="O183" s="79"/>
      <c r="P183" s="213">
        <f>O183*H183</f>
        <v>0</v>
      </c>
      <c r="Q183" s="213">
        <v>0.00421</v>
      </c>
      <c r="R183" s="213">
        <f>Q183*H183</f>
        <v>0.00842</v>
      </c>
      <c r="S183" s="213">
        <v>0</v>
      </c>
      <c r="T183" s="214">
        <f>S183*H183</f>
        <v>0</v>
      </c>
      <c r="AR183" s="17" t="s">
        <v>141</v>
      </c>
      <c r="AT183" s="17" t="s">
        <v>136</v>
      </c>
      <c r="AU183" s="17" t="s">
        <v>142</v>
      </c>
      <c r="AY183" s="17" t="s">
        <v>133</v>
      </c>
      <c r="BE183" s="215">
        <f>IF(N183="základní",J183,0)</f>
        <v>0</v>
      </c>
      <c r="BF183" s="215">
        <f>IF(N183="snížená",J183,0)</f>
        <v>0</v>
      </c>
      <c r="BG183" s="215">
        <f>IF(N183="zákl. přenesená",J183,0)</f>
        <v>0</v>
      </c>
      <c r="BH183" s="215">
        <f>IF(N183="sníž. přenesená",J183,0)</f>
        <v>0</v>
      </c>
      <c r="BI183" s="215">
        <f>IF(N183="nulová",J183,0)</f>
        <v>0</v>
      </c>
      <c r="BJ183" s="17" t="s">
        <v>142</v>
      </c>
      <c r="BK183" s="215">
        <f>ROUND(I183*H183,2)</f>
        <v>0</v>
      </c>
      <c r="BL183" s="17" t="s">
        <v>141</v>
      </c>
      <c r="BM183" s="17" t="s">
        <v>850</v>
      </c>
    </row>
    <row r="184" spans="2:65" s="1" customFormat="1" ht="16.5" customHeight="1">
      <c r="B184" s="38"/>
      <c r="C184" s="204" t="s">
        <v>676</v>
      </c>
      <c r="D184" s="204" t="s">
        <v>136</v>
      </c>
      <c r="E184" s="205" t="s">
        <v>851</v>
      </c>
      <c r="F184" s="206" t="s">
        <v>852</v>
      </c>
      <c r="G184" s="207" t="s">
        <v>149</v>
      </c>
      <c r="H184" s="208">
        <v>4.92</v>
      </c>
      <c r="I184" s="209"/>
      <c r="J184" s="210">
        <f>ROUND(I184*H184,2)</f>
        <v>0</v>
      </c>
      <c r="K184" s="206" t="s">
        <v>140</v>
      </c>
      <c r="L184" s="43"/>
      <c r="M184" s="211" t="s">
        <v>19</v>
      </c>
      <c r="N184" s="212" t="s">
        <v>44</v>
      </c>
      <c r="O184" s="79"/>
      <c r="P184" s="213">
        <f>O184*H184</f>
        <v>0</v>
      </c>
      <c r="Q184" s="213">
        <v>2.25634</v>
      </c>
      <c r="R184" s="213">
        <f>Q184*H184</f>
        <v>11.101192799999998</v>
      </c>
      <c r="S184" s="213">
        <v>0</v>
      </c>
      <c r="T184" s="214">
        <f>S184*H184</f>
        <v>0</v>
      </c>
      <c r="AR184" s="17" t="s">
        <v>141</v>
      </c>
      <c r="AT184" s="17" t="s">
        <v>136</v>
      </c>
      <c r="AU184" s="17" t="s">
        <v>142</v>
      </c>
      <c r="AY184" s="17" t="s">
        <v>133</v>
      </c>
      <c r="BE184" s="215">
        <f>IF(N184="základní",J184,0)</f>
        <v>0</v>
      </c>
      <c r="BF184" s="215">
        <f>IF(N184="snížená",J184,0)</f>
        <v>0</v>
      </c>
      <c r="BG184" s="215">
        <f>IF(N184="zákl. přenesená",J184,0)</f>
        <v>0</v>
      </c>
      <c r="BH184" s="215">
        <f>IF(N184="sníž. přenesená",J184,0)</f>
        <v>0</v>
      </c>
      <c r="BI184" s="215">
        <f>IF(N184="nulová",J184,0)</f>
        <v>0</v>
      </c>
      <c r="BJ184" s="17" t="s">
        <v>142</v>
      </c>
      <c r="BK184" s="215">
        <f>ROUND(I184*H184,2)</f>
        <v>0</v>
      </c>
      <c r="BL184" s="17" t="s">
        <v>141</v>
      </c>
      <c r="BM184" s="17" t="s">
        <v>853</v>
      </c>
    </row>
    <row r="185" spans="2:47" s="1" customFormat="1" ht="12">
      <c r="B185" s="38"/>
      <c r="C185" s="39"/>
      <c r="D185" s="216" t="s">
        <v>144</v>
      </c>
      <c r="E185" s="39"/>
      <c r="F185" s="217" t="s">
        <v>854</v>
      </c>
      <c r="G185" s="39"/>
      <c r="H185" s="39"/>
      <c r="I185" s="130"/>
      <c r="J185" s="39"/>
      <c r="K185" s="39"/>
      <c r="L185" s="43"/>
      <c r="M185" s="218"/>
      <c r="N185" s="79"/>
      <c r="O185" s="79"/>
      <c r="P185" s="79"/>
      <c r="Q185" s="79"/>
      <c r="R185" s="79"/>
      <c r="S185" s="79"/>
      <c r="T185" s="80"/>
      <c r="AT185" s="17" t="s">
        <v>144</v>
      </c>
      <c r="AU185" s="17" t="s">
        <v>142</v>
      </c>
    </row>
    <row r="186" spans="2:51" s="13" customFormat="1" ht="12">
      <c r="B186" s="257"/>
      <c r="C186" s="258"/>
      <c r="D186" s="216" t="s">
        <v>208</v>
      </c>
      <c r="E186" s="259" t="s">
        <v>19</v>
      </c>
      <c r="F186" s="260" t="s">
        <v>855</v>
      </c>
      <c r="G186" s="258"/>
      <c r="H186" s="259" t="s">
        <v>19</v>
      </c>
      <c r="I186" s="261"/>
      <c r="J186" s="258"/>
      <c r="K186" s="258"/>
      <c r="L186" s="262"/>
      <c r="M186" s="263"/>
      <c r="N186" s="264"/>
      <c r="O186" s="264"/>
      <c r="P186" s="264"/>
      <c r="Q186" s="264"/>
      <c r="R186" s="264"/>
      <c r="S186" s="264"/>
      <c r="T186" s="265"/>
      <c r="AT186" s="266" t="s">
        <v>208</v>
      </c>
      <c r="AU186" s="266" t="s">
        <v>142</v>
      </c>
      <c r="AV186" s="13" t="s">
        <v>80</v>
      </c>
      <c r="AW186" s="13" t="s">
        <v>33</v>
      </c>
      <c r="AX186" s="13" t="s">
        <v>72</v>
      </c>
      <c r="AY186" s="266" t="s">
        <v>133</v>
      </c>
    </row>
    <row r="187" spans="2:51" s="11" customFormat="1" ht="12">
      <c r="B187" s="219"/>
      <c r="C187" s="220"/>
      <c r="D187" s="216" t="s">
        <v>208</v>
      </c>
      <c r="E187" s="240" t="s">
        <v>19</v>
      </c>
      <c r="F187" s="221" t="s">
        <v>856</v>
      </c>
      <c r="G187" s="220"/>
      <c r="H187" s="222">
        <v>4.92</v>
      </c>
      <c r="I187" s="223"/>
      <c r="J187" s="220"/>
      <c r="K187" s="220"/>
      <c r="L187" s="224"/>
      <c r="M187" s="225"/>
      <c r="N187" s="226"/>
      <c r="O187" s="226"/>
      <c r="P187" s="226"/>
      <c r="Q187" s="226"/>
      <c r="R187" s="226"/>
      <c r="S187" s="226"/>
      <c r="T187" s="227"/>
      <c r="AT187" s="228" t="s">
        <v>208</v>
      </c>
      <c r="AU187" s="228" t="s">
        <v>142</v>
      </c>
      <c r="AV187" s="11" t="s">
        <v>142</v>
      </c>
      <c r="AW187" s="11" t="s">
        <v>33</v>
      </c>
      <c r="AX187" s="11" t="s">
        <v>80</v>
      </c>
      <c r="AY187" s="228" t="s">
        <v>133</v>
      </c>
    </row>
    <row r="188" spans="2:65" s="1" customFormat="1" ht="22.5" customHeight="1">
      <c r="B188" s="38"/>
      <c r="C188" s="204" t="s">
        <v>342</v>
      </c>
      <c r="D188" s="204" t="s">
        <v>136</v>
      </c>
      <c r="E188" s="205" t="s">
        <v>857</v>
      </c>
      <c r="F188" s="206" t="s">
        <v>858</v>
      </c>
      <c r="G188" s="207" t="s">
        <v>149</v>
      </c>
      <c r="H188" s="208">
        <v>4.92</v>
      </c>
      <c r="I188" s="209"/>
      <c r="J188" s="210">
        <f>ROUND(I188*H188,2)</f>
        <v>0</v>
      </c>
      <c r="K188" s="206" t="s">
        <v>140</v>
      </c>
      <c r="L188" s="43"/>
      <c r="M188" s="211" t="s">
        <v>19</v>
      </c>
      <c r="N188" s="212" t="s">
        <v>44</v>
      </c>
      <c r="O188" s="79"/>
      <c r="P188" s="213">
        <f>O188*H188</f>
        <v>0</v>
      </c>
      <c r="Q188" s="213">
        <v>0</v>
      </c>
      <c r="R188" s="213">
        <f>Q188*H188</f>
        <v>0</v>
      </c>
      <c r="S188" s="213">
        <v>0</v>
      </c>
      <c r="T188" s="214">
        <f>S188*H188</f>
        <v>0</v>
      </c>
      <c r="AR188" s="17" t="s">
        <v>141</v>
      </c>
      <c r="AT188" s="17" t="s">
        <v>136</v>
      </c>
      <c r="AU188" s="17" t="s">
        <v>142</v>
      </c>
      <c r="AY188" s="17" t="s">
        <v>133</v>
      </c>
      <c r="BE188" s="215">
        <f>IF(N188="základní",J188,0)</f>
        <v>0</v>
      </c>
      <c r="BF188" s="215">
        <f>IF(N188="snížená",J188,0)</f>
        <v>0</v>
      </c>
      <c r="BG188" s="215">
        <f>IF(N188="zákl. přenesená",J188,0)</f>
        <v>0</v>
      </c>
      <c r="BH188" s="215">
        <f>IF(N188="sníž. přenesená",J188,0)</f>
        <v>0</v>
      </c>
      <c r="BI188" s="215">
        <f>IF(N188="nulová",J188,0)</f>
        <v>0</v>
      </c>
      <c r="BJ188" s="17" t="s">
        <v>142</v>
      </c>
      <c r="BK188" s="215">
        <f>ROUND(I188*H188,2)</f>
        <v>0</v>
      </c>
      <c r="BL188" s="17" t="s">
        <v>141</v>
      </c>
      <c r="BM188" s="17" t="s">
        <v>859</v>
      </c>
    </row>
    <row r="189" spans="2:47" s="1" customFormat="1" ht="12">
      <c r="B189" s="38"/>
      <c r="C189" s="39"/>
      <c r="D189" s="216" t="s">
        <v>144</v>
      </c>
      <c r="E189" s="39"/>
      <c r="F189" s="217" t="s">
        <v>860</v>
      </c>
      <c r="G189" s="39"/>
      <c r="H189" s="39"/>
      <c r="I189" s="130"/>
      <c r="J189" s="39"/>
      <c r="K189" s="39"/>
      <c r="L189" s="43"/>
      <c r="M189" s="218"/>
      <c r="N189" s="79"/>
      <c r="O189" s="79"/>
      <c r="P189" s="79"/>
      <c r="Q189" s="79"/>
      <c r="R189" s="79"/>
      <c r="S189" s="79"/>
      <c r="T189" s="80"/>
      <c r="AT189" s="17" t="s">
        <v>144</v>
      </c>
      <c r="AU189" s="17" t="s">
        <v>142</v>
      </c>
    </row>
    <row r="190" spans="2:65" s="1" customFormat="1" ht="16.5" customHeight="1">
      <c r="B190" s="38"/>
      <c r="C190" s="204" t="s">
        <v>350</v>
      </c>
      <c r="D190" s="204" t="s">
        <v>136</v>
      </c>
      <c r="E190" s="205" t="s">
        <v>861</v>
      </c>
      <c r="F190" s="206" t="s">
        <v>862</v>
      </c>
      <c r="G190" s="207" t="s">
        <v>197</v>
      </c>
      <c r="H190" s="208">
        <v>0.156</v>
      </c>
      <c r="I190" s="209"/>
      <c r="J190" s="210">
        <f>ROUND(I190*H190,2)</f>
        <v>0</v>
      </c>
      <c r="K190" s="206" t="s">
        <v>140</v>
      </c>
      <c r="L190" s="43"/>
      <c r="M190" s="211" t="s">
        <v>19</v>
      </c>
      <c r="N190" s="212" t="s">
        <v>44</v>
      </c>
      <c r="O190" s="79"/>
      <c r="P190" s="213">
        <f>O190*H190</f>
        <v>0</v>
      </c>
      <c r="Q190" s="213">
        <v>1.06277</v>
      </c>
      <c r="R190" s="213">
        <f>Q190*H190</f>
        <v>0.16579212</v>
      </c>
      <c r="S190" s="213">
        <v>0</v>
      </c>
      <c r="T190" s="214">
        <f>S190*H190</f>
        <v>0</v>
      </c>
      <c r="AR190" s="17" t="s">
        <v>141</v>
      </c>
      <c r="AT190" s="17" t="s">
        <v>136</v>
      </c>
      <c r="AU190" s="17" t="s">
        <v>142</v>
      </c>
      <c r="AY190" s="17" t="s">
        <v>133</v>
      </c>
      <c r="BE190" s="215">
        <f>IF(N190="základní",J190,0)</f>
        <v>0</v>
      </c>
      <c r="BF190" s="215">
        <f>IF(N190="snížená",J190,0)</f>
        <v>0</v>
      </c>
      <c r="BG190" s="215">
        <f>IF(N190="zákl. přenesená",J190,0)</f>
        <v>0</v>
      </c>
      <c r="BH190" s="215">
        <f>IF(N190="sníž. přenesená",J190,0)</f>
        <v>0</v>
      </c>
      <c r="BI190" s="215">
        <f>IF(N190="nulová",J190,0)</f>
        <v>0</v>
      </c>
      <c r="BJ190" s="17" t="s">
        <v>142</v>
      </c>
      <c r="BK190" s="215">
        <f>ROUND(I190*H190,2)</f>
        <v>0</v>
      </c>
      <c r="BL190" s="17" t="s">
        <v>141</v>
      </c>
      <c r="BM190" s="17" t="s">
        <v>863</v>
      </c>
    </row>
    <row r="191" spans="2:51" s="13" customFormat="1" ht="12">
      <c r="B191" s="257"/>
      <c r="C191" s="258"/>
      <c r="D191" s="216" t="s">
        <v>208</v>
      </c>
      <c r="E191" s="259" t="s">
        <v>19</v>
      </c>
      <c r="F191" s="260" t="s">
        <v>855</v>
      </c>
      <c r="G191" s="258"/>
      <c r="H191" s="259" t="s">
        <v>19</v>
      </c>
      <c r="I191" s="261"/>
      <c r="J191" s="258"/>
      <c r="K191" s="258"/>
      <c r="L191" s="262"/>
      <c r="M191" s="263"/>
      <c r="N191" s="264"/>
      <c r="O191" s="264"/>
      <c r="P191" s="264"/>
      <c r="Q191" s="264"/>
      <c r="R191" s="264"/>
      <c r="S191" s="264"/>
      <c r="T191" s="265"/>
      <c r="AT191" s="266" t="s">
        <v>208</v>
      </c>
      <c r="AU191" s="266" t="s">
        <v>142</v>
      </c>
      <c r="AV191" s="13" t="s">
        <v>80</v>
      </c>
      <c r="AW191" s="13" t="s">
        <v>33</v>
      </c>
      <c r="AX191" s="13" t="s">
        <v>72</v>
      </c>
      <c r="AY191" s="266" t="s">
        <v>133</v>
      </c>
    </row>
    <row r="192" spans="2:51" s="11" customFormat="1" ht="12">
      <c r="B192" s="219"/>
      <c r="C192" s="220"/>
      <c r="D192" s="216" t="s">
        <v>208</v>
      </c>
      <c r="E192" s="240" t="s">
        <v>19</v>
      </c>
      <c r="F192" s="221" t="s">
        <v>864</v>
      </c>
      <c r="G192" s="220"/>
      <c r="H192" s="222">
        <v>0.156</v>
      </c>
      <c r="I192" s="223"/>
      <c r="J192" s="220"/>
      <c r="K192" s="220"/>
      <c r="L192" s="224"/>
      <c r="M192" s="225"/>
      <c r="N192" s="226"/>
      <c r="O192" s="226"/>
      <c r="P192" s="226"/>
      <c r="Q192" s="226"/>
      <c r="R192" s="226"/>
      <c r="S192" s="226"/>
      <c r="T192" s="227"/>
      <c r="AT192" s="228" t="s">
        <v>208</v>
      </c>
      <c r="AU192" s="228" t="s">
        <v>142</v>
      </c>
      <c r="AV192" s="11" t="s">
        <v>142</v>
      </c>
      <c r="AW192" s="11" t="s">
        <v>33</v>
      </c>
      <c r="AX192" s="11" t="s">
        <v>72</v>
      </c>
      <c r="AY192" s="228" t="s">
        <v>133</v>
      </c>
    </row>
    <row r="193" spans="2:51" s="12" customFormat="1" ht="12">
      <c r="B193" s="246"/>
      <c r="C193" s="247"/>
      <c r="D193" s="216" t="s">
        <v>208</v>
      </c>
      <c r="E193" s="248" t="s">
        <v>19</v>
      </c>
      <c r="F193" s="249" t="s">
        <v>750</v>
      </c>
      <c r="G193" s="247"/>
      <c r="H193" s="250">
        <v>0.156</v>
      </c>
      <c r="I193" s="251"/>
      <c r="J193" s="247"/>
      <c r="K193" s="247"/>
      <c r="L193" s="252"/>
      <c r="M193" s="253"/>
      <c r="N193" s="254"/>
      <c r="O193" s="254"/>
      <c r="P193" s="254"/>
      <c r="Q193" s="254"/>
      <c r="R193" s="254"/>
      <c r="S193" s="254"/>
      <c r="T193" s="255"/>
      <c r="AT193" s="256" t="s">
        <v>208</v>
      </c>
      <c r="AU193" s="256" t="s">
        <v>142</v>
      </c>
      <c r="AV193" s="12" t="s">
        <v>141</v>
      </c>
      <c r="AW193" s="12" t="s">
        <v>33</v>
      </c>
      <c r="AX193" s="12" t="s">
        <v>80</v>
      </c>
      <c r="AY193" s="256" t="s">
        <v>133</v>
      </c>
    </row>
    <row r="194" spans="2:65" s="1" customFormat="1" ht="16.5" customHeight="1">
      <c r="B194" s="38"/>
      <c r="C194" s="204" t="s">
        <v>355</v>
      </c>
      <c r="D194" s="204" t="s">
        <v>136</v>
      </c>
      <c r="E194" s="205" t="s">
        <v>865</v>
      </c>
      <c r="F194" s="206" t="s">
        <v>866</v>
      </c>
      <c r="G194" s="207" t="s">
        <v>139</v>
      </c>
      <c r="H194" s="208">
        <v>74.5</v>
      </c>
      <c r="I194" s="209"/>
      <c r="J194" s="210">
        <f>ROUND(I194*H194,2)</f>
        <v>0</v>
      </c>
      <c r="K194" s="206" t="s">
        <v>140</v>
      </c>
      <c r="L194" s="43"/>
      <c r="M194" s="211" t="s">
        <v>19</v>
      </c>
      <c r="N194" s="212" t="s">
        <v>44</v>
      </c>
      <c r="O194" s="79"/>
      <c r="P194" s="213">
        <f>O194*H194</f>
        <v>0</v>
      </c>
      <c r="Q194" s="213">
        <v>0.042</v>
      </c>
      <c r="R194" s="213">
        <f>Q194*H194</f>
        <v>3.129</v>
      </c>
      <c r="S194" s="213">
        <v>0</v>
      </c>
      <c r="T194" s="214">
        <f>S194*H194</f>
        <v>0</v>
      </c>
      <c r="AR194" s="17" t="s">
        <v>141</v>
      </c>
      <c r="AT194" s="17" t="s">
        <v>136</v>
      </c>
      <c r="AU194" s="17" t="s">
        <v>142</v>
      </c>
      <c r="AY194" s="17" t="s">
        <v>133</v>
      </c>
      <c r="BE194" s="215">
        <f>IF(N194="základní",J194,0)</f>
        <v>0</v>
      </c>
      <c r="BF194" s="215">
        <f>IF(N194="snížená",J194,0)</f>
        <v>0</v>
      </c>
      <c r="BG194" s="215">
        <f>IF(N194="zákl. přenesená",J194,0)</f>
        <v>0</v>
      </c>
      <c r="BH194" s="215">
        <f>IF(N194="sníž. přenesená",J194,0)</f>
        <v>0</v>
      </c>
      <c r="BI194" s="215">
        <f>IF(N194="nulová",J194,0)</f>
        <v>0</v>
      </c>
      <c r="BJ194" s="17" t="s">
        <v>142</v>
      </c>
      <c r="BK194" s="215">
        <f>ROUND(I194*H194,2)</f>
        <v>0</v>
      </c>
      <c r="BL194" s="17" t="s">
        <v>141</v>
      </c>
      <c r="BM194" s="17" t="s">
        <v>867</v>
      </c>
    </row>
    <row r="195" spans="2:47" s="1" customFormat="1" ht="12">
      <c r="B195" s="38"/>
      <c r="C195" s="39"/>
      <c r="D195" s="216" t="s">
        <v>144</v>
      </c>
      <c r="E195" s="39"/>
      <c r="F195" s="217" t="s">
        <v>868</v>
      </c>
      <c r="G195" s="39"/>
      <c r="H195" s="39"/>
      <c r="I195" s="130"/>
      <c r="J195" s="39"/>
      <c r="K195" s="39"/>
      <c r="L195" s="43"/>
      <c r="M195" s="218"/>
      <c r="N195" s="79"/>
      <c r="O195" s="79"/>
      <c r="P195" s="79"/>
      <c r="Q195" s="79"/>
      <c r="R195" s="79"/>
      <c r="S195" s="79"/>
      <c r="T195" s="80"/>
      <c r="AT195" s="17" t="s">
        <v>144</v>
      </c>
      <c r="AU195" s="17" t="s">
        <v>142</v>
      </c>
    </row>
    <row r="196" spans="2:51" s="13" customFormat="1" ht="12">
      <c r="B196" s="257"/>
      <c r="C196" s="258"/>
      <c r="D196" s="216" t="s">
        <v>208</v>
      </c>
      <c r="E196" s="259" t="s">
        <v>19</v>
      </c>
      <c r="F196" s="260" t="s">
        <v>855</v>
      </c>
      <c r="G196" s="258"/>
      <c r="H196" s="259" t="s">
        <v>19</v>
      </c>
      <c r="I196" s="261"/>
      <c r="J196" s="258"/>
      <c r="K196" s="258"/>
      <c r="L196" s="262"/>
      <c r="M196" s="263"/>
      <c r="N196" s="264"/>
      <c r="O196" s="264"/>
      <c r="P196" s="264"/>
      <c r="Q196" s="264"/>
      <c r="R196" s="264"/>
      <c r="S196" s="264"/>
      <c r="T196" s="265"/>
      <c r="AT196" s="266" t="s">
        <v>208</v>
      </c>
      <c r="AU196" s="266" t="s">
        <v>142</v>
      </c>
      <c r="AV196" s="13" t="s">
        <v>80</v>
      </c>
      <c r="AW196" s="13" t="s">
        <v>33</v>
      </c>
      <c r="AX196" s="13" t="s">
        <v>72</v>
      </c>
      <c r="AY196" s="266" t="s">
        <v>133</v>
      </c>
    </row>
    <row r="197" spans="2:51" s="11" customFormat="1" ht="12">
      <c r="B197" s="219"/>
      <c r="C197" s="220"/>
      <c r="D197" s="216" t="s">
        <v>208</v>
      </c>
      <c r="E197" s="240" t="s">
        <v>19</v>
      </c>
      <c r="F197" s="221" t="s">
        <v>869</v>
      </c>
      <c r="G197" s="220"/>
      <c r="H197" s="222">
        <v>74.5</v>
      </c>
      <c r="I197" s="223"/>
      <c r="J197" s="220"/>
      <c r="K197" s="220"/>
      <c r="L197" s="224"/>
      <c r="M197" s="225"/>
      <c r="N197" s="226"/>
      <c r="O197" s="226"/>
      <c r="P197" s="226"/>
      <c r="Q197" s="226"/>
      <c r="R197" s="226"/>
      <c r="S197" s="226"/>
      <c r="T197" s="227"/>
      <c r="AT197" s="228" t="s">
        <v>208</v>
      </c>
      <c r="AU197" s="228" t="s">
        <v>142</v>
      </c>
      <c r="AV197" s="11" t="s">
        <v>142</v>
      </c>
      <c r="AW197" s="11" t="s">
        <v>33</v>
      </c>
      <c r="AX197" s="11" t="s">
        <v>80</v>
      </c>
      <c r="AY197" s="228" t="s">
        <v>133</v>
      </c>
    </row>
    <row r="198" spans="2:65" s="1" customFormat="1" ht="22.5" customHeight="1">
      <c r="B198" s="38"/>
      <c r="C198" s="204" t="s">
        <v>706</v>
      </c>
      <c r="D198" s="204" t="s">
        <v>136</v>
      </c>
      <c r="E198" s="205" t="s">
        <v>870</v>
      </c>
      <c r="F198" s="206" t="s">
        <v>871</v>
      </c>
      <c r="G198" s="207" t="s">
        <v>149</v>
      </c>
      <c r="H198" s="208">
        <v>1.49</v>
      </c>
      <c r="I198" s="209"/>
      <c r="J198" s="210">
        <f>ROUND(I198*H198,2)</f>
        <v>0</v>
      </c>
      <c r="K198" s="206" t="s">
        <v>140</v>
      </c>
      <c r="L198" s="43"/>
      <c r="M198" s="211" t="s">
        <v>19</v>
      </c>
      <c r="N198" s="212" t="s">
        <v>44</v>
      </c>
      <c r="O198" s="79"/>
      <c r="P198" s="213">
        <f>O198*H198</f>
        <v>0</v>
      </c>
      <c r="Q198" s="213">
        <v>2.004</v>
      </c>
      <c r="R198" s="213">
        <f>Q198*H198</f>
        <v>2.98596</v>
      </c>
      <c r="S198" s="213">
        <v>0</v>
      </c>
      <c r="T198" s="214">
        <f>S198*H198</f>
        <v>0</v>
      </c>
      <c r="AR198" s="17" t="s">
        <v>141</v>
      </c>
      <c r="AT198" s="17" t="s">
        <v>136</v>
      </c>
      <c r="AU198" s="17" t="s">
        <v>142</v>
      </c>
      <c r="AY198" s="17" t="s">
        <v>133</v>
      </c>
      <c r="BE198" s="215">
        <f>IF(N198="základní",J198,0)</f>
        <v>0</v>
      </c>
      <c r="BF198" s="215">
        <f>IF(N198="snížená",J198,0)</f>
        <v>0</v>
      </c>
      <c r="BG198" s="215">
        <f>IF(N198="zákl. přenesená",J198,0)</f>
        <v>0</v>
      </c>
      <c r="BH198" s="215">
        <f>IF(N198="sníž. přenesená",J198,0)</f>
        <v>0</v>
      </c>
      <c r="BI198" s="215">
        <f>IF(N198="nulová",J198,0)</f>
        <v>0</v>
      </c>
      <c r="BJ198" s="17" t="s">
        <v>142</v>
      </c>
      <c r="BK198" s="215">
        <f>ROUND(I198*H198,2)</f>
        <v>0</v>
      </c>
      <c r="BL198" s="17" t="s">
        <v>141</v>
      </c>
      <c r="BM198" s="17" t="s">
        <v>872</v>
      </c>
    </row>
    <row r="199" spans="2:51" s="11" customFormat="1" ht="12">
      <c r="B199" s="219"/>
      <c r="C199" s="220"/>
      <c r="D199" s="216" t="s">
        <v>208</v>
      </c>
      <c r="E199" s="240" t="s">
        <v>19</v>
      </c>
      <c r="F199" s="221" t="s">
        <v>873</v>
      </c>
      <c r="G199" s="220"/>
      <c r="H199" s="222">
        <v>1.49</v>
      </c>
      <c r="I199" s="223"/>
      <c r="J199" s="220"/>
      <c r="K199" s="220"/>
      <c r="L199" s="224"/>
      <c r="M199" s="225"/>
      <c r="N199" s="226"/>
      <c r="O199" s="226"/>
      <c r="P199" s="226"/>
      <c r="Q199" s="226"/>
      <c r="R199" s="226"/>
      <c r="S199" s="226"/>
      <c r="T199" s="227"/>
      <c r="AT199" s="228" t="s">
        <v>208</v>
      </c>
      <c r="AU199" s="228" t="s">
        <v>142</v>
      </c>
      <c r="AV199" s="11" t="s">
        <v>142</v>
      </c>
      <c r="AW199" s="11" t="s">
        <v>33</v>
      </c>
      <c r="AX199" s="11" t="s">
        <v>80</v>
      </c>
      <c r="AY199" s="228" t="s">
        <v>133</v>
      </c>
    </row>
    <row r="200" spans="2:65" s="1" customFormat="1" ht="16.5" customHeight="1">
      <c r="B200" s="38"/>
      <c r="C200" s="204" t="s">
        <v>359</v>
      </c>
      <c r="D200" s="204" t="s">
        <v>136</v>
      </c>
      <c r="E200" s="205" t="s">
        <v>874</v>
      </c>
      <c r="F200" s="206" t="s">
        <v>875</v>
      </c>
      <c r="G200" s="207" t="s">
        <v>184</v>
      </c>
      <c r="H200" s="208">
        <v>4</v>
      </c>
      <c r="I200" s="209"/>
      <c r="J200" s="210">
        <f>ROUND(I200*H200,2)</f>
        <v>0</v>
      </c>
      <c r="K200" s="206" t="s">
        <v>140</v>
      </c>
      <c r="L200" s="43"/>
      <c r="M200" s="211" t="s">
        <v>19</v>
      </c>
      <c r="N200" s="212" t="s">
        <v>44</v>
      </c>
      <c r="O200" s="79"/>
      <c r="P200" s="213">
        <f>O200*H200</f>
        <v>0</v>
      </c>
      <c r="Q200" s="213">
        <v>0.04684</v>
      </c>
      <c r="R200" s="213">
        <f>Q200*H200</f>
        <v>0.18736</v>
      </c>
      <c r="S200" s="213">
        <v>0</v>
      </c>
      <c r="T200" s="214">
        <f>S200*H200</f>
        <v>0</v>
      </c>
      <c r="AR200" s="17" t="s">
        <v>141</v>
      </c>
      <c r="AT200" s="17" t="s">
        <v>136</v>
      </c>
      <c r="AU200" s="17" t="s">
        <v>142</v>
      </c>
      <c r="AY200" s="17" t="s">
        <v>133</v>
      </c>
      <c r="BE200" s="215">
        <f>IF(N200="základní",J200,0)</f>
        <v>0</v>
      </c>
      <c r="BF200" s="215">
        <f>IF(N200="snížená",J200,0)</f>
        <v>0</v>
      </c>
      <c r="BG200" s="215">
        <f>IF(N200="zákl. přenesená",J200,0)</f>
        <v>0</v>
      </c>
      <c r="BH200" s="215">
        <f>IF(N200="sníž. přenesená",J200,0)</f>
        <v>0</v>
      </c>
      <c r="BI200" s="215">
        <f>IF(N200="nulová",J200,0)</f>
        <v>0</v>
      </c>
      <c r="BJ200" s="17" t="s">
        <v>142</v>
      </c>
      <c r="BK200" s="215">
        <f>ROUND(I200*H200,2)</f>
        <v>0</v>
      </c>
      <c r="BL200" s="17" t="s">
        <v>141</v>
      </c>
      <c r="BM200" s="17" t="s">
        <v>876</v>
      </c>
    </row>
    <row r="201" spans="2:47" s="1" customFormat="1" ht="12">
      <c r="B201" s="38"/>
      <c r="C201" s="39"/>
      <c r="D201" s="216" t="s">
        <v>144</v>
      </c>
      <c r="E201" s="39"/>
      <c r="F201" s="217" t="s">
        <v>877</v>
      </c>
      <c r="G201" s="39"/>
      <c r="H201" s="39"/>
      <c r="I201" s="130"/>
      <c r="J201" s="39"/>
      <c r="K201" s="39"/>
      <c r="L201" s="43"/>
      <c r="M201" s="218"/>
      <c r="N201" s="79"/>
      <c r="O201" s="79"/>
      <c r="P201" s="79"/>
      <c r="Q201" s="79"/>
      <c r="R201" s="79"/>
      <c r="S201" s="79"/>
      <c r="T201" s="80"/>
      <c r="AT201" s="17" t="s">
        <v>144</v>
      </c>
      <c r="AU201" s="17" t="s">
        <v>142</v>
      </c>
    </row>
    <row r="202" spans="2:65" s="1" customFormat="1" ht="16.5" customHeight="1">
      <c r="B202" s="38"/>
      <c r="C202" s="230" t="s">
        <v>364</v>
      </c>
      <c r="D202" s="230" t="s">
        <v>439</v>
      </c>
      <c r="E202" s="231" t="s">
        <v>878</v>
      </c>
      <c r="F202" s="232" t="s">
        <v>879</v>
      </c>
      <c r="G202" s="233" t="s">
        <v>184</v>
      </c>
      <c r="H202" s="234">
        <v>1</v>
      </c>
      <c r="I202" s="235"/>
      <c r="J202" s="236">
        <f>ROUND(I202*H202,2)</f>
        <v>0</v>
      </c>
      <c r="K202" s="232" t="s">
        <v>140</v>
      </c>
      <c r="L202" s="237"/>
      <c r="M202" s="238" t="s">
        <v>19</v>
      </c>
      <c r="N202" s="239" t="s">
        <v>44</v>
      </c>
      <c r="O202" s="79"/>
      <c r="P202" s="213">
        <f>O202*H202</f>
        <v>0</v>
      </c>
      <c r="Q202" s="213">
        <v>0.011</v>
      </c>
      <c r="R202" s="213">
        <f>Q202*H202</f>
        <v>0.011</v>
      </c>
      <c r="S202" s="213">
        <v>0</v>
      </c>
      <c r="T202" s="214">
        <f>S202*H202</f>
        <v>0</v>
      </c>
      <c r="AR202" s="17" t="s">
        <v>179</v>
      </c>
      <c r="AT202" s="17" t="s">
        <v>439</v>
      </c>
      <c r="AU202" s="17" t="s">
        <v>142</v>
      </c>
      <c r="AY202" s="17" t="s">
        <v>133</v>
      </c>
      <c r="BE202" s="215">
        <f>IF(N202="základní",J202,0)</f>
        <v>0</v>
      </c>
      <c r="BF202" s="215">
        <f>IF(N202="snížená",J202,0)</f>
        <v>0</v>
      </c>
      <c r="BG202" s="215">
        <f>IF(N202="zákl. přenesená",J202,0)</f>
        <v>0</v>
      </c>
      <c r="BH202" s="215">
        <f>IF(N202="sníž. přenesená",J202,0)</f>
        <v>0</v>
      </c>
      <c r="BI202" s="215">
        <f>IF(N202="nulová",J202,0)</f>
        <v>0</v>
      </c>
      <c r="BJ202" s="17" t="s">
        <v>142</v>
      </c>
      <c r="BK202" s="215">
        <f>ROUND(I202*H202,2)</f>
        <v>0</v>
      </c>
      <c r="BL202" s="17" t="s">
        <v>141</v>
      </c>
      <c r="BM202" s="17" t="s">
        <v>880</v>
      </c>
    </row>
    <row r="203" spans="2:65" s="1" customFormat="1" ht="16.5" customHeight="1">
      <c r="B203" s="38"/>
      <c r="C203" s="230" t="s">
        <v>368</v>
      </c>
      <c r="D203" s="230" t="s">
        <v>439</v>
      </c>
      <c r="E203" s="231" t="s">
        <v>881</v>
      </c>
      <c r="F203" s="232" t="s">
        <v>882</v>
      </c>
      <c r="G203" s="233" t="s">
        <v>184</v>
      </c>
      <c r="H203" s="234">
        <v>1</v>
      </c>
      <c r="I203" s="235"/>
      <c r="J203" s="236">
        <f>ROUND(I203*H203,2)</f>
        <v>0</v>
      </c>
      <c r="K203" s="232" t="s">
        <v>140</v>
      </c>
      <c r="L203" s="237"/>
      <c r="M203" s="238" t="s">
        <v>19</v>
      </c>
      <c r="N203" s="239" t="s">
        <v>44</v>
      </c>
      <c r="O203" s="79"/>
      <c r="P203" s="213">
        <f>O203*H203</f>
        <v>0</v>
      </c>
      <c r="Q203" s="213">
        <v>0.0112</v>
      </c>
      <c r="R203" s="213">
        <f>Q203*H203</f>
        <v>0.0112</v>
      </c>
      <c r="S203" s="213">
        <v>0</v>
      </c>
      <c r="T203" s="214">
        <f>S203*H203</f>
        <v>0</v>
      </c>
      <c r="AR203" s="17" t="s">
        <v>179</v>
      </c>
      <c r="AT203" s="17" t="s">
        <v>439</v>
      </c>
      <c r="AU203" s="17" t="s">
        <v>142</v>
      </c>
      <c r="AY203" s="17" t="s">
        <v>133</v>
      </c>
      <c r="BE203" s="215">
        <f>IF(N203="základní",J203,0)</f>
        <v>0</v>
      </c>
      <c r="BF203" s="215">
        <f>IF(N203="snížená",J203,0)</f>
        <v>0</v>
      </c>
      <c r="BG203" s="215">
        <f>IF(N203="zákl. přenesená",J203,0)</f>
        <v>0</v>
      </c>
      <c r="BH203" s="215">
        <f>IF(N203="sníž. přenesená",J203,0)</f>
        <v>0</v>
      </c>
      <c r="BI203" s="215">
        <f>IF(N203="nulová",J203,0)</f>
        <v>0</v>
      </c>
      <c r="BJ203" s="17" t="s">
        <v>142</v>
      </c>
      <c r="BK203" s="215">
        <f>ROUND(I203*H203,2)</f>
        <v>0</v>
      </c>
      <c r="BL203" s="17" t="s">
        <v>141</v>
      </c>
      <c r="BM203" s="17" t="s">
        <v>883</v>
      </c>
    </row>
    <row r="204" spans="2:65" s="1" customFormat="1" ht="16.5" customHeight="1">
      <c r="B204" s="38"/>
      <c r="C204" s="230" t="s">
        <v>884</v>
      </c>
      <c r="D204" s="230" t="s">
        <v>439</v>
      </c>
      <c r="E204" s="231" t="s">
        <v>885</v>
      </c>
      <c r="F204" s="232" t="s">
        <v>886</v>
      </c>
      <c r="G204" s="233" t="s">
        <v>184</v>
      </c>
      <c r="H204" s="234">
        <v>1</v>
      </c>
      <c r="I204" s="235"/>
      <c r="J204" s="236">
        <f>ROUND(I204*H204,2)</f>
        <v>0</v>
      </c>
      <c r="K204" s="232" t="s">
        <v>140</v>
      </c>
      <c r="L204" s="237"/>
      <c r="M204" s="238" t="s">
        <v>19</v>
      </c>
      <c r="N204" s="239" t="s">
        <v>44</v>
      </c>
      <c r="O204" s="79"/>
      <c r="P204" s="213">
        <f>O204*H204</f>
        <v>0</v>
      </c>
      <c r="Q204" s="213">
        <v>0.0134</v>
      </c>
      <c r="R204" s="213">
        <f>Q204*H204</f>
        <v>0.0134</v>
      </c>
      <c r="S204" s="213">
        <v>0</v>
      </c>
      <c r="T204" s="214">
        <f>S204*H204</f>
        <v>0</v>
      </c>
      <c r="AR204" s="17" t="s">
        <v>179</v>
      </c>
      <c r="AT204" s="17" t="s">
        <v>439</v>
      </c>
      <c r="AU204" s="17" t="s">
        <v>142</v>
      </c>
      <c r="AY204" s="17" t="s">
        <v>133</v>
      </c>
      <c r="BE204" s="215">
        <f>IF(N204="základní",J204,0)</f>
        <v>0</v>
      </c>
      <c r="BF204" s="215">
        <f>IF(N204="snížená",J204,0)</f>
        <v>0</v>
      </c>
      <c r="BG204" s="215">
        <f>IF(N204="zákl. přenesená",J204,0)</f>
        <v>0</v>
      </c>
      <c r="BH204" s="215">
        <f>IF(N204="sníž. přenesená",J204,0)</f>
        <v>0</v>
      </c>
      <c r="BI204" s="215">
        <f>IF(N204="nulová",J204,0)</f>
        <v>0</v>
      </c>
      <c r="BJ204" s="17" t="s">
        <v>142</v>
      </c>
      <c r="BK204" s="215">
        <f>ROUND(I204*H204,2)</f>
        <v>0</v>
      </c>
      <c r="BL204" s="17" t="s">
        <v>141</v>
      </c>
      <c r="BM204" s="17" t="s">
        <v>887</v>
      </c>
    </row>
    <row r="205" spans="2:65" s="1" customFormat="1" ht="16.5" customHeight="1">
      <c r="B205" s="38"/>
      <c r="C205" s="230" t="s">
        <v>372</v>
      </c>
      <c r="D205" s="230" t="s">
        <v>439</v>
      </c>
      <c r="E205" s="231" t="s">
        <v>888</v>
      </c>
      <c r="F205" s="232" t="s">
        <v>889</v>
      </c>
      <c r="G205" s="233" t="s">
        <v>184</v>
      </c>
      <c r="H205" s="234">
        <v>1</v>
      </c>
      <c r="I205" s="235"/>
      <c r="J205" s="236">
        <f>ROUND(I205*H205,2)</f>
        <v>0</v>
      </c>
      <c r="K205" s="232" t="s">
        <v>140</v>
      </c>
      <c r="L205" s="237"/>
      <c r="M205" s="238" t="s">
        <v>19</v>
      </c>
      <c r="N205" s="239" t="s">
        <v>44</v>
      </c>
      <c r="O205" s="79"/>
      <c r="P205" s="213">
        <f>O205*H205</f>
        <v>0</v>
      </c>
      <c r="Q205" s="213">
        <v>0.0137</v>
      </c>
      <c r="R205" s="213">
        <f>Q205*H205</f>
        <v>0.0137</v>
      </c>
      <c r="S205" s="213">
        <v>0</v>
      </c>
      <c r="T205" s="214">
        <f>S205*H205</f>
        <v>0</v>
      </c>
      <c r="AR205" s="17" t="s">
        <v>179</v>
      </c>
      <c r="AT205" s="17" t="s">
        <v>439</v>
      </c>
      <c r="AU205" s="17" t="s">
        <v>142</v>
      </c>
      <c r="AY205" s="17" t="s">
        <v>133</v>
      </c>
      <c r="BE205" s="215">
        <f>IF(N205="základní",J205,0)</f>
        <v>0</v>
      </c>
      <c r="BF205" s="215">
        <f>IF(N205="snížená",J205,0)</f>
        <v>0</v>
      </c>
      <c r="BG205" s="215">
        <f>IF(N205="zákl. přenesená",J205,0)</f>
        <v>0</v>
      </c>
      <c r="BH205" s="215">
        <f>IF(N205="sníž. přenesená",J205,0)</f>
        <v>0</v>
      </c>
      <c r="BI205" s="215">
        <f>IF(N205="nulová",J205,0)</f>
        <v>0</v>
      </c>
      <c r="BJ205" s="17" t="s">
        <v>142</v>
      </c>
      <c r="BK205" s="215">
        <f>ROUND(I205*H205,2)</f>
        <v>0</v>
      </c>
      <c r="BL205" s="17" t="s">
        <v>141</v>
      </c>
      <c r="BM205" s="17" t="s">
        <v>890</v>
      </c>
    </row>
    <row r="206" spans="2:65" s="1" customFormat="1" ht="16.5" customHeight="1">
      <c r="B206" s="38"/>
      <c r="C206" s="204" t="s">
        <v>377</v>
      </c>
      <c r="D206" s="204" t="s">
        <v>136</v>
      </c>
      <c r="E206" s="205" t="s">
        <v>891</v>
      </c>
      <c r="F206" s="206" t="s">
        <v>892</v>
      </c>
      <c r="G206" s="207" t="s">
        <v>184</v>
      </c>
      <c r="H206" s="208">
        <v>2</v>
      </c>
      <c r="I206" s="209"/>
      <c r="J206" s="210">
        <f>ROUND(I206*H206,2)</f>
        <v>0</v>
      </c>
      <c r="K206" s="206" t="s">
        <v>140</v>
      </c>
      <c r="L206" s="43"/>
      <c r="M206" s="211" t="s">
        <v>19</v>
      </c>
      <c r="N206" s="212" t="s">
        <v>44</v>
      </c>
      <c r="O206" s="79"/>
      <c r="P206" s="213">
        <f>O206*H206</f>
        <v>0</v>
      </c>
      <c r="Q206" s="213">
        <v>0</v>
      </c>
      <c r="R206" s="213">
        <f>Q206*H206</f>
        <v>0</v>
      </c>
      <c r="S206" s="213">
        <v>0</v>
      </c>
      <c r="T206" s="214">
        <f>S206*H206</f>
        <v>0</v>
      </c>
      <c r="AR206" s="17" t="s">
        <v>141</v>
      </c>
      <c r="AT206" s="17" t="s">
        <v>136</v>
      </c>
      <c r="AU206" s="17" t="s">
        <v>142</v>
      </c>
      <c r="AY206" s="17" t="s">
        <v>133</v>
      </c>
      <c r="BE206" s="215">
        <f>IF(N206="základní",J206,0)</f>
        <v>0</v>
      </c>
      <c r="BF206" s="215">
        <f>IF(N206="snížená",J206,0)</f>
        <v>0</v>
      </c>
      <c r="BG206" s="215">
        <f>IF(N206="zákl. přenesená",J206,0)</f>
        <v>0</v>
      </c>
      <c r="BH206" s="215">
        <f>IF(N206="sníž. přenesená",J206,0)</f>
        <v>0</v>
      </c>
      <c r="BI206" s="215">
        <f>IF(N206="nulová",J206,0)</f>
        <v>0</v>
      </c>
      <c r="BJ206" s="17" t="s">
        <v>142</v>
      </c>
      <c r="BK206" s="215">
        <f>ROUND(I206*H206,2)</f>
        <v>0</v>
      </c>
      <c r="BL206" s="17" t="s">
        <v>141</v>
      </c>
      <c r="BM206" s="17" t="s">
        <v>893</v>
      </c>
    </row>
    <row r="207" spans="2:47" s="1" customFormat="1" ht="12">
      <c r="B207" s="38"/>
      <c r="C207" s="39"/>
      <c r="D207" s="216" t="s">
        <v>144</v>
      </c>
      <c r="E207" s="39"/>
      <c r="F207" s="217" t="s">
        <v>894</v>
      </c>
      <c r="G207" s="39"/>
      <c r="H207" s="39"/>
      <c r="I207" s="130"/>
      <c r="J207" s="39"/>
      <c r="K207" s="39"/>
      <c r="L207" s="43"/>
      <c r="M207" s="218"/>
      <c r="N207" s="79"/>
      <c r="O207" s="79"/>
      <c r="P207" s="79"/>
      <c r="Q207" s="79"/>
      <c r="R207" s="79"/>
      <c r="S207" s="79"/>
      <c r="T207" s="80"/>
      <c r="AT207" s="17" t="s">
        <v>144</v>
      </c>
      <c r="AU207" s="17" t="s">
        <v>142</v>
      </c>
    </row>
    <row r="208" spans="2:65" s="1" customFormat="1" ht="16.5" customHeight="1">
      <c r="B208" s="38"/>
      <c r="C208" s="230" t="s">
        <v>382</v>
      </c>
      <c r="D208" s="230" t="s">
        <v>439</v>
      </c>
      <c r="E208" s="231" t="s">
        <v>895</v>
      </c>
      <c r="F208" s="232" t="s">
        <v>896</v>
      </c>
      <c r="G208" s="233" t="s">
        <v>184</v>
      </c>
      <c r="H208" s="234">
        <v>2</v>
      </c>
      <c r="I208" s="235"/>
      <c r="J208" s="236">
        <f>ROUND(I208*H208,2)</f>
        <v>0</v>
      </c>
      <c r="K208" s="232" t="s">
        <v>140</v>
      </c>
      <c r="L208" s="237"/>
      <c r="M208" s="238" t="s">
        <v>19</v>
      </c>
      <c r="N208" s="239" t="s">
        <v>44</v>
      </c>
      <c r="O208" s="79"/>
      <c r="P208" s="213">
        <f>O208*H208</f>
        <v>0</v>
      </c>
      <c r="Q208" s="213">
        <v>0.00012</v>
      </c>
      <c r="R208" s="213">
        <f>Q208*H208</f>
        <v>0.00024</v>
      </c>
      <c r="S208" s="213">
        <v>0</v>
      </c>
      <c r="T208" s="214">
        <f>S208*H208</f>
        <v>0</v>
      </c>
      <c r="AR208" s="17" t="s">
        <v>179</v>
      </c>
      <c r="AT208" s="17" t="s">
        <v>439</v>
      </c>
      <c r="AU208" s="17" t="s">
        <v>142</v>
      </c>
      <c r="AY208" s="17" t="s">
        <v>133</v>
      </c>
      <c r="BE208" s="215">
        <f>IF(N208="základní",J208,0)</f>
        <v>0</v>
      </c>
      <c r="BF208" s="215">
        <f>IF(N208="snížená",J208,0)</f>
        <v>0</v>
      </c>
      <c r="BG208" s="215">
        <f>IF(N208="zákl. přenesená",J208,0)</f>
        <v>0</v>
      </c>
      <c r="BH208" s="215">
        <f>IF(N208="sníž. přenesená",J208,0)</f>
        <v>0</v>
      </c>
      <c r="BI208" s="215">
        <f>IF(N208="nulová",J208,0)</f>
        <v>0</v>
      </c>
      <c r="BJ208" s="17" t="s">
        <v>142</v>
      </c>
      <c r="BK208" s="215">
        <f>ROUND(I208*H208,2)</f>
        <v>0</v>
      </c>
      <c r="BL208" s="17" t="s">
        <v>141</v>
      </c>
      <c r="BM208" s="17" t="s">
        <v>897</v>
      </c>
    </row>
    <row r="209" spans="2:63" s="10" customFormat="1" ht="22.8" customHeight="1">
      <c r="B209" s="188"/>
      <c r="C209" s="189"/>
      <c r="D209" s="190" t="s">
        <v>71</v>
      </c>
      <c r="E209" s="202" t="s">
        <v>239</v>
      </c>
      <c r="F209" s="202" t="s">
        <v>898</v>
      </c>
      <c r="G209" s="189"/>
      <c r="H209" s="189"/>
      <c r="I209" s="192"/>
      <c r="J209" s="203">
        <f>BK209</f>
        <v>0</v>
      </c>
      <c r="K209" s="189"/>
      <c r="L209" s="194"/>
      <c r="M209" s="195"/>
      <c r="N209" s="196"/>
      <c r="O209" s="196"/>
      <c r="P209" s="197">
        <f>SUM(P210:P281)</f>
        <v>0</v>
      </c>
      <c r="Q209" s="196"/>
      <c r="R209" s="197">
        <f>SUM(R210:R281)</f>
        <v>0.12553550000000002</v>
      </c>
      <c r="S209" s="196"/>
      <c r="T209" s="198">
        <f>SUM(T210:T281)</f>
        <v>49.038881999999994</v>
      </c>
      <c r="AR209" s="199" t="s">
        <v>80</v>
      </c>
      <c r="AT209" s="200" t="s">
        <v>71</v>
      </c>
      <c r="AU209" s="200" t="s">
        <v>80</v>
      </c>
      <c r="AY209" s="199" t="s">
        <v>133</v>
      </c>
      <c r="BK209" s="201">
        <f>SUM(BK210:BK281)</f>
        <v>0</v>
      </c>
    </row>
    <row r="210" spans="2:65" s="1" customFormat="1" ht="22.5" customHeight="1">
      <c r="B210" s="38"/>
      <c r="C210" s="204" t="s">
        <v>387</v>
      </c>
      <c r="D210" s="204" t="s">
        <v>136</v>
      </c>
      <c r="E210" s="205" t="s">
        <v>899</v>
      </c>
      <c r="F210" s="206" t="s">
        <v>900</v>
      </c>
      <c r="G210" s="207" t="s">
        <v>139</v>
      </c>
      <c r="H210" s="208">
        <v>27</v>
      </c>
      <c r="I210" s="209"/>
      <c r="J210" s="210">
        <f>ROUND(I210*H210,2)</f>
        <v>0</v>
      </c>
      <c r="K210" s="206" t="s">
        <v>140</v>
      </c>
      <c r="L210" s="43"/>
      <c r="M210" s="211" t="s">
        <v>19</v>
      </c>
      <c r="N210" s="212" t="s">
        <v>44</v>
      </c>
      <c r="O210" s="79"/>
      <c r="P210" s="213">
        <f>O210*H210</f>
        <v>0</v>
      </c>
      <c r="Q210" s="213">
        <v>0</v>
      </c>
      <c r="R210" s="213">
        <f>Q210*H210</f>
        <v>0</v>
      </c>
      <c r="S210" s="213">
        <v>0</v>
      </c>
      <c r="T210" s="214">
        <f>S210*H210</f>
        <v>0</v>
      </c>
      <c r="AR210" s="17" t="s">
        <v>141</v>
      </c>
      <c r="AT210" s="17" t="s">
        <v>136</v>
      </c>
      <c r="AU210" s="17" t="s">
        <v>142</v>
      </c>
      <c r="AY210" s="17" t="s">
        <v>133</v>
      </c>
      <c r="BE210" s="215">
        <f>IF(N210="základní",J210,0)</f>
        <v>0</v>
      </c>
      <c r="BF210" s="215">
        <f>IF(N210="snížená",J210,0)</f>
        <v>0</v>
      </c>
      <c r="BG210" s="215">
        <f>IF(N210="zákl. přenesená",J210,0)</f>
        <v>0</v>
      </c>
      <c r="BH210" s="215">
        <f>IF(N210="sníž. přenesená",J210,0)</f>
        <v>0</v>
      </c>
      <c r="BI210" s="215">
        <f>IF(N210="nulová",J210,0)</f>
        <v>0</v>
      </c>
      <c r="BJ210" s="17" t="s">
        <v>142</v>
      </c>
      <c r="BK210" s="215">
        <f>ROUND(I210*H210,2)</f>
        <v>0</v>
      </c>
      <c r="BL210" s="17" t="s">
        <v>141</v>
      </c>
      <c r="BM210" s="17" t="s">
        <v>901</v>
      </c>
    </row>
    <row r="211" spans="2:47" s="1" customFormat="1" ht="12">
      <c r="B211" s="38"/>
      <c r="C211" s="39"/>
      <c r="D211" s="216" t="s">
        <v>144</v>
      </c>
      <c r="E211" s="39"/>
      <c r="F211" s="217" t="s">
        <v>902</v>
      </c>
      <c r="G211" s="39"/>
      <c r="H211" s="39"/>
      <c r="I211" s="130"/>
      <c r="J211" s="39"/>
      <c r="K211" s="39"/>
      <c r="L211" s="43"/>
      <c r="M211" s="218"/>
      <c r="N211" s="79"/>
      <c r="O211" s="79"/>
      <c r="P211" s="79"/>
      <c r="Q211" s="79"/>
      <c r="R211" s="79"/>
      <c r="S211" s="79"/>
      <c r="T211" s="80"/>
      <c r="AT211" s="17" t="s">
        <v>144</v>
      </c>
      <c r="AU211" s="17" t="s">
        <v>142</v>
      </c>
    </row>
    <row r="212" spans="2:51" s="11" customFormat="1" ht="12">
      <c r="B212" s="219"/>
      <c r="C212" s="220"/>
      <c r="D212" s="216" t="s">
        <v>208</v>
      </c>
      <c r="E212" s="240" t="s">
        <v>19</v>
      </c>
      <c r="F212" s="221" t="s">
        <v>903</v>
      </c>
      <c r="G212" s="220"/>
      <c r="H212" s="222">
        <v>27</v>
      </c>
      <c r="I212" s="223"/>
      <c r="J212" s="220"/>
      <c r="K212" s="220"/>
      <c r="L212" s="224"/>
      <c r="M212" s="225"/>
      <c r="N212" s="226"/>
      <c r="O212" s="226"/>
      <c r="P212" s="226"/>
      <c r="Q212" s="226"/>
      <c r="R212" s="226"/>
      <c r="S212" s="226"/>
      <c r="T212" s="227"/>
      <c r="AT212" s="228" t="s">
        <v>208</v>
      </c>
      <c r="AU212" s="228" t="s">
        <v>142</v>
      </c>
      <c r="AV212" s="11" t="s">
        <v>142</v>
      </c>
      <c r="AW212" s="11" t="s">
        <v>33</v>
      </c>
      <c r="AX212" s="11" t="s">
        <v>80</v>
      </c>
      <c r="AY212" s="228" t="s">
        <v>133</v>
      </c>
    </row>
    <row r="213" spans="2:65" s="1" customFormat="1" ht="22.5" customHeight="1">
      <c r="B213" s="38"/>
      <c r="C213" s="204" t="s">
        <v>392</v>
      </c>
      <c r="D213" s="204" t="s">
        <v>136</v>
      </c>
      <c r="E213" s="205" t="s">
        <v>904</v>
      </c>
      <c r="F213" s="206" t="s">
        <v>905</v>
      </c>
      <c r="G213" s="207" t="s">
        <v>139</v>
      </c>
      <c r="H213" s="208">
        <v>108</v>
      </c>
      <c r="I213" s="209"/>
      <c r="J213" s="210">
        <f>ROUND(I213*H213,2)</f>
        <v>0</v>
      </c>
      <c r="K213" s="206" t="s">
        <v>140</v>
      </c>
      <c r="L213" s="43"/>
      <c r="M213" s="211" t="s">
        <v>19</v>
      </c>
      <c r="N213" s="212" t="s">
        <v>44</v>
      </c>
      <c r="O213" s="79"/>
      <c r="P213" s="213">
        <f>O213*H213</f>
        <v>0</v>
      </c>
      <c r="Q213" s="213">
        <v>0</v>
      </c>
      <c r="R213" s="213">
        <f>Q213*H213</f>
        <v>0</v>
      </c>
      <c r="S213" s="213">
        <v>0</v>
      </c>
      <c r="T213" s="214">
        <f>S213*H213</f>
        <v>0</v>
      </c>
      <c r="AR213" s="17" t="s">
        <v>141</v>
      </c>
      <c r="AT213" s="17" t="s">
        <v>136</v>
      </c>
      <c r="AU213" s="17" t="s">
        <v>142</v>
      </c>
      <c r="AY213" s="17" t="s">
        <v>133</v>
      </c>
      <c r="BE213" s="215">
        <f>IF(N213="základní",J213,0)</f>
        <v>0</v>
      </c>
      <c r="BF213" s="215">
        <f>IF(N213="snížená",J213,0)</f>
        <v>0</v>
      </c>
      <c r="BG213" s="215">
        <f>IF(N213="zákl. přenesená",J213,0)</f>
        <v>0</v>
      </c>
      <c r="BH213" s="215">
        <f>IF(N213="sníž. přenesená",J213,0)</f>
        <v>0</v>
      </c>
      <c r="BI213" s="215">
        <f>IF(N213="nulová",J213,0)</f>
        <v>0</v>
      </c>
      <c r="BJ213" s="17" t="s">
        <v>142</v>
      </c>
      <c r="BK213" s="215">
        <f>ROUND(I213*H213,2)</f>
        <v>0</v>
      </c>
      <c r="BL213" s="17" t="s">
        <v>141</v>
      </c>
      <c r="BM213" s="17" t="s">
        <v>906</v>
      </c>
    </row>
    <row r="214" spans="2:47" s="1" customFormat="1" ht="12">
      <c r="B214" s="38"/>
      <c r="C214" s="39"/>
      <c r="D214" s="216" t="s">
        <v>144</v>
      </c>
      <c r="E214" s="39"/>
      <c r="F214" s="217" t="s">
        <v>902</v>
      </c>
      <c r="G214" s="39"/>
      <c r="H214" s="39"/>
      <c r="I214" s="130"/>
      <c r="J214" s="39"/>
      <c r="K214" s="39"/>
      <c r="L214" s="43"/>
      <c r="M214" s="218"/>
      <c r="N214" s="79"/>
      <c r="O214" s="79"/>
      <c r="P214" s="79"/>
      <c r="Q214" s="79"/>
      <c r="R214" s="79"/>
      <c r="S214" s="79"/>
      <c r="T214" s="80"/>
      <c r="AT214" s="17" t="s">
        <v>144</v>
      </c>
      <c r="AU214" s="17" t="s">
        <v>142</v>
      </c>
    </row>
    <row r="215" spans="2:51" s="11" customFormat="1" ht="12">
      <c r="B215" s="219"/>
      <c r="C215" s="220"/>
      <c r="D215" s="216" t="s">
        <v>208</v>
      </c>
      <c r="E215" s="240" t="s">
        <v>19</v>
      </c>
      <c r="F215" s="221" t="s">
        <v>676</v>
      </c>
      <c r="G215" s="220"/>
      <c r="H215" s="222">
        <v>27</v>
      </c>
      <c r="I215" s="223"/>
      <c r="J215" s="220"/>
      <c r="K215" s="220"/>
      <c r="L215" s="224"/>
      <c r="M215" s="225"/>
      <c r="N215" s="226"/>
      <c r="O215" s="226"/>
      <c r="P215" s="226"/>
      <c r="Q215" s="226"/>
      <c r="R215" s="226"/>
      <c r="S215" s="226"/>
      <c r="T215" s="227"/>
      <c r="AT215" s="228" t="s">
        <v>208</v>
      </c>
      <c r="AU215" s="228" t="s">
        <v>142</v>
      </c>
      <c r="AV215" s="11" t="s">
        <v>142</v>
      </c>
      <c r="AW215" s="11" t="s">
        <v>33</v>
      </c>
      <c r="AX215" s="11" t="s">
        <v>80</v>
      </c>
      <c r="AY215" s="228" t="s">
        <v>133</v>
      </c>
    </row>
    <row r="216" spans="2:51" s="11" customFormat="1" ht="12">
      <c r="B216" s="219"/>
      <c r="C216" s="220"/>
      <c r="D216" s="216" t="s">
        <v>208</v>
      </c>
      <c r="E216" s="220"/>
      <c r="F216" s="221" t="s">
        <v>907</v>
      </c>
      <c r="G216" s="220"/>
      <c r="H216" s="222">
        <v>108</v>
      </c>
      <c r="I216" s="223"/>
      <c r="J216" s="220"/>
      <c r="K216" s="220"/>
      <c r="L216" s="224"/>
      <c r="M216" s="225"/>
      <c r="N216" s="226"/>
      <c r="O216" s="226"/>
      <c r="P216" s="226"/>
      <c r="Q216" s="226"/>
      <c r="R216" s="226"/>
      <c r="S216" s="226"/>
      <c r="T216" s="227"/>
      <c r="AT216" s="228" t="s">
        <v>208</v>
      </c>
      <c r="AU216" s="228" t="s">
        <v>142</v>
      </c>
      <c r="AV216" s="11" t="s">
        <v>142</v>
      </c>
      <c r="AW216" s="11" t="s">
        <v>4</v>
      </c>
      <c r="AX216" s="11" t="s">
        <v>80</v>
      </c>
      <c r="AY216" s="228" t="s">
        <v>133</v>
      </c>
    </row>
    <row r="217" spans="2:65" s="1" customFormat="1" ht="22.5" customHeight="1">
      <c r="B217" s="38"/>
      <c r="C217" s="204" t="s">
        <v>908</v>
      </c>
      <c r="D217" s="204" t="s">
        <v>136</v>
      </c>
      <c r="E217" s="205" t="s">
        <v>909</v>
      </c>
      <c r="F217" s="206" t="s">
        <v>910</v>
      </c>
      <c r="G217" s="207" t="s">
        <v>139</v>
      </c>
      <c r="H217" s="208">
        <v>27</v>
      </c>
      <c r="I217" s="209"/>
      <c r="J217" s="210">
        <f>ROUND(I217*H217,2)</f>
        <v>0</v>
      </c>
      <c r="K217" s="206" t="s">
        <v>140</v>
      </c>
      <c r="L217" s="43"/>
      <c r="M217" s="211" t="s">
        <v>19</v>
      </c>
      <c r="N217" s="212" t="s">
        <v>44</v>
      </c>
      <c r="O217" s="79"/>
      <c r="P217" s="213">
        <f>O217*H217</f>
        <v>0</v>
      </c>
      <c r="Q217" s="213">
        <v>0</v>
      </c>
      <c r="R217" s="213">
        <f>Q217*H217</f>
        <v>0</v>
      </c>
      <c r="S217" s="213">
        <v>0</v>
      </c>
      <c r="T217" s="214">
        <f>S217*H217</f>
        <v>0</v>
      </c>
      <c r="AR217" s="17" t="s">
        <v>141</v>
      </c>
      <c r="AT217" s="17" t="s">
        <v>136</v>
      </c>
      <c r="AU217" s="17" t="s">
        <v>142</v>
      </c>
      <c r="AY217" s="17" t="s">
        <v>133</v>
      </c>
      <c r="BE217" s="215">
        <f>IF(N217="základní",J217,0)</f>
        <v>0</v>
      </c>
      <c r="BF217" s="215">
        <f>IF(N217="snížená",J217,0)</f>
        <v>0</v>
      </c>
      <c r="BG217" s="215">
        <f>IF(N217="zákl. přenesená",J217,0)</f>
        <v>0</v>
      </c>
      <c r="BH217" s="215">
        <f>IF(N217="sníž. přenesená",J217,0)</f>
        <v>0</v>
      </c>
      <c r="BI217" s="215">
        <f>IF(N217="nulová",J217,0)</f>
        <v>0</v>
      </c>
      <c r="BJ217" s="17" t="s">
        <v>142</v>
      </c>
      <c r="BK217" s="215">
        <f>ROUND(I217*H217,2)</f>
        <v>0</v>
      </c>
      <c r="BL217" s="17" t="s">
        <v>141</v>
      </c>
      <c r="BM217" s="17" t="s">
        <v>911</v>
      </c>
    </row>
    <row r="218" spans="2:47" s="1" customFormat="1" ht="12">
      <c r="B218" s="38"/>
      <c r="C218" s="39"/>
      <c r="D218" s="216" t="s">
        <v>144</v>
      </c>
      <c r="E218" s="39"/>
      <c r="F218" s="217" t="s">
        <v>912</v>
      </c>
      <c r="G218" s="39"/>
      <c r="H218" s="39"/>
      <c r="I218" s="130"/>
      <c r="J218" s="39"/>
      <c r="K218" s="39"/>
      <c r="L218" s="43"/>
      <c r="M218" s="218"/>
      <c r="N218" s="79"/>
      <c r="O218" s="79"/>
      <c r="P218" s="79"/>
      <c r="Q218" s="79"/>
      <c r="R218" s="79"/>
      <c r="S218" s="79"/>
      <c r="T218" s="80"/>
      <c r="AT218" s="17" t="s">
        <v>144</v>
      </c>
      <c r="AU218" s="17" t="s">
        <v>142</v>
      </c>
    </row>
    <row r="219" spans="2:65" s="1" customFormat="1" ht="16.5" customHeight="1">
      <c r="B219" s="38"/>
      <c r="C219" s="204" t="s">
        <v>412</v>
      </c>
      <c r="D219" s="204" t="s">
        <v>136</v>
      </c>
      <c r="E219" s="205" t="s">
        <v>913</v>
      </c>
      <c r="F219" s="206" t="s">
        <v>914</v>
      </c>
      <c r="G219" s="207" t="s">
        <v>139</v>
      </c>
      <c r="H219" s="208">
        <v>74.5</v>
      </c>
      <c r="I219" s="209"/>
      <c r="J219" s="210">
        <f>ROUND(I219*H219,2)</f>
        <v>0</v>
      </c>
      <c r="K219" s="206" t="s">
        <v>140</v>
      </c>
      <c r="L219" s="43"/>
      <c r="M219" s="211" t="s">
        <v>19</v>
      </c>
      <c r="N219" s="212" t="s">
        <v>44</v>
      </c>
      <c r="O219" s="79"/>
      <c r="P219" s="213">
        <f>O219*H219</f>
        <v>0</v>
      </c>
      <c r="Q219" s="213">
        <v>0.00013</v>
      </c>
      <c r="R219" s="213">
        <f>Q219*H219</f>
        <v>0.009685</v>
      </c>
      <c r="S219" s="213">
        <v>0</v>
      </c>
      <c r="T219" s="214">
        <f>S219*H219</f>
        <v>0</v>
      </c>
      <c r="AR219" s="17" t="s">
        <v>141</v>
      </c>
      <c r="AT219" s="17" t="s">
        <v>136</v>
      </c>
      <c r="AU219" s="17" t="s">
        <v>142</v>
      </c>
      <c r="AY219" s="17" t="s">
        <v>133</v>
      </c>
      <c r="BE219" s="215">
        <f>IF(N219="základní",J219,0)</f>
        <v>0</v>
      </c>
      <c r="BF219" s="215">
        <f>IF(N219="snížená",J219,0)</f>
        <v>0</v>
      </c>
      <c r="BG219" s="215">
        <f>IF(N219="zákl. přenesená",J219,0)</f>
        <v>0</v>
      </c>
      <c r="BH219" s="215">
        <f>IF(N219="sníž. přenesená",J219,0)</f>
        <v>0</v>
      </c>
      <c r="BI219" s="215">
        <f>IF(N219="nulová",J219,0)</f>
        <v>0</v>
      </c>
      <c r="BJ219" s="17" t="s">
        <v>142</v>
      </c>
      <c r="BK219" s="215">
        <f>ROUND(I219*H219,2)</f>
        <v>0</v>
      </c>
      <c r="BL219" s="17" t="s">
        <v>141</v>
      </c>
      <c r="BM219" s="17" t="s">
        <v>915</v>
      </c>
    </row>
    <row r="220" spans="2:47" s="1" customFormat="1" ht="12">
      <c r="B220" s="38"/>
      <c r="C220" s="39"/>
      <c r="D220" s="216" t="s">
        <v>144</v>
      </c>
      <c r="E220" s="39"/>
      <c r="F220" s="217" t="s">
        <v>916</v>
      </c>
      <c r="G220" s="39"/>
      <c r="H220" s="39"/>
      <c r="I220" s="130"/>
      <c r="J220" s="39"/>
      <c r="K220" s="39"/>
      <c r="L220" s="43"/>
      <c r="M220" s="218"/>
      <c r="N220" s="79"/>
      <c r="O220" s="79"/>
      <c r="P220" s="79"/>
      <c r="Q220" s="79"/>
      <c r="R220" s="79"/>
      <c r="S220" s="79"/>
      <c r="T220" s="80"/>
      <c r="AT220" s="17" t="s">
        <v>144</v>
      </c>
      <c r="AU220" s="17" t="s">
        <v>142</v>
      </c>
    </row>
    <row r="221" spans="2:51" s="11" customFormat="1" ht="12">
      <c r="B221" s="219"/>
      <c r="C221" s="220"/>
      <c r="D221" s="216" t="s">
        <v>208</v>
      </c>
      <c r="E221" s="240" t="s">
        <v>19</v>
      </c>
      <c r="F221" s="221" t="s">
        <v>917</v>
      </c>
      <c r="G221" s="220"/>
      <c r="H221" s="222">
        <v>74.5</v>
      </c>
      <c r="I221" s="223"/>
      <c r="J221" s="220"/>
      <c r="K221" s="220"/>
      <c r="L221" s="224"/>
      <c r="M221" s="225"/>
      <c r="N221" s="226"/>
      <c r="O221" s="226"/>
      <c r="P221" s="226"/>
      <c r="Q221" s="226"/>
      <c r="R221" s="226"/>
      <c r="S221" s="226"/>
      <c r="T221" s="227"/>
      <c r="AT221" s="228" t="s">
        <v>208</v>
      </c>
      <c r="AU221" s="228" t="s">
        <v>142</v>
      </c>
      <c r="AV221" s="11" t="s">
        <v>142</v>
      </c>
      <c r="AW221" s="11" t="s">
        <v>33</v>
      </c>
      <c r="AX221" s="11" t="s">
        <v>80</v>
      </c>
      <c r="AY221" s="228" t="s">
        <v>133</v>
      </c>
    </row>
    <row r="222" spans="2:65" s="1" customFormat="1" ht="16.5" customHeight="1">
      <c r="B222" s="38"/>
      <c r="C222" s="204" t="s">
        <v>417</v>
      </c>
      <c r="D222" s="204" t="s">
        <v>136</v>
      </c>
      <c r="E222" s="205" t="s">
        <v>918</v>
      </c>
      <c r="F222" s="206" t="s">
        <v>919</v>
      </c>
      <c r="G222" s="207" t="s">
        <v>139</v>
      </c>
      <c r="H222" s="208">
        <v>108.08</v>
      </c>
      <c r="I222" s="209"/>
      <c r="J222" s="210">
        <f>ROUND(I222*H222,2)</f>
        <v>0</v>
      </c>
      <c r="K222" s="206" t="s">
        <v>140</v>
      </c>
      <c r="L222" s="43"/>
      <c r="M222" s="211" t="s">
        <v>19</v>
      </c>
      <c r="N222" s="212" t="s">
        <v>44</v>
      </c>
      <c r="O222" s="79"/>
      <c r="P222" s="213">
        <f>O222*H222</f>
        <v>0</v>
      </c>
      <c r="Q222" s="213">
        <v>4E-05</v>
      </c>
      <c r="R222" s="213">
        <f>Q222*H222</f>
        <v>0.0043232</v>
      </c>
      <c r="S222" s="213">
        <v>0</v>
      </c>
      <c r="T222" s="214">
        <f>S222*H222</f>
        <v>0</v>
      </c>
      <c r="AR222" s="17" t="s">
        <v>141</v>
      </c>
      <c r="AT222" s="17" t="s">
        <v>136</v>
      </c>
      <c r="AU222" s="17" t="s">
        <v>142</v>
      </c>
      <c r="AY222" s="17" t="s">
        <v>133</v>
      </c>
      <c r="BE222" s="215">
        <f>IF(N222="základní",J222,0)</f>
        <v>0</v>
      </c>
      <c r="BF222" s="215">
        <f>IF(N222="snížená",J222,0)</f>
        <v>0</v>
      </c>
      <c r="BG222" s="215">
        <f>IF(N222="zákl. přenesená",J222,0)</f>
        <v>0</v>
      </c>
      <c r="BH222" s="215">
        <f>IF(N222="sníž. přenesená",J222,0)</f>
        <v>0</v>
      </c>
      <c r="BI222" s="215">
        <f>IF(N222="nulová",J222,0)</f>
        <v>0</v>
      </c>
      <c r="BJ222" s="17" t="s">
        <v>142</v>
      </c>
      <c r="BK222" s="215">
        <f>ROUND(I222*H222,2)</f>
        <v>0</v>
      </c>
      <c r="BL222" s="17" t="s">
        <v>141</v>
      </c>
      <c r="BM222" s="17" t="s">
        <v>920</v>
      </c>
    </row>
    <row r="223" spans="2:47" s="1" customFormat="1" ht="12">
      <c r="B223" s="38"/>
      <c r="C223" s="39"/>
      <c r="D223" s="216" t="s">
        <v>144</v>
      </c>
      <c r="E223" s="39"/>
      <c r="F223" s="217" t="s">
        <v>921</v>
      </c>
      <c r="G223" s="39"/>
      <c r="H223" s="39"/>
      <c r="I223" s="130"/>
      <c r="J223" s="39"/>
      <c r="K223" s="39"/>
      <c r="L223" s="43"/>
      <c r="M223" s="218"/>
      <c r="N223" s="79"/>
      <c r="O223" s="79"/>
      <c r="P223" s="79"/>
      <c r="Q223" s="79"/>
      <c r="R223" s="79"/>
      <c r="S223" s="79"/>
      <c r="T223" s="80"/>
      <c r="AT223" s="17" t="s">
        <v>144</v>
      </c>
      <c r="AU223" s="17" t="s">
        <v>142</v>
      </c>
    </row>
    <row r="224" spans="2:51" s="11" customFormat="1" ht="12">
      <c r="B224" s="219"/>
      <c r="C224" s="220"/>
      <c r="D224" s="216" t="s">
        <v>208</v>
      </c>
      <c r="E224" s="240" t="s">
        <v>19</v>
      </c>
      <c r="F224" s="221" t="s">
        <v>922</v>
      </c>
      <c r="G224" s="220"/>
      <c r="H224" s="222">
        <v>108.08</v>
      </c>
      <c r="I224" s="223"/>
      <c r="J224" s="220"/>
      <c r="K224" s="220"/>
      <c r="L224" s="224"/>
      <c r="M224" s="225"/>
      <c r="N224" s="226"/>
      <c r="O224" s="226"/>
      <c r="P224" s="226"/>
      <c r="Q224" s="226"/>
      <c r="R224" s="226"/>
      <c r="S224" s="226"/>
      <c r="T224" s="227"/>
      <c r="AT224" s="228" t="s">
        <v>208</v>
      </c>
      <c r="AU224" s="228" t="s">
        <v>142</v>
      </c>
      <c r="AV224" s="11" t="s">
        <v>142</v>
      </c>
      <c r="AW224" s="11" t="s">
        <v>33</v>
      </c>
      <c r="AX224" s="11" t="s">
        <v>80</v>
      </c>
      <c r="AY224" s="228" t="s">
        <v>133</v>
      </c>
    </row>
    <row r="225" spans="2:65" s="1" customFormat="1" ht="22.5" customHeight="1">
      <c r="B225" s="38"/>
      <c r="C225" s="204" t="s">
        <v>421</v>
      </c>
      <c r="D225" s="204" t="s">
        <v>136</v>
      </c>
      <c r="E225" s="205" t="s">
        <v>923</v>
      </c>
      <c r="F225" s="206" t="s">
        <v>924</v>
      </c>
      <c r="G225" s="207" t="s">
        <v>139</v>
      </c>
      <c r="H225" s="208">
        <v>16.548</v>
      </c>
      <c r="I225" s="209"/>
      <c r="J225" s="210">
        <f>ROUND(I225*H225,2)</f>
        <v>0</v>
      </c>
      <c r="K225" s="206" t="s">
        <v>140</v>
      </c>
      <c r="L225" s="43"/>
      <c r="M225" s="211" t="s">
        <v>19</v>
      </c>
      <c r="N225" s="212" t="s">
        <v>44</v>
      </c>
      <c r="O225" s="79"/>
      <c r="P225" s="213">
        <f>O225*H225</f>
        <v>0</v>
      </c>
      <c r="Q225" s="213">
        <v>0</v>
      </c>
      <c r="R225" s="213">
        <f>Q225*H225</f>
        <v>0</v>
      </c>
      <c r="S225" s="213">
        <v>0.261</v>
      </c>
      <c r="T225" s="214">
        <f>S225*H225</f>
        <v>4.319027999999999</v>
      </c>
      <c r="AR225" s="17" t="s">
        <v>141</v>
      </c>
      <c r="AT225" s="17" t="s">
        <v>136</v>
      </c>
      <c r="AU225" s="17" t="s">
        <v>142</v>
      </c>
      <c r="AY225" s="17" t="s">
        <v>133</v>
      </c>
      <c r="BE225" s="215">
        <f>IF(N225="základní",J225,0)</f>
        <v>0</v>
      </c>
      <c r="BF225" s="215">
        <f>IF(N225="snížená",J225,0)</f>
        <v>0</v>
      </c>
      <c r="BG225" s="215">
        <f>IF(N225="zákl. přenesená",J225,0)</f>
        <v>0</v>
      </c>
      <c r="BH225" s="215">
        <f>IF(N225="sníž. přenesená",J225,0)</f>
        <v>0</v>
      </c>
      <c r="BI225" s="215">
        <f>IF(N225="nulová",J225,0)</f>
        <v>0</v>
      </c>
      <c r="BJ225" s="17" t="s">
        <v>142</v>
      </c>
      <c r="BK225" s="215">
        <f>ROUND(I225*H225,2)</f>
        <v>0</v>
      </c>
      <c r="BL225" s="17" t="s">
        <v>141</v>
      </c>
      <c r="BM225" s="17" t="s">
        <v>925</v>
      </c>
    </row>
    <row r="226" spans="2:51" s="11" customFormat="1" ht="12">
      <c r="B226" s="219"/>
      <c r="C226" s="220"/>
      <c r="D226" s="216" t="s">
        <v>208</v>
      </c>
      <c r="E226" s="240" t="s">
        <v>19</v>
      </c>
      <c r="F226" s="221" t="s">
        <v>926</v>
      </c>
      <c r="G226" s="220"/>
      <c r="H226" s="222">
        <v>1.16</v>
      </c>
      <c r="I226" s="223"/>
      <c r="J226" s="220"/>
      <c r="K226" s="220"/>
      <c r="L226" s="224"/>
      <c r="M226" s="225"/>
      <c r="N226" s="226"/>
      <c r="O226" s="226"/>
      <c r="P226" s="226"/>
      <c r="Q226" s="226"/>
      <c r="R226" s="226"/>
      <c r="S226" s="226"/>
      <c r="T226" s="227"/>
      <c r="AT226" s="228" t="s">
        <v>208</v>
      </c>
      <c r="AU226" s="228" t="s">
        <v>142</v>
      </c>
      <c r="AV226" s="11" t="s">
        <v>142</v>
      </c>
      <c r="AW226" s="11" t="s">
        <v>33</v>
      </c>
      <c r="AX226" s="11" t="s">
        <v>72</v>
      </c>
      <c r="AY226" s="228" t="s">
        <v>133</v>
      </c>
    </row>
    <row r="227" spans="2:51" s="11" customFormat="1" ht="12">
      <c r="B227" s="219"/>
      <c r="C227" s="220"/>
      <c r="D227" s="216" t="s">
        <v>208</v>
      </c>
      <c r="E227" s="240" t="s">
        <v>19</v>
      </c>
      <c r="F227" s="221" t="s">
        <v>927</v>
      </c>
      <c r="G227" s="220"/>
      <c r="H227" s="222">
        <v>15.388</v>
      </c>
      <c r="I227" s="223"/>
      <c r="J227" s="220"/>
      <c r="K227" s="220"/>
      <c r="L227" s="224"/>
      <c r="M227" s="225"/>
      <c r="N227" s="226"/>
      <c r="O227" s="226"/>
      <c r="P227" s="226"/>
      <c r="Q227" s="226"/>
      <c r="R227" s="226"/>
      <c r="S227" s="226"/>
      <c r="T227" s="227"/>
      <c r="AT227" s="228" t="s">
        <v>208</v>
      </c>
      <c r="AU227" s="228" t="s">
        <v>142</v>
      </c>
      <c r="AV227" s="11" t="s">
        <v>142</v>
      </c>
      <c r="AW227" s="11" t="s">
        <v>33</v>
      </c>
      <c r="AX227" s="11" t="s">
        <v>72</v>
      </c>
      <c r="AY227" s="228" t="s">
        <v>133</v>
      </c>
    </row>
    <row r="228" spans="2:51" s="12" customFormat="1" ht="12">
      <c r="B228" s="246"/>
      <c r="C228" s="247"/>
      <c r="D228" s="216" t="s">
        <v>208</v>
      </c>
      <c r="E228" s="248" t="s">
        <v>19</v>
      </c>
      <c r="F228" s="249" t="s">
        <v>750</v>
      </c>
      <c r="G228" s="247"/>
      <c r="H228" s="250">
        <v>16.548</v>
      </c>
      <c r="I228" s="251"/>
      <c r="J228" s="247"/>
      <c r="K228" s="247"/>
      <c r="L228" s="252"/>
      <c r="M228" s="253"/>
      <c r="N228" s="254"/>
      <c r="O228" s="254"/>
      <c r="P228" s="254"/>
      <c r="Q228" s="254"/>
      <c r="R228" s="254"/>
      <c r="S228" s="254"/>
      <c r="T228" s="255"/>
      <c r="AT228" s="256" t="s">
        <v>208</v>
      </c>
      <c r="AU228" s="256" t="s">
        <v>142</v>
      </c>
      <c r="AV228" s="12" t="s">
        <v>141</v>
      </c>
      <c r="AW228" s="12" t="s">
        <v>33</v>
      </c>
      <c r="AX228" s="12" t="s">
        <v>80</v>
      </c>
      <c r="AY228" s="256" t="s">
        <v>133</v>
      </c>
    </row>
    <row r="229" spans="2:65" s="1" customFormat="1" ht="16.5" customHeight="1">
      <c r="B229" s="38"/>
      <c r="C229" s="204" t="s">
        <v>428</v>
      </c>
      <c r="D229" s="204" t="s">
        <v>136</v>
      </c>
      <c r="E229" s="205" t="s">
        <v>928</v>
      </c>
      <c r="F229" s="206" t="s">
        <v>929</v>
      </c>
      <c r="G229" s="207" t="s">
        <v>149</v>
      </c>
      <c r="H229" s="208">
        <v>0.266</v>
      </c>
      <c r="I229" s="209"/>
      <c r="J229" s="210">
        <f>ROUND(I229*H229,2)</f>
        <v>0</v>
      </c>
      <c r="K229" s="206" t="s">
        <v>140</v>
      </c>
      <c r="L229" s="43"/>
      <c r="M229" s="211" t="s">
        <v>19</v>
      </c>
      <c r="N229" s="212" t="s">
        <v>44</v>
      </c>
      <c r="O229" s="79"/>
      <c r="P229" s="213">
        <f>O229*H229</f>
        <v>0</v>
      </c>
      <c r="Q229" s="213">
        <v>0</v>
      </c>
      <c r="R229" s="213">
        <f>Q229*H229</f>
        <v>0</v>
      </c>
      <c r="S229" s="213">
        <v>2.2</v>
      </c>
      <c r="T229" s="214">
        <f>S229*H229</f>
        <v>0.5852</v>
      </c>
      <c r="AR229" s="17" t="s">
        <v>141</v>
      </c>
      <c r="AT229" s="17" t="s">
        <v>136</v>
      </c>
      <c r="AU229" s="17" t="s">
        <v>142</v>
      </c>
      <c r="AY229" s="17" t="s">
        <v>133</v>
      </c>
      <c r="BE229" s="215">
        <f>IF(N229="základní",J229,0)</f>
        <v>0</v>
      </c>
      <c r="BF229" s="215">
        <f>IF(N229="snížená",J229,0)</f>
        <v>0</v>
      </c>
      <c r="BG229" s="215">
        <f>IF(N229="zákl. přenesená",J229,0)</f>
        <v>0</v>
      </c>
      <c r="BH229" s="215">
        <f>IF(N229="sníž. přenesená",J229,0)</f>
        <v>0</v>
      </c>
      <c r="BI229" s="215">
        <f>IF(N229="nulová",J229,0)</f>
        <v>0</v>
      </c>
      <c r="BJ229" s="17" t="s">
        <v>142</v>
      </c>
      <c r="BK229" s="215">
        <f>ROUND(I229*H229,2)</f>
        <v>0</v>
      </c>
      <c r="BL229" s="17" t="s">
        <v>141</v>
      </c>
      <c r="BM229" s="17" t="s">
        <v>930</v>
      </c>
    </row>
    <row r="230" spans="2:51" s="11" customFormat="1" ht="12">
      <c r="B230" s="219"/>
      <c r="C230" s="220"/>
      <c r="D230" s="216" t="s">
        <v>208</v>
      </c>
      <c r="E230" s="240" t="s">
        <v>19</v>
      </c>
      <c r="F230" s="221" t="s">
        <v>931</v>
      </c>
      <c r="G230" s="220"/>
      <c r="H230" s="222">
        <v>0.112</v>
      </c>
      <c r="I230" s="223"/>
      <c r="J230" s="220"/>
      <c r="K230" s="220"/>
      <c r="L230" s="224"/>
      <c r="M230" s="225"/>
      <c r="N230" s="226"/>
      <c r="O230" s="226"/>
      <c r="P230" s="226"/>
      <c r="Q230" s="226"/>
      <c r="R230" s="226"/>
      <c r="S230" s="226"/>
      <c r="T230" s="227"/>
      <c r="AT230" s="228" t="s">
        <v>208</v>
      </c>
      <c r="AU230" s="228" t="s">
        <v>142</v>
      </c>
      <c r="AV230" s="11" t="s">
        <v>142</v>
      </c>
      <c r="AW230" s="11" t="s">
        <v>33</v>
      </c>
      <c r="AX230" s="11" t="s">
        <v>72</v>
      </c>
      <c r="AY230" s="228" t="s">
        <v>133</v>
      </c>
    </row>
    <row r="231" spans="2:51" s="11" customFormat="1" ht="12">
      <c r="B231" s="219"/>
      <c r="C231" s="220"/>
      <c r="D231" s="216" t="s">
        <v>208</v>
      </c>
      <c r="E231" s="240" t="s">
        <v>19</v>
      </c>
      <c r="F231" s="221" t="s">
        <v>932</v>
      </c>
      <c r="G231" s="220"/>
      <c r="H231" s="222">
        <v>0.154</v>
      </c>
      <c r="I231" s="223"/>
      <c r="J231" s="220"/>
      <c r="K231" s="220"/>
      <c r="L231" s="224"/>
      <c r="M231" s="225"/>
      <c r="N231" s="226"/>
      <c r="O231" s="226"/>
      <c r="P231" s="226"/>
      <c r="Q231" s="226"/>
      <c r="R231" s="226"/>
      <c r="S231" s="226"/>
      <c r="T231" s="227"/>
      <c r="AT231" s="228" t="s">
        <v>208</v>
      </c>
      <c r="AU231" s="228" t="s">
        <v>142</v>
      </c>
      <c r="AV231" s="11" t="s">
        <v>142</v>
      </c>
      <c r="AW231" s="11" t="s">
        <v>33</v>
      </c>
      <c r="AX231" s="11" t="s">
        <v>72</v>
      </c>
      <c r="AY231" s="228" t="s">
        <v>133</v>
      </c>
    </row>
    <row r="232" spans="2:51" s="12" customFormat="1" ht="12">
      <c r="B232" s="246"/>
      <c r="C232" s="247"/>
      <c r="D232" s="216" t="s">
        <v>208</v>
      </c>
      <c r="E232" s="248" t="s">
        <v>19</v>
      </c>
      <c r="F232" s="249" t="s">
        <v>750</v>
      </c>
      <c r="G232" s="247"/>
      <c r="H232" s="250">
        <v>0.266</v>
      </c>
      <c r="I232" s="251"/>
      <c r="J232" s="247"/>
      <c r="K232" s="247"/>
      <c r="L232" s="252"/>
      <c r="M232" s="253"/>
      <c r="N232" s="254"/>
      <c r="O232" s="254"/>
      <c r="P232" s="254"/>
      <c r="Q232" s="254"/>
      <c r="R232" s="254"/>
      <c r="S232" s="254"/>
      <c r="T232" s="255"/>
      <c r="AT232" s="256" t="s">
        <v>208</v>
      </c>
      <c r="AU232" s="256" t="s">
        <v>142</v>
      </c>
      <c r="AV232" s="12" t="s">
        <v>141</v>
      </c>
      <c r="AW232" s="12" t="s">
        <v>33</v>
      </c>
      <c r="AX232" s="12" t="s">
        <v>80</v>
      </c>
      <c r="AY232" s="256" t="s">
        <v>133</v>
      </c>
    </row>
    <row r="233" spans="2:65" s="1" customFormat="1" ht="16.5" customHeight="1">
      <c r="B233" s="38"/>
      <c r="C233" s="204" t="s">
        <v>933</v>
      </c>
      <c r="D233" s="204" t="s">
        <v>136</v>
      </c>
      <c r="E233" s="205" t="s">
        <v>934</v>
      </c>
      <c r="F233" s="206" t="s">
        <v>935</v>
      </c>
      <c r="G233" s="207" t="s">
        <v>149</v>
      </c>
      <c r="H233" s="208">
        <v>10.248</v>
      </c>
      <c r="I233" s="209"/>
      <c r="J233" s="210">
        <f>ROUND(I233*H233,2)</f>
        <v>0</v>
      </c>
      <c r="K233" s="206" t="s">
        <v>140</v>
      </c>
      <c r="L233" s="43"/>
      <c r="M233" s="211" t="s">
        <v>19</v>
      </c>
      <c r="N233" s="212" t="s">
        <v>44</v>
      </c>
      <c r="O233" s="79"/>
      <c r="P233" s="213">
        <f>O233*H233</f>
        <v>0</v>
      </c>
      <c r="Q233" s="213">
        <v>0</v>
      </c>
      <c r="R233" s="213">
        <f>Q233*H233</f>
        <v>0</v>
      </c>
      <c r="S233" s="213">
        <v>2.2</v>
      </c>
      <c r="T233" s="214">
        <f>S233*H233</f>
        <v>22.5456</v>
      </c>
      <c r="AR233" s="17" t="s">
        <v>141</v>
      </c>
      <c r="AT233" s="17" t="s">
        <v>136</v>
      </c>
      <c r="AU233" s="17" t="s">
        <v>142</v>
      </c>
      <c r="AY233" s="17" t="s">
        <v>133</v>
      </c>
      <c r="BE233" s="215">
        <f>IF(N233="základní",J233,0)</f>
        <v>0</v>
      </c>
      <c r="BF233" s="215">
        <f>IF(N233="snížená",J233,0)</f>
        <v>0</v>
      </c>
      <c r="BG233" s="215">
        <f>IF(N233="zákl. přenesená",J233,0)</f>
        <v>0</v>
      </c>
      <c r="BH233" s="215">
        <f>IF(N233="sníž. přenesená",J233,0)</f>
        <v>0</v>
      </c>
      <c r="BI233" s="215">
        <f>IF(N233="nulová",J233,0)</f>
        <v>0</v>
      </c>
      <c r="BJ233" s="17" t="s">
        <v>142</v>
      </c>
      <c r="BK233" s="215">
        <f>ROUND(I233*H233,2)</f>
        <v>0</v>
      </c>
      <c r="BL233" s="17" t="s">
        <v>141</v>
      </c>
      <c r="BM233" s="17" t="s">
        <v>936</v>
      </c>
    </row>
    <row r="234" spans="2:51" s="11" customFormat="1" ht="12">
      <c r="B234" s="219"/>
      <c r="C234" s="220"/>
      <c r="D234" s="216" t="s">
        <v>208</v>
      </c>
      <c r="E234" s="240" t="s">
        <v>19</v>
      </c>
      <c r="F234" s="221" t="s">
        <v>937</v>
      </c>
      <c r="G234" s="220"/>
      <c r="H234" s="222">
        <v>1.638</v>
      </c>
      <c r="I234" s="223"/>
      <c r="J234" s="220"/>
      <c r="K234" s="220"/>
      <c r="L234" s="224"/>
      <c r="M234" s="225"/>
      <c r="N234" s="226"/>
      <c r="O234" s="226"/>
      <c r="P234" s="226"/>
      <c r="Q234" s="226"/>
      <c r="R234" s="226"/>
      <c r="S234" s="226"/>
      <c r="T234" s="227"/>
      <c r="AT234" s="228" t="s">
        <v>208</v>
      </c>
      <c r="AU234" s="228" t="s">
        <v>142</v>
      </c>
      <c r="AV234" s="11" t="s">
        <v>142</v>
      </c>
      <c r="AW234" s="11" t="s">
        <v>33</v>
      </c>
      <c r="AX234" s="11" t="s">
        <v>72</v>
      </c>
      <c r="AY234" s="228" t="s">
        <v>133</v>
      </c>
    </row>
    <row r="235" spans="2:51" s="11" customFormat="1" ht="12">
      <c r="B235" s="219"/>
      <c r="C235" s="220"/>
      <c r="D235" s="216" t="s">
        <v>208</v>
      </c>
      <c r="E235" s="240" t="s">
        <v>19</v>
      </c>
      <c r="F235" s="221" t="s">
        <v>938</v>
      </c>
      <c r="G235" s="220"/>
      <c r="H235" s="222">
        <v>6.916</v>
      </c>
      <c r="I235" s="223"/>
      <c r="J235" s="220"/>
      <c r="K235" s="220"/>
      <c r="L235" s="224"/>
      <c r="M235" s="225"/>
      <c r="N235" s="226"/>
      <c r="O235" s="226"/>
      <c r="P235" s="226"/>
      <c r="Q235" s="226"/>
      <c r="R235" s="226"/>
      <c r="S235" s="226"/>
      <c r="T235" s="227"/>
      <c r="AT235" s="228" t="s">
        <v>208</v>
      </c>
      <c r="AU235" s="228" t="s">
        <v>142</v>
      </c>
      <c r="AV235" s="11" t="s">
        <v>142</v>
      </c>
      <c r="AW235" s="11" t="s">
        <v>33</v>
      </c>
      <c r="AX235" s="11" t="s">
        <v>72</v>
      </c>
      <c r="AY235" s="228" t="s">
        <v>133</v>
      </c>
    </row>
    <row r="236" spans="2:51" s="11" customFormat="1" ht="12">
      <c r="B236" s="219"/>
      <c r="C236" s="220"/>
      <c r="D236" s="216" t="s">
        <v>208</v>
      </c>
      <c r="E236" s="240" t="s">
        <v>19</v>
      </c>
      <c r="F236" s="221" t="s">
        <v>939</v>
      </c>
      <c r="G236" s="220"/>
      <c r="H236" s="222">
        <v>1.694</v>
      </c>
      <c r="I236" s="223"/>
      <c r="J236" s="220"/>
      <c r="K236" s="220"/>
      <c r="L236" s="224"/>
      <c r="M236" s="225"/>
      <c r="N236" s="226"/>
      <c r="O236" s="226"/>
      <c r="P236" s="226"/>
      <c r="Q236" s="226"/>
      <c r="R236" s="226"/>
      <c r="S236" s="226"/>
      <c r="T236" s="227"/>
      <c r="AT236" s="228" t="s">
        <v>208</v>
      </c>
      <c r="AU236" s="228" t="s">
        <v>142</v>
      </c>
      <c r="AV236" s="11" t="s">
        <v>142</v>
      </c>
      <c r="AW236" s="11" t="s">
        <v>33</v>
      </c>
      <c r="AX236" s="11" t="s">
        <v>72</v>
      </c>
      <c r="AY236" s="228" t="s">
        <v>133</v>
      </c>
    </row>
    <row r="237" spans="2:51" s="12" customFormat="1" ht="12">
      <c r="B237" s="246"/>
      <c r="C237" s="247"/>
      <c r="D237" s="216" t="s">
        <v>208</v>
      </c>
      <c r="E237" s="248" t="s">
        <v>19</v>
      </c>
      <c r="F237" s="249" t="s">
        <v>750</v>
      </c>
      <c r="G237" s="247"/>
      <c r="H237" s="250">
        <v>10.248000000000001</v>
      </c>
      <c r="I237" s="251"/>
      <c r="J237" s="247"/>
      <c r="K237" s="247"/>
      <c r="L237" s="252"/>
      <c r="M237" s="253"/>
      <c r="N237" s="254"/>
      <c r="O237" s="254"/>
      <c r="P237" s="254"/>
      <c r="Q237" s="254"/>
      <c r="R237" s="254"/>
      <c r="S237" s="254"/>
      <c r="T237" s="255"/>
      <c r="AT237" s="256" t="s">
        <v>208</v>
      </c>
      <c r="AU237" s="256" t="s">
        <v>142</v>
      </c>
      <c r="AV237" s="12" t="s">
        <v>141</v>
      </c>
      <c r="AW237" s="12" t="s">
        <v>33</v>
      </c>
      <c r="AX237" s="12" t="s">
        <v>80</v>
      </c>
      <c r="AY237" s="256" t="s">
        <v>133</v>
      </c>
    </row>
    <row r="238" spans="2:65" s="1" customFormat="1" ht="16.5" customHeight="1">
      <c r="B238" s="38"/>
      <c r="C238" s="204" t="s">
        <v>940</v>
      </c>
      <c r="D238" s="204" t="s">
        <v>136</v>
      </c>
      <c r="E238" s="205" t="s">
        <v>941</v>
      </c>
      <c r="F238" s="206" t="s">
        <v>942</v>
      </c>
      <c r="G238" s="207" t="s">
        <v>149</v>
      </c>
      <c r="H238" s="208">
        <v>3.979</v>
      </c>
      <c r="I238" s="209"/>
      <c r="J238" s="210">
        <f>ROUND(I238*H238,2)</f>
        <v>0</v>
      </c>
      <c r="K238" s="206" t="s">
        <v>140</v>
      </c>
      <c r="L238" s="43"/>
      <c r="M238" s="211" t="s">
        <v>19</v>
      </c>
      <c r="N238" s="212" t="s">
        <v>44</v>
      </c>
      <c r="O238" s="79"/>
      <c r="P238" s="213">
        <f>O238*H238</f>
        <v>0</v>
      </c>
      <c r="Q238" s="213">
        <v>0</v>
      </c>
      <c r="R238" s="213">
        <f>Q238*H238</f>
        <v>0</v>
      </c>
      <c r="S238" s="213">
        <v>1.4</v>
      </c>
      <c r="T238" s="214">
        <f>S238*H238</f>
        <v>5.5706</v>
      </c>
      <c r="AR238" s="17" t="s">
        <v>141</v>
      </c>
      <c r="AT238" s="17" t="s">
        <v>136</v>
      </c>
      <c r="AU238" s="17" t="s">
        <v>142</v>
      </c>
      <c r="AY238" s="17" t="s">
        <v>133</v>
      </c>
      <c r="BE238" s="215">
        <f>IF(N238="základní",J238,0)</f>
        <v>0</v>
      </c>
      <c r="BF238" s="215">
        <f>IF(N238="snížená",J238,0)</f>
        <v>0</v>
      </c>
      <c r="BG238" s="215">
        <f>IF(N238="zákl. přenesená",J238,0)</f>
        <v>0</v>
      </c>
      <c r="BH238" s="215">
        <f>IF(N238="sníž. přenesená",J238,0)</f>
        <v>0</v>
      </c>
      <c r="BI238" s="215">
        <f>IF(N238="nulová",J238,0)</f>
        <v>0</v>
      </c>
      <c r="BJ238" s="17" t="s">
        <v>142</v>
      </c>
      <c r="BK238" s="215">
        <f>ROUND(I238*H238,2)</f>
        <v>0</v>
      </c>
      <c r="BL238" s="17" t="s">
        <v>141</v>
      </c>
      <c r="BM238" s="17" t="s">
        <v>943</v>
      </c>
    </row>
    <row r="239" spans="2:51" s="11" customFormat="1" ht="12">
      <c r="B239" s="219"/>
      <c r="C239" s="220"/>
      <c r="D239" s="216" t="s">
        <v>208</v>
      </c>
      <c r="E239" s="240" t="s">
        <v>19</v>
      </c>
      <c r="F239" s="221" t="s">
        <v>944</v>
      </c>
      <c r="G239" s="220"/>
      <c r="H239" s="222">
        <v>1.3</v>
      </c>
      <c r="I239" s="223"/>
      <c r="J239" s="220"/>
      <c r="K239" s="220"/>
      <c r="L239" s="224"/>
      <c r="M239" s="225"/>
      <c r="N239" s="226"/>
      <c r="O239" s="226"/>
      <c r="P239" s="226"/>
      <c r="Q239" s="226"/>
      <c r="R239" s="226"/>
      <c r="S239" s="226"/>
      <c r="T239" s="227"/>
      <c r="AT239" s="228" t="s">
        <v>208</v>
      </c>
      <c r="AU239" s="228" t="s">
        <v>142</v>
      </c>
      <c r="AV239" s="11" t="s">
        <v>142</v>
      </c>
      <c r="AW239" s="11" t="s">
        <v>33</v>
      </c>
      <c r="AX239" s="11" t="s">
        <v>72</v>
      </c>
      <c r="AY239" s="228" t="s">
        <v>133</v>
      </c>
    </row>
    <row r="240" spans="2:51" s="11" customFormat="1" ht="12">
      <c r="B240" s="219"/>
      <c r="C240" s="220"/>
      <c r="D240" s="216" t="s">
        <v>208</v>
      </c>
      <c r="E240" s="240" t="s">
        <v>19</v>
      </c>
      <c r="F240" s="221" t="s">
        <v>945</v>
      </c>
      <c r="G240" s="220"/>
      <c r="H240" s="222">
        <v>2.415</v>
      </c>
      <c r="I240" s="223"/>
      <c r="J240" s="220"/>
      <c r="K240" s="220"/>
      <c r="L240" s="224"/>
      <c r="M240" s="225"/>
      <c r="N240" s="226"/>
      <c r="O240" s="226"/>
      <c r="P240" s="226"/>
      <c r="Q240" s="226"/>
      <c r="R240" s="226"/>
      <c r="S240" s="226"/>
      <c r="T240" s="227"/>
      <c r="AT240" s="228" t="s">
        <v>208</v>
      </c>
      <c r="AU240" s="228" t="s">
        <v>142</v>
      </c>
      <c r="AV240" s="11" t="s">
        <v>142</v>
      </c>
      <c r="AW240" s="11" t="s">
        <v>33</v>
      </c>
      <c r="AX240" s="11" t="s">
        <v>72</v>
      </c>
      <c r="AY240" s="228" t="s">
        <v>133</v>
      </c>
    </row>
    <row r="241" spans="2:51" s="11" customFormat="1" ht="12">
      <c r="B241" s="219"/>
      <c r="C241" s="220"/>
      <c r="D241" s="216" t="s">
        <v>208</v>
      </c>
      <c r="E241" s="240" t="s">
        <v>19</v>
      </c>
      <c r="F241" s="221" t="s">
        <v>946</v>
      </c>
      <c r="G241" s="220"/>
      <c r="H241" s="222">
        <v>0.264</v>
      </c>
      <c r="I241" s="223"/>
      <c r="J241" s="220"/>
      <c r="K241" s="220"/>
      <c r="L241" s="224"/>
      <c r="M241" s="225"/>
      <c r="N241" s="226"/>
      <c r="O241" s="226"/>
      <c r="P241" s="226"/>
      <c r="Q241" s="226"/>
      <c r="R241" s="226"/>
      <c r="S241" s="226"/>
      <c r="T241" s="227"/>
      <c r="AT241" s="228" t="s">
        <v>208</v>
      </c>
      <c r="AU241" s="228" t="s">
        <v>142</v>
      </c>
      <c r="AV241" s="11" t="s">
        <v>142</v>
      </c>
      <c r="AW241" s="11" t="s">
        <v>33</v>
      </c>
      <c r="AX241" s="11" t="s">
        <v>72</v>
      </c>
      <c r="AY241" s="228" t="s">
        <v>133</v>
      </c>
    </row>
    <row r="242" spans="2:51" s="12" customFormat="1" ht="12">
      <c r="B242" s="246"/>
      <c r="C242" s="247"/>
      <c r="D242" s="216" t="s">
        <v>208</v>
      </c>
      <c r="E242" s="248" t="s">
        <v>19</v>
      </c>
      <c r="F242" s="249" t="s">
        <v>750</v>
      </c>
      <c r="G242" s="247"/>
      <c r="H242" s="250">
        <v>3.979</v>
      </c>
      <c r="I242" s="251"/>
      <c r="J242" s="247"/>
      <c r="K242" s="247"/>
      <c r="L242" s="252"/>
      <c r="M242" s="253"/>
      <c r="N242" s="254"/>
      <c r="O242" s="254"/>
      <c r="P242" s="254"/>
      <c r="Q242" s="254"/>
      <c r="R242" s="254"/>
      <c r="S242" s="254"/>
      <c r="T242" s="255"/>
      <c r="AT242" s="256" t="s">
        <v>208</v>
      </c>
      <c r="AU242" s="256" t="s">
        <v>142</v>
      </c>
      <c r="AV242" s="12" t="s">
        <v>141</v>
      </c>
      <c r="AW242" s="12" t="s">
        <v>33</v>
      </c>
      <c r="AX242" s="12" t="s">
        <v>80</v>
      </c>
      <c r="AY242" s="256" t="s">
        <v>133</v>
      </c>
    </row>
    <row r="243" spans="2:65" s="1" customFormat="1" ht="22.5" customHeight="1">
      <c r="B243" s="38"/>
      <c r="C243" s="204" t="s">
        <v>947</v>
      </c>
      <c r="D243" s="204" t="s">
        <v>136</v>
      </c>
      <c r="E243" s="205" t="s">
        <v>948</v>
      </c>
      <c r="F243" s="206" t="s">
        <v>949</v>
      </c>
      <c r="G243" s="207" t="s">
        <v>139</v>
      </c>
      <c r="H243" s="208">
        <v>6.88</v>
      </c>
      <c r="I243" s="209"/>
      <c r="J243" s="210">
        <f>ROUND(I243*H243,2)</f>
        <v>0</v>
      </c>
      <c r="K243" s="206" t="s">
        <v>140</v>
      </c>
      <c r="L243" s="43"/>
      <c r="M243" s="211" t="s">
        <v>19</v>
      </c>
      <c r="N243" s="212" t="s">
        <v>44</v>
      </c>
      <c r="O243" s="79"/>
      <c r="P243" s="213">
        <f>O243*H243</f>
        <v>0</v>
      </c>
      <c r="Q243" s="213">
        <v>0</v>
      </c>
      <c r="R243" s="213">
        <f>Q243*H243</f>
        <v>0</v>
      </c>
      <c r="S243" s="213">
        <v>0.055</v>
      </c>
      <c r="T243" s="214">
        <f>S243*H243</f>
        <v>0.3784</v>
      </c>
      <c r="AR243" s="17" t="s">
        <v>141</v>
      </c>
      <c r="AT243" s="17" t="s">
        <v>136</v>
      </c>
      <c r="AU243" s="17" t="s">
        <v>142</v>
      </c>
      <c r="AY243" s="17" t="s">
        <v>133</v>
      </c>
      <c r="BE243" s="215">
        <f>IF(N243="základní",J243,0)</f>
        <v>0</v>
      </c>
      <c r="BF243" s="215">
        <f>IF(N243="snížená",J243,0)</f>
        <v>0</v>
      </c>
      <c r="BG243" s="215">
        <f>IF(N243="zákl. přenesená",J243,0)</f>
        <v>0</v>
      </c>
      <c r="BH243" s="215">
        <f>IF(N243="sníž. přenesená",J243,0)</f>
        <v>0</v>
      </c>
      <c r="BI243" s="215">
        <f>IF(N243="nulová",J243,0)</f>
        <v>0</v>
      </c>
      <c r="BJ243" s="17" t="s">
        <v>142</v>
      </c>
      <c r="BK243" s="215">
        <f>ROUND(I243*H243,2)</f>
        <v>0</v>
      </c>
      <c r="BL243" s="17" t="s">
        <v>141</v>
      </c>
      <c r="BM243" s="17" t="s">
        <v>950</v>
      </c>
    </row>
    <row r="244" spans="2:51" s="11" customFormat="1" ht="12">
      <c r="B244" s="219"/>
      <c r="C244" s="220"/>
      <c r="D244" s="216" t="s">
        <v>208</v>
      </c>
      <c r="E244" s="240" t="s">
        <v>19</v>
      </c>
      <c r="F244" s="221" t="s">
        <v>951</v>
      </c>
      <c r="G244" s="220"/>
      <c r="H244" s="222">
        <v>0.645</v>
      </c>
      <c r="I244" s="223"/>
      <c r="J244" s="220"/>
      <c r="K244" s="220"/>
      <c r="L244" s="224"/>
      <c r="M244" s="225"/>
      <c r="N244" s="226"/>
      <c r="O244" s="226"/>
      <c r="P244" s="226"/>
      <c r="Q244" s="226"/>
      <c r="R244" s="226"/>
      <c r="S244" s="226"/>
      <c r="T244" s="227"/>
      <c r="AT244" s="228" t="s">
        <v>208</v>
      </c>
      <c r="AU244" s="228" t="s">
        <v>142</v>
      </c>
      <c r="AV244" s="11" t="s">
        <v>142</v>
      </c>
      <c r="AW244" s="11" t="s">
        <v>33</v>
      </c>
      <c r="AX244" s="11" t="s">
        <v>72</v>
      </c>
      <c r="AY244" s="228" t="s">
        <v>133</v>
      </c>
    </row>
    <row r="245" spans="2:51" s="11" customFormat="1" ht="12">
      <c r="B245" s="219"/>
      <c r="C245" s="220"/>
      <c r="D245" s="216" t="s">
        <v>208</v>
      </c>
      <c r="E245" s="240" t="s">
        <v>19</v>
      </c>
      <c r="F245" s="221" t="s">
        <v>766</v>
      </c>
      <c r="G245" s="220"/>
      <c r="H245" s="222">
        <v>6.235</v>
      </c>
      <c r="I245" s="223"/>
      <c r="J245" s="220"/>
      <c r="K245" s="220"/>
      <c r="L245" s="224"/>
      <c r="M245" s="225"/>
      <c r="N245" s="226"/>
      <c r="O245" s="226"/>
      <c r="P245" s="226"/>
      <c r="Q245" s="226"/>
      <c r="R245" s="226"/>
      <c r="S245" s="226"/>
      <c r="T245" s="227"/>
      <c r="AT245" s="228" t="s">
        <v>208</v>
      </c>
      <c r="AU245" s="228" t="s">
        <v>142</v>
      </c>
      <c r="AV245" s="11" t="s">
        <v>142</v>
      </c>
      <c r="AW245" s="11" t="s">
        <v>33</v>
      </c>
      <c r="AX245" s="11" t="s">
        <v>72</v>
      </c>
      <c r="AY245" s="228" t="s">
        <v>133</v>
      </c>
    </row>
    <row r="246" spans="2:51" s="12" customFormat="1" ht="12">
      <c r="B246" s="246"/>
      <c r="C246" s="247"/>
      <c r="D246" s="216" t="s">
        <v>208</v>
      </c>
      <c r="E246" s="248" t="s">
        <v>19</v>
      </c>
      <c r="F246" s="249" t="s">
        <v>750</v>
      </c>
      <c r="G246" s="247"/>
      <c r="H246" s="250">
        <v>6.880000000000001</v>
      </c>
      <c r="I246" s="251"/>
      <c r="J246" s="247"/>
      <c r="K246" s="247"/>
      <c r="L246" s="252"/>
      <c r="M246" s="253"/>
      <c r="N246" s="254"/>
      <c r="O246" s="254"/>
      <c r="P246" s="254"/>
      <c r="Q246" s="254"/>
      <c r="R246" s="254"/>
      <c r="S246" s="254"/>
      <c r="T246" s="255"/>
      <c r="AT246" s="256" t="s">
        <v>208</v>
      </c>
      <c r="AU246" s="256" t="s">
        <v>142</v>
      </c>
      <c r="AV246" s="12" t="s">
        <v>141</v>
      </c>
      <c r="AW246" s="12" t="s">
        <v>33</v>
      </c>
      <c r="AX246" s="12" t="s">
        <v>80</v>
      </c>
      <c r="AY246" s="256" t="s">
        <v>133</v>
      </c>
    </row>
    <row r="247" spans="2:65" s="1" customFormat="1" ht="16.5" customHeight="1">
      <c r="B247" s="38"/>
      <c r="C247" s="204" t="s">
        <v>952</v>
      </c>
      <c r="D247" s="204" t="s">
        <v>136</v>
      </c>
      <c r="E247" s="205" t="s">
        <v>953</v>
      </c>
      <c r="F247" s="206" t="s">
        <v>954</v>
      </c>
      <c r="G247" s="207" t="s">
        <v>139</v>
      </c>
      <c r="H247" s="208">
        <v>7.2</v>
      </c>
      <c r="I247" s="209"/>
      <c r="J247" s="210">
        <f>ROUND(I247*H247,2)</f>
        <v>0</v>
      </c>
      <c r="K247" s="206" t="s">
        <v>140</v>
      </c>
      <c r="L247" s="43"/>
      <c r="M247" s="211" t="s">
        <v>19</v>
      </c>
      <c r="N247" s="212" t="s">
        <v>44</v>
      </c>
      <c r="O247" s="79"/>
      <c r="P247" s="213">
        <f>O247*H247</f>
        <v>0</v>
      </c>
      <c r="Q247" s="213">
        <v>0</v>
      </c>
      <c r="R247" s="213">
        <f>Q247*H247</f>
        <v>0</v>
      </c>
      <c r="S247" s="213">
        <v>0.076</v>
      </c>
      <c r="T247" s="214">
        <f>S247*H247</f>
        <v>0.5472</v>
      </c>
      <c r="AR247" s="17" t="s">
        <v>141</v>
      </c>
      <c r="AT247" s="17" t="s">
        <v>136</v>
      </c>
      <c r="AU247" s="17" t="s">
        <v>142</v>
      </c>
      <c r="AY247" s="17" t="s">
        <v>133</v>
      </c>
      <c r="BE247" s="215">
        <f>IF(N247="základní",J247,0)</f>
        <v>0</v>
      </c>
      <c r="BF247" s="215">
        <f>IF(N247="snížená",J247,0)</f>
        <v>0</v>
      </c>
      <c r="BG247" s="215">
        <f>IF(N247="zákl. přenesená",J247,0)</f>
        <v>0</v>
      </c>
      <c r="BH247" s="215">
        <f>IF(N247="sníž. přenesená",J247,0)</f>
        <v>0</v>
      </c>
      <c r="BI247" s="215">
        <f>IF(N247="nulová",J247,0)</f>
        <v>0</v>
      </c>
      <c r="BJ247" s="17" t="s">
        <v>142</v>
      </c>
      <c r="BK247" s="215">
        <f>ROUND(I247*H247,2)</f>
        <v>0</v>
      </c>
      <c r="BL247" s="17" t="s">
        <v>141</v>
      </c>
      <c r="BM247" s="17" t="s">
        <v>955</v>
      </c>
    </row>
    <row r="248" spans="2:47" s="1" customFormat="1" ht="12">
      <c r="B248" s="38"/>
      <c r="C248" s="39"/>
      <c r="D248" s="216" t="s">
        <v>144</v>
      </c>
      <c r="E248" s="39"/>
      <c r="F248" s="217" t="s">
        <v>956</v>
      </c>
      <c r="G248" s="39"/>
      <c r="H248" s="39"/>
      <c r="I248" s="130"/>
      <c r="J248" s="39"/>
      <c r="K248" s="39"/>
      <c r="L248" s="43"/>
      <c r="M248" s="218"/>
      <c r="N248" s="79"/>
      <c r="O248" s="79"/>
      <c r="P248" s="79"/>
      <c r="Q248" s="79"/>
      <c r="R248" s="79"/>
      <c r="S248" s="79"/>
      <c r="T248" s="80"/>
      <c r="AT248" s="17" t="s">
        <v>144</v>
      </c>
      <c r="AU248" s="17" t="s">
        <v>142</v>
      </c>
    </row>
    <row r="249" spans="2:51" s="11" customFormat="1" ht="12">
      <c r="B249" s="219"/>
      <c r="C249" s="220"/>
      <c r="D249" s="216" t="s">
        <v>208</v>
      </c>
      <c r="E249" s="240" t="s">
        <v>19</v>
      </c>
      <c r="F249" s="221" t="s">
        <v>957</v>
      </c>
      <c r="G249" s="220"/>
      <c r="H249" s="222">
        <v>1.6</v>
      </c>
      <c r="I249" s="223"/>
      <c r="J249" s="220"/>
      <c r="K249" s="220"/>
      <c r="L249" s="224"/>
      <c r="M249" s="225"/>
      <c r="N249" s="226"/>
      <c r="O249" s="226"/>
      <c r="P249" s="226"/>
      <c r="Q249" s="226"/>
      <c r="R249" s="226"/>
      <c r="S249" s="226"/>
      <c r="T249" s="227"/>
      <c r="AT249" s="228" t="s">
        <v>208</v>
      </c>
      <c r="AU249" s="228" t="s">
        <v>142</v>
      </c>
      <c r="AV249" s="11" t="s">
        <v>142</v>
      </c>
      <c r="AW249" s="11" t="s">
        <v>33</v>
      </c>
      <c r="AX249" s="11" t="s">
        <v>72</v>
      </c>
      <c r="AY249" s="228" t="s">
        <v>133</v>
      </c>
    </row>
    <row r="250" spans="2:51" s="11" customFormat="1" ht="12">
      <c r="B250" s="219"/>
      <c r="C250" s="220"/>
      <c r="D250" s="216" t="s">
        <v>208</v>
      </c>
      <c r="E250" s="240" t="s">
        <v>19</v>
      </c>
      <c r="F250" s="221" t="s">
        <v>958</v>
      </c>
      <c r="G250" s="220"/>
      <c r="H250" s="222">
        <v>2.8</v>
      </c>
      <c r="I250" s="223"/>
      <c r="J250" s="220"/>
      <c r="K250" s="220"/>
      <c r="L250" s="224"/>
      <c r="M250" s="225"/>
      <c r="N250" s="226"/>
      <c r="O250" s="226"/>
      <c r="P250" s="226"/>
      <c r="Q250" s="226"/>
      <c r="R250" s="226"/>
      <c r="S250" s="226"/>
      <c r="T250" s="227"/>
      <c r="AT250" s="228" t="s">
        <v>208</v>
      </c>
      <c r="AU250" s="228" t="s">
        <v>142</v>
      </c>
      <c r="AV250" s="11" t="s">
        <v>142</v>
      </c>
      <c r="AW250" s="11" t="s">
        <v>33</v>
      </c>
      <c r="AX250" s="11" t="s">
        <v>72</v>
      </c>
      <c r="AY250" s="228" t="s">
        <v>133</v>
      </c>
    </row>
    <row r="251" spans="2:51" s="11" customFormat="1" ht="12">
      <c r="B251" s="219"/>
      <c r="C251" s="220"/>
      <c r="D251" s="216" t="s">
        <v>208</v>
      </c>
      <c r="E251" s="240" t="s">
        <v>19</v>
      </c>
      <c r="F251" s="221" t="s">
        <v>959</v>
      </c>
      <c r="G251" s="220"/>
      <c r="H251" s="222">
        <v>2.8</v>
      </c>
      <c r="I251" s="223"/>
      <c r="J251" s="220"/>
      <c r="K251" s="220"/>
      <c r="L251" s="224"/>
      <c r="M251" s="225"/>
      <c r="N251" s="226"/>
      <c r="O251" s="226"/>
      <c r="P251" s="226"/>
      <c r="Q251" s="226"/>
      <c r="R251" s="226"/>
      <c r="S251" s="226"/>
      <c r="T251" s="227"/>
      <c r="AT251" s="228" t="s">
        <v>208</v>
      </c>
      <c r="AU251" s="228" t="s">
        <v>142</v>
      </c>
      <c r="AV251" s="11" t="s">
        <v>142</v>
      </c>
      <c r="AW251" s="11" t="s">
        <v>33</v>
      </c>
      <c r="AX251" s="11" t="s">
        <v>72</v>
      </c>
      <c r="AY251" s="228" t="s">
        <v>133</v>
      </c>
    </row>
    <row r="252" spans="2:51" s="12" customFormat="1" ht="12">
      <c r="B252" s="246"/>
      <c r="C252" s="247"/>
      <c r="D252" s="216" t="s">
        <v>208</v>
      </c>
      <c r="E252" s="248" t="s">
        <v>19</v>
      </c>
      <c r="F252" s="249" t="s">
        <v>750</v>
      </c>
      <c r="G252" s="247"/>
      <c r="H252" s="250">
        <v>7.2</v>
      </c>
      <c r="I252" s="251"/>
      <c r="J252" s="247"/>
      <c r="K252" s="247"/>
      <c r="L252" s="252"/>
      <c r="M252" s="253"/>
      <c r="N252" s="254"/>
      <c r="O252" s="254"/>
      <c r="P252" s="254"/>
      <c r="Q252" s="254"/>
      <c r="R252" s="254"/>
      <c r="S252" s="254"/>
      <c r="T252" s="255"/>
      <c r="AT252" s="256" t="s">
        <v>208</v>
      </c>
      <c r="AU252" s="256" t="s">
        <v>142</v>
      </c>
      <c r="AV252" s="12" t="s">
        <v>141</v>
      </c>
      <c r="AW252" s="12" t="s">
        <v>33</v>
      </c>
      <c r="AX252" s="12" t="s">
        <v>80</v>
      </c>
      <c r="AY252" s="256" t="s">
        <v>133</v>
      </c>
    </row>
    <row r="253" spans="2:65" s="1" customFormat="1" ht="22.5" customHeight="1">
      <c r="B253" s="38"/>
      <c r="C253" s="204" t="s">
        <v>960</v>
      </c>
      <c r="D253" s="204" t="s">
        <v>136</v>
      </c>
      <c r="E253" s="205" t="s">
        <v>961</v>
      </c>
      <c r="F253" s="206" t="s">
        <v>962</v>
      </c>
      <c r="G253" s="207" t="s">
        <v>139</v>
      </c>
      <c r="H253" s="208">
        <v>1.505</v>
      </c>
      <c r="I253" s="209"/>
      <c r="J253" s="210">
        <f>ROUND(I253*H253,2)</f>
        <v>0</v>
      </c>
      <c r="K253" s="206" t="s">
        <v>140</v>
      </c>
      <c r="L253" s="43"/>
      <c r="M253" s="211" t="s">
        <v>19</v>
      </c>
      <c r="N253" s="212" t="s">
        <v>44</v>
      </c>
      <c r="O253" s="79"/>
      <c r="P253" s="213">
        <f>O253*H253</f>
        <v>0</v>
      </c>
      <c r="Q253" s="213">
        <v>0</v>
      </c>
      <c r="R253" s="213">
        <f>Q253*H253</f>
        <v>0</v>
      </c>
      <c r="S253" s="213">
        <v>0.27</v>
      </c>
      <c r="T253" s="214">
        <f>S253*H253</f>
        <v>0.40635</v>
      </c>
      <c r="AR253" s="17" t="s">
        <v>141</v>
      </c>
      <c r="AT253" s="17" t="s">
        <v>136</v>
      </c>
      <c r="AU253" s="17" t="s">
        <v>142</v>
      </c>
      <c r="AY253" s="17" t="s">
        <v>133</v>
      </c>
      <c r="BE253" s="215">
        <f>IF(N253="základní",J253,0)</f>
        <v>0</v>
      </c>
      <c r="BF253" s="215">
        <f>IF(N253="snížená",J253,0)</f>
        <v>0</v>
      </c>
      <c r="BG253" s="215">
        <f>IF(N253="zákl. přenesená",J253,0)</f>
        <v>0</v>
      </c>
      <c r="BH253" s="215">
        <f>IF(N253="sníž. přenesená",J253,0)</f>
        <v>0</v>
      </c>
      <c r="BI253" s="215">
        <f>IF(N253="nulová",J253,0)</f>
        <v>0</v>
      </c>
      <c r="BJ253" s="17" t="s">
        <v>142</v>
      </c>
      <c r="BK253" s="215">
        <f>ROUND(I253*H253,2)</f>
        <v>0</v>
      </c>
      <c r="BL253" s="17" t="s">
        <v>141</v>
      </c>
      <c r="BM253" s="17" t="s">
        <v>963</v>
      </c>
    </row>
    <row r="254" spans="2:51" s="11" customFormat="1" ht="12">
      <c r="B254" s="219"/>
      <c r="C254" s="220"/>
      <c r="D254" s="216" t="s">
        <v>208</v>
      </c>
      <c r="E254" s="240" t="s">
        <v>19</v>
      </c>
      <c r="F254" s="221" t="s">
        <v>964</v>
      </c>
      <c r="G254" s="220"/>
      <c r="H254" s="222">
        <v>1.505</v>
      </c>
      <c r="I254" s="223"/>
      <c r="J254" s="220"/>
      <c r="K254" s="220"/>
      <c r="L254" s="224"/>
      <c r="M254" s="225"/>
      <c r="N254" s="226"/>
      <c r="O254" s="226"/>
      <c r="P254" s="226"/>
      <c r="Q254" s="226"/>
      <c r="R254" s="226"/>
      <c r="S254" s="226"/>
      <c r="T254" s="227"/>
      <c r="AT254" s="228" t="s">
        <v>208</v>
      </c>
      <c r="AU254" s="228" t="s">
        <v>142</v>
      </c>
      <c r="AV254" s="11" t="s">
        <v>142</v>
      </c>
      <c r="AW254" s="11" t="s">
        <v>33</v>
      </c>
      <c r="AX254" s="11" t="s">
        <v>80</v>
      </c>
      <c r="AY254" s="228" t="s">
        <v>133</v>
      </c>
    </row>
    <row r="255" spans="2:65" s="1" customFormat="1" ht="22.5" customHeight="1">
      <c r="B255" s="38"/>
      <c r="C255" s="204" t="s">
        <v>443</v>
      </c>
      <c r="D255" s="204" t="s">
        <v>136</v>
      </c>
      <c r="E255" s="205" t="s">
        <v>965</v>
      </c>
      <c r="F255" s="206" t="s">
        <v>966</v>
      </c>
      <c r="G255" s="207" t="s">
        <v>149</v>
      </c>
      <c r="H255" s="208">
        <v>1.289</v>
      </c>
      <c r="I255" s="209"/>
      <c r="J255" s="210">
        <f>ROUND(I255*H255,2)</f>
        <v>0</v>
      </c>
      <c r="K255" s="206" t="s">
        <v>140</v>
      </c>
      <c r="L255" s="43"/>
      <c r="M255" s="211" t="s">
        <v>19</v>
      </c>
      <c r="N255" s="212" t="s">
        <v>44</v>
      </c>
      <c r="O255" s="79"/>
      <c r="P255" s="213">
        <f>O255*H255</f>
        <v>0</v>
      </c>
      <c r="Q255" s="213">
        <v>0</v>
      </c>
      <c r="R255" s="213">
        <f>Q255*H255</f>
        <v>0</v>
      </c>
      <c r="S255" s="213">
        <v>1.8</v>
      </c>
      <c r="T255" s="214">
        <f>S255*H255</f>
        <v>2.3202</v>
      </c>
      <c r="AR255" s="17" t="s">
        <v>141</v>
      </c>
      <c r="AT255" s="17" t="s">
        <v>136</v>
      </c>
      <c r="AU255" s="17" t="s">
        <v>142</v>
      </c>
      <c r="AY255" s="17" t="s">
        <v>133</v>
      </c>
      <c r="BE255" s="215">
        <f>IF(N255="základní",J255,0)</f>
        <v>0</v>
      </c>
      <c r="BF255" s="215">
        <f>IF(N255="snížená",J255,0)</f>
        <v>0</v>
      </c>
      <c r="BG255" s="215">
        <f>IF(N255="zákl. přenesená",J255,0)</f>
        <v>0</v>
      </c>
      <c r="BH255" s="215">
        <f>IF(N255="sníž. přenesená",J255,0)</f>
        <v>0</v>
      </c>
      <c r="BI255" s="215">
        <f>IF(N255="nulová",J255,0)</f>
        <v>0</v>
      </c>
      <c r="BJ255" s="17" t="s">
        <v>142</v>
      </c>
      <c r="BK255" s="215">
        <f>ROUND(I255*H255,2)</f>
        <v>0</v>
      </c>
      <c r="BL255" s="17" t="s">
        <v>141</v>
      </c>
      <c r="BM255" s="17" t="s">
        <v>967</v>
      </c>
    </row>
    <row r="256" spans="2:51" s="11" customFormat="1" ht="12">
      <c r="B256" s="219"/>
      <c r="C256" s="220"/>
      <c r="D256" s="216" t="s">
        <v>208</v>
      </c>
      <c r="E256" s="240" t="s">
        <v>19</v>
      </c>
      <c r="F256" s="221" t="s">
        <v>968</v>
      </c>
      <c r="G256" s="220"/>
      <c r="H256" s="222">
        <v>1.289</v>
      </c>
      <c r="I256" s="223"/>
      <c r="J256" s="220"/>
      <c r="K256" s="220"/>
      <c r="L256" s="224"/>
      <c r="M256" s="225"/>
      <c r="N256" s="226"/>
      <c r="O256" s="226"/>
      <c r="P256" s="226"/>
      <c r="Q256" s="226"/>
      <c r="R256" s="226"/>
      <c r="S256" s="226"/>
      <c r="T256" s="227"/>
      <c r="AT256" s="228" t="s">
        <v>208</v>
      </c>
      <c r="AU256" s="228" t="s">
        <v>142</v>
      </c>
      <c r="AV256" s="11" t="s">
        <v>142</v>
      </c>
      <c r="AW256" s="11" t="s">
        <v>33</v>
      </c>
      <c r="AX256" s="11" t="s">
        <v>80</v>
      </c>
      <c r="AY256" s="228" t="s">
        <v>133</v>
      </c>
    </row>
    <row r="257" spans="2:65" s="1" customFormat="1" ht="22.5" customHeight="1">
      <c r="B257" s="38"/>
      <c r="C257" s="204" t="s">
        <v>447</v>
      </c>
      <c r="D257" s="204" t="s">
        <v>136</v>
      </c>
      <c r="E257" s="205" t="s">
        <v>969</v>
      </c>
      <c r="F257" s="206" t="s">
        <v>970</v>
      </c>
      <c r="G257" s="207" t="s">
        <v>236</v>
      </c>
      <c r="H257" s="208">
        <v>13.2</v>
      </c>
      <c r="I257" s="209"/>
      <c r="J257" s="210">
        <f>ROUND(I257*H257,2)</f>
        <v>0</v>
      </c>
      <c r="K257" s="206" t="s">
        <v>140</v>
      </c>
      <c r="L257" s="43"/>
      <c r="M257" s="211" t="s">
        <v>19</v>
      </c>
      <c r="N257" s="212" t="s">
        <v>44</v>
      </c>
      <c r="O257" s="79"/>
      <c r="P257" s="213">
        <f>O257*H257</f>
        <v>0</v>
      </c>
      <c r="Q257" s="213">
        <v>0</v>
      </c>
      <c r="R257" s="213">
        <f>Q257*H257</f>
        <v>0</v>
      </c>
      <c r="S257" s="213">
        <v>0.007</v>
      </c>
      <c r="T257" s="214">
        <f>S257*H257</f>
        <v>0.0924</v>
      </c>
      <c r="AR257" s="17" t="s">
        <v>141</v>
      </c>
      <c r="AT257" s="17" t="s">
        <v>136</v>
      </c>
      <c r="AU257" s="17" t="s">
        <v>142</v>
      </c>
      <c r="AY257" s="17" t="s">
        <v>133</v>
      </c>
      <c r="BE257" s="215">
        <f>IF(N257="základní",J257,0)</f>
        <v>0</v>
      </c>
      <c r="BF257" s="215">
        <f>IF(N257="snížená",J257,0)</f>
        <v>0</v>
      </c>
      <c r="BG257" s="215">
        <f>IF(N257="zákl. přenesená",J257,0)</f>
        <v>0</v>
      </c>
      <c r="BH257" s="215">
        <f>IF(N257="sníž. přenesená",J257,0)</f>
        <v>0</v>
      </c>
      <c r="BI257" s="215">
        <f>IF(N257="nulová",J257,0)</f>
        <v>0</v>
      </c>
      <c r="BJ257" s="17" t="s">
        <v>142</v>
      </c>
      <c r="BK257" s="215">
        <f>ROUND(I257*H257,2)</f>
        <v>0</v>
      </c>
      <c r="BL257" s="17" t="s">
        <v>141</v>
      </c>
      <c r="BM257" s="17" t="s">
        <v>971</v>
      </c>
    </row>
    <row r="258" spans="2:51" s="11" customFormat="1" ht="12">
      <c r="B258" s="219"/>
      <c r="C258" s="220"/>
      <c r="D258" s="216" t="s">
        <v>208</v>
      </c>
      <c r="E258" s="240" t="s">
        <v>19</v>
      </c>
      <c r="F258" s="221" t="s">
        <v>972</v>
      </c>
      <c r="G258" s="220"/>
      <c r="H258" s="222">
        <v>13.2</v>
      </c>
      <c r="I258" s="223"/>
      <c r="J258" s="220"/>
      <c r="K258" s="220"/>
      <c r="L258" s="224"/>
      <c r="M258" s="225"/>
      <c r="N258" s="226"/>
      <c r="O258" s="226"/>
      <c r="P258" s="226"/>
      <c r="Q258" s="226"/>
      <c r="R258" s="226"/>
      <c r="S258" s="226"/>
      <c r="T258" s="227"/>
      <c r="AT258" s="228" t="s">
        <v>208</v>
      </c>
      <c r="AU258" s="228" t="s">
        <v>142</v>
      </c>
      <c r="AV258" s="11" t="s">
        <v>142</v>
      </c>
      <c r="AW258" s="11" t="s">
        <v>33</v>
      </c>
      <c r="AX258" s="11" t="s">
        <v>80</v>
      </c>
      <c r="AY258" s="228" t="s">
        <v>133</v>
      </c>
    </row>
    <row r="259" spans="2:65" s="1" customFormat="1" ht="22.5" customHeight="1">
      <c r="B259" s="38"/>
      <c r="C259" s="204" t="s">
        <v>973</v>
      </c>
      <c r="D259" s="204" t="s">
        <v>136</v>
      </c>
      <c r="E259" s="205" t="s">
        <v>974</v>
      </c>
      <c r="F259" s="206" t="s">
        <v>975</v>
      </c>
      <c r="G259" s="207" t="s">
        <v>236</v>
      </c>
      <c r="H259" s="208">
        <v>4.8</v>
      </c>
      <c r="I259" s="209"/>
      <c r="J259" s="210">
        <f>ROUND(I259*H259,2)</f>
        <v>0</v>
      </c>
      <c r="K259" s="206" t="s">
        <v>140</v>
      </c>
      <c r="L259" s="43"/>
      <c r="M259" s="211" t="s">
        <v>19</v>
      </c>
      <c r="N259" s="212" t="s">
        <v>44</v>
      </c>
      <c r="O259" s="79"/>
      <c r="P259" s="213">
        <f>O259*H259</f>
        <v>0</v>
      </c>
      <c r="Q259" s="213">
        <v>0</v>
      </c>
      <c r="R259" s="213">
        <f>Q259*H259</f>
        <v>0</v>
      </c>
      <c r="S259" s="213">
        <v>0.009</v>
      </c>
      <c r="T259" s="214">
        <f>S259*H259</f>
        <v>0.043199999999999995</v>
      </c>
      <c r="AR259" s="17" t="s">
        <v>141</v>
      </c>
      <c r="AT259" s="17" t="s">
        <v>136</v>
      </c>
      <c r="AU259" s="17" t="s">
        <v>142</v>
      </c>
      <c r="AY259" s="17" t="s">
        <v>133</v>
      </c>
      <c r="BE259" s="215">
        <f>IF(N259="základní",J259,0)</f>
        <v>0</v>
      </c>
      <c r="BF259" s="215">
        <f>IF(N259="snížená",J259,0)</f>
        <v>0</v>
      </c>
      <c r="BG259" s="215">
        <f>IF(N259="zákl. přenesená",J259,0)</f>
        <v>0</v>
      </c>
      <c r="BH259" s="215">
        <f>IF(N259="sníž. přenesená",J259,0)</f>
        <v>0</v>
      </c>
      <c r="BI259" s="215">
        <f>IF(N259="nulová",J259,0)</f>
        <v>0</v>
      </c>
      <c r="BJ259" s="17" t="s">
        <v>142</v>
      </c>
      <c r="BK259" s="215">
        <f>ROUND(I259*H259,2)</f>
        <v>0</v>
      </c>
      <c r="BL259" s="17" t="s">
        <v>141</v>
      </c>
      <c r="BM259" s="17" t="s">
        <v>976</v>
      </c>
    </row>
    <row r="260" spans="2:51" s="11" customFormat="1" ht="12">
      <c r="B260" s="219"/>
      <c r="C260" s="220"/>
      <c r="D260" s="216" t="s">
        <v>208</v>
      </c>
      <c r="E260" s="240" t="s">
        <v>19</v>
      </c>
      <c r="F260" s="221" t="s">
        <v>977</v>
      </c>
      <c r="G260" s="220"/>
      <c r="H260" s="222">
        <v>4.8</v>
      </c>
      <c r="I260" s="223"/>
      <c r="J260" s="220"/>
      <c r="K260" s="220"/>
      <c r="L260" s="224"/>
      <c r="M260" s="225"/>
      <c r="N260" s="226"/>
      <c r="O260" s="226"/>
      <c r="P260" s="226"/>
      <c r="Q260" s="226"/>
      <c r="R260" s="226"/>
      <c r="S260" s="226"/>
      <c r="T260" s="227"/>
      <c r="AT260" s="228" t="s">
        <v>208</v>
      </c>
      <c r="AU260" s="228" t="s">
        <v>142</v>
      </c>
      <c r="AV260" s="11" t="s">
        <v>142</v>
      </c>
      <c r="AW260" s="11" t="s">
        <v>33</v>
      </c>
      <c r="AX260" s="11" t="s">
        <v>80</v>
      </c>
      <c r="AY260" s="228" t="s">
        <v>133</v>
      </c>
    </row>
    <row r="261" spans="2:65" s="1" customFormat="1" ht="16.5" customHeight="1">
      <c r="B261" s="38"/>
      <c r="C261" s="204" t="s">
        <v>978</v>
      </c>
      <c r="D261" s="204" t="s">
        <v>136</v>
      </c>
      <c r="E261" s="205" t="s">
        <v>979</v>
      </c>
      <c r="F261" s="206" t="s">
        <v>980</v>
      </c>
      <c r="G261" s="207" t="s">
        <v>236</v>
      </c>
      <c r="H261" s="208">
        <v>26</v>
      </c>
      <c r="I261" s="209"/>
      <c r="J261" s="210">
        <f>ROUND(I261*H261,2)</f>
        <v>0</v>
      </c>
      <c r="K261" s="206" t="s">
        <v>140</v>
      </c>
      <c r="L261" s="43"/>
      <c r="M261" s="211" t="s">
        <v>19</v>
      </c>
      <c r="N261" s="212" t="s">
        <v>44</v>
      </c>
      <c r="O261" s="79"/>
      <c r="P261" s="213">
        <f>O261*H261</f>
        <v>0</v>
      </c>
      <c r="Q261" s="213">
        <v>0</v>
      </c>
      <c r="R261" s="213">
        <f>Q261*H261</f>
        <v>0</v>
      </c>
      <c r="S261" s="213">
        <v>0.004</v>
      </c>
      <c r="T261" s="214">
        <f>S261*H261</f>
        <v>0.10400000000000001</v>
      </c>
      <c r="AR261" s="17" t="s">
        <v>141</v>
      </c>
      <c r="AT261" s="17" t="s">
        <v>136</v>
      </c>
      <c r="AU261" s="17" t="s">
        <v>142</v>
      </c>
      <c r="AY261" s="17" t="s">
        <v>133</v>
      </c>
      <c r="BE261" s="215">
        <f>IF(N261="základní",J261,0)</f>
        <v>0</v>
      </c>
      <c r="BF261" s="215">
        <f>IF(N261="snížená",J261,0)</f>
        <v>0</v>
      </c>
      <c r="BG261" s="215">
        <f>IF(N261="zákl. přenesená",J261,0)</f>
        <v>0</v>
      </c>
      <c r="BH261" s="215">
        <f>IF(N261="sníž. přenesená",J261,0)</f>
        <v>0</v>
      </c>
      <c r="BI261" s="215">
        <f>IF(N261="nulová",J261,0)</f>
        <v>0</v>
      </c>
      <c r="BJ261" s="17" t="s">
        <v>142</v>
      </c>
      <c r="BK261" s="215">
        <f>ROUND(I261*H261,2)</f>
        <v>0</v>
      </c>
      <c r="BL261" s="17" t="s">
        <v>141</v>
      </c>
      <c r="BM261" s="17" t="s">
        <v>981</v>
      </c>
    </row>
    <row r="262" spans="2:65" s="1" customFormat="1" ht="22.5" customHeight="1">
      <c r="B262" s="38"/>
      <c r="C262" s="204" t="s">
        <v>457</v>
      </c>
      <c r="D262" s="204" t="s">
        <v>136</v>
      </c>
      <c r="E262" s="205" t="s">
        <v>982</v>
      </c>
      <c r="F262" s="206" t="s">
        <v>983</v>
      </c>
      <c r="G262" s="207" t="s">
        <v>236</v>
      </c>
      <c r="H262" s="208">
        <v>4.95</v>
      </c>
      <c r="I262" s="209"/>
      <c r="J262" s="210">
        <f>ROUND(I262*H262,2)</f>
        <v>0</v>
      </c>
      <c r="K262" s="206" t="s">
        <v>140</v>
      </c>
      <c r="L262" s="43"/>
      <c r="M262" s="211" t="s">
        <v>19</v>
      </c>
      <c r="N262" s="212" t="s">
        <v>44</v>
      </c>
      <c r="O262" s="79"/>
      <c r="P262" s="213">
        <f>O262*H262</f>
        <v>0</v>
      </c>
      <c r="Q262" s="213">
        <v>0</v>
      </c>
      <c r="R262" s="213">
        <f>Q262*H262</f>
        <v>0</v>
      </c>
      <c r="S262" s="213">
        <v>0.065</v>
      </c>
      <c r="T262" s="214">
        <f>S262*H262</f>
        <v>0.32175000000000004</v>
      </c>
      <c r="AR262" s="17" t="s">
        <v>141</v>
      </c>
      <c r="AT262" s="17" t="s">
        <v>136</v>
      </c>
      <c r="AU262" s="17" t="s">
        <v>142</v>
      </c>
      <c r="AY262" s="17" t="s">
        <v>133</v>
      </c>
      <c r="BE262" s="215">
        <f>IF(N262="základní",J262,0)</f>
        <v>0</v>
      </c>
      <c r="BF262" s="215">
        <f>IF(N262="snížená",J262,0)</f>
        <v>0</v>
      </c>
      <c r="BG262" s="215">
        <f>IF(N262="zákl. přenesená",J262,0)</f>
        <v>0</v>
      </c>
      <c r="BH262" s="215">
        <f>IF(N262="sníž. přenesená",J262,0)</f>
        <v>0</v>
      </c>
      <c r="BI262" s="215">
        <f>IF(N262="nulová",J262,0)</f>
        <v>0</v>
      </c>
      <c r="BJ262" s="17" t="s">
        <v>142</v>
      </c>
      <c r="BK262" s="215">
        <f>ROUND(I262*H262,2)</f>
        <v>0</v>
      </c>
      <c r="BL262" s="17" t="s">
        <v>141</v>
      </c>
      <c r="BM262" s="17" t="s">
        <v>984</v>
      </c>
    </row>
    <row r="263" spans="2:51" s="11" customFormat="1" ht="12">
      <c r="B263" s="219"/>
      <c r="C263" s="220"/>
      <c r="D263" s="216" t="s">
        <v>208</v>
      </c>
      <c r="E263" s="240" t="s">
        <v>19</v>
      </c>
      <c r="F263" s="221" t="s">
        <v>985</v>
      </c>
      <c r="G263" s="220"/>
      <c r="H263" s="222">
        <v>0.9</v>
      </c>
      <c r="I263" s="223"/>
      <c r="J263" s="220"/>
      <c r="K263" s="220"/>
      <c r="L263" s="224"/>
      <c r="M263" s="225"/>
      <c r="N263" s="226"/>
      <c r="O263" s="226"/>
      <c r="P263" s="226"/>
      <c r="Q263" s="226"/>
      <c r="R263" s="226"/>
      <c r="S263" s="226"/>
      <c r="T263" s="227"/>
      <c r="AT263" s="228" t="s">
        <v>208</v>
      </c>
      <c r="AU263" s="228" t="s">
        <v>142</v>
      </c>
      <c r="AV263" s="11" t="s">
        <v>142</v>
      </c>
      <c r="AW263" s="11" t="s">
        <v>33</v>
      </c>
      <c r="AX263" s="11" t="s">
        <v>72</v>
      </c>
      <c r="AY263" s="228" t="s">
        <v>133</v>
      </c>
    </row>
    <row r="264" spans="2:51" s="11" customFormat="1" ht="12">
      <c r="B264" s="219"/>
      <c r="C264" s="220"/>
      <c r="D264" s="216" t="s">
        <v>208</v>
      </c>
      <c r="E264" s="240" t="s">
        <v>19</v>
      </c>
      <c r="F264" s="221" t="s">
        <v>986</v>
      </c>
      <c r="G264" s="220"/>
      <c r="H264" s="222">
        <v>4.05</v>
      </c>
      <c r="I264" s="223"/>
      <c r="J264" s="220"/>
      <c r="K264" s="220"/>
      <c r="L264" s="224"/>
      <c r="M264" s="225"/>
      <c r="N264" s="226"/>
      <c r="O264" s="226"/>
      <c r="P264" s="226"/>
      <c r="Q264" s="226"/>
      <c r="R264" s="226"/>
      <c r="S264" s="226"/>
      <c r="T264" s="227"/>
      <c r="AT264" s="228" t="s">
        <v>208</v>
      </c>
      <c r="AU264" s="228" t="s">
        <v>142</v>
      </c>
      <c r="AV264" s="11" t="s">
        <v>142</v>
      </c>
      <c r="AW264" s="11" t="s">
        <v>33</v>
      </c>
      <c r="AX264" s="11" t="s">
        <v>72</v>
      </c>
      <c r="AY264" s="228" t="s">
        <v>133</v>
      </c>
    </row>
    <row r="265" spans="2:51" s="12" customFormat="1" ht="12">
      <c r="B265" s="246"/>
      <c r="C265" s="247"/>
      <c r="D265" s="216" t="s">
        <v>208</v>
      </c>
      <c r="E265" s="248" t="s">
        <v>19</v>
      </c>
      <c r="F265" s="249" t="s">
        <v>750</v>
      </c>
      <c r="G265" s="247"/>
      <c r="H265" s="250">
        <v>4.95</v>
      </c>
      <c r="I265" s="251"/>
      <c r="J265" s="247"/>
      <c r="K265" s="247"/>
      <c r="L265" s="252"/>
      <c r="M265" s="253"/>
      <c r="N265" s="254"/>
      <c r="O265" s="254"/>
      <c r="P265" s="254"/>
      <c r="Q265" s="254"/>
      <c r="R265" s="254"/>
      <c r="S265" s="254"/>
      <c r="T265" s="255"/>
      <c r="AT265" s="256" t="s">
        <v>208</v>
      </c>
      <c r="AU265" s="256" t="s">
        <v>142</v>
      </c>
      <c r="AV265" s="12" t="s">
        <v>141</v>
      </c>
      <c r="AW265" s="12" t="s">
        <v>33</v>
      </c>
      <c r="AX265" s="12" t="s">
        <v>80</v>
      </c>
      <c r="AY265" s="256" t="s">
        <v>133</v>
      </c>
    </row>
    <row r="266" spans="2:65" s="1" customFormat="1" ht="22.5" customHeight="1">
      <c r="B266" s="38"/>
      <c r="C266" s="204" t="s">
        <v>987</v>
      </c>
      <c r="D266" s="204" t="s">
        <v>136</v>
      </c>
      <c r="E266" s="205" t="s">
        <v>988</v>
      </c>
      <c r="F266" s="206" t="s">
        <v>989</v>
      </c>
      <c r="G266" s="207" t="s">
        <v>236</v>
      </c>
      <c r="H266" s="208">
        <v>0.7</v>
      </c>
      <c r="I266" s="209"/>
      <c r="J266" s="210">
        <f>ROUND(I266*H266,2)</f>
        <v>0</v>
      </c>
      <c r="K266" s="206" t="s">
        <v>140</v>
      </c>
      <c r="L266" s="43"/>
      <c r="M266" s="211" t="s">
        <v>19</v>
      </c>
      <c r="N266" s="212" t="s">
        <v>44</v>
      </c>
      <c r="O266" s="79"/>
      <c r="P266" s="213">
        <f>O266*H266</f>
        <v>0</v>
      </c>
      <c r="Q266" s="213">
        <v>0.04938</v>
      </c>
      <c r="R266" s="213">
        <f>Q266*H266</f>
        <v>0.034566</v>
      </c>
      <c r="S266" s="213">
        <v>0</v>
      </c>
      <c r="T266" s="214">
        <f>S266*H266</f>
        <v>0</v>
      </c>
      <c r="AR266" s="17" t="s">
        <v>141</v>
      </c>
      <c r="AT266" s="17" t="s">
        <v>136</v>
      </c>
      <c r="AU266" s="17" t="s">
        <v>142</v>
      </c>
      <c r="AY266" s="17" t="s">
        <v>133</v>
      </c>
      <c r="BE266" s="215">
        <f>IF(N266="základní",J266,0)</f>
        <v>0</v>
      </c>
      <c r="BF266" s="215">
        <f>IF(N266="snížená",J266,0)</f>
        <v>0</v>
      </c>
      <c r="BG266" s="215">
        <f>IF(N266="zákl. přenesená",J266,0)</f>
        <v>0</v>
      </c>
      <c r="BH266" s="215">
        <f>IF(N266="sníž. přenesená",J266,0)</f>
        <v>0</v>
      </c>
      <c r="BI266" s="215">
        <f>IF(N266="nulová",J266,0)</f>
        <v>0</v>
      </c>
      <c r="BJ266" s="17" t="s">
        <v>142</v>
      </c>
      <c r="BK266" s="215">
        <f>ROUND(I266*H266,2)</f>
        <v>0</v>
      </c>
      <c r="BL266" s="17" t="s">
        <v>141</v>
      </c>
      <c r="BM266" s="17" t="s">
        <v>990</v>
      </c>
    </row>
    <row r="267" spans="2:47" s="1" customFormat="1" ht="12">
      <c r="B267" s="38"/>
      <c r="C267" s="39"/>
      <c r="D267" s="216" t="s">
        <v>144</v>
      </c>
      <c r="E267" s="39"/>
      <c r="F267" s="217" t="s">
        <v>991</v>
      </c>
      <c r="G267" s="39"/>
      <c r="H267" s="39"/>
      <c r="I267" s="130"/>
      <c r="J267" s="39"/>
      <c r="K267" s="39"/>
      <c r="L267" s="43"/>
      <c r="M267" s="218"/>
      <c r="N267" s="79"/>
      <c r="O267" s="79"/>
      <c r="P267" s="79"/>
      <c r="Q267" s="79"/>
      <c r="R267" s="79"/>
      <c r="S267" s="79"/>
      <c r="T267" s="80"/>
      <c r="AT267" s="17" t="s">
        <v>144</v>
      </c>
      <c r="AU267" s="17" t="s">
        <v>142</v>
      </c>
    </row>
    <row r="268" spans="2:65" s="1" customFormat="1" ht="22.5" customHeight="1">
      <c r="B268" s="38"/>
      <c r="C268" s="204" t="s">
        <v>992</v>
      </c>
      <c r="D268" s="204" t="s">
        <v>136</v>
      </c>
      <c r="E268" s="205" t="s">
        <v>993</v>
      </c>
      <c r="F268" s="206" t="s">
        <v>994</v>
      </c>
      <c r="G268" s="207" t="s">
        <v>236</v>
      </c>
      <c r="H268" s="208">
        <v>1.09</v>
      </c>
      <c r="I268" s="209"/>
      <c r="J268" s="210">
        <f>ROUND(I268*H268,2)</f>
        <v>0</v>
      </c>
      <c r="K268" s="206" t="s">
        <v>140</v>
      </c>
      <c r="L268" s="43"/>
      <c r="M268" s="211" t="s">
        <v>19</v>
      </c>
      <c r="N268" s="212" t="s">
        <v>44</v>
      </c>
      <c r="O268" s="79"/>
      <c r="P268" s="213">
        <f>O268*H268</f>
        <v>0</v>
      </c>
      <c r="Q268" s="213">
        <v>0.06617</v>
      </c>
      <c r="R268" s="213">
        <f>Q268*H268</f>
        <v>0.07212530000000002</v>
      </c>
      <c r="S268" s="213">
        <v>0</v>
      </c>
      <c r="T268" s="214">
        <f>S268*H268</f>
        <v>0</v>
      </c>
      <c r="AR268" s="17" t="s">
        <v>141</v>
      </c>
      <c r="AT268" s="17" t="s">
        <v>136</v>
      </c>
      <c r="AU268" s="17" t="s">
        <v>142</v>
      </c>
      <c r="AY268" s="17" t="s">
        <v>133</v>
      </c>
      <c r="BE268" s="215">
        <f>IF(N268="základní",J268,0)</f>
        <v>0</v>
      </c>
      <c r="BF268" s="215">
        <f>IF(N268="snížená",J268,0)</f>
        <v>0</v>
      </c>
      <c r="BG268" s="215">
        <f>IF(N268="zákl. přenesená",J268,0)</f>
        <v>0</v>
      </c>
      <c r="BH268" s="215">
        <f>IF(N268="sníž. přenesená",J268,0)</f>
        <v>0</v>
      </c>
      <c r="BI268" s="215">
        <f>IF(N268="nulová",J268,0)</f>
        <v>0</v>
      </c>
      <c r="BJ268" s="17" t="s">
        <v>142</v>
      </c>
      <c r="BK268" s="215">
        <f>ROUND(I268*H268,2)</f>
        <v>0</v>
      </c>
      <c r="BL268" s="17" t="s">
        <v>141</v>
      </c>
      <c r="BM268" s="17" t="s">
        <v>995</v>
      </c>
    </row>
    <row r="269" spans="2:47" s="1" customFormat="1" ht="12">
      <c r="B269" s="38"/>
      <c r="C269" s="39"/>
      <c r="D269" s="216" t="s">
        <v>144</v>
      </c>
      <c r="E269" s="39"/>
      <c r="F269" s="217" t="s">
        <v>991</v>
      </c>
      <c r="G269" s="39"/>
      <c r="H269" s="39"/>
      <c r="I269" s="130"/>
      <c r="J269" s="39"/>
      <c r="K269" s="39"/>
      <c r="L269" s="43"/>
      <c r="M269" s="218"/>
      <c r="N269" s="79"/>
      <c r="O269" s="79"/>
      <c r="P269" s="79"/>
      <c r="Q269" s="79"/>
      <c r="R269" s="79"/>
      <c r="S269" s="79"/>
      <c r="T269" s="80"/>
      <c r="AT269" s="17" t="s">
        <v>144</v>
      </c>
      <c r="AU269" s="17" t="s">
        <v>142</v>
      </c>
    </row>
    <row r="270" spans="2:65" s="1" customFormat="1" ht="22.5" customHeight="1">
      <c r="B270" s="38"/>
      <c r="C270" s="204" t="s">
        <v>996</v>
      </c>
      <c r="D270" s="204" t="s">
        <v>136</v>
      </c>
      <c r="E270" s="205" t="s">
        <v>997</v>
      </c>
      <c r="F270" s="206" t="s">
        <v>998</v>
      </c>
      <c r="G270" s="207" t="s">
        <v>236</v>
      </c>
      <c r="H270" s="208">
        <v>0.15</v>
      </c>
      <c r="I270" s="209"/>
      <c r="J270" s="210">
        <f>ROUND(I270*H270,2)</f>
        <v>0</v>
      </c>
      <c r="K270" s="206" t="s">
        <v>140</v>
      </c>
      <c r="L270" s="43"/>
      <c r="M270" s="211" t="s">
        <v>19</v>
      </c>
      <c r="N270" s="212" t="s">
        <v>44</v>
      </c>
      <c r="O270" s="79"/>
      <c r="P270" s="213">
        <f>O270*H270</f>
        <v>0</v>
      </c>
      <c r="Q270" s="213">
        <v>0.00122</v>
      </c>
      <c r="R270" s="213">
        <f>Q270*H270</f>
        <v>0.00018299999999999998</v>
      </c>
      <c r="S270" s="213">
        <v>0.07</v>
      </c>
      <c r="T270" s="214">
        <f>S270*H270</f>
        <v>0.0105</v>
      </c>
      <c r="AR270" s="17" t="s">
        <v>141</v>
      </c>
      <c r="AT270" s="17" t="s">
        <v>136</v>
      </c>
      <c r="AU270" s="17" t="s">
        <v>142</v>
      </c>
      <c r="AY270" s="17" t="s">
        <v>133</v>
      </c>
      <c r="BE270" s="215">
        <f>IF(N270="základní",J270,0)</f>
        <v>0</v>
      </c>
      <c r="BF270" s="215">
        <f>IF(N270="snížená",J270,0)</f>
        <v>0</v>
      </c>
      <c r="BG270" s="215">
        <f>IF(N270="zákl. přenesená",J270,0)</f>
        <v>0</v>
      </c>
      <c r="BH270" s="215">
        <f>IF(N270="sníž. přenesená",J270,0)</f>
        <v>0</v>
      </c>
      <c r="BI270" s="215">
        <f>IF(N270="nulová",J270,0)</f>
        <v>0</v>
      </c>
      <c r="BJ270" s="17" t="s">
        <v>142</v>
      </c>
      <c r="BK270" s="215">
        <f>ROUND(I270*H270,2)</f>
        <v>0</v>
      </c>
      <c r="BL270" s="17" t="s">
        <v>141</v>
      </c>
      <c r="BM270" s="17" t="s">
        <v>999</v>
      </c>
    </row>
    <row r="271" spans="2:47" s="1" customFormat="1" ht="12">
      <c r="B271" s="38"/>
      <c r="C271" s="39"/>
      <c r="D271" s="216" t="s">
        <v>144</v>
      </c>
      <c r="E271" s="39"/>
      <c r="F271" s="217" t="s">
        <v>1000</v>
      </c>
      <c r="G271" s="39"/>
      <c r="H271" s="39"/>
      <c r="I271" s="130"/>
      <c r="J271" s="39"/>
      <c r="K271" s="39"/>
      <c r="L271" s="43"/>
      <c r="M271" s="218"/>
      <c r="N271" s="79"/>
      <c r="O271" s="79"/>
      <c r="P271" s="79"/>
      <c r="Q271" s="79"/>
      <c r="R271" s="79"/>
      <c r="S271" s="79"/>
      <c r="T271" s="80"/>
      <c r="AT271" s="17" t="s">
        <v>144</v>
      </c>
      <c r="AU271" s="17" t="s">
        <v>142</v>
      </c>
    </row>
    <row r="272" spans="2:65" s="1" customFormat="1" ht="22.5" customHeight="1">
      <c r="B272" s="38"/>
      <c r="C272" s="204" t="s">
        <v>1001</v>
      </c>
      <c r="D272" s="204" t="s">
        <v>136</v>
      </c>
      <c r="E272" s="205" t="s">
        <v>1002</v>
      </c>
      <c r="F272" s="206" t="s">
        <v>1003</v>
      </c>
      <c r="G272" s="207" t="s">
        <v>236</v>
      </c>
      <c r="H272" s="208">
        <v>1.65</v>
      </c>
      <c r="I272" s="209"/>
      <c r="J272" s="210">
        <f>ROUND(I272*H272,2)</f>
        <v>0</v>
      </c>
      <c r="K272" s="206" t="s">
        <v>140</v>
      </c>
      <c r="L272" s="43"/>
      <c r="M272" s="211" t="s">
        <v>19</v>
      </c>
      <c r="N272" s="212" t="s">
        <v>44</v>
      </c>
      <c r="O272" s="79"/>
      <c r="P272" s="213">
        <f>O272*H272</f>
        <v>0</v>
      </c>
      <c r="Q272" s="213">
        <v>0.00282</v>
      </c>
      <c r="R272" s="213">
        <f>Q272*H272</f>
        <v>0.004653</v>
      </c>
      <c r="S272" s="213">
        <v>0.101</v>
      </c>
      <c r="T272" s="214">
        <f>S272*H272</f>
        <v>0.16665</v>
      </c>
      <c r="AR272" s="17" t="s">
        <v>141</v>
      </c>
      <c r="AT272" s="17" t="s">
        <v>136</v>
      </c>
      <c r="AU272" s="17" t="s">
        <v>142</v>
      </c>
      <c r="AY272" s="17" t="s">
        <v>133</v>
      </c>
      <c r="BE272" s="215">
        <f>IF(N272="základní",J272,0)</f>
        <v>0</v>
      </c>
      <c r="BF272" s="215">
        <f>IF(N272="snížená",J272,0)</f>
        <v>0</v>
      </c>
      <c r="BG272" s="215">
        <f>IF(N272="zákl. přenesená",J272,0)</f>
        <v>0</v>
      </c>
      <c r="BH272" s="215">
        <f>IF(N272="sníž. přenesená",J272,0)</f>
        <v>0</v>
      </c>
      <c r="BI272" s="215">
        <f>IF(N272="nulová",J272,0)</f>
        <v>0</v>
      </c>
      <c r="BJ272" s="17" t="s">
        <v>142</v>
      </c>
      <c r="BK272" s="215">
        <f>ROUND(I272*H272,2)</f>
        <v>0</v>
      </c>
      <c r="BL272" s="17" t="s">
        <v>141</v>
      </c>
      <c r="BM272" s="17" t="s">
        <v>1004</v>
      </c>
    </row>
    <row r="273" spans="2:47" s="1" customFormat="1" ht="12">
      <c r="B273" s="38"/>
      <c r="C273" s="39"/>
      <c r="D273" s="216" t="s">
        <v>144</v>
      </c>
      <c r="E273" s="39"/>
      <c r="F273" s="217" t="s">
        <v>1000</v>
      </c>
      <c r="G273" s="39"/>
      <c r="H273" s="39"/>
      <c r="I273" s="130"/>
      <c r="J273" s="39"/>
      <c r="K273" s="39"/>
      <c r="L273" s="43"/>
      <c r="M273" s="218"/>
      <c r="N273" s="79"/>
      <c r="O273" s="79"/>
      <c r="P273" s="79"/>
      <c r="Q273" s="79"/>
      <c r="R273" s="79"/>
      <c r="S273" s="79"/>
      <c r="T273" s="80"/>
      <c r="AT273" s="17" t="s">
        <v>144</v>
      </c>
      <c r="AU273" s="17" t="s">
        <v>142</v>
      </c>
    </row>
    <row r="274" spans="2:65" s="1" customFormat="1" ht="16.5" customHeight="1">
      <c r="B274" s="38"/>
      <c r="C274" s="204" t="s">
        <v>1005</v>
      </c>
      <c r="D274" s="204" t="s">
        <v>136</v>
      </c>
      <c r="E274" s="205" t="s">
        <v>1006</v>
      </c>
      <c r="F274" s="206" t="s">
        <v>1007</v>
      </c>
      <c r="G274" s="207" t="s">
        <v>139</v>
      </c>
      <c r="H274" s="208">
        <v>86.76</v>
      </c>
      <c r="I274" s="209"/>
      <c r="J274" s="210">
        <f>ROUND(I274*H274,2)</f>
        <v>0</v>
      </c>
      <c r="K274" s="206" t="s">
        <v>140</v>
      </c>
      <c r="L274" s="43"/>
      <c r="M274" s="211" t="s">
        <v>19</v>
      </c>
      <c r="N274" s="212" t="s">
        <v>44</v>
      </c>
      <c r="O274" s="79"/>
      <c r="P274" s="213">
        <f>O274*H274</f>
        <v>0</v>
      </c>
      <c r="Q274" s="213">
        <v>0</v>
      </c>
      <c r="R274" s="213">
        <f>Q274*H274</f>
        <v>0</v>
      </c>
      <c r="S274" s="213">
        <v>0.02</v>
      </c>
      <c r="T274" s="214">
        <f>S274*H274</f>
        <v>1.7352</v>
      </c>
      <c r="AR274" s="17" t="s">
        <v>141</v>
      </c>
      <c r="AT274" s="17" t="s">
        <v>136</v>
      </c>
      <c r="AU274" s="17" t="s">
        <v>142</v>
      </c>
      <c r="AY274" s="17" t="s">
        <v>133</v>
      </c>
      <c r="BE274" s="215">
        <f>IF(N274="základní",J274,0)</f>
        <v>0</v>
      </c>
      <c r="BF274" s="215">
        <f>IF(N274="snížená",J274,0)</f>
        <v>0</v>
      </c>
      <c r="BG274" s="215">
        <f>IF(N274="zákl. přenesená",J274,0)</f>
        <v>0</v>
      </c>
      <c r="BH274" s="215">
        <f>IF(N274="sníž. přenesená",J274,0)</f>
        <v>0</v>
      </c>
      <c r="BI274" s="215">
        <f>IF(N274="nulová",J274,0)</f>
        <v>0</v>
      </c>
      <c r="BJ274" s="17" t="s">
        <v>142</v>
      </c>
      <c r="BK274" s="215">
        <f>ROUND(I274*H274,2)</f>
        <v>0</v>
      </c>
      <c r="BL274" s="17" t="s">
        <v>141</v>
      </c>
      <c r="BM274" s="17" t="s">
        <v>1008</v>
      </c>
    </row>
    <row r="275" spans="2:47" s="1" customFormat="1" ht="12">
      <c r="B275" s="38"/>
      <c r="C275" s="39"/>
      <c r="D275" s="216" t="s">
        <v>144</v>
      </c>
      <c r="E275" s="39"/>
      <c r="F275" s="217" t="s">
        <v>1009</v>
      </c>
      <c r="G275" s="39"/>
      <c r="H275" s="39"/>
      <c r="I275" s="130"/>
      <c r="J275" s="39"/>
      <c r="K275" s="39"/>
      <c r="L275" s="43"/>
      <c r="M275" s="218"/>
      <c r="N275" s="79"/>
      <c r="O275" s="79"/>
      <c r="P275" s="79"/>
      <c r="Q275" s="79"/>
      <c r="R275" s="79"/>
      <c r="S275" s="79"/>
      <c r="T275" s="80"/>
      <c r="AT275" s="17" t="s">
        <v>144</v>
      </c>
      <c r="AU275" s="17" t="s">
        <v>142</v>
      </c>
    </row>
    <row r="276" spans="2:65" s="1" customFormat="1" ht="22.5" customHeight="1">
      <c r="B276" s="38"/>
      <c r="C276" s="204" t="s">
        <v>469</v>
      </c>
      <c r="D276" s="204" t="s">
        <v>136</v>
      </c>
      <c r="E276" s="205" t="s">
        <v>1010</v>
      </c>
      <c r="F276" s="206" t="s">
        <v>1011</v>
      </c>
      <c r="G276" s="207" t="s">
        <v>139</v>
      </c>
      <c r="H276" s="208">
        <v>171.494</v>
      </c>
      <c r="I276" s="209"/>
      <c r="J276" s="210">
        <f>ROUND(I276*H276,2)</f>
        <v>0</v>
      </c>
      <c r="K276" s="206" t="s">
        <v>140</v>
      </c>
      <c r="L276" s="43"/>
      <c r="M276" s="211" t="s">
        <v>19</v>
      </c>
      <c r="N276" s="212" t="s">
        <v>44</v>
      </c>
      <c r="O276" s="79"/>
      <c r="P276" s="213">
        <f>O276*H276</f>
        <v>0</v>
      </c>
      <c r="Q276" s="213">
        <v>0</v>
      </c>
      <c r="R276" s="213">
        <f>Q276*H276</f>
        <v>0</v>
      </c>
      <c r="S276" s="213">
        <v>0.02</v>
      </c>
      <c r="T276" s="214">
        <f>S276*H276</f>
        <v>3.4298800000000003</v>
      </c>
      <c r="AR276" s="17" t="s">
        <v>141</v>
      </c>
      <c r="AT276" s="17" t="s">
        <v>136</v>
      </c>
      <c r="AU276" s="17" t="s">
        <v>142</v>
      </c>
      <c r="AY276" s="17" t="s">
        <v>133</v>
      </c>
      <c r="BE276" s="215">
        <f>IF(N276="základní",J276,0)</f>
        <v>0</v>
      </c>
      <c r="BF276" s="215">
        <f>IF(N276="snížená",J276,0)</f>
        <v>0</v>
      </c>
      <c r="BG276" s="215">
        <f>IF(N276="zákl. přenesená",J276,0)</f>
        <v>0</v>
      </c>
      <c r="BH276" s="215">
        <f>IF(N276="sníž. přenesená",J276,0)</f>
        <v>0</v>
      </c>
      <c r="BI276" s="215">
        <f>IF(N276="nulová",J276,0)</f>
        <v>0</v>
      </c>
      <c r="BJ276" s="17" t="s">
        <v>142</v>
      </c>
      <c r="BK276" s="215">
        <f>ROUND(I276*H276,2)</f>
        <v>0</v>
      </c>
      <c r="BL276" s="17" t="s">
        <v>141</v>
      </c>
      <c r="BM276" s="17" t="s">
        <v>1012</v>
      </c>
    </row>
    <row r="277" spans="2:47" s="1" customFormat="1" ht="12">
      <c r="B277" s="38"/>
      <c r="C277" s="39"/>
      <c r="D277" s="216" t="s">
        <v>144</v>
      </c>
      <c r="E277" s="39"/>
      <c r="F277" s="217" t="s">
        <v>1009</v>
      </c>
      <c r="G277" s="39"/>
      <c r="H277" s="39"/>
      <c r="I277" s="130"/>
      <c r="J277" s="39"/>
      <c r="K277" s="39"/>
      <c r="L277" s="43"/>
      <c r="M277" s="218"/>
      <c r="N277" s="79"/>
      <c r="O277" s="79"/>
      <c r="P277" s="79"/>
      <c r="Q277" s="79"/>
      <c r="R277" s="79"/>
      <c r="S277" s="79"/>
      <c r="T277" s="80"/>
      <c r="AT277" s="17" t="s">
        <v>144</v>
      </c>
      <c r="AU277" s="17" t="s">
        <v>142</v>
      </c>
    </row>
    <row r="278" spans="2:51" s="11" customFormat="1" ht="12">
      <c r="B278" s="219"/>
      <c r="C278" s="220"/>
      <c r="D278" s="216" t="s">
        <v>208</v>
      </c>
      <c r="E278" s="240" t="s">
        <v>19</v>
      </c>
      <c r="F278" s="221" t="s">
        <v>1013</v>
      </c>
      <c r="G278" s="220"/>
      <c r="H278" s="222">
        <v>171.494</v>
      </c>
      <c r="I278" s="223"/>
      <c r="J278" s="220"/>
      <c r="K278" s="220"/>
      <c r="L278" s="224"/>
      <c r="M278" s="225"/>
      <c r="N278" s="226"/>
      <c r="O278" s="226"/>
      <c r="P278" s="226"/>
      <c r="Q278" s="226"/>
      <c r="R278" s="226"/>
      <c r="S278" s="226"/>
      <c r="T278" s="227"/>
      <c r="AT278" s="228" t="s">
        <v>208</v>
      </c>
      <c r="AU278" s="228" t="s">
        <v>142</v>
      </c>
      <c r="AV278" s="11" t="s">
        <v>142</v>
      </c>
      <c r="AW278" s="11" t="s">
        <v>33</v>
      </c>
      <c r="AX278" s="11" t="s">
        <v>80</v>
      </c>
      <c r="AY278" s="228" t="s">
        <v>133</v>
      </c>
    </row>
    <row r="279" spans="2:65" s="1" customFormat="1" ht="22.5" customHeight="1">
      <c r="B279" s="38"/>
      <c r="C279" s="204" t="s">
        <v>485</v>
      </c>
      <c r="D279" s="204" t="s">
        <v>136</v>
      </c>
      <c r="E279" s="205" t="s">
        <v>1014</v>
      </c>
      <c r="F279" s="206" t="s">
        <v>1015</v>
      </c>
      <c r="G279" s="207" t="s">
        <v>139</v>
      </c>
      <c r="H279" s="208">
        <v>140.494</v>
      </c>
      <c r="I279" s="209"/>
      <c r="J279" s="210">
        <f>ROUND(I279*H279,2)</f>
        <v>0</v>
      </c>
      <c r="K279" s="206" t="s">
        <v>140</v>
      </c>
      <c r="L279" s="43"/>
      <c r="M279" s="211" t="s">
        <v>19</v>
      </c>
      <c r="N279" s="212" t="s">
        <v>44</v>
      </c>
      <c r="O279" s="79"/>
      <c r="P279" s="213">
        <f>O279*H279</f>
        <v>0</v>
      </c>
      <c r="Q279" s="213">
        <v>0</v>
      </c>
      <c r="R279" s="213">
        <f>Q279*H279</f>
        <v>0</v>
      </c>
      <c r="S279" s="213">
        <v>0.046</v>
      </c>
      <c r="T279" s="214">
        <f>S279*H279</f>
        <v>6.462724</v>
      </c>
      <c r="AR279" s="17" t="s">
        <v>141</v>
      </c>
      <c r="AT279" s="17" t="s">
        <v>136</v>
      </c>
      <c r="AU279" s="17" t="s">
        <v>142</v>
      </c>
      <c r="AY279" s="17" t="s">
        <v>133</v>
      </c>
      <c r="BE279" s="215">
        <f>IF(N279="základní",J279,0)</f>
        <v>0</v>
      </c>
      <c r="BF279" s="215">
        <f>IF(N279="snížená",J279,0)</f>
        <v>0</v>
      </c>
      <c r="BG279" s="215">
        <f>IF(N279="zákl. přenesená",J279,0)</f>
        <v>0</v>
      </c>
      <c r="BH279" s="215">
        <f>IF(N279="sníž. přenesená",J279,0)</f>
        <v>0</v>
      </c>
      <c r="BI279" s="215">
        <f>IF(N279="nulová",J279,0)</f>
        <v>0</v>
      </c>
      <c r="BJ279" s="17" t="s">
        <v>142</v>
      </c>
      <c r="BK279" s="215">
        <f>ROUND(I279*H279,2)</f>
        <v>0</v>
      </c>
      <c r="BL279" s="17" t="s">
        <v>141</v>
      </c>
      <c r="BM279" s="17" t="s">
        <v>1016</v>
      </c>
    </row>
    <row r="280" spans="2:47" s="1" customFormat="1" ht="12">
      <c r="B280" s="38"/>
      <c r="C280" s="39"/>
      <c r="D280" s="216" t="s">
        <v>144</v>
      </c>
      <c r="E280" s="39"/>
      <c r="F280" s="217" t="s">
        <v>1009</v>
      </c>
      <c r="G280" s="39"/>
      <c r="H280" s="39"/>
      <c r="I280" s="130"/>
      <c r="J280" s="39"/>
      <c r="K280" s="39"/>
      <c r="L280" s="43"/>
      <c r="M280" s="218"/>
      <c r="N280" s="79"/>
      <c r="O280" s="79"/>
      <c r="P280" s="79"/>
      <c r="Q280" s="79"/>
      <c r="R280" s="79"/>
      <c r="S280" s="79"/>
      <c r="T280" s="80"/>
      <c r="AT280" s="17" t="s">
        <v>144</v>
      </c>
      <c r="AU280" s="17" t="s">
        <v>142</v>
      </c>
    </row>
    <row r="281" spans="2:51" s="11" customFormat="1" ht="12">
      <c r="B281" s="219"/>
      <c r="C281" s="220"/>
      <c r="D281" s="216" t="s">
        <v>208</v>
      </c>
      <c r="E281" s="240" t="s">
        <v>19</v>
      </c>
      <c r="F281" s="221" t="s">
        <v>799</v>
      </c>
      <c r="G281" s="220"/>
      <c r="H281" s="222">
        <v>140.494</v>
      </c>
      <c r="I281" s="223"/>
      <c r="J281" s="220"/>
      <c r="K281" s="220"/>
      <c r="L281" s="224"/>
      <c r="M281" s="225"/>
      <c r="N281" s="226"/>
      <c r="O281" s="226"/>
      <c r="P281" s="226"/>
      <c r="Q281" s="226"/>
      <c r="R281" s="226"/>
      <c r="S281" s="226"/>
      <c r="T281" s="227"/>
      <c r="AT281" s="228" t="s">
        <v>208</v>
      </c>
      <c r="AU281" s="228" t="s">
        <v>142</v>
      </c>
      <c r="AV281" s="11" t="s">
        <v>142</v>
      </c>
      <c r="AW281" s="11" t="s">
        <v>33</v>
      </c>
      <c r="AX281" s="11" t="s">
        <v>80</v>
      </c>
      <c r="AY281" s="228" t="s">
        <v>133</v>
      </c>
    </row>
    <row r="282" spans="2:63" s="10" customFormat="1" ht="22.8" customHeight="1">
      <c r="B282" s="188"/>
      <c r="C282" s="189"/>
      <c r="D282" s="190" t="s">
        <v>71</v>
      </c>
      <c r="E282" s="202" t="s">
        <v>192</v>
      </c>
      <c r="F282" s="202" t="s">
        <v>193</v>
      </c>
      <c r="G282" s="189"/>
      <c r="H282" s="189"/>
      <c r="I282" s="192"/>
      <c r="J282" s="203">
        <f>BK282</f>
        <v>0</v>
      </c>
      <c r="K282" s="189"/>
      <c r="L282" s="194"/>
      <c r="M282" s="195"/>
      <c r="N282" s="196"/>
      <c r="O282" s="196"/>
      <c r="P282" s="197">
        <f>SUM(P283:P294)</f>
        <v>0</v>
      </c>
      <c r="Q282" s="196"/>
      <c r="R282" s="197">
        <f>SUM(R283:R294)</f>
        <v>0</v>
      </c>
      <c r="S282" s="196"/>
      <c r="T282" s="198">
        <f>SUM(T283:T294)</f>
        <v>0</v>
      </c>
      <c r="AR282" s="199" t="s">
        <v>80</v>
      </c>
      <c r="AT282" s="200" t="s">
        <v>71</v>
      </c>
      <c r="AU282" s="200" t="s">
        <v>80</v>
      </c>
      <c r="AY282" s="199" t="s">
        <v>133</v>
      </c>
      <c r="BK282" s="201">
        <f>SUM(BK283:BK294)</f>
        <v>0</v>
      </c>
    </row>
    <row r="283" spans="2:65" s="1" customFormat="1" ht="22.5" customHeight="1">
      <c r="B283" s="38"/>
      <c r="C283" s="204" t="s">
        <v>489</v>
      </c>
      <c r="D283" s="204" t="s">
        <v>136</v>
      </c>
      <c r="E283" s="205" t="s">
        <v>1017</v>
      </c>
      <c r="F283" s="206" t="s">
        <v>1018</v>
      </c>
      <c r="G283" s="207" t="s">
        <v>197</v>
      </c>
      <c r="H283" s="208">
        <v>57.049</v>
      </c>
      <c r="I283" s="209"/>
      <c r="J283" s="210">
        <f>ROUND(I283*H283,2)</f>
        <v>0</v>
      </c>
      <c r="K283" s="206" t="s">
        <v>140</v>
      </c>
      <c r="L283" s="43"/>
      <c r="M283" s="211" t="s">
        <v>19</v>
      </c>
      <c r="N283" s="212" t="s">
        <v>44</v>
      </c>
      <c r="O283" s="79"/>
      <c r="P283" s="213">
        <f>O283*H283</f>
        <v>0</v>
      </c>
      <c r="Q283" s="213">
        <v>0</v>
      </c>
      <c r="R283" s="213">
        <f>Q283*H283</f>
        <v>0</v>
      </c>
      <c r="S283" s="213">
        <v>0</v>
      </c>
      <c r="T283" s="214">
        <f>S283*H283</f>
        <v>0</v>
      </c>
      <c r="AR283" s="17" t="s">
        <v>141</v>
      </c>
      <c r="AT283" s="17" t="s">
        <v>136</v>
      </c>
      <c r="AU283" s="17" t="s">
        <v>142</v>
      </c>
      <c r="AY283" s="17" t="s">
        <v>133</v>
      </c>
      <c r="BE283" s="215">
        <f>IF(N283="základní",J283,0)</f>
        <v>0</v>
      </c>
      <c r="BF283" s="215">
        <f>IF(N283="snížená",J283,0)</f>
        <v>0</v>
      </c>
      <c r="BG283" s="215">
        <f>IF(N283="zákl. přenesená",J283,0)</f>
        <v>0</v>
      </c>
      <c r="BH283" s="215">
        <f>IF(N283="sníž. přenesená",J283,0)</f>
        <v>0</v>
      </c>
      <c r="BI283" s="215">
        <f>IF(N283="nulová",J283,0)</f>
        <v>0</v>
      </c>
      <c r="BJ283" s="17" t="s">
        <v>142</v>
      </c>
      <c r="BK283" s="215">
        <f>ROUND(I283*H283,2)</f>
        <v>0</v>
      </c>
      <c r="BL283" s="17" t="s">
        <v>141</v>
      </c>
      <c r="BM283" s="17" t="s">
        <v>1019</v>
      </c>
    </row>
    <row r="284" spans="2:47" s="1" customFormat="1" ht="12">
      <c r="B284" s="38"/>
      <c r="C284" s="39"/>
      <c r="D284" s="216" t="s">
        <v>144</v>
      </c>
      <c r="E284" s="39"/>
      <c r="F284" s="217" t="s">
        <v>199</v>
      </c>
      <c r="G284" s="39"/>
      <c r="H284" s="39"/>
      <c r="I284" s="130"/>
      <c r="J284" s="39"/>
      <c r="K284" s="39"/>
      <c r="L284" s="43"/>
      <c r="M284" s="218"/>
      <c r="N284" s="79"/>
      <c r="O284" s="79"/>
      <c r="P284" s="79"/>
      <c r="Q284" s="79"/>
      <c r="R284" s="79"/>
      <c r="S284" s="79"/>
      <c r="T284" s="80"/>
      <c r="AT284" s="17" t="s">
        <v>144</v>
      </c>
      <c r="AU284" s="17" t="s">
        <v>142</v>
      </c>
    </row>
    <row r="285" spans="2:65" s="1" customFormat="1" ht="22.5" customHeight="1">
      <c r="B285" s="38"/>
      <c r="C285" s="204" t="s">
        <v>502</v>
      </c>
      <c r="D285" s="204" t="s">
        <v>136</v>
      </c>
      <c r="E285" s="205" t="s">
        <v>1020</v>
      </c>
      <c r="F285" s="206" t="s">
        <v>1021</v>
      </c>
      <c r="G285" s="207" t="s">
        <v>197</v>
      </c>
      <c r="H285" s="208">
        <v>114.098</v>
      </c>
      <c r="I285" s="209"/>
      <c r="J285" s="210">
        <f>ROUND(I285*H285,2)</f>
        <v>0</v>
      </c>
      <c r="K285" s="206" t="s">
        <v>140</v>
      </c>
      <c r="L285" s="43"/>
      <c r="M285" s="211" t="s">
        <v>19</v>
      </c>
      <c r="N285" s="212" t="s">
        <v>44</v>
      </c>
      <c r="O285" s="79"/>
      <c r="P285" s="213">
        <f>O285*H285</f>
        <v>0</v>
      </c>
      <c r="Q285" s="213">
        <v>0</v>
      </c>
      <c r="R285" s="213">
        <f>Q285*H285</f>
        <v>0</v>
      </c>
      <c r="S285" s="213">
        <v>0</v>
      </c>
      <c r="T285" s="214">
        <f>S285*H285</f>
        <v>0</v>
      </c>
      <c r="AR285" s="17" t="s">
        <v>141</v>
      </c>
      <c r="AT285" s="17" t="s">
        <v>136</v>
      </c>
      <c r="AU285" s="17" t="s">
        <v>142</v>
      </c>
      <c r="AY285" s="17" t="s">
        <v>133</v>
      </c>
      <c r="BE285" s="215">
        <f>IF(N285="základní",J285,0)</f>
        <v>0</v>
      </c>
      <c r="BF285" s="215">
        <f>IF(N285="snížená",J285,0)</f>
        <v>0</v>
      </c>
      <c r="BG285" s="215">
        <f>IF(N285="zákl. přenesená",J285,0)</f>
        <v>0</v>
      </c>
      <c r="BH285" s="215">
        <f>IF(N285="sníž. přenesená",J285,0)</f>
        <v>0</v>
      </c>
      <c r="BI285" s="215">
        <f>IF(N285="nulová",J285,0)</f>
        <v>0</v>
      </c>
      <c r="BJ285" s="17" t="s">
        <v>142</v>
      </c>
      <c r="BK285" s="215">
        <f>ROUND(I285*H285,2)</f>
        <v>0</v>
      </c>
      <c r="BL285" s="17" t="s">
        <v>141</v>
      </c>
      <c r="BM285" s="17" t="s">
        <v>1022</v>
      </c>
    </row>
    <row r="286" spans="2:47" s="1" customFormat="1" ht="12">
      <c r="B286" s="38"/>
      <c r="C286" s="39"/>
      <c r="D286" s="216" t="s">
        <v>144</v>
      </c>
      <c r="E286" s="39"/>
      <c r="F286" s="217" t="s">
        <v>199</v>
      </c>
      <c r="G286" s="39"/>
      <c r="H286" s="39"/>
      <c r="I286" s="130"/>
      <c r="J286" s="39"/>
      <c r="K286" s="39"/>
      <c r="L286" s="43"/>
      <c r="M286" s="218"/>
      <c r="N286" s="79"/>
      <c r="O286" s="79"/>
      <c r="P286" s="79"/>
      <c r="Q286" s="79"/>
      <c r="R286" s="79"/>
      <c r="S286" s="79"/>
      <c r="T286" s="80"/>
      <c r="AT286" s="17" t="s">
        <v>144</v>
      </c>
      <c r="AU286" s="17" t="s">
        <v>142</v>
      </c>
    </row>
    <row r="287" spans="2:51" s="11" customFormat="1" ht="12">
      <c r="B287" s="219"/>
      <c r="C287" s="220"/>
      <c r="D287" s="216" t="s">
        <v>208</v>
      </c>
      <c r="E287" s="220"/>
      <c r="F287" s="221" t="s">
        <v>1023</v>
      </c>
      <c r="G287" s="220"/>
      <c r="H287" s="222">
        <v>114.098</v>
      </c>
      <c r="I287" s="223"/>
      <c r="J287" s="220"/>
      <c r="K287" s="220"/>
      <c r="L287" s="224"/>
      <c r="M287" s="225"/>
      <c r="N287" s="226"/>
      <c r="O287" s="226"/>
      <c r="P287" s="226"/>
      <c r="Q287" s="226"/>
      <c r="R287" s="226"/>
      <c r="S287" s="226"/>
      <c r="T287" s="227"/>
      <c r="AT287" s="228" t="s">
        <v>208</v>
      </c>
      <c r="AU287" s="228" t="s">
        <v>142</v>
      </c>
      <c r="AV287" s="11" t="s">
        <v>142</v>
      </c>
      <c r="AW287" s="11" t="s">
        <v>4</v>
      </c>
      <c r="AX287" s="11" t="s">
        <v>80</v>
      </c>
      <c r="AY287" s="228" t="s">
        <v>133</v>
      </c>
    </row>
    <row r="288" spans="2:65" s="1" customFormat="1" ht="16.5" customHeight="1">
      <c r="B288" s="38"/>
      <c r="C288" s="204" t="s">
        <v>506</v>
      </c>
      <c r="D288" s="204" t="s">
        <v>136</v>
      </c>
      <c r="E288" s="205" t="s">
        <v>201</v>
      </c>
      <c r="F288" s="206" t="s">
        <v>202</v>
      </c>
      <c r="G288" s="207" t="s">
        <v>197</v>
      </c>
      <c r="H288" s="208">
        <v>57.049</v>
      </c>
      <c r="I288" s="209"/>
      <c r="J288" s="210">
        <f>ROUND(I288*H288,2)</f>
        <v>0</v>
      </c>
      <c r="K288" s="206" t="s">
        <v>140</v>
      </c>
      <c r="L288" s="43"/>
      <c r="M288" s="211" t="s">
        <v>19</v>
      </c>
      <c r="N288" s="212" t="s">
        <v>44</v>
      </c>
      <c r="O288" s="79"/>
      <c r="P288" s="213">
        <f>O288*H288</f>
        <v>0</v>
      </c>
      <c r="Q288" s="213">
        <v>0</v>
      </c>
      <c r="R288" s="213">
        <f>Q288*H288</f>
        <v>0</v>
      </c>
      <c r="S288" s="213">
        <v>0</v>
      </c>
      <c r="T288" s="214">
        <f>S288*H288</f>
        <v>0</v>
      </c>
      <c r="AR288" s="17" t="s">
        <v>141</v>
      </c>
      <c r="AT288" s="17" t="s">
        <v>136</v>
      </c>
      <c r="AU288" s="17" t="s">
        <v>142</v>
      </c>
      <c r="AY288" s="17" t="s">
        <v>133</v>
      </c>
      <c r="BE288" s="215">
        <f>IF(N288="základní",J288,0)</f>
        <v>0</v>
      </c>
      <c r="BF288" s="215">
        <f>IF(N288="snížená",J288,0)</f>
        <v>0</v>
      </c>
      <c r="BG288" s="215">
        <f>IF(N288="zákl. přenesená",J288,0)</f>
        <v>0</v>
      </c>
      <c r="BH288" s="215">
        <f>IF(N288="sníž. přenesená",J288,0)</f>
        <v>0</v>
      </c>
      <c r="BI288" s="215">
        <f>IF(N288="nulová",J288,0)</f>
        <v>0</v>
      </c>
      <c r="BJ288" s="17" t="s">
        <v>142</v>
      </c>
      <c r="BK288" s="215">
        <f>ROUND(I288*H288,2)</f>
        <v>0</v>
      </c>
      <c r="BL288" s="17" t="s">
        <v>141</v>
      </c>
      <c r="BM288" s="17" t="s">
        <v>1024</v>
      </c>
    </row>
    <row r="289" spans="2:47" s="1" customFormat="1" ht="12">
      <c r="B289" s="38"/>
      <c r="C289" s="39"/>
      <c r="D289" s="216" t="s">
        <v>144</v>
      </c>
      <c r="E289" s="39"/>
      <c r="F289" s="217" t="s">
        <v>1025</v>
      </c>
      <c r="G289" s="39"/>
      <c r="H289" s="39"/>
      <c r="I289" s="130"/>
      <c r="J289" s="39"/>
      <c r="K289" s="39"/>
      <c r="L289" s="43"/>
      <c r="M289" s="218"/>
      <c r="N289" s="79"/>
      <c r="O289" s="79"/>
      <c r="P289" s="79"/>
      <c r="Q289" s="79"/>
      <c r="R289" s="79"/>
      <c r="S289" s="79"/>
      <c r="T289" s="80"/>
      <c r="AT289" s="17" t="s">
        <v>144</v>
      </c>
      <c r="AU289" s="17" t="s">
        <v>142</v>
      </c>
    </row>
    <row r="290" spans="2:65" s="1" customFormat="1" ht="22.5" customHeight="1">
      <c r="B290" s="38"/>
      <c r="C290" s="204" t="s">
        <v>514</v>
      </c>
      <c r="D290" s="204" t="s">
        <v>136</v>
      </c>
      <c r="E290" s="205" t="s">
        <v>205</v>
      </c>
      <c r="F290" s="206" t="s">
        <v>206</v>
      </c>
      <c r="G290" s="207" t="s">
        <v>197</v>
      </c>
      <c r="H290" s="208">
        <v>627.539</v>
      </c>
      <c r="I290" s="209"/>
      <c r="J290" s="210">
        <f>ROUND(I290*H290,2)</f>
        <v>0</v>
      </c>
      <c r="K290" s="206" t="s">
        <v>140</v>
      </c>
      <c r="L290" s="43"/>
      <c r="M290" s="211" t="s">
        <v>19</v>
      </c>
      <c r="N290" s="212" t="s">
        <v>44</v>
      </c>
      <c r="O290" s="79"/>
      <c r="P290" s="213">
        <f>O290*H290</f>
        <v>0</v>
      </c>
      <c r="Q290" s="213">
        <v>0</v>
      </c>
      <c r="R290" s="213">
        <f>Q290*H290</f>
        <v>0</v>
      </c>
      <c r="S290" s="213">
        <v>0</v>
      </c>
      <c r="T290" s="214">
        <f>S290*H290</f>
        <v>0</v>
      </c>
      <c r="AR290" s="17" t="s">
        <v>141</v>
      </c>
      <c r="AT290" s="17" t="s">
        <v>136</v>
      </c>
      <c r="AU290" s="17" t="s">
        <v>142</v>
      </c>
      <c r="AY290" s="17" t="s">
        <v>133</v>
      </c>
      <c r="BE290" s="215">
        <f>IF(N290="základní",J290,0)</f>
        <v>0</v>
      </c>
      <c r="BF290" s="215">
        <f>IF(N290="snížená",J290,0)</f>
        <v>0</v>
      </c>
      <c r="BG290" s="215">
        <f>IF(N290="zákl. přenesená",J290,0)</f>
        <v>0</v>
      </c>
      <c r="BH290" s="215">
        <f>IF(N290="sníž. přenesená",J290,0)</f>
        <v>0</v>
      </c>
      <c r="BI290" s="215">
        <f>IF(N290="nulová",J290,0)</f>
        <v>0</v>
      </c>
      <c r="BJ290" s="17" t="s">
        <v>142</v>
      </c>
      <c r="BK290" s="215">
        <f>ROUND(I290*H290,2)</f>
        <v>0</v>
      </c>
      <c r="BL290" s="17" t="s">
        <v>141</v>
      </c>
      <c r="BM290" s="17" t="s">
        <v>1026</v>
      </c>
    </row>
    <row r="291" spans="2:47" s="1" customFormat="1" ht="12">
      <c r="B291" s="38"/>
      <c r="C291" s="39"/>
      <c r="D291" s="216" t="s">
        <v>144</v>
      </c>
      <c r="E291" s="39"/>
      <c r="F291" s="217" t="s">
        <v>1025</v>
      </c>
      <c r="G291" s="39"/>
      <c r="H291" s="39"/>
      <c r="I291" s="130"/>
      <c r="J291" s="39"/>
      <c r="K291" s="39"/>
      <c r="L291" s="43"/>
      <c r="M291" s="218"/>
      <c r="N291" s="79"/>
      <c r="O291" s="79"/>
      <c r="P291" s="79"/>
      <c r="Q291" s="79"/>
      <c r="R291" s="79"/>
      <c r="S291" s="79"/>
      <c r="T291" s="80"/>
      <c r="AT291" s="17" t="s">
        <v>144</v>
      </c>
      <c r="AU291" s="17" t="s">
        <v>142</v>
      </c>
    </row>
    <row r="292" spans="2:51" s="11" customFormat="1" ht="12">
      <c r="B292" s="219"/>
      <c r="C292" s="220"/>
      <c r="D292" s="216" t="s">
        <v>208</v>
      </c>
      <c r="E292" s="220"/>
      <c r="F292" s="221" t="s">
        <v>1027</v>
      </c>
      <c r="G292" s="220"/>
      <c r="H292" s="222">
        <v>627.539</v>
      </c>
      <c r="I292" s="223"/>
      <c r="J292" s="220"/>
      <c r="K292" s="220"/>
      <c r="L292" s="224"/>
      <c r="M292" s="225"/>
      <c r="N292" s="226"/>
      <c r="O292" s="226"/>
      <c r="P292" s="226"/>
      <c r="Q292" s="226"/>
      <c r="R292" s="226"/>
      <c r="S292" s="226"/>
      <c r="T292" s="227"/>
      <c r="AT292" s="228" t="s">
        <v>208</v>
      </c>
      <c r="AU292" s="228" t="s">
        <v>142</v>
      </c>
      <c r="AV292" s="11" t="s">
        <v>142</v>
      </c>
      <c r="AW292" s="11" t="s">
        <v>4</v>
      </c>
      <c r="AX292" s="11" t="s">
        <v>80</v>
      </c>
      <c r="AY292" s="228" t="s">
        <v>133</v>
      </c>
    </row>
    <row r="293" spans="2:65" s="1" customFormat="1" ht="22.5" customHeight="1">
      <c r="B293" s="38"/>
      <c r="C293" s="204" t="s">
        <v>518</v>
      </c>
      <c r="D293" s="204" t="s">
        <v>136</v>
      </c>
      <c r="E293" s="205" t="s">
        <v>1028</v>
      </c>
      <c r="F293" s="206" t="s">
        <v>1029</v>
      </c>
      <c r="G293" s="207" t="s">
        <v>197</v>
      </c>
      <c r="H293" s="208">
        <v>57.049</v>
      </c>
      <c r="I293" s="209"/>
      <c r="J293" s="210">
        <f>ROUND(I293*H293,2)</f>
        <v>0</v>
      </c>
      <c r="K293" s="206" t="s">
        <v>19</v>
      </c>
      <c r="L293" s="43"/>
      <c r="M293" s="211" t="s">
        <v>19</v>
      </c>
      <c r="N293" s="212" t="s">
        <v>44</v>
      </c>
      <c r="O293" s="79"/>
      <c r="P293" s="213">
        <f>O293*H293</f>
        <v>0</v>
      </c>
      <c r="Q293" s="213">
        <v>0</v>
      </c>
      <c r="R293" s="213">
        <f>Q293*H293</f>
        <v>0</v>
      </c>
      <c r="S293" s="213">
        <v>0</v>
      </c>
      <c r="T293" s="214">
        <f>S293*H293</f>
        <v>0</v>
      </c>
      <c r="AR293" s="17" t="s">
        <v>141</v>
      </c>
      <c r="AT293" s="17" t="s">
        <v>136</v>
      </c>
      <c r="AU293" s="17" t="s">
        <v>142</v>
      </c>
      <c r="AY293" s="17" t="s">
        <v>133</v>
      </c>
      <c r="BE293" s="215">
        <f>IF(N293="základní",J293,0)</f>
        <v>0</v>
      </c>
      <c r="BF293" s="215">
        <f>IF(N293="snížená",J293,0)</f>
        <v>0</v>
      </c>
      <c r="BG293" s="215">
        <f>IF(N293="zákl. přenesená",J293,0)</f>
        <v>0</v>
      </c>
      <c r="BH293" s="215">
        <f>IF(N293="sníž. přenesená",J293,0)</f>
        <v>0</v>
      </c>
      <c r="BI293" s="215">
        <f>IF(N293="nulová",J293,0)</f>
        <v>0</v>
      </c>
      <c r="BJ293" s="17" t="s">
        <v>142</v>
      </c>
      <c r="BK293" s="215">
        <f>ROUND(I293*H293,2)</f>
        <v>0</v>
      </c>
      <c r="BL293" s="17" t="s">
        <v>141</v>
      </c>
      <c r="BM293" s="17" t="s">
        <v>1030</v>
      </c>
    </row>
    <row r="294" spans="2:47" s="1" customFormat="1" ht="12">
      <c r="B294" s="38"/>
      <c r="C294" s="39"/>
      <c r="D294" s="216" t="s">
        <v>144</v>
      </c>
      <c r="E294" s="39"/>
      <c r="F294" s="217" t="s">
        <v>1031</v>
      </c>
      <c r="G294" s="39"/>
      <c r="H294" s="39"/>
      <c r="I294" s="130"/>
      <c r="J294" s="39"/>
      <c r="K294" s="39"/>
      <c r="L294" s="43"/>
      <c r="M294" s="218"/>
      <c r="N294" s="79"/>
      <c r="O294" s="79"/>
      <c r="P294" s="79"/>
      <c r="Q294" s="79"/>
      <c r="R294" s="79"/>
      <c r="S294" s="79"/>
      <c r="T294" s="80"/>
      <c r="AT294" s="17" t="s">
        <v>144</v>
      </c>
      <c r="AU294" s="17" t="s">
        <v>142</v>
      </c>
    </row>
    <row r="295" spans="2:63" s="10" customFormat="1" ht="22.8" customHeight="1">
      <c r="B295" s="188"/>
      <c r="C295" s="189"/>
      <c r="D295" s="190" t="s">
        <v>71</v>
      </c>
      <c r="E295" s="202" t="s">
        <v>214</v>
      </c>
      <c r="F295" s="202" t="s">
        <v>215</v>
      </c>
      <c r="G295" s="189"/>
      <c r="H295" s="189"/>
      <c r="I295" s="192"/>
      <c r="J295" s="203">
        <f>BK295</f>
        <v>0</v>
      </c>
      <c r="K295" s="189"/>
      <c r="L295" s="194"/>
      <c r="M295" s="195"/>
      <c r="N295" s="196"/>
      <c r="O295" s="196"/>
      <c r="P295" s="197">
        <f>SUM(P296:P297)</f>
        <v>0</v>
      </c>
      <c r="Q295" s="196"/>
      <c r="R295" s="197">
        <f>SUM(R296:R297)</f>
        <v>0</v>
      </c>
      <c r="S295" s="196"/>
      <c r="T295" s="198">
        <f>SUM(T296:T297)</f>
        <v>0</v>
      </c>
      <c r="AR295" s="199" t="s">
        <v>80</v>
      </c>
      <c r="AT295" s="200" t="s">
        <v>71</v>
      </c>
      <c r="AU295" s="200" t="s">
        <v>80</v>
      </c>
      <c r="AY295" s="199" t="s">
        <v>133</v>
      </c>
      <c r="BK295" s="201">
        <f>SUM(BK296:BK297)</f>
        <v>0</v>
      </c>
    </row>
    <row r="296" spans="2:65" s="1" customFormat="1" ht="22.5" customHeight="1">
      <c r="B296" s="38"/>
      <c r="C296" s="204" t="s">
        <v>526</v>
      </c>
      <c r="D296" s="204" t="s">
        <v>136</v>
      </c>
      <c r="E296" s="205" t="s">
        <v>1032</v>
      </c>
      <c r="F296" s="206" t="s">
        <v>1033</v>
      </c>
      <c r="G296" s="207" t="s">
        <v>197</v>
      </c>
      <c r="H296" s="208">
        <v>37.041</v>
      </c>
      <c r="I296" s="209"/>
      <c r="J296" s="210">
        <f>ROUND(I296*H296,2)</f>
        <v>0</v>
      </c>
      <c r="K296" s="206" t="s">
        <v>140</v>
      </c>
      <c r="L296" s="43"/>
      <c r="M296" s="211" t="s">
        <v>19</v>
      </c>
      <c r="N296" s="212" t="s">
        <v>44</v>
      </c>
      <c r="O296" s="79"/>
      <c r="P296" s="213">
        <f>O296*H296</f>
        <v>0</v>
      </c>
      <c r="Q296" s="213">
        <v>0</v>
      </c>
      <c r="R296" s="213">
        <f>Q296*H296</f>
        <v>0</v>
      </c>
      <c r="S296" s="213">
        <v>0</v>
      </c>
      <c r="T296" s="214">
        <f>S296*H296</f>
        <v>0</v>
      </c>
      <c r="AR296" s="17" t="s">
        <v>141</v>
      </c>
      <c r="AT296" s="17" t="s">
        <v>136</v>
      </c>
      <c r="AU296" s="17" t="s">
        <v>142</v>
      </c>
      <c r="AY296" s="17" t="s">
        <v>133</v>
      </c>
      <c r="BE296" s="215">
        <f>IF(N296="základní",J296,0)</f>
        <v>0</v>
      </c>
      <c r="BF296" s="215">
        <f>IF(N296="snížená",J296,0)</f>
        <v>0</v>
      </c>
      <c r="BG296" s="215">
        <f>IF(N296="zákl. přenesená",J296,0)</f>
        <v>0</v>
      </c>
      <c r="BH296" s="215">
        <f>IF(N296="sníž. přenesená",J296,0)</f>
        <v>0</v>
      </c>
      <c r="BI296" s="215">
        <f>IF(N296="nulová",J296,0)</f>
        <v>0</v>
      </c>
      <c r="BJ296" s="17" t="s">
        <v>142</v>
      </c>
      <c r="BK296" s="215">
        <f>ROUND(I296*H296,2)</f>
        <v>0</v>
      </c>
      <c r="BL296" s="17" t="s">
        <v>141</v>
      </c>
      <c r="BM296" s="17" t="s">
        <v>1034</v>
      </c>
    </row>
    <row r="297" spans="2:47" s="1" customFormat="1" ht="12">
      <c r="B297" s="38"/>
      <c r="C297" s="39"/>
      <c r="D297" s="216" t="s">
        <v>144</v>
      </c>
      <c r="E297" s="39"/>
      <c r="F297" s="217" t="s">
        <v>1035</v>
      </c>
      <c r="G297" s="39"/>
      <c r="H297" s="39"/>
      <c r="I297" s="130"/>
      <c r="J297" s="39"/>
      <c r="K297" s="39"/>
      <c r="L297" s="43"/>
      <c r="M297" s="218"/>
      <c r="N297" s="79"/>
      <c r="O297" s="79"/>
      <c r="P297" s="79"/>
      <c r="Q297" s="79"/>
      <c r="R297" s="79"/>
      <c r="S297" s="79"/>
      <c r="T297" s="80"/>
      <c r="AT297" s="17" t="s">
        <v>144</v>
      </c>
      <c r="AU297" s="17" t="s">
        <v>142</v>
      </c>
    </row>
    <row r="298" spans="2:63" s="10" customFormat="1" ht="25.9" customHeight="1">
      <c r="B298" s="188"/>
      <c r="C298" s="189"/>
      <c r="D298" s="190" t="s">
        <v>71</v>
      </c>
      <c r="E298" s="191" t="s">
        <v>221</v>
      </c>
      <c r="F298" s="191" t="s">
        <v>222</v>
      </c>
      <c r="G298" s="189"/>
      <c r="H298" s="189"/>
      <c r="I298" s="192"/>
      <c r="J298" s="193">
        <f>BK298</f>
        <v>0</v>
      </c>
      <c r="K298" s="189"/>
      <c r="L298" s="194"/>
      <c r="M298" s="195"/>
      <c r="N298" s="196"/>
      <c r="O298" s="196"/>
      <c r="P298" s="197">
        <f>P299+P307+P334+P343+P354+P383+P413+P433+P464+P468</f>
        <v>0</v>
      </c>
      <c r="Q298" s="196"/>
      <c r="R298" s="197">
        <f>R299+R307+R334+R343+R354+R383+R413+R433+R464+R468</f>
        <v>4.87227576</v>
      </c>
      <c r="S298" s="196"/>
      <c r="T298" s="198">
        <f>T299+T307+T334+T343+T354+T383+T413+T433+T464+T468</f>
        <v>8.01047715</v>
      </c>
      <c r="AR298" s="199" t="s">
        <v>142</v>
      </c>
      <c r="AT298" s="200" t="s">
        <v>71</v>
      </c>
      <c r="AU298" s="200" t="s">
        <v>72</v>
      </c>
      <c r="AY298" s="199" t="s">
        <v>133</v>
      </c>
      <c r="BK298" s="201">
        <f>BK299+BK307+BK334+BK343+BK354+BK383+BK413+BK433+BK464+BK468</f>
        <v>0</v>
      </c>
    </row>
    <row r="299" spans="2:63" s="10" customFormat="1" ht="22.8" customHeight="1">
      <c r="B299" s="188"/>
      <c r="C299" s="189"/>
      <c r="D299" s="190" t="s">
        <v>71</v>
      </c>
      <c r="E299" s="202" t="s">
        <v>1036</v>
      </c>
      <c r="F299" s="202" t="s">
        <v>1037</v>
      </c>
      <c r="G299" s="189"/>
      <c r="H299" s="189"/>
      <c r="I299" s="192"/>
      <c r="J299" s="203">
        <f>BK299</f>
        <v>0</v>
      </c>
      <c r="K299" s="189"/>
      <c r="L299" s="194"/>
      <c r="M299" s="195"/>
      <c r="N299" s="196"/>
      <c r="O299" s="196"/>
      <c r="P299" s="197">
        <f>SUM(P300:P306)</f>
        <v>0</v>
      </c>
      <c r="Q299" s="196"/>
      <c r="R299" s="197">
        <f>SUM(R300:R306)</f>
        <v>0.0425005</v>
      </c>
      <c r="S299" s="196"/>
      <c r="T299" s="198">
        <f>SUM(T300:T306)</f>
        <v>0</v>
      </c>
      <c r="AR299" s="199" t="s">
        <v>142</v>
      </c>
      <c r="AT299" s="200" t="s">
        <v>71</v>
      </c>
      <c r="AU299" s="200" t="s">
        <v>80</v>
      </c>
      <c r="AY299" s="199" t="s">
        <v>133</v>
      </c>
      <c r="BK299" s="201">
        <f>SUM(BK300:BK306)</f>
        <v>0</v>
      </c>
    </row>
    <row r="300" spans="2:65" s="1" customFormat="1" ht="16.5" customHeight="1">
      <c r="B300" s="38"/>
      <c r="C300" s="204" t="s">
        <v>531</v>
      </c>
      <c r="D300" s="204" t="s">
        <v>136</v>
      </c>
      <c r="E300" s="205" t="s">
        <v>1038</v>
      </c>
      <c r="F300" s="206" t="s">
        <v>1039</v>
      </c>
      <c r="G300" s="207" t="s">
        <v>139</v>
      </c>
      <c r="H300" s="208">
        <v>10.1</v>
      </c>
      <c r="I300" s="209"/>
      <c r="J300" s="210">
        <f>ROUND(I300*H300,2)</f>
        <v>0</v>
      </c>
      <c r="K300" s="206" t="s">
        <v>140</v>
      </c>
      <c r="L300" s="43"/>
      <c r="M300" s="211" t="s">
        <v>19</v>
      </c>
      <c r="N300" s="212" t="s">
        <v>44</v>
      </c>
      <c r="O300" s="79"/>
      <c r="P300" s="213">
        <f>O300*H300</f>
        <v>0</v>
      </c>
      <c r="Q300" s="213">
        <v>0.0035</v>
      </c>
      <c r="R300" s="213">
        <f>Q300*H300</f>
        <v>0.03535</v>
      </c>
      <c r="S300" s="213">
        <v>0</v>
      </c>
      <c r="T300" s="214">
        <f>S300*H300</f>
        <v>0</v>
      </c>
      <c r="AR300" s="17" t="s">
        <v>228</v>
      </c>
      <c r="AT300" s="17" t="s">
        <v>136</v>
      </c>
      <c r="AU300" s="17" t="s">
        <v>142</v>
      </c>
      <c r="AY300" s="17" t="s">
        <v>133</v>
      </c>
      <c r="BE300" s="215">
        <f>IF(N300="základní",J300,0)</f>
        <v>0</v>
      </c>
      <c r="BF300" s="215">
        <f>IF(N300="snížená",J300,0)</f>
        <v>0</v>
      </c>
      <c r="BG300" s="215">
        <f>IF(N300="zákl. přenesená",J300,0)</f>
        <v>0</v>
      </c>
      <c r="BH300" s="215">
        <f>IF(N300="sníž. přenesená",J300,0)</f>
        <v>0</v>
      </c>
      <c r="BI300" s="215">
        <f>IF(N300="nulová",J300,0)</f>
        <v>0</v>
      </c>
      <c r="BJ300" s="17" t="s">
        <v>142</v>
      </c>
      <c r="BK300" s="215">
        <f>ROUND(I300*H300,2)</f>
        <v>0</v>
      </c>
      <c r="BL300" s="17" t="s">
        <v>228</v>
      </c>
      <c r="BM300" s="17" t="s">
        <v>1040</v>
      </c>
    </row>
    <row r="301" spans="2:51" s="11" customFormat="1" ht="12">
      <c r="B301" s="219"/>
      <c r="C301" s="220"/>
      <c r="D301" s="216" t="s">
        <v>208</v>
      </c>
      <c r="E301" s="240" t="s">
        <v>19</v>
      </c>
      <c r="F301" s="221" t="s">
        <v>1041</v>
      </c>
      <c r="G301" s="220"/>
      <c r="H301" s="222">
        <v>10.1</v>
      </c>
      <c r="I301" s="223"/>
      <c r="J301" s="220"/>
      <c r="K301" s="220"/>
      <c r="L301" s="224"/>
      <c r="M301" s="225"/>
      <c r="N301" s="226"/>
      <c r="O301" s="226"/>
      <c r="P301" s="226"/>
      <c r="Q301" s="226"/>
      <c r="R301" s="226"/>
      <c r="S301" s="226"/>
      <c r="T301" s="227"/>
      <c r="AT301" s="228" t="s">
        <v>208</v>
      </c>
      <c r="AU301" s="228" t="s">
        <v>142</v>
      </c>
      <c r="AV301" s="11" t="s">
        <v>142</v>
      </c>
      <c r="AW301" s="11" t="s">
        <v>33</v>
      </c>
      <c r="AX301" s="11" t="s">
        <v>80</v>
      </c>
      <c r="AY301" s="228" t="s">
        <v>133</v>
      </c>
    </row>
    <row r="302" spans="2:65" s="1" customFormat="1" ht="16.5" customHeight="1">
      <c r="B302" s="38"/>
      <c r="C302" s="204" t="s">
        <v>1042</v>
      </c>
      <c r="D302" s="204" t="s">
        <v>136</v>
      </c>
      <c r="E302" s="205" t="s">
        <v>1043</v>
      </c>
      <c r="F302" s="206" t="s">
        <v>1044</v>
      </c>
      <c r="G302" s="207" t="s">
        <v>139</v>
      </c>
      <c r="H302" s="208">
        <v>2.043</v>
      </c>
      <c r="I302" s="209"/>
      <c r="J302" s="210">
        <f>ROUND(I302*H302,2)</f>
        <v>0</v>
      </c>
      <c r="K302" s="206" t="s">
        <v>140</v>
      </c>
      <c r="L302" s="43"/>
      <c r="M302" s="211" t="s">
        <v>19</v>
      </c>
      <c r="N302" s="212" t="s">
        <v>44</v>
      </c>
      <c r="O302" s="79"/>
      <c r="P302" s="213">
        <f>O302*H302</f>
        <v>0</v>
      </c>
      <c r="Q302" s="213">
        <v>0.0035</v>
      </c>
      <c r="R302" s="213">
        <f>Q302*H302</f>
        <v>0.007150500000000001</v>
      </c>
      <c r="S302" s="213">
        <v>0</v>
      </c>
      <c r="T302" s="214">
        <f>S302*H302</f>
        <v>0</v>
      </c>
      <c r="AR302" s="17" t="s">
        <v>228</v>
      </c>
      <c r="AT302" s="17" t="s">
        <v>136</v>
      </c>
      <c r="AU302" s="17" t="s">
        <v>142</v>
      </c>
      <c r="AY302" s="17" t="s">
        <v>133</v>
      </c>
      <c r="BE302" s="215">
        <f>IF(N302="základní",J302,0)</f>
        <v>0</v>
      </c>
      <c r="BF302" s="215">
        <f>IF(N302="snížená",J302,0)</f>
        <v>0</v>
      </c>
      <c r="BG302" s="215">
        <f>IF(N302="zákl. přenesená",J302,0)</f>
        <v>0</v>
      </c>
      <c r="BH302" s="215">
        <f>IF(N302="sníž. přenesená",J302,0)</f>
        <v>0</v>
      </c>
      <c r="BI302" s="215">
        <f>IF(N302="nulová",J302,0)</f>
        <v>0</v>
      </c>
      <c r="BJ302" s="17" t="s">
        <v>142</v>
      </c>
      <c r="BK302" s="215">
        <f>ROUND(I302*H302,2)</f>
        <v>0</v>
      </c>
      <c r="BL302" s="17" t="s">
        <v>228</v>
      </c>
      <c r="BM302" s="17" t="s">
        <v>1045</v>
      </c>
    </row>
    <row r="303" spans="2:51" s="11" customFormat="1" ht="12">
      <c r="B303" s="219"/>
      <c r="C303" s="220"/>
      <c r="D303" s="216" t="s">
        <v>208</v>
      </c>
      <c r="E303" s="240" t="s">
        <v>19</v>
      </c>
      <c r="F303" s="221" t="s">
        <v>1046</v>
      </c>
      <c r="G303" s="220"/>
      <c r="H303" s="222">
        <v>7.7</v>
      </c>
      <c r="I303" s="223"/>
      <c r="J303" s="220"/>
      <c r="K303" s="220"/>
      <c r="L303" s="224"/>
      <c r="M303" s="225"/>
      <c r="N303" s="226"/>
      <c r="O303" s="226"/>
      <c r="P303" s="226"/>
      <c r="Q303" s="226"/>
      <c r="R303" s="226"/>
      <c r="S303" s="226"/>
      <c r="T303" s="227"/>
      <c r="AT303" s="228" t="s">
        <v>208</v>
      </c>
      <c r="AU303" s="228" t="s">
        <v>142</v>
      </c>
      <c r="AV303" s="11" t="s">
        <v>142</v>
      </c>
      <c r="AW303" s="11" t="s">
        <v>33</v>
      </c>
      <c r="AX303" s="11" t="s">
        <v>72</v>
      </c>
      <c r="AY303" s="228" t="s">
        <v>133</v>
      </c>
    </row>
    <row r="304" spans="2:51" s="11" customFormat="1" ht="12">
      <c r="B304" s="219"/>
      <c r="C304" s="220"/>
      <c r="D304" s="216" t="s">
        <v>208</v>
      </c>
      <c r="E304" s="240" t="s">
        <v>19</v>
      </c>
      <c r="F304" s="221" t="s">
        <v>1047</v>
      </c>
      <c r="G304" s="220"/>
      <c r="H304" s="222">
        <v>2.043</v>
      </c>
      <c r="I304" s="223"/>
      <c r="J304" s="220"/>
      <c r="K304" s="220"/>
      <c r="L304" s="224"/>
      <c r="M304" s="225"/>
      <c r="N304" s="226"/>
      <c r="O304" s="226"/>
      <c r="P304" s="226"/>
      <c r="Q304" s="226"/>
      <c r="R304" s="226"/>
      <c r="S304" s="226"/>
      <c r="T304" s="227"/>
      <c r="AT304" s="228" t="s">
        <v>208</v>
      </c>
      <c r="AU304" s="228" t="s">
        <v>142</v>
      </c>
      <c r="AV304" s="11" t="s">
        <v>142</v>
      </c>
      <c r="AW304" s="11" t="s">
        <v>33</v>
      </c>
      <c r="AX304" s="11" t="s">
        <v>80</v>
      </c>
      <c r="AY304" s="228" t="s">
        <v>133</v>
      </c>
    </row>
    <row r="305" spans="2:65" s="1" customFormat="1" ht="22.5" customHeight="1">
      <c r="B305" s="38"/>
      <c r="C305" s="204" t="s">
        <v>1048</v>
      </c>
      <c r="D305" s="204" t="s">
        <v>136</v>
      </c>
      <c r="E305" s="205" t="s">
        <v>1049</v>
      </c>
      <c r="F305" s="206" t="s">
        <v>1050</v>
      </c>
      <c r="G305" s="207" t="s">
        <v>315</v>
      </c>
      <c r="H305" s="229"/>
      <c r="I305" s="209"/>
      <c r="J305" s="210">
        <f>ROUND(I305*H305,2)</f>
        <v>0</v>
      </c>
      <c r="K305" s="206" t="s">
        <v>140</v>
      </c>
      <c r="L305" s="43"/>
      <c r="M305" s="211" t="s">
        <v>19</v>
      </c>
      <c r="N305" s="212" t="s">
        <v>44</v>
      </c>
      <c r="O305" s="79"/>
      <c r="P305" s="213">
        <f>O305*H305</f>
        <v>0</v>
      </c>
      <c r="Q305" s="213">
        <v>0</v>
      </c>
      <c r="R305" s="213">
        <f>Q305*H305</f>
        <v>0</v>
      </c>
      <c r="S305" s="213">
        <v>0</v>
      </c>
      <c r="T305" s="214">
        <f>S305*H305</f>
        <v>0</v>
      </c>
      <c r="AR305" s="17" t="s">
        <v>228</v>
      </c>
      <c r="AT305" s="17" t="s">
        <v>136</v>
      </c>
      <c r="AU305" s="17" t="s">
        <v>142</v>
      </c>
      <c r="AY305" s="17" t="s">
        <v>133</v>
      </c>
      <c r="BE305" s="215">
        <f>IF(N305="základní",J305,0)</f>
        <v>0</v>
      </c>
      <c r="BF305" s="215">
        <f>IF(N305="snížená",J305,0)</f>
        <v>0</v>
      </c>
      <c r="BG305" s="215">
        <f>IF(N305="zákl. přenesená",J305,0)</f>
        <v>0</v>
      </c>
      <c r="BH305" s="215">
        <f>IF(N305="sníž. přenesená",J305,0)</f>
        <v>0</v>
      </c>
      <c r="BI305" s="215">
        <f>IF(N305="nulová",J305,0)</f>
        <v>0</v>
      </c>
      <c r="BJ305" s="17" t="s">
        <v>142</v>
      </c>
      <c r="BK305" s="215">
        <f>ROUND(I305*H305,2)</f>
        <v>0</v>
      </c>
      <c r="BL305" s="17" t="s">
        <v>228</v>
      </c>
      <c r="BM305" s="17" t="s">
        <v>1051</v>
      </c>
    </row>
    <row r="306" spans="2:47" s="1" customFormat="1" ht="12">
      <c r="B306" s="38"/>
      <c r="C306" s="39"/>
      <c r="D306" s="216" t="s">
        <v>144</v>
      </c>
      <c r="E306" s="39"/>
      <c r="F306" s="217" t="s">
        <v>1052</v>
      </c>
      <c r="G306" s="39"/>
      <c r="H306" s="39"/>
      <c r="I306" s="130"/>
      <c r="J306" s="39"/>
      <c r="K306" s="39"/>
      <c r="L306" s="43"/>
      <c r="M306" s="218"/>
      <c r="N306" s="79"/>
      <c r="O306" s="79"/>
      <c r="P306" s="79"/>
      <c r="Q306" s="79"/>
      <c r="R306" s="79"/>
      <c r="S306" s="79"/>
      <c r="T306" s="80"/>
      <c r="AT306" s="17" t="s">
        <v>144</v>
      </c>
      <c r="AU306" s="17" t="s">
        <v>142</v>
      </c>
    </row>
    <row r="307" spans="2:63" s="10" customFormat="1" ht="22.8" customHeight="1">
      <c r="B307" s="188"/>
      <c r="C307" s="189"/>
      <c r="D307" s="190" t="s">
        <v>71</v>
      </c>
      <c r="E307" s="202" t="s">
        <v>1053</v>
      </c>
      <c r="F307" s="202" t="s">
        <v>1054</v>
      </c>
      <c r="G307" s="189"/>
      <c r="H307" s="189"/>
      <c r="I307" s="192"/>
      <c r="J307" s="203">
        <f>BK307</f>
        <v>0</v>
      </c>
      <c r="K307" s="189"/>
      <c r="L307" s="194"/>
      <c r="M307" s="195"/>
      <c r="N307" s="196"/>
      <c r="O307" s="196"/>
      <c r="P307" s="197">
        <f>SUM(P308:P333)</f>
        <v>0</v>
      </c>
      <c r="Q307" s="196"/>
      <c r="R307" s="197">
        <f>SUM(R308:R333)</f>
        <v>0.2334799</v>
      </c>
      <c r="S307" s="196"/>
      <c r="T307" s="198">
        <f>SUM(T308:T333)</f>
        <v>0</v>
      </c>
      <c r="AR307" s="199" t="s">
        <v>142</v>
      </c>
      <c r="AT307" s="200" t="s">
        <v>71</v>
      </c>
      <c r="AU307" s="200" t="s">
        <v>80</v>
      </c>
      <c r="AY307" s="199" t="s">
        <v>133</v>
      </c>
      <c r="BK307" s="201">
        <f>SUM(BK308:BK333)</f>
        <v>0</v>
      </c>
    </row>
    <row r="308" spans="2:65" s="1" customFormat="1" ht="22.5" customHeight="1">
      <c r="B308" s="38"/>
      <c r="C308" s="204" t="s">
        <v>1055</v>
      </c>
      <c r="D308" s="204" t="s">
        <v>136</v>
      </c>
      <c r="E308" s="205" t="s">
        <v>1056</v>
      </c>
      <c r="F308" s="206" t="s">
        <v>1057</v>
      </c>
      <c r="G308" s="207" t="s">
        <v>139</v>
      </c>
      <c r="H308" s="208">
        <v>74.5</v>
      </c>
      <c r="I308" s="209"/>
      <c r="J308" s="210">
        <f>ROUND(I308*H308,2)</f>
        <v>0</v>
      </c>
      <c r="K308" s="206" t="s">
        <v>140</v>
      </c>
      <c r="L308" s="43"/>
      <c r="M308" s="211" t="s">
        <v>19</v>
      </c>
      <c r="N308" s="212" t="s">
        <v>44</v>
      </c>
      <c r="O308" s="79"/>
      <c r="P308" s="213">
        <f>O308*H308</f>
        <v>0</v>
      </c>
      <c r="Q308" s="213">
        <v>0</v>
      </c>
      <c r="R308" s="213">
        <f>Q308*H308</f>
        <v>0</v>
      </c>
      <c r="S308" s="213">
        <v>0</v>
      </c>
      <c r="T308" s="214">
        <f>S308*H308</f>
        <v>0</v>
      </c>
      <c r="AR308" s="17" t="s">
        <v>228</v>
      </c>
      <c r="AT308" s="17" t="s">
        <v>136</v>
      </c>
      <c r="AU308" s="17" t="s">
        <v>142</v>
      </c>
      <c r="AY308" s="17" t="s">
        <v>133</v>
      </c>
      <c r="BE308" s="215">
        <f>IF(N308="základní",J308,0)</f>
        <v>0</v>
      </c>
      <c r="BF308" s="215">
        <f>IF(N308="snížená",J308,0)</f>
        <v>0</v>
      </c>
      <c r="BG308" s="215">
        <f>IF(N308="zákl. přenesená",J308,0)</f>
        <v>0</v>
      </c>
      <c r="BH308" s="215">
        <f>IF(N308="sníž. přenesená",J308,0)</f>
        <v>0</v>
      </c>
      <c r="BI308" s="215">
        <f>IF(N308="nulová",J308,0)</f>
        <v>0</v>
      </c>
      <c r="BJ308" s="17" t="s">
        <v>142</v>
      </c>
      <c r="BK308" s="215">
        <f>ROUND(I308*H308,2)</f>
        <v>0</v>
      </c>
      <c r="BL308" s="17" t="s">
        <v>228</v>
      </c>
      <c r="BM308" s="17" t="s">
        <v>1058</v>
      </c>
    </row>
    <row r="309" spans="2:47" s="1" customFormat="1" ht="12">
      <c r="B309" s="38"/>
      <c r="C309" s="39"/>
      <c r="D309" s="216" t="s">
        <v>144</v>
      </c>
      <c r="E309" s="39"/>
      <c r="F309" s="217" t="s">
        <v>1059</v>
      </c>
      <c r="G309" s="39"/>
      <c r="H309" s="39"/>
      <c r="I309" s="130"/>
      <c r="J309" s="39"/>
      <c r="K309" s="39"/>
      <c r="L309" s="43"/>
      <c r="M309" s="218"/>
      <c r="N309" s="79"/>
      <c r="O309" s="79"/>
      <c r="P309" s="79"/>
      <c r="Q309" s="79"/>
      <c r="R309" s="79"/>
      <c r="S309" s="79"/>
      <c r="T309" s="80"/>
      <c r="AT309" s="17" t="s">
        <v>144</v>
      </c>
      <c r="AU309" s="17" t="s">
        <v>142</v>
      </c>
    </row>
    <row r="310" spans="2:51" s="13" customFormat="1" ht="12">
      <c r="B310" s="257"/>
      <c r="C310" s="258"/>
      <c r="D310" s="216" t="s">
        <v>208</v>
      </c>
      <c r="E310" s="259" t="s">
        <v>19</v>
      </c>
      <c r="F310" s="260" t="s">
        <v>855</v>
      </c>
      <c r="G310" s="258"/>
      <c r="H310" s="259" t="s">
        <v>19</v>
      </c>
      <c r="I310" s="261"/>
      <c r="J310" s="258"/>
      <c r="K310" s="258"/>
      <c r="L310" s="262"/>
      <c r="M310" s="263"/>
      <c r="N310" s="264"/>
      <c r="O310" s="264"/>
      <c r="P310" s="264"/>
      <c r="Q310" s="264"/>
      <c r="R310" s="264"/>
      <c r="S310" s="264"/>
      <c r="T310" s="265"/>
      <c r="AT310" s="266" t="s">
        <v>208</v>
      </c>
      <c r="AU310" s="266" t="s">
        <v>142</v>
      </c>
      <c r="AV310" s="13" t="s">
        <v>80</v>
      </c>
      <c r="AW310" s="13" t="s">
        <v>33</v>
      </c>
      <c r="AX310" s="13" t="s">
        <v>72</v>
      </c>
      <c r="AY310" s="266" t="s">
        <v>133</v>
      </c>
    </row>
    <row r="311" spans="2:51" s="11" customFormat="1" ht="12">
      <c r="B311" s="219"/>
      <c r="C311" s="220"/>
      <c r="D311" s="216" t="s">
        <v>208</v>
      </c>
      <c r="E311" s="240" t="s">
        <v>19</v>
      </c>
      <c r="F311" s="221" t="s">
        <v>1060</v>
      </c>
      <c r="G311" s="220"/>
      <c r="H311" s="222">
        <v>74.5</v>
      </c>
      <c r="I311" s="223"/>
      <c r="J311" s="220"/>
      <c r="K311" s="220"/>
      <c r="L311" s="224"/>
      <c r="M311" s="225"/>
      <c r="N311" s="226"/>
      <c r="O311" s="226"/>
      <c r="P311" s="226"/>
      <c r="Q311" s="226"/>
      <c r="R311" s="226"/>
      <c r="S311" s="226"/>
      <c r="T311" s="227"/>
      <c r="AT311" s="228" t="s">
        <v>208</v>
      </c>
      <c r="AU311" s="228" t="s">
        <v>142</v>
      </c>
      <c r="AV311" s="11" t="s">
        <v>142</v>
      </c>
      <c r="AW311" s="11" t="s">
        <v>33</v>
      </c>
      <c r="AX311" s="11" t="s">
        <v>72</v>
      </c>
      <c r="AY311" s="228" t="s">
        <v>133</v>
      </c>
    </row>
    <row r="312" spans="2:51" s="12" customFormat="1" ht="12">
      <c r="B312" s="246"/>
      <c r="C312" s="247"/>
      <c r="D312" s="216" t="s">
        <v>208</v>
      </c>
      <c r="E312" s="248" t="s">
        <v>19</v>
      </c>
      <c r="F312" s="249" t="s">
        <v>750</v>
      </c>
      <c r="G312" s="247"/>
      <c r="H312" s="250">
        <v>74.5</v>
      </c>
      <c r="I312" s="251"/>
      <c r="J312" s="247"/>
      <c r="K312" s="247"/>
      <c r="L312" s="252"/>
      <c r="M312" s="253"/>
      <c r="N312" s="254"/>
      <c r="O312" s="254"/>
      <c r="P312" s="254"/>
      <c r="Q312" s="254"/>
      <c r="R312" s="254"/>
      <c r="S312" s="254"/>
      <c r="T312" s="255"/>
      <c r="AT312" s="256" t="s">
        <v>208</v>
      </c>
      <c r="AU312" s="256" t="s">
        <v>142</v>
      </c>
      <c r="AV312" s="12" t="s">
        <v>141</v>
      </c>
      <c r="AW312" s="12" t="s">
        <v>33</v>
      </c>
      <c r="AX312" s="12" t="s">
        <v>80</v>
      </c>
      <c r="AY312" s="256" t="s">
        <v>133</v>
      </c>
    </row>
    <row r="313" spans="2:65" s="1" customFormat="1" ht="16.5" customHeight="1">
      <c r="B313" s="38"/>
      <c r="C313" s="230" t="s">
        <v>541</v>
      </c>
      <c r="D313" s="230" t="s">
        <v>439</v>
      </c>
      <c r="E313" s="231" t="s">
        <v>1061</v>
      </c>
      <c r="F313" s="232" t="s">
        <v>1062</v>
      </c>
      <c r="G313" s="233" t="s">
        <v>139</v>
      </c>
      <c r="H313" s="234">
        <v>62.526</v>
      </c>
      <c r="I313" s="235"/>
      <c r="J313" s="236">
        <f>ROUND(I313*H313,2)</f>
        <v>0</v>
      </c>
      <c r="K313" s="232" t="s">
        <v>140</v>
      </c>
      <c r="L313" s="237"/>
      <c r="M313" s="238" t="s">
        <v>19</v>
      </c>
      <c r="N313" s="239" t="s">
        <v>44</v>
      </c>
      <c r="O313" s="79"/>
      <c r="P313" s="213">
        <f>O313*H313</f>
        <v>0</v>
      </c>
      <c r="Q313" s="213">
        <v>0.0024</v>
      </c>
      <c r="R313" s="213">
        <f>Q313*H313</f>
        <v>0.15006239999999998</v>
      </c>
      <c r="S313" s="213">
        <v>0</v>
      </c>
      <c r="T313" s="214">
        <f>S313*H313</f>
        <v>0</v>
      </c>
      <c r="AR313" s="17" t="s">
        <v>359</v>
      </c>
      <c r="AT313" s="17" t="s">
        <v>439</v>
      </c>
      <c r="AU313" s="17" t="s">
        <v>142</v>
      </c>
      <c r="AY313" s="17" t="s">
        <v>133</v>
      </c>
      <c r="BE313" s="215">
        <f>IF(N313="základní",J313,0)</f>
        <v>0</v>
      </c>
      <c r="BF313" s="215">
        <f>IF(N313="snížená",J313,0)</f>
        <v>0</v>
      </c>
      <c r="BG313" s="215">
        <f>IF(N313="zákl. přenesená",J313,0)</f>
        <v>0</v>
      </c>
      <c r="BH313" s="215">
        <f>IF(N313="sníž. přenesená",J313,0)</f>
        <v>0</v>
      </c>
      <c r="BI313" s="215">
        <f>IF(N313="nulová",J313,0)</f>
        <v>0</v>
      </c>
      <c r="BJ313" s="17" t="s">
        <v>142</v>
      </c>
      <c r="BK313" s="215">
        <f>ROUND(I313*H313,2)</f>
        <v>0</v>
      </c>
      <c r="BL313" s="17" t="s">
        <v>228</v>
      </c>
      <c r="BM313" s="17" t="s">
        <v>1063</v>
      </c>
    </row>
    <row r="314" spans="2:51" s="13" customFormat="1" ht="12">
      <c r="B314" s="257"/>
      <c r="C314" s="258"/>
      <c r="D314" s="216" t="s">
        <v>208</v>
      </c>
      <c r="E314" s="259" t="s">
        <v>19</v>
      </c>
      <c r="F314" s="260" t="s">
        <v>1064</v>
      </c>
      <c r="G314" s="258"/>
      <c r="H314" s="259" t="s">
        <v>19</v>
      </c>
      <c r="I314" s="261"/>
      <c r="J314" s="258"/>
      <c r="K314" s="258"/>
      <c r="L314" s="262"/>
      <c r="M314" s="263"/>
      <c r="N314" s="264"/>
      <c r="O314" s="264"/>
      <c r="P314" s="264"/>
      <c r="Q314" s="264"/>
      <c r="R314" s="264"/>
      <c r="S314" s="264"/>
      <c r="T314" s="265"/>
      <c r="AT314" s="266" t="s">
        <v>208</v>
      </c>
      <c r="AU314" s="266" t="s">
        <v>142</v>
      </c>
      <c r="AV314" s="13" t="s">
        <v>80</v>
      </c>
      <c r="AW314" s="13" t="s">
        <v>33</v>
      </c>
      <c r="AX314" s="13" t="s">
        <v>72</v>
      </c>
      <c r="AY314" s="266" t="s">
        <v>133</v>
      </c>
    </row>
    <row r="315" spans="2:51" s="11" customFormat="1" ht="12">
      <c r="B315" s="219"/>
      <c r="C315" s="220"/>
      <c r="D315" s="216" t="s">
        <v>208</v>
      </c>
      <c r="E315" s="240" t="s">
        <v>19</v>
      </c>
      <c r="F315" s="221" t="s">
        <v>1065</v>
      </c>
      <c r="G315" s="220"/>
      <c r="H315" s="222">
        <v>62.526</v>
      </c>
      <c r="I315" s="223"/>
      <c r="J315" s="220"/>
      <c r="K315" s="220"/>
      <c r="L315" s="224"/>
      <c r="M315" s="225"/>
      <c r="N315" s="226"/>
      <c r="O315" s="226"/>
      <c r="P315" s="226"/>
      <c r="Q315" s="226"/>
      <c r="R315" s="226"/>
      <c r="S315" s="226"/>
      <c r="T315" s="227"/>
      <c r="AT315" s="228" t="s">
        <v>208</v>
      </c>
      <c r="AU315" s="228" t="s">
        <v>142</v>
      </c>
      <c r="AV315" s="11" t="s">
        <v>142</v>
      </c>
      <c r="AW315" s="11" t="s">
        <v>33</v>
      </c>
      <c r="AX315" s="11" t="s">
        <v>72</v>
      </c>
      <c r="AY315" s="228" t="s">
        <v>133</v>
      </c>
    </row>
    <row r="316" spans="2:51" s="12" customFormat="1" ht="12">
      <c r="B316" s="246"/>
      <c r="C316" s="247"/>
      <c r="D316" s="216" t="s">
        <v>208</v>
      </c>
      <c r="E316" s="248" t="s">
        <v>19</v>
      </c>
      <c r="F316" s="249" t="s">
        <v>750</v>
      </c>
      <c r="G316" s="247"/>
      <c r="H316" s="250">
        <v>62.526</v>
      </c>
      <c r="I316" s="251"/>
      <c r="J316" s="247"/>
      <c r="K316" s="247"/>
      <c r="L316" s="252"/>
      <c r="M316" s="253"/>
      <c r="N316" s="254"/>
      <c r="O316" s="254"/>
      <c r="P316" s="254"/>
      <c r="Q316" s="254"/>
      <c r="R316" s="254"/>
      <c r="S316" s="254"/>
      <c r="T316" s="255"/>
      <c r="AT316" s="256" t="s">
        <v>208</v>
      </c>
      <c r="AU316" s="256" t="s">
        <v>142</v>
      </c>
      <c r="AV316" s="12" t="s">
        <v>141</v>
      </c>
      <c r="AW316" s="12" t="s">
        <v>33</v>
      </c>
      <c r="AX316" s="12" t="s">
        <v>80</v>
      </c>
      <c r="AY316" s="256" t="s">
        <v>133</v>
      </c>
    </row>
    <row r="317" spans="2:65" s="1" customFormat="1" ht="22.5" customHeight="1">
      <c r="B317" s="38"/>
      <c r="C317" s="230" t="s">
        <v>545</v>
      </c>
      <c r="D317" s="230" t="s">
        <v>439</v>
      </c>
      <c r="E317" s="231" t="s">
        <v>1066</v>
      </c>
      <c r="F317" s="232" t="s">
        <v>1067</v>
      </c>
      <c r="G317" s="233" t="s">
        <v>139</v>
      </c>
      <c r="H317" s="234">
        <v>13.47</v>
      </c>
      <c r="I317" s="235"/>
      <c r="J317" s="236">
        <f>ROUND(I317*H317,2)</f>
        <v>0</v>
      </c>
      <c r="K317" s="232" t="s">
        <v>140</v>
      </c>
      <c r="L317" s="237"/>
      <c r="M317" s="238" t="s">
        <v>19</v>
      </c>
      <c r="N317" s="239" t="s">
        <v>44</v>
      </c>
      <c r="O317" s="79"/>
      <c r="P317" s="213">
        <f>O317*H317</f>
        <v>0</v>
      </c>
      <c r="Q317" s="213">
        <v>0.0025</v>
      </c>
      <c r="R317" s="213">
        <f>Q317*H317</f>
        <v>0.033675000000000004</v>
      </c>
      <c r="S317" s="213">
        <v>0</v>
      </c>
      <c r="T317" s="214">
        <f>S317*H317</f>
        <v>0</v>
      </c>
      <c r="AR317" s="17" t="s">
        <v>359</v>
      </c>
      <c r="AT317" s="17" t="s">
        <v>439</v>
      </c>
      <c r="AU317" s="17" t="s">
        <v>142</v>
      </c>
      <c r="AY317" s="17" t="s">
        <v>133</v>
      </c>
      <c r="BE317" s="215">
        <f>IF(N317="základní",J317,0)</f>
        <v>0</v>
      </c>
      <c r="BF317" s="215">
        <f>IF(N317="snížená",J317,0)</f>
        <v>0</v>
      </c>
      <c r="BG317" s="215">
        <f>IF(N317="zákl. přenesená",J317,0)</f>
        <v>0</v>
      </c>
      <c r="BH317" s="215">
        <f>IF(N317="sníž. přenesená",J317,0)</f>
        <v>0</v>
      </c>
      <c r="BI317" s="215">
        <f>IF(N317="nulová",J317,0)</f>
        <v>0</v>
      </c>
      <c r="BJ317" s="17" t="s">
        <v>142</v>
      </c>
      <c r="BK317" s="215">
        <f>ROUND(I317*H317,2)</f>
        <v>0</v>
      </c>
      <c r="BL317" s="17" t="s">
        <v>228</v>
      </c>
      <c r="BM317" s="17" t="s">
        <v>1068</v>
      </c>
    </row>
    <row r="318" spans="2:51" s="13" customFormat="1" ht="12">
      <c r="B318" s="257"/>
      <c r="C318" s="258"/>
      <c r="D318" s="216" t="s">
        <v>208</v>
      </c>
      <c r="E318" s="259" t="s">
        <v>19</v>
      </c>
      <c r="F318" s="260" t="s">
        <v>1069</v>
      </c>
      <c r="G318" s="258"/>
      <c r="H318" s="259" t="s">
        <v>19</v>
      </c>
      <c r="I318" s="261"/>
      <c r="J318" s="258"/>
      <c r="K318" s="258"/>
      <c r="L318" s="262"/>
      <c r="M318" s="263"/>
      <c r="N318" s="264"/>
      <c r="O318" s="264"/>
      <c r="P318" s="264"/>
      <c r="Q318" s="264"/>
      <c r="R318" s="264"/>
      <c r="S318" s="264"/>
      <c r="T318" s="265"/>
      <c r="AT318" s="266" t="s">
        <v>208</v>
      </c>
      <c r="AU318" s="266" t="s">
        <v>142</v>
      </c>
      <c r="AV318" s="13" t="s">
        <v>80</v>
      </c>
      <c r="AW318" s="13" t="s">
        <v>33</v>
      </c>
      <c r="AX318" s="13" t="s">
        <v>72</v>
      </c>
      <c r="AY318" s="266" t="s">
        <v>133</v>
      </c>
    </row>
    <row r="319" spans="2:51" s="11" customFormat="1" ht="12">
      <c r="B319" s="219"/>
      <c r="C319" s="220"/>
      <c r="D319" s="216" t="s">
        <v>208</v>
      </c>
      <c r="E319" s="240" t="s">
        <v>19</v>
      </c>
      <c r="F319" s="221" t="s">
        <v>1070</v>
      </c>
      <c r="G319" s="220"/>
      <c r="H319" s="222">
        <v>13.47</v>
      </c>
      <c r="I319" s="223"/>
      <c r="J319" s="220"/>
      <c r="K319" s="220"/>
      <c r="L319" s="224"/>
      <c r="M319" s="225"/>
      <c r="N319" s="226"/>
      <c r="O319" s="226"/>
      <c r="P319" s="226"/>
      <c r="Q319" s="226"/>
      <c r="R319" s="226"/>
      <c r="S319" s="226"/>
      <c r="T319" s="227"/>
      <c r="AT319" s="228" t="s">
        <v>208</v>
      </c>
      <c r="AU319" s="228" t="s">
        <v>142</v>
      </c>
      <c r="AV319" s="11" t="s">
        <v>142</v>
      </c>
      <c r="AW319" s="11" t="s">
        <v>33</v>
      </c>
      <c r="AX319" s="11" t="s">
        <v>72</v>
      </c>
      <c r="AY319" s="228" t="s">
        <v>133</v>
      </c>
    </row>
    <row r="320" spans="2:51" s="12" customFormat="1" ht="12">
      <c r="B320" s="246"/>
      <c r="C320" s="247"/>
      <c r="D320" s="216" t="s">
        <v>208</v>
      </c>
      <c r="E320" s="248" t="s">
        <v>19</v>
      </c>
      <c r="F320" s="249" t="s">
        <v>750</v>
      </c>
      <c r="G320" s="247"/>
      <c r="H320" s="250">
        <v>13.47</v>
      </c>
      <c r="I320" s="251"/>
      <c r="J320" s="247"/>
      <c r="K320" s="247"/>
      <c r="L320" s="252"/>
      <c r="M320" s="253"/>
      <c r="N320" s="254"/>
      <c r="O320" s="254"/>
      <c r="P320" s="254"/>
      <c r="Q320" s="254"/>
      <c r="R320" s="254"/>
      <c r="S320" s="254"/>
      <c r="T320" s="255"/>
      <c r="AT320" s="256" t="s">
        <v>208</v>
      </c>
      <c r="AU320" s="256" t="s">
        <v>142</v>
      </c>
      <c r="AV320" s="12" t="s">
        <v>141</v>
      </c>
      <c r="AW320" s="12" t="s">
        <v>33</v>
      </c>
      <c r="AX320" s="12" t="s">
        <v>80</v>
      </c>
      <c r="AY320" s="256" t="s">
        <v>133</v>
      </c>
    </row>
    <row r="321" spans="2:65" s="1" customFormat="1" ht="16.5" customHeight="1">
      <c r="B321" s="38"/>
      <c r="C321" s="204" t="s">
        <v>1071</v>
      </c>
      <c r="D321" s="204" t="s">
        <v>136</v>
      </c>
      <c r="E321" s="205" t="s">
        <v>1072</v>
      </c>
      <c r="F321" s="206" t="s">
        <v>1073</v>
      </c>
      <c r="G321" s="207" t="s">
        <v>236</v>
      </c>
      <c r="H321" s="208">
        <v>160.45</v>
      </c>
      <c r="I321" s="209"/>
      <c r="J321" s="210">
        <f>ROUND(I321*H321,2)</f>
        <v>0</v>
      </c>
      <c r="K321" s="206" t="s">
        <v>140</v>
      </c>
      <c r="L321" s="43"/>
      <c r="M321" s="211" t="s">
        <v>19</v>
      </c>
      <c r="N321" s="212" t="s">
        <v>44</v>
      </c>
      <c r="O321" s="79"/>
      <c r="P321" s="213">
        <f>O321*H321</f>
        <v>0</v>
      </c>
      <c r="Q321" s="213">
        <v>0</v>
      </c>
      <c r="R321" s="213">
        <f>Q321*H321</f>
        <v>0</v>
      </c>
      <c r="S321" s="213">
        <v>0</v>
      </c>
      <c r="T321" s="214">
        <f>S321*H321</f>
        <v>0</v>
      </c>
      <c r="AR321" s="17" t="s">
        <v>228</v>
      </c>
      <c r="AT321" s="17" t="s">
        <v>136</v>
      </c>
      <c r="AU321" s="17" t="s">
        <v>142</v>
      </c>
      <c r="AY321" s="17" t="s">
        <v>133</v>
      </c>
      <c r="BE321" s="215">
        <f>IF(N321="základní",J321,0)</f>
        <v>0</v>
      </c>
      <c r="BF321" s="215">
        <f>IF(N321="snížená",J321,0)</f>
        <v>0</v>
      </c>
      <c r="BG321" s="215">
        <f>IF(N321="zákl. přenesená",J321,0)</f>
        <v>0</v>
      </c>
      <c r="BH321" s="215">
        <f>IF(N321="sníž. přenesená",J321,0)</f>
        <v>0</v>
      </c>
      <c r="BI321" s="215">
        <f>IF(N321="nulová",J321,0)</f>
        <v>0</v>
      </c>
      <c r="BJ321" s="17" t="s">
        <v>142</v>
      </c>
      <c r="BK321" s="215">
        <f>ROUND(I321*H321,2)</f>
        <v>0</v>
      </c>
      <c r="BL321" s="17" t="s">
        <v>228</v>
      </c>
      <c r="BM321" s="17" t="s">
        <v>1074</v>
      </c>
    </row>
    <row r="322" spans="2:47" s="1" customFormat="1" ht="12">
      <c r="B322" s="38"/>
      <c r="C322" s="39"/>
      <c r="D322" s="216" t="s">
        <v>144</v>
      </c>
      <c r="E322" s="39"/>
      <c r="F322" s="217" t="s">
        <v>1059</v>
      </c>
      <c r="G322" s="39"/>
      <c r="H322" s="39"/>
      <c r="I322" s="130"/>
      <c r="J322" s="39"/>
      <c r="K322" s="39"/>
      <c r="L322" s="43"/>
      <c r="M322" s="218"/>
      <c r="N322" s="79"/>
      <c r="O322" s="79"/>
      <c r="P322" s="79"/>
      <c r="Q322" s="79"/>
      <c r="R322" s="79"/>
      <c r="S322" s="79"/>
      <c r="T322" s="80"/>
      <c r="AT322" s="17" t="s">
        <v>144</v>
      </c>
      <c r="AU322" s="17" t="s">
        <v>142</v>
      </c>
    </row>
    <row r="323" spans="2:51" s="11" customFormat="1" ht="12">
      <c r="B323" s="219"/>
      <c r="C323" s="220"/>
      <c r="D323" s="216" t="s">
        <v>208</v>
      </c>
      <c r="E323" s="240" t="s">
        <v>19</v>
      </c>
      <c r="F323" s="221" t="s">
        <v>1075</v>
      </c>
      <c r="G323" s="220"/>
      <c r="H323" s="222">
        <v>31.16</v>
      </c>
      <c r="I323" s="223"/>
      <c r="J323" s="220"/>
      <c r="K323" s="220"/>
      <c r="L323" s="224"/>
      <c r="M323" s="225"/>
      <c r="N323" s="226"/>
      <c r="O323" s="226"/>
      <c r="P323" s="226"/>
      <c r="Q323" s="226"/>
      <c r="R323" s="226"/>
      <c r="S323" s="226"/>
      <c r="T323" s="227"/>
      <c r="AT323" s="228" t="s">
        <v>208</v>
      </c>
      <c r="AU323" s="228" t="s">
        <v>142</v>
      </c>
      <c r="AV323" s="11" t="s">
        <v>142</v>
      </c>
      <c r="AW323" s="11" t="s">
        <v>33</v>
      </c>
      <c r="AX323" s="11" t="s">
        <v>72</v>
      </c>
      <c r="AY323" s="228" t="s">
        <v>133</v>
      </c>
    </row>
    <row r="324" spans="2:51" s="11" customFormat="1" ht="12">
      <c r="B324" s="219"/>
      <c r="C324" s="220"/>
      <c r="D324" s="216" t="s">
        <v>208</v>
      </c>
      <c r="E324" s="240" t="s">
        <v>19</v>
      </c>
      <c r="F324" s="221" t="s">
        <v>1076</v>
      </c>
      <c r="G324" s="220"/>
      <c r="H324" s="222">
        <v>17.24</v>
      </c>
      <c r="I324" s="223"/>
      <c r="J324" s="220"/>
      <c r="K324" s="220"/>
      <c r="L324" s="224"/>
      <c r="M324" s="225"/>
      <c r="N324" s="226"/>
      <c r="O324" s="226"/>
      <c r="P324" s="226"/>
      <c r="Q324" s="226"/>
      <c r="R324" s="226"/>
      <c r="S324" s="226"/>
      <c r="T324" s="227"/>
      <c r="AT324" s="228" t="s">
        <v>208</v>
      </c>
      <c r="AU324" s="228" t="s">
        <v>142</v>
      </c>
      <c r="AV324" s="11" t="s">
        <v>142</v>
      </c>
      <c r="AW324" s="11" t="s">
        <v>33</v>
      </c>
      <c r="AX324" s="11" t="s">
        <v>72</v>
      </c>
      <c r="AY324" s="228" t="s">
        <v>133</v>
      </c>
    </row>
    <row r="325" spans="2:51" s="11" customFormat="1" ht="12">
      <c r="B325" s="219"/>
      <c r="C325" s="220"/>
      <c r="D325" s="216" t="s">
        <v>208</v>
      </c>
      <c r="E325" s="240" t="s">
        <v>19</v>
      </c>
      <c r="F325" s="221" t="s">
        <v>1077</v>
      </c>
      <c r="G325" s="220"/>
      <c r="H325" s="222">
        <v>112.05</v>
      </c>
      <c r="I325" s="223"/>
      <c r="J325" s="220"/>
      <c r="K325" s="220"/>
      <c r="L325" s="224"/>
      <c r="M325" s="225"/>
      <c r="N325" s="226"/>
      <c r="O325" s="226"/>
      <c r="P325" s="226"/>
      <c r="Q325" s="226"/>
      <c r="R325" s="226"/>
      <c r="S325" s="226"/>
      <c r="T325" s="227"/>
      <c r="AT325" s="228" t="s">
        <v>208</v>
      </c>
      <c r="AU325" s="228" t="s">
        <v>142</v>
      </c>
      <c r="AV325" s="11" t="s">
        <v>142</v>
      </c>
      <c r="AW325" s="11" t="s">
        <v>33</v>
      </c>
      <c r="AX325" s="11" t="s">
        <v>72</v>
      </c>
      <c r="AY325" s="228" t="s">
        <v>133</v>
      </c>
    </row>
    <row r="326" spans="2:51" s="12" customFormat="1" ht="12">
      <c r="B326" s="246"/>
      <c r="C326" s="247"/>
      <c r="D326" s="216" t="s">
        <v>208</v>
      </c>
      <c r="E326" s="248" t="s">
        <v>19</v>
      </c>
      <c r="F326" s="249" t="s">
        <v>750</v>
      </c>
      <c r="G326" s="247"/>
      <c r="H326" s="250">
        <v>160.45</v>
      </c>
      <c r="I326" s="251"/>
      <c r="J326" s="247"/>
      <c r="K326" s="247"/>
      <c r="L326" s="252"/>
      <c r="M326" s="253"/>
      <c r="N326" s="254"/>
      <c r="O326" s="254"/>
      <c r="P326" s="254"/>
      <c r="Q326" s="254"/>
      <c r="R326" s="254"/>
      <c r="S326" s="254"/>
      <c r="T326" s="255"/>
      <c r="AT326" s="256" t="s">
        <v>208</v>
      </c>
      <c r="AU326" s="256" t="s">
        <v>142</v>
      </c>
      <c r="AV326" s="12" t="s">
        <v>141</v>
      </c>
      <c r="AW326" s="12" t="s">
        <v>33</v>
      </c>
      <c r="AX326" s="12" t="s">
        <v>80</v>
      </c>
      <c r="AY326" s="256" t="s">
        <v>133</v>
      </c>
    </row>
    <row r="327" spans="2:65" s="1" customFormat="1" ht="16.5" customHeight="1">
      <c r="B327" s="38"/>
      <c r="C327" s="230" t="s">
        <v>1078</v>
      </c>
      <c r="D327" s="230" t="s">
        <v>439</v>
      </c>
      <c r="E327" s="231" t="s">
        <v>1079</v>
      </c>
      <c r="F327" s="232" t="s">
        <v>1080</v>
      </c>
      <c r="G327" s="233" t="s">
        <v>236</v>
      </c>
      <c r="H327" s="234">
        <v>160.45</v>
      </c>
      <c r="I327" s="235"/>
      <c r="J327" s="236">
        <f>ROUND(I327*H327,2)</f>
        <v>0</v>
      </c>
      <c r="K327" s="232" t="s">
        <v>140</v>
      </c>
      <c r="L327" s="237"/>
      <c r="M327" s="238" t="s">
        <v>19</v>
      </c>
      <c r="N327" s="239" t="s">
        <v>44</v>
      </c>
      <c r="O327" s="79"/>
      <c r="P327" s="213">
        <f>O327*H327</f>
        <v>0</v>
      </c>
      <c r="Q327" s="213">
        <v>5E-05</v>
      </c>
      <c r="R327" s="213">
        <f>Q327*H327</f>
        <v>0.0080225</v>
      </c>
      <c r="S327" s="213">
        <v>0</v>
      </c>
      <c r="T327" s="214">
        <f>S327*H327</f>
        <v>0</v>
      </c>
      <c r="AR327" s="17" t="s">
        <v>359</v>
      </c>
      <c r="AT327" s="17" t="s">
        <v>439</v>
      </c>
      <c r="AU327" s="17" t="s">
        <v>142</v>
      </c>
      <c r="AY327" s="17" t="s">
        <v>133</v>
      </c>
      <c r="BE327" s="215">
        <f>IF(N327="základní",J327,0)</f>
        <v>0</v>
      </c>
      <c r="BF327" s="215">
        <f>IF(N327="snížená",J327,0)</f>
        <v>0</v>
      </c>
      <c r="BG327" s="215">
        <f>IF(N327="zákl. přenesená",J327,0)</f>
        <v>0</v>
      </c>
      <c r="BH327" s="215">
        <f>IF(N327="sníž. přenesená",J327,0)</f>
        <v>0</v>
      </c>
      <c r="BI327" s="215">
        <f>IF(N327="nulová",J327,0)</f>
        <v>0</v>
      </c>
      <c r="BJ327" s="17" t="s">
        <v>142</v>
      </c>
      <c r="BK327" s="215">
        <f>ROUND(I327*H327,2)</f>
        <v>0</v>
      </c>
      <c r="BL327" s="17" t="s">
        <v>228</v>
      </c>
      <c r="BM327" s="17" t="s">
        <v>1081</v>
      </c>
    </row>
    <row r="328" spans="2:65" s="1" customFormat="1" ht="22.5" customHeight="1">
      <c r="B328" s="38"/>
      <c r="C328" s="204" t="s">
        <v>1082</v>
      </c>
      <c r="D328" s="204" t="s">
        <v>136</v>
      </c>
      <c r="E328" s="205" t="s">
        <v>1083</v>
      </c>
      <c r="F328" s="206" t="s">
        <v>1084</v>
      </c>
      <c r="G328" s="207" t="s">
        <v>139</v>
      </c>
      <c r="H328" s="208">
        <v>74.5</v>
      </c>
      <c r="I328" s="209"/>
      <c r="J328" s="210">
        <f>ROUND(I328*H328,2)</f>
        <v>0</v>
      </c>
      <c r="K328" s="206" t="s">
        <v>140</v>
      </c>
      <c r="L328" s="43"/>
      <c r="M328" s="211" t="s">
        <v>19</v>
      </c>
      <c r="N328" s="212" t="s">
        <v>44</v>
      </c>
      <c r="O328" s="79"/>
      <c r="P328" s="213">
        <f>O328*H328</f>
        <v>0</v>
      </c>
      <c r="Q328" s="213">
        <v>1E-05</v>
      </c>
      <c r="R328" s="213">
        <f>Q328*H328</f>
        <v>0.0007450000000000001</v>
      </c>
      <c r="S328" s="213">
        <v>0</v>
      </c>
      <c r="T328" s="214">
        <f>S328*H328</f>
        <v>0</v>
      </c>
      <c r="AR328" s="17" t="s">
        <v>228</v>
      </c>
      <c r="AT328" s="17" t="s">
        <v>136</v>
      </c>
      <c r="AU328" s="17" t="s">
        <v>142</v>
      </c>
      <c r="AY328" s="17" t="s">
        <v>133</v>
      </c>
      <c r="BE328" s="215">
        <f>IF(N328="základní",J328,0)</f>
        <v>0</v>
      </c>
      <c r="BF328" s="215">
        <f>IF(N328="snížená",J328,0)</f>
        <v>0</v>
      </c>
      <c r="BG328" s="215">
        <f>IF(N328="zákl. přenesená",J328,0)</f>
        <v>0</v>
      </c>
      <c r="BH328" s="215">
        <f>IF(N328="sníž. přenesená",J328,0)</f>
        <v>0</v>
      </c>
      <c r="BI328" s="215">
        <f>IF(N328="nulová",J328,0)</f>
        <v>0</v>
      </c>
      <c r="BJ328" s="17" t="s">
        <v>142</v>
      </c>
      <c r="BK328" s="215">
        <f>ROUND(I328*H328,2)</f>
        <v>0</v>
      </c>
      <c r="BL328" s="17" t="s">
        <v>228</v>
      </c>
      <c r="BM328" s="17" t="s">
        <v>1085</v>
      </c>
    </row>
    <row r="329" spans="2:51" s="11" customFormat="1" ht="12">
      <c r="B329" s="219"/>
      <c r="C329" s="220"/>
      <c r="D329" s="216" t="s">
        <v>208</v>
      </c>
      <c r="E329" s="240" t="s">
        <v>19</v>
      </c>
      <c r="F329" s="221" t="s">
        <v>1086</v>
      </c>
      <c r="G329" s="220"/>
      <c r="H329" s="222">
        <v>74.5</v>
      </c>
      <c r="I329" s="223"/>
      <c r="J329" s="220"/>
      <c r="K329" s="220"/>
      <c r="L329" s="224"/>
      <c r="M329" s="225"/>
      <c r="N329" s="226"/>
      <c r="O329" s="226"/>
      <c r="P329" s="226"/>
      <c r="Q329" s="226"/>
      <c r="R329" s="226"/>
      <c r="S329" s="226"/>
      <c r="T329" s="227"/>
      <c r="AT329" s="228" t="s">
        <v>208</v>
      </c>
      <c r="AU329" s="228" t="s">
        <v>142</v>
      </c>
      <c r="AV329" s="11" t="s">
        <v>142</v>
      </c>
      <c r="AW329" s="11" t="s">
        <v>33</v>
      </c>
      <c r="AX329" s="11" t="s">
        <v>80</v>
      </c>
      <c r="AY329" s="228" t="s">
        <v>133</v>
      </c>
    </row>
    <row r="330" spans="2:65" s="1" customFormat="1" ht="16.5" customHeight="1">
      <c r="B330" s="38"/>
      <c r="C330" s="230" t="s">
        <v>571</v>
      </c>
      <c r="D330" s="230" t="s">
        <v>439</v>
      </c>
      <c r="E330" s="231" t="s">
        <v>1087</v>
      </c>
      <c r="F330" s="232" t="s">
        <v>1088</v>
      </c>
      <c r="G330" s="233" t="s">
        <v>139</v>
      </c>
      <c r="H330" s="234">
        <v>81.95</v>
      </c>
      <c r="I330" s="235"/>
      <c r="J330" s="236">
        <f>ROUND(I330*H330,2)</f>
        <v>0</v>
      </c>
      <c r="K330" s="232" t="s">
        <v>140</v>
      </c>
      <c r="L330" s="237"/>
      <c r="M330" s="238" t="s">
        <v>19</v>
      </c>
      <c r="N330" s="239" t="s">
        <v>44</v>
      </c>
      <c r="O330" s="79"/>
      <c r="P330" s="213">
        <f>O330*H330</f>
        <v>0</v>
      </c>
      <c r="Q330" s="213">
        <v>0.0005</v>
      </c>
      <c r="R330" s="213">
        <f>Q330*H330</f>
        <v>0.040975000000000004</v>
      </c>
      <c r="S330" s="213">
        <v>0</v>
      </c>
      <c r="T330" s="214">
        <f>S330*H330</f>
        <v>0</v>
      </c>
      <c r="AR330" s="17" t="s">
        <v>359</v>
      </c>
      <c r="AT330" s="17" t="s">
        <v>439</v>
      </c>
      <c r="AU330" s="17" t="s">
        <v>142</v>
      </c>
      <c r="AY330" s="17" t="s">
        <v>133</v>
      </c>
      <c r="BE330" s="215">
        <f>IF(N330="základní",J330,0)</f>
        <v>0</v>
      </c>
      <c r="BF330" s="215">
        <f>IF(N330="snížená",J330,0)</f>
        <v>0</v>
      </c>
      <c r="BG330" s="215">
        <f>IF(N330="zákl. přenesená",J330,0)</f>
        <v>0</v>
      </c>
      <c r="BH330" s="215">
        <f>IF(N330="sníž. přenesená",J330,0)</f>
        <v>0</v>
      </c>
      <c r="BI330" s="215">
        <f>IF(N330="nulová",J330,0)</f>
        <v>0</v>
      </c>
      <c r="BJ330" s="17" t="s">
        <v>142</v>
      </c>
      <c r="BK330" s="215">
        <f>ROUND(I330*H330,2)</f>
        <v>0</v>
      </c>
      <c r="BL330" s="17" t="s">
        <v>228</v>
      </c>
      <c r="BM330" s="17" t="s">
        <v>1089</v>
      </c>
    </row>
    <row r="331" spans="2:51" s="11" customFormat="1" ht="12">
      <c r="B331" s="219"/>
      <c r="C331" s="220"/>
      <c r="D331" s="216" t="s">
        <v>208</v>
      </c>
      <c r="E331" s="240" t="s">
        <v>19</v>
      </c>
      <c r="F331" s="221" t="s">
        <v>1090</v>
      </c>
      <c r="G331" s="220"/>
      <c r="H331" s="222">
        <v>81.95</v>
      </c>
      <c r="I331" s="223"/>
      <c r="J331" s="220"/>
      <c r="K331" s="220"/>
      <c r="L331" s="224"/>
      <c r="M331" s="225"/>
      <c r="N331" s="226"/>
      <c r="O331" s="226"/>
      <c r="P331" s="226"/>
      <c r="Q331" s="226"/>
      <c r="R331" s="226"/>
      <c r="S331" s="226"/>
      <c r="T331" s="227"/>
      <c r="AT331" s="228" t="s">
        <v>208</v>
      </c>
      <c r="AU331" s="228" t="s">
        <v>142</v>
      </c>
      <c r="AV331" s="11" t="s">
        <v>142</v>
      </c>
      <c r="AW331" s="11" t="s">
        <v>33</v>
      </c>
      <c r="AX331" s="11" t="s">
        <v>80</v>
      </c>
      <c r="AY331" s="228" t="s">
        <v>133</v>
      </c>
    </row>
    <row r="332" spans="2:65" s="1" customFormat="1" ht="22.5" customHeight="1">
      <c r="B332" s="38"/>
      <c r="C332" s="204" t="s">
        <v>590</v>
      </c>
      <c r="D332" s="204" t="s">
        <v>136</v>
      </c>
      <c r="E332" s="205" t="s">
        <v>1091</v>
      </c>
      <c r="F332" s="206" t="s">
        <v>1092</v>
      </c>
      <c r="G332" s="207" t="s">
        <v>315</v>
      </c>
      <c r="H332" s="229"/>
      <c r="I332" s="209"/>
      <c r="J332" s="210">
        <f>ROUND(I332*H332,2)</f>
        <v>0</v>
      </c>
      <c r="K332" s="206" t="s">
        <v>140</v>
      </c>
      <c r="L332" s="43"/>
      <c r="M332" s="211" t="s">
        <v>19</v>
      </c>
      <c r="N332" s="212" t="s">
        <v>44</v>
      </c>
      <c r="O332" s="79"/>
      <c r="P332" s="213">
        <f>O332*H332</f>
        <v>0</v>
      </c>
      <c r="Q332" s="213">
        <v>0</v>
      </c>
      <c r="R332" s="213">
        <f>Q332*H332</f>
        <v>0</v>
      </c>
      <c r="S332" s="213">
        <v>0</v>
      </c>
      <c r="T332" s="214">
        <f>S332*H332</f>
        <v>0</v>
      </c>
      <c r="AR332" s="17" t="s">
        <v>228</v>
      </c>
      <c r="AT332" s="17" t="s">
        <v>136</v>
      </c>
      <c r="AU332" s="17" t="s">
        <v>142</v>
      </c>
      <c r="AY332" s="17" t="s">
        <v>133</v>
      </c>
      <c r="BE332" s="215">
        <f>IF(N332="základní",J332,0)</f>
        <v>0</v>
      </c>
      <c r="BF332" s="215">
        <f>IF(N332="snížená",J332,0)</f>
        <v>0</v>
      </c>
      <c r="BG332" s="215">
        <f>IF(N332="zákl. přenesená",J332,0)</f>
        <v>0</v>
      </c>
      <c r="BH332" s="215">
        <f>IF(N332="sníž. přenesená",J332,0)</f>
        <v>0</v>
      </c>
      <c r="BI332" s="215">
        <f>IF(N332="nulová",J332,0)</f>
        <v>0</v>
      </c>
      <c r="BJ332" s="17" t="s">
        <v>142</v>
      </c>
      <c r="BK332" s="215">
        <f>ROUND(I332*H332,2)</f>
        <v>0</v>
      </c>
      <c r="BL332" s="17" t="s">
        <v>228</v>
      </c>
      <c r="BM332" s="17" t="s">
        <v>1093</v>
      </c>
    </row>
    <row r="333" spans="2:47" s="1" customFormat="1" ht="12">
      <c r="B333" s="38"/>
      <c r="C333" s="39"/>
      <c r="D333" s="216" t="s">
        <v>144</v>
      </c>
      <c r="E333" s="39"/>
      <c r="F333" s="217" t="s">
        <v>643</v>
      </c>
      <c r="G333" s="39"/>
      <c r="H333" s="39"/>
      <c r="I333" s="130"/>
      <c r="J333" s="39"/>
      <c r="K333" s="39"/>
      <c r="L333" s="43"/>
      <c r="M333" s="218"/>
      <c r="N333" s="79"/>
      <c r="O333" s="79"/>
      <c r="P333" s="79"/>
      <c r="Q333" s="79"/>
      <c r="R333" s="79"/>
      <c r="S333" s="79"/>
      <c r="T333" s="80"/>
      <c r="AT333" s="17" t="s">
        <v>144</v>
      </c>
      <c r="AU333" s="17" t="s">
        <v>142</v>
      </c>
    </row>
    <row r="334" spans="2:63" s="10" customFormat="1" ht="22.8" customHeight="1">
      <c r="B334" s="188"/>
      <c r="C334" s="189"/>
      <c r="D334" s="190" t="s">
        <v>71</v>
      </c>
      <c r="E334" s="202" t="s">
        <v>1094</v>
      </c>
      <c r="F334" s="202" t="s">
        <v>1095</v>
      </c>
      <c r="G334" s="189"/>
      <c r="H334" s="189"/>
      <c r="I334" s="192"/>
      <c r="J334" s="203">
        <f>BK334</f>
        <v>0</v>
      </c>
      <c r="K334" s="189"/>
      <c r="L334" s="194"/>
      <c r="M334" s="195"/>
      <c r="N334" s="196"/>
      <c r="O334" s="196"/>
      <c r="P334" s="197">
        <f>SUM(P335:P342)</f>
        <v>0</v>
      </c>
      <c r="Q334" s="196"/>
      <c r="R334" s="197">
        <f>SUM(R335:R342)</f>
        <v>0</v>
      </c>
      <c r="S334" s="196"/>
      <c r="T334" s="198">
        <f>SUM(T335:T342)</f>
        <v>0</v>
      </c>
      <c r="AR334" s="199" t="s">
        <v>142</v>
      </c>
      <c r="AT334" s="200" t="s">
        <v>71</v>
      </c>
      <c r="AU334" s="200" t="s">
        <v>80</v>
      </c>
      <c r="AY334" s="199" t="s">
        <v>133</v>
      </c>
      <c r="BK334" s="201">
        <f>SUM(BK335:BK342)</f>
        <v>0</v>
      </c>
    </row>
    <row r="335" spans="2:65" s="1" customFormat="1" ht="16.5" customHeight="1">
      <c r="B335" s="38"/>
      <c r="C335" s="204" t="s">
        <v>595</v>
      </c>
      <c r="D335" s="204" t="s">
        <v>136</v>
      </c>
      <c r="E335" s="205" t="s">
        <v>1096</v>
      </c>
      <c r="F335" s="206" t="s">
        <v>1097</v>
      </c>
      <c r="G335" s="207" t="s">
        <v>184</v>
      </c>
      <c r="H335" s="208">
        <v>1</v>
      </c>
      <c r="I335" s="209"/>
      <c r="J335" s="210">
        <f>ROUND(I335*H335,2)</f>
        <v>0</v>
      </c>
      <c r="K335" s="206" t="s">
        <v>19</v>
      </c>
      <c r="L335" s="43"/>
      <c r="M335" s="211" t="s">
        <v>19</v>
      </c>
      <c r="N335" s="212" t="s">
        <v>44</v>
      </c>
      <c r="O335" s="79"/>
      <c r="P335" s="213">
        <f>O335*H335</f>
        <v>0</v>
      </c>
      <c r="Q335" s="213">
        <v>0</v>
      </c>
      <c r="R335" s="213">
        <f>Q335*H335</f>
        <v>0</v>
      </c>
      <c r="S335" s="213">
        <v>0</v>
      </c>
      <c r="T335" s="214">
        <f>S335*H335</f>
        <v>0</v>
      </c>
      <c r="AR335" s="17" t="s">
        <v>228</v>
      </c>
      <c r="AT335" s="17" t="s">
        <v>136</v>
      </c>
      <c r="AU335" s="17" t="s">
        <v>142</v>
      </c>
      <c r="AY335" s="17" t="s">
        <v>133</v>
      </c>
      <c r="BE335" s="215">
        <f>IF(N335="základní",J335,0)</f>
        <v>0</v>
      </c>
      <c r="BF335" s="215">
        <f>IF(N335="snížená",J335,0)</f>
        <v>0</v>
      </c>
      <c r="BG335" s="215">
        <f>IF(N335="zákl. přenesená",J335,0)</f>
        <v>0</v>
      </c>
      <c r="BH335" s="215">
        <f>IF(N335="sníž. přenesená",J335,0)</f>
        <v>0</v>
      </c>
      <c r="BI335" s="215">
        <f>IF(N335="nulová",J335,0)</f>
        <v>0</v>
      </c>
      <c r="BJ335" s="17" t="s">
        <v>142</v>
      </c>
      <c r="BK335" s="215">
        <f>ROUND(I335*H335,2)</f>
        <v>0</v>
      </c>
      <c r="BL335" s="17" t="s">
        <v>228</v>
      </c>
      <c r="BM335" s="17" t="s">
        <v>1098</v>
      </c>
    </row>
    <row r="336" spans="2:65" s="1" customFormat="1" ht="16.5" customHeight="1">
      <c r="B336" s="38"/>
      <c r="C336" s="204" t="s">
        <v>601</v>
      </c>
      <c r="D336" s="204" t="s">
        <v>136</v>
      </c>
      <c r="E336" s="205" t="s">
        <v>1099</v>
      </c>
      <c r="F336" s="206" t="s">
        <v>1100</v>
      </c>
      <c r="G336" s="207" t="s">
        <v>184</v>
      </c>
      <c r="H336" s="208">
        <v>1</v>
      </c>
      <c r="I336" s="209"/>
      <c r="J336" s="210">
        <f>ROUND(I336*H336,2)</f>
        <v>0</v>
      </c>
      <c r="K336" s="206" t="s">
        <v>19</v>
      </c>
      <c r="L336" s="43"/>
      <c r="M336" s="211" t="s">
        <v>19</v>
      </c>
      <c r="N336" s="212" t="s">
        <v>44</v>
      </c>
      <c r="O336" s="79"/>
      <c r="P336" s="213">
        <f>O336*H336</f>
        <v>0</v>
      </c>
      <c r="Q336" s="213">
        <v>0</v>
      </c>
      <c r="R336" s="213">
        <f>Q336*H336</f>
        <v>0</v>
      </c>
      <c r="S336" s="213">
        <v>0</v>
      </c>
      <c r="T336" s="214">
        <f>S336*H336</f>
        <v>0</v>
      </c>
      <c r="AR336" s="17" t="s">
        <v>228</v>
      </c>
      <c r="AT336" s="17" t="s">
        <v>136</v>
      </c>
      <c r="AU336" s="17" t="s">
        <v>142</v>
      </c>
      <c r="AY336" s="17" t="s">
        <v>133</v>
      </c>
      <c r="BE336" s="215">
        <f>IF(N336="základní",J336,0)</f>
        <v>0</v>
      </c>
      <c r="BF336" s="215">
        <f>IF(N336="snížená",J336,0)</f>
        <v>0</v>
      </c>
      <c r="BG336" s="215">
        <f>IF(N336="zákl. přenesená",J336,0)</f>
        <v>0</v>
      </c>
      <c r="BH336" s="215">
        <f>IF(N336="sníž. přenesená",J336,0)</f>
        <v>0</v>
      </c>
      <c r="BI336" s="215">
        <f>IF(N336="nulová",J336,0)</f>
        <v>0</v>
      </c>
      <c r="BJ336" s="17" t="s">
        <v>142</v>
      </c>
      <c r="BK336" s="215">
        <f>ROUND(I336*H336,2)</f>
        <v>0</v>
      </c>
      <c r="BL336" s="17" t="s">
        <v>228</v>
      </c>
      <c r="BM336" s="17" t="s">
        <v>1101</v>
      </c>
    </row>
    <row r="337" spans="2:65" s="1" customFormat="1" ht="16.5" customHeight="1">
      <c r="B337" s="38"/>
      <c r="C337" s="204" t="s">
        <v>247</v>
      </c>
      <c r="D337" s="204" t="s">
        <v>136</v>
      </c>
      <c r="E337" s="205" t="s">
        <v>1102</v>
      </c>
      <c r="F337" s="206" t="s">
        <v>1103</v>
      </c>
      <c r="G337" s="207" t="s">
        <v>184</v>
      </c>
      <c r="H337" s="208">
        <v>2</v>
      </c>
      <c r="I337" s="209"/>
      <c r="J337" s="210">
        <f>ROUND(I337*H337,2)</f>
        <v>0</v>
      </c>
      <c r="K337" s="206" t="s">
        <v>140</v>
      </c>
      <c r="L337" s="43"/>
      <c r="M337" s="211" t="s">
        <v>19</v>
      </c>
      <c r="N337" s="212" t="s">
        <v>44</v>
      </c>
      <c r="O337" s="79"/>
      <c r="P337" s="213">
        <f>O337*H337</f>
        <v>0</v>
      </c>
      <c r="Q337" s="213">
        <v>0</v>
      </c>
      <c r="R337" s="213">
        <f>Q337*H337</f>
        <v>0</v>
      </c>
      <c r="S337" s="213">
        <v>0</v>
      </c>
      <c r="T337" s="214">
        <f>S337*H337</f>
        <v>0</v>
      </c>
      <c r="AR337" s="17" t="s">
        <v>228</v>
      </c>
      <c r="AT337" s="17" t="s">
        <v>136</v>
      </c>
      <c r="AU337" s="17" t="s">
        <v>142</v>
      </c>
      <c r="AY337" s="17" t="s">
        <v>133</v>
      </c>
      <c r="BE337" s="215">
        <f>IF(N337="základní",J337,0)</f>
        <v>0</v>
      </c>
      <c r="BF337" s="215">
        <f>IF(N337="snížená",J337,0)</f>
        <v>0</v>
      </c>
      <c r="BG337" s="215">
        <f>IF(N337="zákl. přenesená",J337,0)</f>
        <v>0</v>
      </c>
      <c r="BH337" s="215">
        <f>IF(N337="sníž. přenesená",J337,0)</f>
        <v>0</v>
      </c>
      <c r="BI337" s="215">
        <f>IF(N337="nulová",J337,0)</f>
        <v>0</v>
      </c>
      <c r="BJ337" s="17" t="s">
        <v>142</v>
      </c>
      <c r="BK337" s="215">
        <f>ROUND(I337*H337,2)</f>
        <v>0</v>
      </c>
      <c r="BL337" s="17" t="s">
        <v>228</v>
      </c>
      <c r="BM337" s="17" t="s">
        <v>1104</v>
      </c>
    </row>
    <row r="338" spans="2:65" s="1" customFormat="1" ht="16.5" customHeight="1">
      <c r="B338" s="38"/>
      <c r="C338" s="204" t="s">
        <v>264</v>
      </c>
      <c r="D338" s="204" t="s">
        <v>136</v>
      </c>
      <c r="E338" s="205" t="s">
        <v>1105</v>
      </c>
      <c r="F338" s="206" t="s">
        <v>1106</v>
      </c>
      <c r="G338" s="207" t="s">
        <v>184</v>
      </c>
      <c r="H338" s="208">
        <v>2</v>
      </c>
      <c r="I338" s="209"/>
      <c r="J338" s="210">
        <f>ROUND(I338*H338,2)</f>
        <v>0</v>
      </c>
      <c r="K338" s="206" t="s">
        <v>19</v>
      </c>
      <c r="L338" s="43"/>
      <c r="M338" s="211" t="s">
        <v>19</v>
      </c>
      <c r="N338" s="212" t="s">
        <v>44</v>
      </c>
      <c r="O338" s="79"/>
      <c r="P338" s="213">
        <f>O338*H338</f>
        <v>0</v>
      </c>
      <c r="Q338" s="213">
        <v>0</v>
      </c>
      <c r="R338" s="213">
        <f>Q338*H338</f>
        <v>0</v>
      </c>
      <c r="S338" s="213">
        <v>0</v>
      </c>
      <c r="T338" s="214">
        <f>S338*H338</f>
        <v>0</v>
      </c>
      <c r="AR338" s="17" t="s">
        <v>228</v>
      </c>
      <c r="AT338" s="17" t="s">
        <v>136</v>
      </c>
      <c r="AU338" s="17" t="s">
        <v>142</v>
      </c>
      <c r="AY338" s="17" t="s">
        <v>133</v>
      </c>
      <c r="BE338" s="215">
        <f>IF(N338="základní",J338,0)</f>
        <v>0</v>
      </c>
      <c r="BF338" s="215">
        <f>IF(N338="snížená",J338,0)</f>
        <v>0</v>
      </c>
      <c r="BG338" s="215">
        <f>IF(N338="zákl. přenesená",J338,0)</f>
        <v>0</v>
      </c>
      <c r="BH338" s="215">
        <f>IF(N338="sníž. přenesená",J338,0)</f>
        <v>0</v>
      </c>
      <c r="BI338" s="215">
        <f>IF(N338="nulová",J338,0)</f>
        <v>0</v>
      </c>
      <c r="BJ338" s="17" t="s">
        <v>142</v>
      </c>
      <c r="BK338" s="215">
        <f>ROUND(I338*H338,2)</f>
        <v>0</v>
      </c>
      <c r="BL338" s="17" t="s">
        <v>228</v>
      </c>
      <c r="BM338" s="17" t="s">
        <v>1107</v>
      </c>
    </row>
    <row r="339" spans="2:65" s="1" customFormat="1" ht="16.5" customHeight="1">
      <c r="B339" s="38"/>
      <c r="C339" s="204" t="s">
        <v>255</v>
      </c>
      <c r="D339" s="204" t="s">
        <v>136</v>
      </c>
      <c r="E339" s="205" t="s">
        <v>1108</v>
      </c>
      <c r="F339" s="206" t="s">
        <v>1109</v>
      </c>
      <c r="G339" s="207" t="s">
        <v>236</v>
      </c>
      <c r="H339" s="208">
        <v>7.2</v>
      </c>
      <c r="I339" s="209"/>
      <c r="J339" s="210">
        <f>ROUND(I339*H339,2)</f>
        <v>0</v>
      </c>
      <c r="K339" s="206" t="s">
        <v>19</v>
      </c>
      <c r="L339" s="43"/>
      <c r="M339" s="211" t="s">
        <v>19</v>
      </c>
      <c r="N339" s="212" t="s">
        <v>44</v>
      </c>
      <c r="O339" s="79"/>
      <c r="P339" s="213">
        <f>O339*H339</f>
        <v>0</v>
      </c>
      <c r="Q339" s="213">
        <v>0</v>
      </c>
      <c r="R339" s="213">
        <f>Q339*H339</f>
        <v>0</v>
      </c>
      <c r="S339" s="213">
        <v>0</v>
      </c>
      <c r="T339" s="214">
        <f>S339*H339</f>
        <v>0</v>
      </c>
      <c r="AR339" s="17" t="s">
        <v>228</v>
      </c>
      <c r="AT339" s="17" t="s">
        <v>136</v>
      </c>
      <c r="AU339" s="17" t="s">
        <v>142</v>
      </c>
      <c r="AY339" s="17" t="s">
        <v>133</v>
      </c>
      <c r="BE339" s="215">
        <f>IF(N339="základní",J339,0)</f>
        <v>0</v>
      </c>
      <c r="BF339" s="215">
        <f>IF(N339="snížená",J339,0)</f>
        <v>0</v>
      </c>
      <c r="BG339" s="215">
        <f>IF(N339="zákl. přenesená",J339,0)</f>
        <v>0</v>
      </c>
      <c r="BH339" s="215">
        <f>IF(N339="sníž. přenesená",J339,0)</f>
        <v>0</v>
      </c>
      <c r="BI339" s="215">
        <f>IF(N339="nulová",J339,0)</f>
        <v>0</v>
      </c>
      <c r="BJ339" s="17" t="s">
        <v>142</v>
      </c>
      <c r="BK339" s="215">
        <f>ROUND(I339*H339,2)</f>
        <v>0</v>
      </c>
      <c r="BL339" s="17" t="s">
        <v>228</v>
      </c>
      <c r="BM339" s="17" t="s">
        <v>1110</v>
      </c>
    </row>
    <row r="340" spans="2:51" s="11" customFormat="1" ht="12">
      <c r="B340" s="219"/>
      <c r="C340" s="220"/>
      <c r="D340" s="216" t="s">
        <v>208</v>
      </c>
      <c r="E340" s="240" t="s">
        <v>19</v>
      </c>
      <c r="F340" s="221" t="s">
        <v>1111</v>
      </c>
      <c r="G340" s="220"/>
      <c r="H340" s="222">
        <v>7.2</v>
      </c>
      <c r="I340" s="223"/>
      <c r="J340" s="220"/>
      <c r="K340" s="220"/>
      <c r="L340" s="224"/>
      <c r="M340" s="225"/>
      <c r="N340" s="226"/>
      <c r="O340" s="226"/>
      <c r="P340" s="226"/>
      <c r="Q340" s="226"/>
      <c r="R340" s="226"/>
      <c r="S340" s="226"/>
      <c r="T340" s="227"/>
      <c r="AT340" s="228" t="s">
        <v>208</v>
      </c>
      <c r="AU340" s="228" t="s">
        <v>142</v>
      </c>
      <c r="AV340" s="11" t="s">
        <v>142</v>
      </c>
      <c r="AW340" s="11" t="s">
        <v>33</v>
      </c>
      <c r="AX340" s="11" t="s">
        <v>80</v>
      </c>
      <c r="AY340" s="228" t="s">
        <v>133</v>
      </c>
    </row>
    <row r="341" spans="2:65" s="1" customFormat="1" ht="22.5" customHeight="1">
      <c r="B341" s="38"/>
      <c r="C341" s="204" t="s">
        <v>260</v>
      </c>
      <c r="D341" s="204" t="s">
        <v>136</v>
      </c>
      <c r="E341" s="205" t="s">
        <v>1112</v>
      </c>
      <c r="F341" s="206" t="s">
        <v>1113</v>
      </c>
      <c r="G341" s="207" t="s">
        <v>315</v>
      </c>
      <c r="H341" s="229"/>
      <c r="I341" s="209"/>
      <c r="J341" s="210">
        <f>ROUND(I341*H341,2)</f>
        <v>0</v>
      </c>
      <c r="K341" s="206" t="s">
        <v>140</v>
      </c>
      <c r="L341" s="43"/>
      <c r="M341" s="211" t="s">
        <v>19</v>
      </c>
      <c r="N341" s="212" t="s">
        <v>44</v>
      </c>
      <c r="O341" s="79"/>
      <c r="P341" s="213">
        <f>O341*H341</f>
        <v>0</v>
      </c>
      <c r="Q341" s="213">
        <v>0</v>
      </c>
      <c r="R341" s="213">
        <f>Q341*H341</f>
        <v>0</v>
      </c>
      <c r="S341" s="213">
        <v>0</v>
      </c>
      <c r="T341" s="214">
        <f>S341*H341</f>
        <v>0</v>
      </c>
      <c r="AR341" s="17" t="s">
        <v>228</v>
      </c>
      <c r="AT341" s="17" t="s">
        <v>136</v>
      </c>
      <c r="AU341" s="17" t="s">
        <v>142</v>
      </c>
      <c r="AY341" s="17" t="s">
        <v>133</v>
      </c>
      <c r="BE341" s="215">
        <f>IF(N341="základní",J341,0)</f>
        <v>0</v>
      </c>
      <c r="BF341" s="215">
        <f>IF(N341="snížená",J341,0)</f>
        <v>0</v>
      </c>
      <c r="BG341" s="215">
        <f>IF(N341="zákl. přenesená",J341,0)</f>
        <v>0</v>
      </c>
      <c r="BH341" s="215">
        <f>IF(N341="sníž. přenesená",J341,0)</f>
        <v>0</v>
      </c>
      <c r="BI341" s="215">
        <f>IF(N341="nulová",J341,0)</f>
        <v>0</v>
      </c>
      <c r="BJ341" s="17" t="s">
        <v>142</v>
      </c>
      <c r="BK341" s="215">
        <f>ROUND(I341*H341,2)</f>
        <v>0</v>
      </c>
      <c r="BL341" s="17" t="s">
        <v>228</v>
      </c>
      <c r="BM341" s="17" t="s">
        <v>1114</v>
      </c>
    </row>
    <row r="342" spans="2:47" s="1" customFormat="1" ht="12">
      <c r="B342" s="38"/>
      <c r="C342" s="39"/>
      <c r="D342" s="216" t="s">
        <v>144</v>
      </c>
      <c r="E342" s="39"/>
      <c r="F342" s="217" t="s">
        <v>1052</v>
      </c>
      <c r="G342" s="39"/>
      <c r="H342" s="39"/>
      <c r="I342" s="130"/>
      <c r="J342" s="39"/>
      <c r="K342" s="39"/>
      <c r="L342" s="43"/>
      <c r="M342" s="218"/>
      <c r="N342" s="79"/>
      <c r="O342" s="79"/>
      <c r="P342" s="79"/>
      <c r="Q342" s="79"/>
      <c r="R342" s="79"/>
      <c r="S342" s="79"/>
      <c r="T342" s="80"/>
      <c r="AT342" s="17" t="s">
        <v>144</v>
      </c>
      <c r="AU342" s="17" t="s">
        <v>142</v>
      </c>
    </row>
    <row r="343" spans="2:63" s="10" customFormat="1" ht="22.8" customHeight="1">
      <c r="B343" s="188"/>
      <c r="C343" s="189"/>
      <c r="D343" s="190" t="s">
        <v>71</v>
      </c>
      <c r="E343" s="202" t="s">
        <v>1115</v>
      </c>
      <c r="F343" s="202" t="s">
        <v>1116</v>
      </c>
      <c r="G343" s="189"/>
      <c r="H343" s="189"/>
      <c r="I343" s="192"/>
      <c r="J343" s="203">
        <f>BK343</f>
        <v>0</v>
      </c>
      <c r="K343" s="189"/>
      <c r="L343" s="194"/>
      <c r="M343" s="195"/>
      <c r="N343" s="196"/>
      <c r="O343" s="196"/>
      <c r="P343" s="197">
        <f>SUM(P344:P353)</f>
        <v>0</v>
      </c>
      <c r="Q343" s="196"/>
      <c r="R343" s="197">
        <f>SUM(R344:R353)</f>
        <v>0.031775</v>
      </c>
      <c r="S343" s="196"/>
      <c r="T343" s="198">
        <f>SUM(T344:T353)</f>
        <v>0.6257974799999999</v>
      </c>
      <c r="AR343" s="199" t="s">
        <v>142</v>
      </c>
      <c r="AT343" s="200" t="s">
        <v>71</v>
      </c>
      <c r="AU343" s="200" t="s">
        <v>80</v>
      </c>
      <c r="AY343" s="199" t="s">
        <v>133</v>
      </c>
      <c r="BK343" s="201">
        <f>SUM(BK344:BK353)</f>
        <v>0</v>
      </c>
    </row>
    <row r="344" spans="2:65" s="1" customFormat="1" ht="22.5" customHeight="1">
      <c r="B344" s="38"/>
      <c r="C344" s="204" t="s">
        <v>225</v>
      </c>
      <c r="D344" s="204" t="s">
        <v>136</v>
      </c>
      <c r="E344" s="205" t="s">
        <v>1117</v>
      </c>
      <c r="F344" s="206" t="s">
        <v>1118</v>
      </c>
      <c r="G344" s="207" t="s">
        <v>139</v>
      </c>
      <c r="H344" s="208">
        <v>34.122</v>
      </c>
      <c r="I344" s="209"/>
      <c r="J344" s="210">
        <f>ROUND(I344*H344,2)</f>
        <v>0</v>
      </c>
      <c r="K344" s="206" t="s">
        <v>140</v>
      </c>
      <c r="L344" s="43"/>
      <c r="M344" s="211" t="s">
        <v>19</v>
      </c>
      <c r="N344" s="212" t="s">
        <v>44</v>
      </c>
      <c r="O344" s="79"/>
      <c r="P344" s="213">
        <f>O344*H344</f>
        <v>0</v>
      </c>
      <c r="Q344" s="213">
        <v>0</v>
      </c>
      <c r="R344" s="213">
        <f>Q344*H344</f>
        <v>0</v>
      </c>
      <c r="S344" s="213">
        <v>0.01834</v>
      </c>
      <c r="T344" s="214">
        <f>S344*H344</f>
        <v>0.6257974799999999</v>
      </c>
      <c r="AR344" s="17" t="s">
        <v>228</v>
      </c>
      <c r="AT344" s="17" t="s">
        <v>136</v>
      </c>
      <c r="AU344" s="17" t="s">
        <v>142</v>
      </c>
      <c r="AY344" s="17" t="s">
        <v>133</v>
      </c>
      <c r="BE344" s="215">
        <f>IF(N344="základní",J344,0)</f>
        <v>0</v>
      </c>
      <c r="BF344" s="215">
        <f>IF(N344="snížená",J344,0)</f>
        <v>0</v>
      </c>
      <c r="BG344" s="215">
        <f>IF(N344="zákl. přenesená",J344,0)</f>
        <v>0</v>
      </c>
      <c r="BH344" s="215">
        <f>IF(N344="sníž. přenesená",J344,0)</f>
        <v>0</v>
      </c>
      <c r="BI344" s="215">
        <f>IF(N344="nulová",J344,0)</f>
        <v>0</v>
      </c>
      <c r="BJ344" s="17" t="s">
        <v>142</v>
      </c>
      <c r="BK344" s="215">
        <f>ROUND(I344*H344,2)</f>
        <v>0</v>
      </c>
      <c r="BL344" s="17" t="s">
        <v>228</v>
      </c>
      <c r="BM344" s="17" t="s">
        <v>1119</v>
      </c>
    </row>
    <row r="345" spans="2:47" s="1" customFormat="1" ht="12">
      <c r="B345" s="38"/>
      <c r="C345" s="39"/>
      <c r="D345" s="216" t="s">
        <v>144</v>
      </c>
      <c r="E345" s="39"/>
      <c r="F345" s="217" t="s">
        <v>1120</v>
      </c>
      <c r="G345" s="39"/>
      <c r="H345" s="39"/>
      <c r="I345" s="130"/>
      <c r="J345" s="39"/>
      <c r="K345" s="39"/>
      <c r="L345" s="43"/>
      <c r="M345" s="218"/>
      <c r="N345" s="79"/>
      <c r="O345" s="79"/>
      <c r="P345" s="79"/>
      <c r="Q345" s="79"/>
      <c r="R345" s="79"/>
      <c r="S345" s="79"/>
      <c r="T345" s="80"/>
      <c r="AT345" s="17" t="s">
        <v>144</v>
      </c>
      <c r="AU345" s="17" t="s">
        <v>142</v>
      </c>
    </row>
    <row r="346" spans="2:51" s="11" customFormat="1" ht="12">
      <c r="B346" s="219"/>
      <c r="C346" s="220"/>
      <c r="D346" s="216" t="s">
        <v>208</v>
      </c>
      <c r="E346" s="240" t="s">
        <v>19</v>
      </c>
      <c r="F346" s="221" t="s">
        <v>1121</v>
      </c>
      <c r="G346" s="220"/>
      <c r="H346" s="222">
        <v>34.122</v>
      </c>
      <c r="I346" s="223"/>
      <c r="J346" s="220"/>
      <c r="K346" s="220"/>
      <c r="L346" s="224"/>
      <c r="M346" s="225"/>
      <c r="N346" s="226"/>
      <c r="O346" s="226"/>
      <c r="P346" s="226"/>
      <c r="Q346" s="226"/>
      <c r="R346" s="226"/>
      <c r="S346" s="226"/>
      <c r="T346" s="227"/>
      <c r="AT346" s="228" t="s">
        <v>208</v>
      </c>
      <c r="AU346" s="228" t="s">
        <v>142</v>
      </c>
      <c r="AV346" s="11" t="s">
        <v>142</v>
      </c>
      <c r="AW346" s="11" t="s">
        <v>33</v>
      </c>
      <c r="AX346" s="11" t="s">
        <v>80</v>
      </c>
      <c r="AY346" s="228" t="s">
        <v>133</v>
      </c>
    </row>
    <row r="347" spans="2:65" s="1" customFormat="1" ht="22.5" customHeight="1">
      <c r="B347" s="38"/>
      <c r="C347" s="204" t="s">
        <v>296</v>
      </c>
      <c r="D347" s="204" t="s">
        <v>136</v>
      </c>
      <c r="E347" s="205" t="s">
        <v>1122</v>
      </c>
      <c r="F347" s="206" t="s">
        <v>1123</v>
      </c>
      <c r="G347" s="207" t="s">
        <v>139</v>
      </c>
      <c r="H347" s="208">
        <v>2.5</v>
      </c>
      <c r="I347" s="209"/>
      <c r="J347" s="210">
        <f>ROUND(I347*H347,2)</f>
        <v>0</v>
      </c>
      <c r="K347" s="206" t="s">
        <v>140</v>
      </c>
      <c r="L347" s="43"/>
      <c r="M347" s="211" t="s">
        <v>19</v>
      </c>
      <c r="N347" s="212" t="s">
        <v>44</v>
      </c>
      <c r="O347" s="79"/>
      <c r="P347" s="213">
        <f>O347*H347</f>
        <v>0</v>
      </c>
      <c r="Q347" s="213">
        <v>0.01261</v>
      </c>
      <c r="R347" s="213">
        <f>Q347*H347</f>
        <v>0.031525</v>
      </c>
      <c r="S347" s="213">
        <v>0</v>
      </c>
      <c r="T347" s="214">
        <f>S347*H347</f>
        <v>0</v>
      </c>
      <c r="AR347" s="17" t="s">
        <v>228</v>
      </c>
      <c r="AT347" s="17" t="s">
        <v>136</v>
      </c>
      <c r="AU347" s="17" t="s">
        <v>142</v>
      </c>
      <c r="AY347" s="17" t="s">
        <v>133</v>
      </c>
      <c r="BE347" s="215">
        <f>IF(N347="základní",J347,0)</f>
        <v>0</v>
      </c>
      <c r="BF347" s="215">
        <f>IF(N347="snížená",J347,0)</f>
        <v>0</v>
      </c>
      <c r="BG347" s="215">
        <f>IF(N347="zákl. přenesená",J347,0)</f>
        <v>0</v>
      </c>
      <c r="BH347" s="215">
        <f>IF(N347="sníž. přenesená",J347,0)</f>
        <v>0</v>
      </c>
      <c r="BI347" s="215">
        <f>IF(N347="nulová",J347,0)</f>
        <v>0</v>
      </c>
      <c r="BJ347" s="17" t="s">
        <v>142</v>
      </c>
      <c r="BK347" s="215">
        <f>ROUND(I347*H347,2)</f>
        <v>0</v>
      </c>
      <c r="BL347" s="17" t="s">
        <v>228</v>
      </c>
      <c r="BM347" s="17" t="s">
        <v>1124</v>
      </c>
    </row>
    <row r="348" spans="2:47" s="1" customFormat="1" ht="12">
      <c r="B348" s="38"/>
      <c r="C348" s="39"/>
      <c r="D348" s="216" t="s">
        <v>144</v>
      </c>
      <c r="E348" s="39"/>
      <c r="F348" s="217" t="s">
        <v>1125</v>
      </c>
      <c r="G348" s="39"/>
      <c r="H348" s="39"/>
      <c r="I348" s="130"/>
      <c r="J348" s="39"/>
      <c r="K348" s="39"/>
      <c r="L348" s="43"/>
      <c r="M348" s="218"/>
      <c r="N348" s="79"/>
      <c r="O348" s="79"/>
      <c r="P348" s="79"/>
      <c r="Q348" s="79"/>
      <c r="R348" s="79"/>
      <c r="S348" s="79"/>
      <c r="T348" s="80"/>
      <c r="AT348" s="17" t="s">
        <v>144</v>
      </c>
      <c r="AU348" s="17" t="s">
        <v>142</v>
      </c>
    </row>
    <row r="349" spans="2:51" s="11" customFormat="1" ht="12">
      <c r="B349" s="219"/>
      <c r="C349" s="220"/>
      <c r="D349" s="216" t="s">
        <v>208</v>
      </c>
      <c r="E349" s="240" t="s">
        <v>19</v>
      </c>
      <c r="F349" s="221" t="s">
        <v>1126</v>
      </c>
      <c r="G349" s="220"/>
      <c r="H349" s="222">
        <v>2.5</v>
      </c>
      <c r="I349" s="223"/>
      <c r="J349" s="220"/>
      <c r="K349" s="220"/>
      <c r="L349" s="224"/>
      <c r="M349" s="225"/>
      <c r="N349" s="226"/>
      <c r="O349" s="226"/>
      <c r="P349" s="226"/>
      <c r="Q349" s="226"/>
      <c r="R349" s="226"/>
      <c r="S349" s="226"/>
      <c r="T349" s="227"/>
      <c r="AT349" s="228" t="s">
        <v>208</v>
      </c>
      <c r="AU349" s="228" t="s">
        <v>142</v>
      </c>
      <c r="AV349" s="11" t="s">
        <v>142</v>
      </c>
      <c r="AW349" s="11" t="s">
        <v>33</v>
      </c>
      <c r="AX349" s="11" t="s">
        <v>80</v>
      </c>
      <c r="AY349" s="228" t="s">
        <v>133</v>
      </c>
    </row>
    <row r="350" spans="2:65" s="1" customFormat="1" ht="22.5" customHeight="1">
      <c r="B350" s="38"/>
      <c r="C350" s="204" t="s">
        <v>346</v>
      </c>
      <c r="D350" s="204" t="s">
        <v>136</v>
      </c>
      <c r="E350" s="205" t="s">
        <v>1127</v>
      </c>
      <c r="F350" s="206" t="s">
        <v>1128</v>
      </c>
      <c r="G350" s="207" t="s">
        <v>139</v>
      </c>
      <c r="H350" s="208">
        <v>2.5</v>
      </c>
      <c r="I350" s="209"/>
      <c r="J350" s="210">
        <f>ROUND(I350*H350,2)</f>
        <v>0</v>
      </c>
      <c r="K350" s="206" t="s">
        <v>140</v>
      </c>
      <c r="L350" s="43"/>
      <c r="M350" s="211" t="s">
        <v>19</v>
      </c>
      <c r="N350" s="212" t="s">
        <v>44</v>
      </c>
      <c r="O350" s="79"/>
      <c r="P350" s="213">
        <f>O350*H350</f>
        <v>0</v>
      </c>
      <c r="Q350" s="213">
        <v>0.0001</v>
      </c>
      <c r="R350" s="213">
        <f>Q350*H350</f>
        <v>0.00025</v>
      </c>
      <c r="S350" s="213">
        <v>0</v>
      </c>
      <c r="T350" s="214">
        <f>S350*H350</f>
        <v>0</v>
      </c>
      <c r="AR350" s="17" t="s">
        <v>228</v>
      </c>
      <c r="AT350" s="17" t="s">
        <v>136</v>
      </c>
      <c r="AU350" s="17" t="s">
        <v>142</v>
      </c>
      <c r="AY350" s="17" t="s">
        <v>133</v>
      </c>
      <c r="BE350" s="215">
        <f>IF(N350="základní",J350,0)</f>
        <v>0</v>
      </c>
      <c r="BF350" s="215">
        <f>IF(N350="snížená",J350,0)</f>
        <v>0</v>
      </c>
      <c r="BG350" s="215">
        <f>IF(N350="zákl. přenesená",J350,0)</f>
        <v>0</v>
      </c>
      <c r="BH350" s="215">
        <f>IF(N350="sníž. přenesená",J350,0)</f>
        <v>0</v>
      </c>
      <c r="BI350" s="215">
        <f>IF(N350="nulová",J350,0)</f>
        <v>0</v>
      </c>
      <c r="BJ350" s="17" t="s">
        <v>142</v>
      </c>
      <c r="BK350" s="215">
        <f>ROUND(I350*H350,2)</f>
        <v>0</v>
      </c>
      <c r="BL350" s="17" t="s">
        <v>228</v>
      </c>
      <c r="BM350" s="17" t="s">
        <v>1129</v>
      </c>
    </row>
    <row r="351" spans="2:47" s="1" customFormat="1" ht="12">
      <c r="B351" s="38"/>
      <c r="C351" s="39"/>
      <c r="D351" s="216" t="s">
        <v>144</v>
      </c>
      <c r="E351" s="39"/>
      <c r="F351" s="217" t="s">
        <v>1125</v>
      </c>
      <c r="G351" s="39"/>
      <c r="H351" s="39"/>
      <c r="I351" s="130"/>
      <c r="J351" s="39"/>
      <c r="K351" s="39"/>
      <c r="L351" s="43"/>
      <c r="M351" s="218"/>
      <c r="N351" s="79"/>
      <c r="O351" s="79"/>
      <c r="P351" s="79"/>
      <c r="Q351" s="79"/>
      <c r="R351" s="79"/>
      <c r="S351" s="79"/>
      <c r="T351" s="80"/>
      <c r="AT351" s="17" t="s">
        <v>144</v>
      </c>
      <c r="AU351" s="17" t="s">
        <v>142</v>
      </c>
    </row>
    <row r="352" spans="2:65" s="1" customFormat="1" ht="22.5" customHeight="1">
      <c r="B352" s="38"/>
      <c r="C352" s="204" t="s">
        <v>338</v>
      </c>
      <c r="D352" s="204" t="s">
        <v>136</v>
      </c>
      <c r="E352" s="205" t="s">
        <v>1130</v>
      </c>
      <c r="F352" s="206" t="s">
        <v>1131</v>
      </c>
      <c r="G352" s="207" t="s">
        <v>315</v>
      </c>
      <c r="H352" s="229"/>
      <c r="I352" s="209"/>
      <c r="J352" s="210">
        <f>ROUND(I352*H352,2)</f>
        <v>0</v>
      </c>
      <c r="K352" s="206" t="s">
        <v>140</v>
      </c>
      <c r="L352" s="43"/>
      <c r="M352" s="211" t="s">
        <v>19</v>
      </c>
      <c r="N352" s="212" t="s">
        <v>44</v>
      </c>
      <c r="O352" s="79"/>
      <c r="P352" s="213">
        <f>O352*H352</f>
        <v>0</v>
      </c>
      <c r="Q352" s="213">
        <v>0</v>
      </c>
      <c r="R352" s="213">
        <f>Q352*H352</f>
        <v>0</v>
      </c>
      <c r="S352" s="213">
        <v>0</v>
      </c>
      <c r="T352" s="214">
        <f>S352*H352</f>
        <v>0</v>
      </c>
      <c r="AR352" s="17" t="s">
        <v>228</v>
      </c>
      <c r="AT352" s="17" t="s">
        <v>136</v>
      </c>
      <c r="AU352" s="17" t="s">
        <v>142</v>
      </c>
      <c r="AY352" s="17" t="s">
        <v>133</v>
      </c>
      <c r="BE352" s="215">
        <f>IF(N352="základní",J352,0)</f>
        <v>0</v>
      </c>
      <c r="BF352" s="215">
        <f>IF(N352="snížená",J352,0)</f>
        <v>0</v>
      </c>
      <c r="BG352" s="215">
        <f>IF(N352="zákl. přenesená",J352,0)</f>
        <v>0</v>
      </c>
      <c r="BH352" s="215">
        <f>IF(N352="sníž. přenesená",J352,0)</f>
        <v>0</v>
      </c>
      <c r="BI352" s="215">
        <f>IF(N352="nulová",J352,0)</f>
        <v>0</v>
      </c>
      <c r="BJ352" s="17" t="s">
        <v>142</v>
      </c>
      <c r="BK352" s="215">
        <f>ROUND(I352*H352,2)</f>
        <v>0</v>
      </c>
      <c r="BL352" s="17" t="s">
        <v>228</v>
      </c>
      <c r="BM352" s="17" t="s">
        <v>1132</v>
      </c>
    </row>
    <row r="353" spans="2:47" s="1" customFormat="1" ht="12">
      <c r="B353" s="38"/>
      <c r="C353" s="39"/>
      <c r="D353" s="216" t="s">
        <v>144</v>
      </c>
      <c r="E353" s="39"/>
      <c r="F353" s="217" t="s">
        <v>1133</v>
      </c>
      <c r="G353" s="39"/>
      <c r="H353" s="39"/>
      <c r="I353" s="130"/>
      <c r="J353" s="39"/>
      <c r="K353" s="39"/>
      <c r="L353" s="43"/>
      <c r="M353" s="218"/>
      <c r="N353" s="79"/>
      <c r="O353" s="79"/>
      <c r="P353" s="79"/>
      <c r="Q353" s="79"/>
      <c r="R353" s="79"/>
      <c r="S353" s="79"/>
      <c r="T353" s="80"/>
      <c r="AT353" s="17" t="s">
        <v>144</v>
      </c>
      <c r="AU353" s="17" t="s">
        <v>142</v>
      </c>
    </row>
    <row r="354" spans="2:63" s="10" customFormat="1" ht="22.8" customHeight="1">
      <c r="B354" s="188"/>
      <c r="C354" s="189"/>
      <c r="D354" s="190" t="s">
        <v>71</v>
      </c>
      <c r="E354" s="202" t="s">
        <v>1134</v>
      </c>
      <c r="F354" s="202" t="s">
        <v>1135</v>
      </c>
      <c r="G354" s="189"/>
      <c r="H354" s="189"/>
      <c r="I354" s="192"/>
      <c r="J354" s="203">
        <f>BK354</f>
        <v>0</v>
      </c>
      <c r="K354" s="189"/>
      <c r="L354" s="194"/>
      <c r="M354" s="195"/>
      <c r="N354" s="196"/>
      <c r="O354" s="196"/>
      <c r="P354" s="197">
        <f>SUM(P355:P382)</f>
        <v>0</v>
      </c>
      <c r="Q354" s="196"/>
      <c r="R354" s="197">
        <f>SUM(R355:R382)</f>
        <v>0.09003</v>
      </c>
      <c r="S354" s="196"/>
      <c r="T354" s="198">
        <f>SUM(T355:T382)</f>
        <v>0.174</v>
      </c>
      <c r="AR354" s="199" t="s">
        <v>142</v>
      </c>
      <c r="AT354" s="200" t="s">
        <v>71</v>
      </c>
      <c r="AU354" s="200" t="s">
        <v>80</v>
      </c>
      <c r="AY354" s="199" t="s">
        <v>133</v>
      </c>
      <c r="BK354" s="201">
        <f>SUM(BK355:BK382)</f>
        <v>0</v>
      </c>
    </row>
    <row r="355" spans="2:65" s="1" customFormat="1" ht="22.5" customHeight="1">
      <c r="B355" s="38"/>
      <c r="C355" s="204" t="s">
        <v>333</v>
      </c>
      <c r="D355" s="204" t="s">
        <v>136</v>
      </c>
      <c r="E355" s="205" t="s">
        <v>1136</v>
      </c>
      <c r="F355" s="206" t="s">
        <v>1137</v>
      </c>
      <c r="G355" s="207" t="s">
        <v>184</v>
      </c>
      <c r="H355" s="208">
        <v>4</v>
      </c>
      <c r="I355" s="209"/>
      <c r="J355" s="210">
        <f>ROUND(I355*H355,2)</f>
        <v>0</v>
      </c>
      <c r="K355" s="206" t="s">
        <v>140</v>
      </c>
      <c r="L355" s="43"/>
      <c r="M355" s="211" t="s">
        <v>19</v>
      </c>
      <c r="N355" s="212" t="s">
        <v>44</v>
      </c>
      <c r="O355" s="79"/>
      <c r="P355" s="213">
        <f>O355*H355</f>
        <v>0</v>
      </c>
      <c r="Q355" s="213">
        <v>0</v>
      </c>
      <c r="R355" s="213">
        <f>Q355*H355</f>
        <v>0</v>
      </c>
      <c r="S355" s="213">
        <v>0</v>
      </c>
      <c r="T355" s="214">
        <f>S355*H355</f>
        <v>0</v>
      </c>
      <c r="AR355" s="17" t="s">
        <v>228</v>
      </c>
      <c r="AT355" s="17" t="s">
        <v>136</v>
      </c>
      <c r="AU355" s="17" t="s">
        <v>142</v>
      </c>
      <c r="AY355" s="17" t="s">
        <v>133</v>
      </c>
      <c r="BE355" s="215">
        <f>IF(N355="základní",J355,0)</f>
        <v>0</v>
      </c>
      <c r="BF355" s="215">
        <f>IF(N355="snížená",J355,0)</f>
        <v>0</v>
      </c>
      <c r="BG355" s="215">
        <f>IF(N355="zákl. přenesená",J355,0)</f>
        <v>0</v>
      </c>
      <c r="BH355" s="215">
        <f>IF(N355="sníž. přenesená",J355,0)</f>
        <v>0</v>
      </c>
      <c r="BI355" s="215">
        <f>IF(N355="nulová",J355,0)</f>
        <v>0</v>
      </c>
      <c r="BJ355" s="17" t="s">
        <v>142</v>
      </c>
      <c r="BK355" s="215">
        <f>ROUND(I355*H355,2)</f>
        <v>0</v>
      </c>
      <c r="BL355" s="17" t="s">
        <v>228</v>
      </c>
      <c r="BM355" s="17" t="s">
        <v>1138</v>
      </c>
    </row>
    <row r="356" spans="2:47" s="1" customFormat="1" ht="12">
      <c r="B356" s="38"/>
      <c r="C356" s="39"/>
      <c r="D356" s="216" t="s">
        <v>144</v>
      </c>
      <c r="E356" s="39"/>
      <c r="F356" s="217" t="s">
        <v>1139</v>
      </c>
      <c r="G356" s="39"/>
      <c r="H356" s="39"/>
      <c r="I356" s="130"/>
      <c r="J356" s="39"/>
      <c r="K356" s="39"/>
      <c r="L356" s="43"/>
      <c r="M356" s="218"/>
      <c r="N356" s="79"/>
      <c r="O356" s="79"/>
      <c r="P356" s="79"/>
      <c r="Q356" s="79"/>
      <c r="R356" s="79"/>
      <c r="S356" s="79"/>
      <c r="T356" s="80"/>
      <c r="AT356" s="17" t="s">
        <v>144</v>
      </c>
      <c r="AU356" s="17" t="s">
        <v>142</v>
      </c>
    </row>
    <row r="357" spans="2:65" s="1" customFormat="1" ht="16.5" customHeight="1">
      <c r="B357" s="38"/>
      <c r="C357" s="230" t="s">
        <v>400</v>
      </c>
      <c r="D357" s="230" t="s">
        <v>439</v>
      </c>
      <c r="E357" s="231" t="s">
        <v>1140</v>
      </c>
      <c r="F357" s="232" t="s">
        <v>1141</v>
      </c>
      <c r="G357" s="233" t="s">
        <v>184</v>
      </c>
      <c r="H357" s="234">
        <v>1</v>
      </c>
      <c r="I357" s="235"/>
      <c r="J357" s="236">
        <f>ROUND(I357*H357,2)</f>
        <v>0</v>
      </c>
      <c r="K357" s="232" t="s">
        <v>19</v>
      </c>
      <c r="L357" s="237"/>
      <c r="M357" s="238" t="s">
        <v>19</v>
      </c>
      <c r="N357" s="239" t="s">
        <v>44</v>
      </c>
      <c r="O357" s="79"/>
      <c r="P357" s="213">
        <f>O357*H357</f>
        <v>0</v>
      </c>
      <c r="Q357" s="213">
        <v>0.021</v>
      </c>
      <c r="R357" s="213">
        <f>Q357*H357</f>
        <v>0.021</v>
      </c>
      <c r="S357" s="213">
        <v>0</v>
      </c>
      <c r="T357" s="214">
        <f>S357*H357</f>
        <v>0</v>
      </c>
      <c r="AR357" s="17" t="s">
        <v>359</v>
      </c>
      <c r="AT357" s="17" t="s">
        <v>439</v>
      </c>
      <c r="AU357" s="17" t="s">
        <v>142</v>
      </c>
      <c r="AY357" s="17" t="s">
        <v>133</v>
      </c>
      <c r="BE357" s="215">
        <f>IF(N357="základní",J357,0)</f>
        <v>0</v>
      </c>
      <c r="BF357" s="215">
        <f>IF(N357="snížená",J357,0)</f>
        <v>0</v>
      </c>
      <c r="BG357" s="215">
        <f>IF(N357="zákl. přenesená",J357,0)</f>
        <v>0</v>
      </c>
      <c r="BH357" s="215">
        <f>IF(N357="sníž. přenesená",J357,0)</f>
        <v>0</v>
      </c>
      <c r="BI357" s="215">
        <f>IF(N357="nulová",J357,0)</f>
        <v>0</v>
      </c>
      <c r="BJ357" s="17" t="s">
        <v>142</v>
      </c>
      <c r="BK357" s="215">
        <f>ROUND(I357*H357,2)</f>
        <v>0</v>
      </c>
      <c r="BL357" s="17" t="s">
        <v>228</v>
      </c>
      <c r="BM357" s="17" t="s">
        <v>1142</v>
      </c>
    </row>
    <row r="358" spans="2:65" s="1" customFormat="1" ht="16.5" customHeight="1">
      <c r="B358" s="38"/>
      <c r="C358" s="230" t="s">
        <v>404</v>
      </c>
      <c r="D358" s="230" t="s">
        <v>439</v>
      </c>
      <c r="E358" s="231" t="s">
        <v>1143</v>
      </c>
      <c r="F358" s="232" t="s">
        <v>1144</v>
      </c>
      <c r="G358" s="233" t="s">
        <v>184</v>
      </c>
      <c r="H358" s="234">
        <v>1</v>
      </c>
      <c r="I358" s="235"/>
      <c r="J358" s="236">
        <f>ROUND(I358*H358,2)</f>
        <v>0</v>
      </c>
      <c r="K358" s="232" t="s">
        <v>19</v>
      </c>
      <c r="L358" s="237"/>
      <c r="M358" s="238" t="s">
        <v>19</v>
      </c>
      <c r="N358" s="239" t="s">
        <v>44</v>
      </c>
      <c r="O358" s="79"/>
      <c r="P358" s="213">
        <f>O358*H358</f>
        <v>0</v>
      </c>
      <c r="Q358" s="213">
        <v>0.021</v>
      </c>
      <c r="R358" s="213">
        <f>Q358*H358</f>
        <v>0.021</v>
      </c>
      <c r="S358" s="213">
        <v>0</v>
      </c>
      <c r="T358" s="214">
        <f>S358*H358</f>
        <v>0</v>
      </c>
      <c r="AR358" s="17" t="s">
        <v>359</v>
      </c>
      <c r="AT358" s="17" t="s">
        <v>439</v>
      </c>
      <c r="AU358" s="17" t="s">
        <v>142</v>
      </c>
      <c r="AY358" s="17" t="s">
        <v>133</v>
      </c>
      <c r="BE358" s="215">
        <f>IF(N358="základní",J358,0)</f>
        <v>0</v>
      </c>
      <c r="BF358" s="215">
        <f>IF(N358="snížená",J358,0)</f>
        <v>0</v>
      </c>
      <c r="BG358" s="215">
        <f>IF(N358="zákl. přenesená",J358,0)</f>
        <v>0</v>
      </c>
      <c r="BH358" s="215">
        <f>IF(N358="sníž. přenesená",J358,0)</f>
        <v>0</v>
      </c>
      <c r="BI358" s="215">
        <f>IF(N358="nulová",J358,0)</f>
        <v>0</v>
      </c>
      <c r="BJ358" s="17" t="s">
        <v>142</v>
      </c>
      <c r="BK358" s="215">
        <f>ROUND(I358*H358,2)</f>
        <v>0</v>
      </c>
      <c r="BL358" s="17" t="s">
        <v>228</v>
      </c>
      <c r="BM358" s="17" t="s">
        <v>1145</v>
      </c>
    </row>
    <row r="359" spans="2:65" s="1" customFormat="1" ht="16.5" customHeight="1">
      <c r="B359" s="38"/>
      <c r="C359" s="230" t="s">
        <v>408</v>
      </c>
      <c r="D359" s="230" t="s">
        <v>439</v>
      </c>
      <c r="E359" s="231" t="s">
        <v>1146</v>
      </c>
      <c r="F359" s="232" t="s">
        <v>1147</v>
      </c>
      <c r="G359" s="233" t="s">
        <v>184</v>
      </c>
      <c r="H359" s="234">
        <v>1</v>
      </c>
      <c r="I359" s="235"/>
      <c r="J359" s="236">
        <f>ROUND(I359*H359,2)</f>
        <v>0</v>
      </c>
      <c r="K359" s="232" t="s">
        <v>19</v>
      </c>
      <c r="L359" s="237"/>
      <c r="M359" s="238" t="s">
        <v>19</v>
      </c>
      <c r="N359" s="239" t="s">
        <v>44</v>
      </c>
      <c r="O359" s="79"/>
      <c r="P359" s="213">
        <f>O359*H359</f>
        <v>0</v>
      </c>
      <c r="Q359" s="213">
        <v>0.021</v>
      </c>
      <c r="R359" s="213">
        <f>Q359*H359</f>
        <v>0.021</v>
      </c>
      <c r="S359" s="213">
        <v>0</v>
      </c>
      <c r="T359" s="214">
        <f>S359*H359</f>
        <v>0</v>
      </c>
      <c r="AR359" s="17" t="s">
        <v>359</v>
      </c>
      <c r="AT359" s="17" t="s">
        <v>439</v>
      </c>
      <c r="AU359" s="17" t="s">
        <v>142</v>
      </c>
      <c r="AY359" s="17" t="s">
        <v>133</v>
      </c>
      <c r="BE359" s="215">
        <f>IF(N359="základní",J359,0)</f>
        <v>0</v>
      </c>
      <c r="BF359" s="215">
        <f>IF(N359="snížená",J359,0)</f>
        <v>0</v>
      </c>
      <c r="BG359" s="215">
        <f>IF(N359="zákl. přenesená",J359,0)</f>
        <v>0</v>
      </c>
      <c r="BH359" s="215">
        <f>IF(N359="sníž. přenesená",J359,0)</f>
        <v>0</v>
      </c>
      <c r="BI359" s="215">
        <f>IF(N359="nulová",J359,0)</f>
        <v>0</v>
      </c>
      <c r="BJ359" s="17" t="s">
        <v>142</v>
      </c>
      <c r="BK359" s="215">
        <f>ROUND(I359*H359,2)</f>
        <v>0</v>
      </c>
      <c r="BL359" s="17" t="s">
        <v>228</v>
      </c>
      <c r="BM359" s="17" t="s">
        <v>1148</v>
      </c>
    </row>
    <row r="360" spans="2:65" s="1" customFormat="1" ht="16.5" customHeight="1">
      <c r="B360" s="38"/>
      <c r="C360" s="230" t="s">
        <v>396</v>
      </c>
      <c r="D360" s="230" t="s">
        <v>439</v>
      </c>
      <c r="E360" s="231" t="s">
        <v>1149</v>
      </c>
      <c r="F360" s="232" t="s">
        <v>1150</v>
      </c>
      <c r="G360" s="233" t="s">
        <v>184</v>
      </c>
      <c r="H360" s="234">
        <v>1</v>
      </c>
      <c r="I360" s="235"/>
      <c r="J360" s="236">
        <f>ROUND(I360*H360,2)</f>
        <v>0</v>
      </c>
      <c r="K360" s="232" t="s">
        <v>19</v>
      </c>
      <c r="L360" s="237"/>
      <c r="M360" s="238" t="s">
        <v>19</v>
      </c>
      <c r="N360" s="239" t="s">
        <v>44</v>
      </c>
      <c r="O360" s="79"/>
      <c r="P360" s="213">
        <f>O360*H360</f>
        <v>0</v>
      </c>
      <c r="Q360" s="213">
        <v>0.021</v>
      </c>
      <c r="R360" s="213">
        <f>Q360*H360</f>
        <v>0.021</v>
      </c>
      <c r="S360" s="213">
        <v>0</v>
      </c>
      <c r="T360" s="214">
        <f>S360*H360</f>
        <v>0</v>
      </c>
      <c r="AR360" s="17" t="s">
        <v>359</v>
      </c>
      <c r="AT360" s="17" t="s">
        <v>439</v>
      </c>
      <c r="AU360" s="17" t="s">
        <v>142</v>
      </c>
      <c r="AY360" s="17" t="s">
        <v>133</v>
      </c>
      <c r="BE360" s="215">
        <f>IF(N360="základní",J360,0)</f>
        <v>0</v>
      </c>
      <c r="BF360" s="215">
        <f>IF(N360="snížená",J360,0)</f>
        <v>0</v>
      </c>
      <c r="BG360" s="215">
        <f>IF(N360="zákl. přenesená",J360,0)</f>
        <v>0</v>
      </c>
      <c r="BH360" s="215">
        <f>IF(N360="sníž. přenesená",J360,0)</f>
        <v>0</v>
      </c>
      <c r="BI360" s="215">
        <f>IF(N360="nulová",J360,0)</f>
        <v>0</v>
      </c>
      <c r="BJ360" s="17" t="s">
        <v>142</v>
      </c>
      <c r="BK360" s="215">
        <f>ROUND(I360*H360,2)</f>
        <v>0</v>
      </c>
      <c r="BL360" s="17" t="s">
        <v>228</v>
      </c>
      <c r="BM360" s="17" t="s">
        <v>1151</v>
      </c>
    </row>
    <row r="361" spans="2:65" s="1" customFormat="1" ht="16.5" customHeight="1">
      <c r="B361" s="38"/>
      <c r="C361" s="204" t="s">
        <v>194</v>
      </c>
      <c r="D361" s="204" t="s">
        <v>136</v>
      </c>
      <c r="E361" s="205" t="s">
        <v>1152</v>
      </c>
      <c r="F361" s="206" t="s">
        <v>1153</v>
      </c>
      <c r="G361" s="207" t="s">
        <v>184</v>
      </c>
      <c r="H361" s="208">
        <v>4</v>
      </c>
      <c r="I361" s="209"/>
      <c r="J361" s="210">
        <f>ROUND(I361*H361,2)</f>
        <v>0</v>
      </c>
      <c r="K361" s="206" t="s">
        <v>140</v>
      </c>
      <c r="L361" s="43"/>
      <c r="M361" s="211" t="s">
        <v>19</v>
      </c>
      <c r="N361" s="212" t="s">
        <v>44</v>
      </c>
      <c r="O361" s="79"/>
      <c r="P361" s="213">
        <f>O361*H361</f>
        <v>0</v>
      </c>
      <c r="Q361" s="213">
        <v>0</v>
      </c>
      <c r="R361" s="213">
        <f>Q361*H361</f>
        <v>0</v>
      </c>
      <c r="S361" s="213">
        <v>0</v>
      </c>
      <c r="T361" s="214">
        <f>S361*H361</f>
        <v>0</v>
      </c>
      <c r="AR361" s="17" t="s">
        <v>228</v>
      </c>
      <c r="AT361" s="17" t="s">
        <v>136</v>
      </c>
      <c r="AU361" s="17" t="s">
        <v>142</v>
      </c>
      <c r="AY361" s="17" t="s">
        <v>133</v>
      </c>
      <c r="BE361" s="215">
        <f>IF(N361="základní",J361,0)</f>
        <v>0</v>
      </c>
      <c r="BF361" s="215">
        <f>IF(N361="snížená",J361,0)</f>
        <v>0</v>
      </c>
      <c r="BG361" s="215">
        <f>IF(N361="zákl. přenesená",J361,0)</f>
        <v>0</v>
      </c>
      <c r="BH361" s="215">
        <f>IF(N361="sníž. přenesená",J361,0)</f>
        <v>0</v>
      </c>
      <c r="BI361" s="215">
        <f>IF(N361="nulová",J361,0)</f>
        <v>0</v>
      </c>
      <c r="BJ361" s="17" t="s">
        <v>142</v>
      </c>
      <c r="BK361" s="215">
        <f>ROUND(I361*H361,2)</f>
        <v>0</v>
      </c>
      <c r="BL361" s="17" t="s">
        <v>228</v>
      </c>
      <c r="BM361" s="17" t="s">
        <v>1154</v>
      </c>
    </row>
    <row r="362" spans="2:65" s="1" customFormat="1" ht="16.5" customHeight="1">
      <c r="B362" s="38"/>
      <c r="C362" s="230" t="s">
        <v>200</v>
      </c>
      <c r="D362" s="230" t="s">
        <v>439</v>
      </c>
      <c r="E362" s="231" t="s">
        <v>1155</v>
      </c>
      <c r="F362" s="232" t="s">
        <v>1156</v>
      </c>
      <c r="G362" s="233" t="s">
        <v>184</v>
      </c>
      <c r="H362" s="234">
        <v>2</v>
      </c>
      <c r="I362" s="235"/>
      <c r="J362" s="236">
        <f>ROUND(I362*H362,2)</f>
        <v>0</v>
      </c>
      <c r="K362" s="232" t="s">
        <v>140</v>
      </c>
      <c r="L362" s="237"/>
      <c r="M362" s="238" t="s">
        <v>19</v>
      </c>
      <c r="N362" s="239" t="s">
        <v>44</v>
      </c>
      <c r="O362" s="79"/>
      <c r="P362" s="213">
        <f>O362*H362</f>
        <v>0</v>
      </c>
      <c r="Q362" s="213">
        <v>0.0012</v>
      </c>
      <c r="R362" s="213">
        <f>Q362*H362</f>
        <v>0.0024</v>
      </c>
      <c r="S362" s="213">
        <v>0</v>
      </c>
      <c r="T362" s="214">
        <f>S362*H362</f>
        <v>0</v>
      </c>
      <c r="AR362" s="17" t="s">
        <v>359</v>
      </c>
      <c r="AT362" s="17" t="s">
        <v>439</v>
      </c>
      <c r="AU362" s="17" t="s">
        <v>142</v>
      </c>
      <c r="AY362" s="17" t="s">
        <v>133</v>
      </c>
      <c r="BE362" s="215">
        <f>IF(N362="základní",J362,0)</f>
        <v>0</v>
      </c>
      <c r="BF362" s="215">
        <f>IF(N362="snížená",J362,0)</f>
        <v>0</v>
      </c>
      <c r="BG362" s="215">
        <f>IF(N362="zákl. přenesená",J362,0)</f>
        <v>0</v>
      </c>
      <c r="BH362" s="215">
        <f>IF(N362="sníž. přenesená",J362,0)</f>
        <v>0</v>
      </c>
      <c r="BI362" s="215">
        <f>IF(N362="nulová",J362,0)</f>
        <v>0</v>
      </c>
      <c r="BJ362" s="17" t="s">
        <v>142</v>
      </c>
      <c r="BK362" s="215">
        <f>ROUND(I362*H362,2)</f>
        <v>0</v>
      </c>
      <c r="BL362" s="17" t="s">
        <v>228</v>
      </c>
      <c r="BM362" s="17" t="s">
        <v>1157</v>
      </c>
    </row>
    <row r="363" spans="2:65" s="1" customFormat="1" ht="16.5" customHeight="1">
      <c r="B363" s="38"/>
      <c r="C363" s="230" t="s">
        <v>204</v>
      </c>
      <c r="D363" s="230" t="s">
        <v>439</v>
      </c>
      <c r="E363" s="231" t="s">
        <v>1158</v>
      </c>
      <c r="F363" s="232" t="s">
        <v>1159</v>
      </c>
      <c r="G363" s="233" t="s">
        <v>184</v>
      </c>
      <c r="H363" s="234">
        <v>2</v>
      </c>
      <c r="I363" s="235"/>
      <c r="J363" s="236">
        <f>ROUND(I363*H363,2)</f>
        <v>0</v>
      </c>
      <c r="K363" s="232" t="s">
        <v>19</v>
      </c>
      <c r="L363" s="237"/>
      <c r="M363" s="238" t="s">
        <v>19</v>
      </c>
      <c r="N363" s="239" t="s">
        <v>44</v>
      </c>
      <c r="O363" s="79"/>
      <c r="P363" s="213">
        <f>O363*H363</f>
        <v>0</v>
      </c>
      <c r="Q363" s="213">
        <v>0.0012</v>
      </c>
      <c r="R363" s="213">
        <f>Q363*H363</f>
        <v>0.0024</v>
      </c>
      <c r="S363" s="213">
        <v>0</v>
      </c>
      <c r="T363" s="214">
        <f>S363*H363</f>
        <v>0</v>
      </c>
      <c r="AR363" s="17" t="s">
        <v>359</v>
      </c>
      <c r="AT363" s="17" t="s">
        <v>439</v>
      </c>
      <c r="AU363" s="17" t="s">
        <v>142</v>
      </c>
      <c r="AY363" s="17" t="s">
        <v>133</v>
      </c>
      <c r="BE363" s="215">
        <f>IF(N363="základní",J363,0)</f>
        <v>0</v>
      </c>
      <c r="BF363" s="215">
        <f>IF(N363="snížená",J363,0)</f>
        <v>0</v>
      </c>
      <c r="BG363" s="215">
        <f>IF(N363="zákl. přenesená",J363,0)</f>
        <v>0</v>
      </c>
      <c r="BH363" s="215">
        <f>IF(N363="sníž. přenesená",J363,0)</f>
        <v>0</v>
      </c>
      <c r="BI363" s="215">
        <f>IF(N363="nulová",J363,0)</f>
        <v>0</v>
      </c>
      <c r="BJ363" s="17" t="s">
        <v>142</v>
      </c>
      <c r="BK363" s="215">
        <f>ROUND(I363*H363,2)</f>
        <v>0</v>
      </c>
      <c r="BL363" s="17" t="s">
        <v>228</v>
      </c>
      <c r="BM363" s="17" t="s">
        <v>1160</v>
      </c>
    </row>
    <row r="364" spans="2:65" s="1" customFormat="1" ht="16.5" customHeight="1">
      <c r="B364" s="38"/>
      <c r="C364" s="204" t="s">
        <v>210</v>
      </c>
      <c r="D364" s="204" t="s">
        <v>136</v>
      </c>
      <c r="E364" s="205" t="s">
        <v>1161</v>
      </c>
      <c r="F364" s="206" t="s">
        <v>1162</v>
      </c>
      <c r="G364" s="207" t="s">
        <v>184</v>
      </c>
      <c r="H364" s="208">
        <v>1</v>
      </c>
      <c r="I364" s="209"/>
      <c r="J364" s="210">
        <f>ROUND(I364*H364,2)</f>
        <v>0</v>
      </c>
      <c r="K364" s="206" t="s">
        <v>140</v>
      </c>
      <c r="L364" s="43"/>
      <c r="M364" s="211" t="s">
        <v>19</v>
      </c>
      <c r="N364" s="212" t="s">
        <v>44</v>
      </c>
      <c r="O364" s="79"/>
      <c r="P364" s="213">
        <f>O364*H364</f>
        <v>0</v>
      </c>
      <c r="Q364" s="213">
        <v>0</v>
      </c>
      <c r="R364" s="213">
        <f>Q364*H364</f>
        <v>0</v>
      </c>
      <c r="S364" s="213">
        <v>0</v>
      </c>
      <c r="T364" s="214">
        <f>S364*H364</f>
        <v>0</v>
      </c>
      <c r="AR364" s="17" t="s">
        <v>228</v>
      </c>
      <c r="AT364" s="17" t="s">
        <v>136</v>
      </c>
      <c r="AU364" s="17" t="s">
        <v>142</v>
      </c>
      <c r="AY364" s="17" t="s">
        <v>133</v>
      </c>
      <c r="BE364" s="215">
        <f>IF(N364="základní",J364,0)</f>
        <v>0</v>
      </c>
      <c r="BF364" s="215">
        <f>IF(N364="snížená",J364,0)</f>
        <v>0</v>
      </c>
      <c r="BG364" s="215">
        <f>IF(N364="zákl. přenesená",J364,0)</f>
        <v>0</v>
      </c>
      <c r="BH364" s="215">
        <f>IF(N364="sníž. přenesená",J364,0)</f>
        <v>0</v>
      </c>
      <c r="BI364" s="215">
        <f>IF(N364="nulová",J364,0)</f>
        <v>0</v>
      </c>
      <c r="BJ364" s="17" t="s">
        <v>142</v>
      </c>
      <c r="BK364" s="215">
        <f>ROUND(I364*H364,2)</f>
        <v>0</v>
      </c>
      <c r="BL364" s="17" t="s">
        <v>228</v>
      </c>
      <c r="BM364" s="17" t="s">
        <v>1163</v>
      </c>
    </row>
    <row r="365" spans="2:47" s="1" customFormat="1" ht="12">
      <c r="B365" s="38"/>
      <c r="C365" s="39"/>
      <c r="D365" s="216" t="s">
        <v>144</v>
      </c>
      <c r="E365" s="39"/>
      <c r="F365" s="217" t="s">
        <v>1164</v>
      </c>
      <c r="G365" s="39"/>
      <c r="H365" s="39"/>
      <c r="I365" s="130"/>
      <c r="J365" s="39"/>
      <c r="K365" s="39"/>
      <c r="L365" s="43"/>
      <c r="M365" s="218"/>
      <c r="N365" s="79"/>
      <c r="O365" s="79"/>
      <c r="P365" s="79"/>
      <c r="Q365" s="79"/>
      <c r="R365" s="79"/>
      <c r="S365" s="79"/>
      <c r="T365" s="80"/>
      <c r="AT365" s="17" t="s">
        <v>144</v>
      </c>
      <c r="AU365" s="17" t="s">
        <v>142</v>
      </c>
    </row>
    <row r="366" spans="2:51" s="11" customFormat="1" ht="12">
      <c r="B366" s="219"/>
      <c r="C366" s="220"/>
      <c r="D366" s="216" t="s">
        <v>208</v>
      </c>
      <c r="E366" s="240" t="s">
        <v>19</v>
      </c>
      <c r="F366" s="221" t="s">
        <v>1165</v>
      </c>
      <c r="G366" s="220"/>
      <c r="H366" s="222">
        <v>1</v>
      </c>
      <c r="I366" s="223"/>
      <c r="J366" s="220"/>
      <c r="K366" s="220"/>
      <c r="L366" s="224"/>
      <c r="M366" s="225"/>
      <c r="N366" s="226"/>
      <c r="O366" s="226"/>
      <c r="P366" s="226"/>
      <c r="Q366" s="226"/>
      <c r="R366" s="226"/>
      <c r="S366" s="226"/>
      <c r="T366" s="227"/>
      <c r="AT366" s="228" t="s">
        <v>208</v>
      </c>
      <c r="AU366" s="228" t="s">
        <v>142</v>
      </c>
      <c r="AV366" s="11" t="s">
        <v>142</v>
      </c>
      <c r="AW366" s="11" t="s">
        <v>33</v>
      </c>
      <c r="AX366" s="11" t="s">
        <v>80</v>
      </c>
      <c r="AY366" s="228" t="s">
        <v>133</v>
      </c>
    </row>
    <row r="367" spans="2:65" s="1" customFormat="1" ht="16.5" customHeight="1">
      <c r="B367" s="38"/>
      <c r="C367" s="230" t="s">
        <v>433</v>
      </c>
      <c r="D367" s="230" t="s">
        <v>439</v>
      </c>
      <c r="E367" s="231" t="s">
        <v>1166</v>
      </c>
      <c r="F367" s="232" t="s">
        <v>1167</v>
      </c>
      <c r="G367" s="233" t="s">
        <v>184</v>
      </c>
      <c r="H367" s="234">
        <v>1</v>
      </c>
      <c r="I367" s="235"/>
      <c r="J367" s="236">
        <f>ROUND(I367*H367,2)</f>
        <v>0</v>
      </c>
      <c r="K367" s="232" t="s">
        <v>140</v>
      </c>
      <c r="L367" s="237"/>
      <c r="M367" s="238" t="s">
        <v>19</v>
      </c>
      <c r="N367" s="239" t="s">
        <v>44</v>
      </c>
      <c r="O367" s="79"/>
      <c r="P367" s="213">
        <f>O367*H367</f>
        <v>0</v>
      </c>
      <c r="Q367" s="213">
        <v>0.00123</v>
      </c>
      <c r="R367" s="213">
        <f>Q367*H367</f>
        <v>0.00123</v>
      </c>
      <c r="S367" s="213">
        <v>0</v>
      </c>
      <c r="T367" s="214">
        <f>S367*H367</f>
        <v>0</v>
      </c>
      <c r="AR367" s="17" t="s">
        <v>359</v>
      </c>
      <c r="AT367" s="17" t="s">
        <v>439</v>
      </c>
      <c r="AU367" s="17" t="s">
        <v>142</v>
      </c>
      <c r="AY367" s="17" t="s">
        <v>133</v>
      </c>
      <c r="BE367" s="215">
        <f>IF(N367="základní",J367,0)</f>
        <v>0</v>
      </c>
      <c r="BF367" s="215">
        <f>IF(N367="snížená",J367,0)</f>
        <v>0</v>
      </c>
      <c r="BG367" s="215">
        <f>IF(N367="zákl. přenesená",J367,0)</f>
        <v>0</v>
      </c>
      <c r="BH367" s="215">
        <f>IF(N367="sníž. přenesená",J367,0)</f>
        <v>0</v>
      </c>
      <c r="BI367" s="215">
        <f>IF(N367="nulová",J367,0)</f>
        <v>0</v>
      </c>
      <c r="BJ367" s="17" t="s">
        <v>142</v>
      </c>
      <c r="BK367" s="215">
        <f>ROUND(I367*H367,2)</f>
        <v>0</v>
      </c>
      <c r="BL367" s="17" t="s">
        <v>228</v>
      </c>
      <c r="BM367" s="17" t="s">
        <v>1168</v>
      </c>
    </row>
    <row r="368" spans="2:65" s="1" customFormat="1" ht="16.5" customHeight="1">
      <c r="B368" s="38"/>
      <c r="C368" s="204" t="s">
        <v>438</v>
      </c>
      <c r="D368" s="204" t="s">
        <v>136</v>
      </c>
      <c r="E368" s="205" t="s">
        <v>1169</v>
      </c>
      <c r="F368" s="206" t="s">
        <v>1170</v>
      </c>
      <c r="G368" s="207" t="s">
        <v>184</v>
      </c>
      <c r="H368" s="208">
        <v>1</v>
      </c>
      <c r="I368" s="209"/>
      <c r="J368" s="210">
        <f>ROUND(I368*H368,2)</f>
        <v>0</v>
      </c>
      <c r="K368" s="206" t="s">
        <v>140</v>
      </c>
      <c r="L368" s="43"/>
      <c r="M368" s="211" t="s">
        <v>19</v>
      </c>
      <c r="N368" s="212" t="s">
        <v>44</v>
      </c>
      <c r="O368" s="79"/>
      <c r="P368" s="213">
        <f>O368*H368</f>
        <v>0</v>
      </c>
      <c r="Q368" s="213">
        <v>0</v>
      </c>
      <c r="R368" s="213">
        <f>Q368*H368</f>
        <v>0</v>
      </c>
      <c r="S368" s="213">
        <v>0.174</v>
      </c>
      <c r="T368" s="214">
        <f>S368*H368</f>
        <v>0.174</v>
      </c>
      <c r="AR368" s="17" t="s">
        <v>228</v>
      </c>
      <c r="AT368" s="17" t="s">
        <v>136</v>
      </c>
      <c r="AU368" s="17" t="s">
        <v>142</v>
      </c>
      <c r="AY368" s="17" t="s">
        <v>133</v>
      </c>
      <c r="BE368" s="215">
        <f>IF(N368="základní",J368,0)</f>
        <v>0</v>
      </c>
      <c r="BF368" s="215">
        <f>IF(N368="snížená",J368,0)</f>
        <v>0</v>
      </c>
      <c r="BG368" s="215">
        <f>IF(N368="zákl. přenesená",J368,0)</f>
        <v>0</v>
      </c>
      <c r="BH368" s="215">
        <f>IF(N368="sníž. přenesená",J368,0)</f>
        <v>0</v>
      </c>
      <c r="BI368" s="215">
        <f>IF(N368="nulová",J368,0)</f>
        <v>0</v>
      </c>
      <c r="BJ368" s="17" t="s">
        <v>142</v>
      </c>
      <c r="BK368" s="215">
        <f>ROUND(I368*H368,2)</f>
        <v>0</v>
      </c>
      <c r="BL368" s="17" t="s">
        <v>228</v>
      </c>
      <c r="BM368" s="17" t="s">
        <v>1171</v>
      </c>
    </row>
    <row r="369" spans="2:47" s="1" customFormat="1" ht="12">
      <c r="B369" s="38"/>
      <c r="C369" s="39"/>
      <c r="D369" s="216" t="s">
        <v>144</v>
      </c>
      <c r="E369" s="39"/>
      <c r="F369" s="217" t="s">
        <v>1172</v>
      </c>
      <c r="G369" s="39"/>
      <c r="H369" s="39"/>
      <c r="I369" s="130"/>
      <c r="J369" s="39"/>
      <c r="K369" s="39"/>
      <c r="L369" s="43"/>
      <c r="M369" s="218"/>
      <c r="N369" s="79"/>
      <c r="O369" s="79"/>
      <c r="P369" s="79"/>
      <c r="Q369" s="79"/>
      <c r="R369" s="79"/>
      <c r="S369" s="79"/>
      <c r="T369" s="80"/>
      <c r="AT369" s="17" t="s">
        <v>144</v>
      </c>
      <c r="AU369" s="17" t="s">
        <v>142</v>
      </c>
    </row>
    <row r="370" spans="2:51" s="11" customFormat="1" ht="12">
      <c r="B370" s="219"/>
      <c r="C370" s="220"/>
      <c r="D370" s="216" t="s">
        <v>208</v>
      </c>
      <c r="E370" s="240" t="s">
        <v>19</v>
      </c>
      <c r="F370" s="221" t="s">
        <v>1173</v>
      </c>
      <c r="G370" s="220"/>
      <c r="H370" s="222">
        <v>1</v>
      </c>
      <c r="I370" s="223"/>
      <c r="J370" s="220"/>
      <c r="K370" s="220"/>
      <c r="L370" s="224"/>
      <c r="M370" s="225"/>
      <c r="N370" s="226"/>
      <c r="O370" s="226"/>
      <c r="P370" s="226"/>
      <c r="Q370" s="226"/>
      <c r="R370" s="226"/>
      <c r="S370" s="226"/>
      <c r="T370" s="227"/>
      <c r="AT370" s="228" t="s">
        <v>208</v>
      </c>
      <c r="AU370" s="228" t="s">
        <v>142</v>
      </c>
      <c r="AV370" s="11" t="s">
        <v>142</v>
      </c>
      <c r="AW370" s="11" t="s">
        <v>33</v>
      </c>
      <c r="AX370" s="11" t="s">
        <v>80</v>
      </c>
      <c r="AY370" s="228" t="s">
        <v>133</v>
      </c>
    </row>
    <row r="371" spans="2:65" s="1" customFormat="1" ht="16.5" customHeight="1">
      <c r="B371" s="38"/>
      <c r="C371" s="204" t="s">
        <v>452</v>
      </c>
      <c r="D371" s="204" t="s">
        <v>136</v>
      </c>
      <c r="E371" s="205" t="s">
        <v>1174</v>
      </c>
      <c r="F371" s="206" t="s">
        <v>1175</v>
      </c>
      <c r="G371" s="207" t="s">
        <v>184</v>
      </c>
      <c r="H371" s="208">
        <v>1</v>
      </c>
      <c r="I371" s="209"/>
      <c r="J371" s="210">
        <f>ROUND(I371*H371,2)</f>
        <v>0</v>
      </c>
      <c r="K371" s="206" t="s">
        <v>140</v>
      </c>
      <c r="L371" s="43"/>
      <c r="M371" s="211" t="s">
        <v>19</v>
      </c>
      <c r="N371" s="212" t="s">
        <v>44</v>
      </c>
      <c r="O371" s="79"/>
      <c r="P371" s="213">
        <f>O371*H371</f>
        <v>0</v>
      </c>
      <c r="Q371" s="213">
        <v>0</v>
      </c>
      <c r="R371" s="213">
        <f>Q371*H371</f>
        <v>0</v>
      </c>
      <c r="S371" s="213">
        <v>0</v>
      </c>
      <c r="T371" s="214">
        <f>S371*H371</f>
        <v>0</v>
      </c>
      <c r="AR371" s="17" t="s">
        <v>228</v>
      </c>
      <c r="AT371" s="17" t="s">
        <v>136</v>
      </c>
      <c r="AU371" s="17" t="s">
        <v>142</v>
      </c>
      <c r="AY371" s="17" t="s">
        <v>133</v>
      </c>
      <c r="BE371" s="215">
        <f>IF(N371="základní",J371,0)</f>
        <v>0</v>
      </c>
      <c r="BF371" s="215">
        <f>IF(N371="snížená",J371,0)</f>
        <v>0</v>
      </c>
      <c r="BG371" s="215">
        <f>IF(N371="zákl. přenesená",J371,0)</f>
        <v>0</v>
      </c>
      <c r="BH371" s="215">
        <f>IF(N371="sníž. přenesená",J371,0)</f>
        <v>0</v>
      </c>
      <c r="BI371" s="215">
        <f>IF(N371="nulová",J371,0)</f>
        <v>0</v>
      </c>
      <c r="BJ371" s="17" t="s">
        <v>142</v>
      </c>
      <c r="BK371" s="215">
        <f>ROUND(I371*H371,2)</f>
        <v>0</v>
      </c>
      <c r="BL371" s="17" t="s">
        <v>228</v>
      </c>
      <c r="BM371" s="17" t="s">
        <v>1176</v>
      </c>
    </row>
    <row r="372" spans="2:47" s="1" customFormat="1" ht="12">
      <c r="B372" s="38"/>
      <c r="C372" s="39"/>
      <c r="D372" s="216" t="s">
        <v>144</v>
      </c>
      <c r="E372" s="39"/>
      <c r="F372" s="217" t="s">
        <v>1177</v>
      </c>
      <c r="G372" s="39"/>
      <c r="H372" s="39"/>
      <c r="I372" s="130"/>
      <c r="J372" s="39"/>
      <c r="K372" s="39"/>
      <c r="L372" s="43"/>
      <c r="M372" s="218"/>
      <c r="N372" s="79"/>
      <c r="O372" s="79"/>
      <c r="P372" s="79"/>
      <c r="Q372" s="79"/>
      <c r="R372" s="79"/>
      <c r="S372" s="79"/>
      <c r="T372" s="80"/>
      <c r="AT372" s="17" t="s">
        <v>144</v>
      </c>
      <c r="AU372" s="17" t="s">
        <v>142</v>
      </c>
    </row>
    <row r="373" spans="2:65" s="1" customFormat="1" ht="16.5" customHeight="1">
      <c r="B373" s="38"/>
      <c r="C373" s="204" t="s">
        <v>473</v>
      </c>
      <c r="D373" s="204" t="s">
        <v>136</v>
      </c>
      <c r="E373" s="205" t="s">
        <v>1178</v>
      </c>
      <c r="F373" s="206" t="s">
        <v>1179</v>
      </c>
      <c r="G373" s="207" t="s">
        <v>184</v>
      </c>
      <c r="H373" s="208">
        <v>3</v>
      </c>
      <c r="I373" s="209"/>
      <c r="J373" s="210">
        <f>ROUND(I373*H373,2)</f>
        <v>0</v>
      </c>
      <c r="K373" s="206" t="s">
        <v>140</v>
      </c>
      <c r="L373" s="43"/>
      <c r="M373" s="211" t="s">
        <v>19</v>
      </c>
      <c r="N373" s="212" t="s">
        <v>44</v>
      </c>
      <c r="O373" s="79"/>
      <c r="P373" s="213">
        <f>O373*H373</f>
        <v>0</v>
      </c>
      <c r="Q373" s="213">
        <v>0</v>
      </c>
      <c r="R373" s="213">
        <f>Q373*H373</f>
        <v>0</v>
      </c>
      <c r="S373" s="213">
        <v>0</v>
      </c>
      <c r="T373" s="214">
        <f>S373*H373</f>
        <v>0</v>
      </c>
      <c r="AR373" s="17" t="s">
        <v>228</v>
      </c>
      <c r="AT373" s="17" t="s">
        <v>136</v>
      </c>
      <c r="AU373" s="17" t="s">
        <v>142</v>
      </c>
      <c r="AY373" s="17" t="s">
        <v>133</v>
      </c>
      <c r="BE373" s="215">
        <f>IF(N373="základní",J373,0)</f>
        <v>0</v>
      </c>
      <c r="BF373" s="215">
        <f>IF(N373="snížená",J373,0)</f>
        <v>0</v>
      </c>
      <c r="BG373" s="215">
        <f>IF(N373="zákl. přenesená",J373,0)</f>
        <v>0</v>
      </c>
      <c r="BH373" s="215">
        <f>IF(N373="sníž. přenesená",J373,0)</f>
        <v>0</v>
      </c>
      <c r="BI373" s="215">
        <f>IF(N373="nulová",J373,0)</f>
        <v>0</v>
      </c>
      <c r="BJ373" s="17" t="s">
        <v>142</v>
      </c>
      <c r="BK373" s="215">
        <f>ROUND(I373*H373,2)</f>
        <v>0</v>
      </c>
      <c r="BL373" s="17" t="s">
        <v>228</v>
      </c>
      <c r="BM373" s="17" t="s">
        <v>1180</v>
      </c>
    </row>
    <row r="374" spans="2:47" s="1" customFormat="1" ht="12">
      <c r="B374" s="38"/>
      <c r="C374" s="39"/>
      <c r="D374" s="216" t="s">
        <v>144</v>
      </c>
      <c r="E374" s="39"/>
      <c r="F374" s="217" t="s">
        <v>1177</v>
      </c>
      <c r="G374" s="39"/>
      <c r="H374" s="39"/>
      <c r="I374" s="130"/>
      <c r="J374" s="39"/>
      <c r="K374" s="39"/>
      <c r="L374" s="43"/>
      <c r="M374" s="218"/>
      <c r="N374" s="79"/>
      <c r="O374" s="79"/>
      <c r="P374" s="79"/>
      <c r="Q374" s="79"/>
      <c r="R374" s="79"/>
      <c r="S374" s="79"/>
      <c r="T374" s="80"/>
      <c r="AT374" s="17" t="s">
        <v>144</v>
      </c>
      <c r="AU374" s="17" t="s">
        <v>142</v>
      </c>
    </row>
    <row r="375" spans="2:65" s="1" customFormat="1" ht="16.5" customHeight="1">
      <c r="B375" s="38"/>
      <c r="C375" s="204" t="s">
        <v>522</v>
      </c>
      <c r="D375" s="204" t="s">
        <v>136</v>
      </c>
      <c r="E375" s="205" t="s">
        <v>1181</v>
      </c>
      <c r="F375" s="206" t="s">
        <v>1182</v>
      </c>
      <c r="G375" s="207" t="s">
        <v>184</v>
      </c>
      <c r="H375" s="208">
        <v>2</v>
      </c>
      <c r="I375" s="209"/>
      <c r="J375" s="210">
        <f>ROUND(I375*H375,2)</f>
        <v>0</v>
      </c>
      <c r="K375" s="206" t="s">
        <v>19</v>
      </c>
      <c r="L375" s="43"/>
      <c r="M375" s="211" t="s">
        <v>19</v>
      </c>
      <c r="N375" s="212" t="s">
        <v>44</v>
      </c>
      <c r="O375" s="79"/>
      <c r="P375" s="213">
        <f>O375*H375</f>
        <v>0</v>
      </c>
      <c r="Q375" s="213">
        <v>0</v>
      </c>
      <c r="R375" s="213">
        <f>Q375*H375</f>
        <v>0</v>
      </c>
      <c r="S375" s="213">
        <v>0</v>
      </c>
      <c r="T375" s="214">
        <f>S375*H375</f>
        <v>0</v>
      </c>
      <c r="AR375" s="17" t="s">
        <v>228</v>
      </c>
      <c r="AT375" s="17" t="s">
        <v>136</v>
      </c>
      <c r="AU375" s="17" t="s">
        <v>142</v>
      </c>
      <c r="AY375" s="17" t="s">
        <v>133</v>
      </c>
      <c r="BE375" s="215">
        <f>IF(N375="základní",J375,0)</f>
        <v>0</v>
      </c>
      <c r="BF375" s="215">
        <f>IF(N375="snížená",J375,0)</f>
        <v>0</v>
      </c>
      <c r="BG375" s="215">
        <f>IF(N375="zákl. přenesená",J375,0)</f>
        <v>0</v>
      </c>
      <c r="BH375" s="215">
        <f>IF(N375="sníž. přenesená",J375,0)</f>
        <v>0</v>
      </c>
      <c r="BI375" s="215">
        <f>IF(N375="nulová",J375,0)</f>
        <v>0</v>
      </c>
      <c r="BJ375" s="17" t="s">
        <v>142</v>
      </c>
      <c r="BK375" s="215">
        <f>ROUND(I375*H375,2)</f>
        <v>0</v>
      </c>
      <c r="BL375" s="17" t="s">
        <v>228</v>
      </c>
      <c r="BM375" s="17" t="s">
        <v>1183</v>
      </c>
    </row>
    <row r="376" spans="2:47" s="1" customFormat="1" ht="12">
      <c r="B376" s="38"/>
      <c r="C376" s="39"/>
      <c r="D376" s="216" t="s">
        <v>144</v>
      </c>
      <c r="E376" s="39"/>
      <c r="F376" s="217" t="s">
        <v>1177</v>
      </c>
      <c r="G376" s="39"/>
      <c r="H376" s="39"/>
      <c r="I376" s="130"/>
      <c r="J376" s="39"/>
      <c r="K376" s="39"/>
      <c r="L376" s="43"/>
      <c r="M376" s="218"/>
      <c r="N376" s="79"/>
      <c r="O376" s="79"/>
      <c r="P376" s="79"/>
      <c r="Q376" s="79"/>
      <c r="R376" s="79"/>
      <c r="S376" s="79"/>
      <c r="T376" s="80"/>
      <c r="AT376" s="17" t="s">
        <v>144</v>
      </c>
      <c r="AU376" s="17" t="s">
        <v>142</v>
      </c>
    </row>
    <row r="377" spans="2:65" s="1" customFormat="1" ht="16.5" customHeight="1">
      <c r="B377" s="38"/>
      <c r="C377" s="204" t="s">
        <v>497</v>
      </c>
      <c r="D377" s="204" t="s">
        <v>136</v>
      </c>
      <c r="E377" s="205" t="s">
        <v>1184</v>
      </c>
      <c r="F377" s="206" t="s">
        <v>1185</v>
      </c>
      <c r="G377" s="207" t="s">
        <v>184</v>
      </c>
      <c r="H377" s="208">
        <v>1</v>
      </c>
      <c r="I377" s="209"/>
      <c r="J377" s="210">
        <f>ROUND(I377*H377,2)</f>
        <v>0</v>
      </c>
      <c r="K377" s="206" t="s">
        <v>19</v>
      </c>
      <c r="L377" s="43"/>
      <c r="M377" s="211" t="s">
        <v>19</v>
      </c>
      <c r="N377" s="212" t="s">
        <v>44</v>
      </c>
      <c r="O377" s="79"/>
      <c r="P377" s="213">
        <f>O377*H377</f>
        <v>0</v>
      </c>
      <c r="Q377" s="213">
        <v>0</v>
      </c>
      <c r="R377" s="213">
        <f>Q377*H377</f>
        <v>0</v>
      </c>
      <c r="S377" s="213">
        <v>0</v>
      </c>
      <c r="T377" s="214">
        <f>S377*H377</f>
        <v>0</v>
      </c>
      <c r="AR377" s="17" t="s">
        <v>228</v>
      </c>
      <c r="AT377" s="17" t="s">
        <v>136</v>
      </c>
      <c r="AU377" s="17" t="s">
        <v>142</v>
      </c>
      <c r="AY377" s="17" t="s">
        <v>133</v>
      </c>
      <c r="BE377" s="215">
        <f>IF(N377="základní",J377,0)</f>
        <v>0</v>
      </c>
      <c r="BF377" s="215">
        <f>IF(N377="snížená",J377,0)</f>
        <v>0</v>
      </c>
      <c r="BG377" s="215">
        <f>IF(N377="zákl. přenesená",J377,0)</f>
        <v>0</v>
      </c>
      <c r="BH377" s="215">
        <f>IF(N377="sníž. přenesená",J377,0)</f>
        <v>0</v>
      </c>
      <c r="BI377" s="215">
        <f>IF(N377="nulová",J377,0)</f>
        <v>0</v>
      </c>
      <c r="BJ377" s="17" t="s">
        <v>142</v>
      </c>
      <c r="BK377" s="215">
        <f>ROUND(I377*H377,2)</f>
        <v>0</v>
      </c>
      <c r="BL377" s="17" t="s">
        <v>228</v>
      </c>
      <c r="BM377" s="17" t="s">
        <v>1186</v>
      </c>
    </row>
    <row r="378" spans="2:47" s="1" customFormat="1" ht="12">
      <c r="B378" s="38"/>
      <c r="C378" s="39"/>
      <c r="D378" s="216" t="s">
        <v>144</v>
      </c>
      <c r="E378" s="39"/>
      <c r="F378" s="217" t="s">
        <v>1177</v>
      </c>
      <c r="G378" s="39"/>
      <c r="H378" s="39"/>
      <c r="I378" s="130"/>
      <c r="J378" s="39"/>
      <c r="K378" s="39"/>
      <c r="L378" s="43"/>
      <c r="M378" s="218"/>
      <c r="N378" s="79"/>
      <c r="O378" s="79"/>
      <c r="P378" s="79"/>
      <c r="Q378" s="79"/>
      <c r="R378" s="79"/>
      <c r="S378" s="79"/>
      <c r="T378" s="80"/>
      <c r="AT378" s="17" t="s">
        <v>144</v>
      </c>
      <c r="AU378" s="17" t="s">
        <v>142</v>
      </c>
    </row>
    <row r="379" spans="2:65" s="1" customFormat="1" ht="16.5" customHeight="1">
      <c r="B379" s="38"/>
      <c r="C379" s="204" t="s">
        <v>1187</v>
      </c>
      <c r="D379" s="204" t="s">
        <v>136</v>
      </c>
      <c r="E379" s="205" t="s">
        <v>1188</v>
      </c>
      <c r="F379" s="206" t="s">
        <v>1189</v>
      </c>
      <c r="G379" s="207" t="s">
        <v>184</v>
      </c>
      <c r="H379" s="208">
        <v>1</v>
      </c>
      <c r="I379" s="209"/>
      <c r="J379" s="210">
        <f>ROUND(I379*H379,2)</f>
        <v>0</v>
      </c>
      <c r="K379" s="206" t="s">
        <v>19</v>
      </c>
      <c r="L379" s="43"/>
      <c r="M379" s="211" t="s">
        <v>19</v>
      </c>
      <c r="N379" s="212" t="s">
        <v>44</v>
      </c>
      <c r="O379" s="79"/>
      <c r="P379" s="213">
        <f>O379*H379</f>
        <v>0</v>
      </c>
      <c r="Q379" s="213">
        <v>0</v>
      </c>
      <c r="R379" s="213">
        <f>Q379*H379</f>
        <v>0</v>
      </c>
      <c r="S379" s="213">
        <v>0</v>
      </c>
      <c r="T379" s="214">
        <f>S379*H379</f>
        <v>0</v>
      </c>
      <c r="AR379" s="17" t="s">
        <v>228</v>
      </c>
      <c r="AT379" s="17" t="s">
        <v>136</v>
      </c>
      <c r="AU379" s="17" t="s">
        <v>142</v>
      </c>
      <c r="AY379" s="17" t="s">
        <v>133</v>
      </c>
      <c r="BE379" s="215">
        <f>IF(N379="základní",J379,0)</f>
        <v>0</v>
      </c>
      <c r="BF379" s="215">
        <f>IF(N379="snížená",J379,0)</f>
        <v>0</v>
      </c>
      <c r="BG379" s="215">
        <f>IF(N379="zákl. přenesená",J379,0)</f>
        <v>0</v>
      </c>
      <c r="BH379" s="215">
        <f>IF(N379="sníž. přenesená",J379,0)</f>
        <v>0</v>
      </c>
      <c r="BI379" s="215">
        <f>IF(N379="nulová",J379,0)</f>
        <v>0</v>
      </c>
      <c r="BJ379" s="17" t="s">
        <v>142</v>
      </c>
      <c r="BK379" s="215">
        <f>ROUND(I379*H379,2)</f>
        <v>0</v>
      </c>
      <c r="BL379" s="17" t="s">
        <v>228</v>
      </c>
      <c r="BM379" s="17" t="s">
        <v>1190</v>
      </c>
    </row>
    <row r="380" spans="2:47" s="1" customFormat="1" ht="12">
      <c r="B380" s="38"/>
      <c r="C380" s="39"/>
      <c r="D380" s="216" t="s">
        <v>144</v>
      </c>
      <c r="E380" s="39"/>
      <c r="F380" s="217" t="s">
        <v>1177</v>
      </c>
      <c r="G380" s="39"/>
      <c r="H380" s="39"/>
      <c r="I380" s="130"/>
      <c r="J380" s="39"/>
      <c r="K380" s="39"/>
      <c r="L380" s="43"/>
      <c r="M380" s="218"/>
      <c r="N380" s="79"/>
      <c r="O380" s="79"/>
      <c r="P380" s="79"/>
      <c r="Q380" s="79"/>
      <c r="R380" s="79"/>
      <c r="S380" s="79"/>
      <c r="T380" s="80"/>
      <c r="AT380" s="17" t="s">
        <v>144</v>
      </c>
      <c r="AU380" s="17" t="s">
        <v>142</v>
      </c>
    </row>
    <row r="381" spans="2:65" s="1" customFormat="1" ht="22.5" customHeight="1">
      <c r="B381" s="38"/>
      <c r="C381" s="204" t="s">
        <v>1191</v>
      </c>
      <c r="D381" s="204" t="s">
        <v>136</v>
      </c>
      <c r="E381" s="205" t="s">
        <v>1192</v>
      </c>
      <c r="F381" s="206" t="s">
        <v>1193</v>
      </c>
      <c r="G381" s="207" t="s">
        <v>315</v>
      </c>
      <c r="H381" s="229"/>
      <c r="I381" s="209"/>
      <c r="J381" s="210">
        <f>ROUND(I381*H381,2)</f>
        <v>0</v>
      </c>
      <c r="K381" s="206" t="s">
        <v>140</v>
      </c>
      <c r="L381" s="43"/>
      <c r="M381" s="211" t="s">
        <v>19</v>
      </c>
      <c r="N381" s="212" t="s">
        <v>44</v>
      </c>
      <c r="O381" s="79"/>
      <c r="P381" s="213">
        <f>O381*H381</f>
        <v>0</v>
      </c>
      <c r="Q381" s="213">
        <v>0</v>
      </c>
      <c r="R381" s="213">
        <f>Q381*H381</f>
        <v>0</v>
      </c>
      <c r="S381" s="213">
        <v>0</v>
      </c>
      <c r="T381" s="214">
        <f>S381*H381</f>
        <v>0</v>
      </c>
      <c r="AR381" s="17" t="s">
        <v>228</v>
      </c>
      <c r="AT381" s="17" t="s">
        <v>136</v>
      </c>
      <c r="AU381" s="17" t="s">
        <v>142</v>
      </c>
      <c r="AY381" s="17" t="s">
        <v>133</v>
      </c>
      <c r="BE381" s="215">
        <f>IF(N381="základní",J381,0)</f>
        <v>0</v>
      </c>
      <c r="BF381" s="215">
        <f>IF(N381="snížená",J381,0)</f>
        <v>0</v>
      </c>
      <c r="BG381" s="215">
        <f>IF(N381="zákl. přenesená",J381,0)</f>
        <v>0</v>
      </c>
      <c r="BH381" s="215">
        <f>IF(N381="sníž. přenesená",J381,0)</f>
        <v>0</v>
      </c>
      <c r="BI381" s="215">
        <f>IF(N381="nulová",J381,0)</f>
        <v>0</v>
      </c>
      <c r="BJ381" s="17" t="s">
        <v>142</v>
      </c>
      <c r="BK381" s="215">
        <f>ROUND(I381*H381,2)</f>
        <v>0</v>
      </c>
      <c r="BL381" s="17" t="s">
        <v>228</v>
      </c>
      <c r="BM381" s="17" t="s">
        <v>1194</v>
      </c>
    </row>
    <row r="382" spans="2:47" s="1" customFormat="1" ht="12">
      <c r="B382" s="38"/>
      <c r="C382" s="39"/>
      <c r="D382" s="216" t="s">
        <v>144</v>
      </c>
      <c r="E382" s="39"/>
      <c r="F382" s="217" t="s">
        <v>587</v>
      </c>
      <c r="G382" s="39"/>
      <c r="H382" s="39"/>
      <c r="I382" s="130"/>
      <c r="J382" s="39"/>
      <c r="K382" s="39"/>
      <c r="L382" s="43"/>
      <c r="M382" s="218"/>
      <c r="N382" s="79"/>
      <c r="O382" s="79"/>
      <c r="P382" s="79"/>
      <c r="Q382" s="79"/>
      <c r="R382" s="79"/>
      <c r="S382" s="79"/>
      <c r="T382" s="80"/>
      <c r="AT382" s="17" t="s">
        <v>144</v>
      </c>
      <c r="AU382" s="17" t="s">
        <v>142</v>
      </c>
    </row>
    <row r="383" spans="2:63" s="10" customFormat="1" ht="22.8" customHeight="1">
      <c r="B383" s="188"/>
      <c r="C383" s="189"/>
      <c r="D383" s="190" t="s">
        <v>71</v>
      </c>
      <c r="E383" s="202" t="s">
        <v>1195</v>
      </c>
      <c r="F383" s="202" t="s">
        <v>1196</v>
      </c>
      <c r="G383" s="189"/>
      <c r="H383" s="189"/>
      <c r="I383" s="192"/>
      <c r="J383" s="203">
        <f>BK383</f>
        <v>0</v>
      </c>
      <c r="K383" s="189"/>
      <c r="L383" s="194"/>
      <c r="M383" s="195"/>
      <c r="N383" s="196"/>
      <c r="O383" s="196"/>
      <c r="P383" s="197">
        <f>SUM(P384:P412)</f>
        <v>0</v>
      </c>
      <c r="Q383" s="196"/>
      <c r="R383" s="197">
        <f>SUM(R384:R412)</f>
        <v>1.7403363</v>
      </c>
      <c r="S383" s="196"/>
      <c r="T383" s="198">
        <f>SUM(T384:T412)</f>
        <v>2.137469</v>
      </c>
      <c r="AR383" s="199" t="s">
        <v>142</v>
      </c>
      <c r="AT383" s="200" t="s">
        <v>71</v>
      </c>
      <c r="AU383" s="200" t="s">
        <v>80</v>
      </c>
      <c r="AY383" s="199" t="s">
        <v>133</v>
      </c>
      <c r="BK383" s="201">
        <f>SUM(BK384:BK412)</f>
        <v>0</v>
      </c>
    </row>
    <row r="384" spans="2:65" s="1" customFormat="1" ht="16.5" customHeight="1">
      <c r="B384" s="38"/>
      <c r="C384" s="204" t="s">
        <v>536</v>
      </c>
      <c r="D384" s="204" t="s">
        <v>136</v>
      </c>
      <c r="E384" s="205" t="s">
        <v>1197</v>
      </c>
      <c r="F384" s="206" t="s">
        <v>1198</v>
      </c>
      <c r="G384" s="207" t="s">
        <v>139</v>
      </c>
      <c r="H384" s="208">
        <v>59.7</v>
      </c>
      <c r="I384" s="209"/>
      <c r="J384" s="210">
        <f>ROUND(I384*H384,2)</f>
        <v>0</v>
      </c>
      <c r="K384" s="206" t="s">
        <v>140</v>
      </c>
      <c r="L384" s="43"/>
      <c r="M384" s="211" t="s">
        <v>19</v>
      </c>
      <c r="N384" s="212" t="s">
        <v>44</v>
      </c>
      <c r="O384" s="79"/>
      <c r="P384" s="213">
        <f>O384*H384</f>
        <v>0</v>
      </c>
      <c r="Q384" s="213">
        <v>0.0003</v>
      </c>
      <c r="R384" s="213">
        <f>Q384*H384</f>
        <v>0.01791</v>
      </c>
      <c r="S384" s="213">
        <v>0</v>
      </c>
      <c r="T384" s="214">
        <f>S384*H384</f>
        <v>0</v>
      </c>
      <c r="AR384" s="17" t="s">
        <v>228</v>
      </c>
      <c r="AT384" s="17" t="s">
        <v>136</v>
      </c>
      <c r="AU384" s="17" t="s">
        <v>142</v>
      </c>
      <c r="AY384" s="17" t="s">
        <v>133</v>
      </c>
      <c r="BE384" s="215">
        <f>IF(N384="základní",J384,0)</f>
        <v>0</v>
      </c>
      <c r="BF384" s="215">
        <f>IF(N384="snížená",J384,0)</f>
        <v>0</v>
      </c>
      <c r="BG384" s="215">
        <f>IF(N384="zákl. přenesená",J384,0)</f>
        <v>0</v>
      </c>
      <c r="BH384" s="215">
        <f>IF(N384="sníž. přenesená",J384,0)</f>
        <v>0</v>
      </c>
      <c r="BI384" s="215">
        <f>IF(N384="nulová",J384,0)</f>
        <v>0</v>
      </c>
      <c r="BJ384" s="17" t="s">
        <v>142</v>
      </c>
      <c r="BK384" s="215">
        <f>ROUND(I384*H384,2)</f>
        <v>0</v>
      </c>
      <c r="BL384" s="17" t="s">
        <v>228</v>
      </c>
      <c r="BM384" s="17" t="s">
        <v>1199</v>
      </c>
    </row>
    <row r="385" spans="2:47" s="1" customFormat="1" ht="12">
      <c r="B385" s="38"/>
      <c r="C385" s="39"/>
      <c r="D385" s="216" t="s">
        <v>144</v>
      </c>
      <c r="E385" s="39"/>
      <c r="F385" s="217" t="s">
        <v>1200</v>
      </c>
      <c r="G385" s="39"/>
      <c r="H385" s="39"/>
      <c r="I385" s="130"/>
      <c r="J385" s="39"/>
      <c r="K385" s="39"/>
      <c r="L385" s="43"/>
      <c r="M385" s="218"/>
      <c r="N385" s="79"/>
      <c r="O385" s="79"/>
      <c r="P385" s="79"/>
      <c r="Q385" s="79"/>
      <c r="R385" s="79"/>
      <c r="S385" s="79"/>
      <c r="T385" s="80"/>
      <c r="AT385" s="17" t="s">
        <v>144</v>
      </c>
      <c r="AU385" s="17" t="s">
        <v>142</v>
      </c>
    </row>
    <row r="386" spans="2:65" s="1" customFormat="1" ht="16.5" customHeight="1">
      <c r="B386" s="38"/>
      <c r="C386" s="204" t="s">
        <v>510</v>
      </c>
      <c r="D386" s="204" t="s">
        <v>136</v>
      </c>
      <c r="E386" s="205" t="s">
        <v>1201</v>
      </c>
      <c r="F386" s="206" t="s">
        <v>1202</v>
      </c>
      <c r="G386" s="207" t="s">
        <v>236</v>
      </c>
      <c r="H386" s="208">
        <v>31.16</v>
      </c>
      <c r="I386" s="209"/>
      <c r="J386" s="210">
        <f>ROUND(I386*H386,2)</f>
        <v>0</v>
      </c>
      <c r="K386" s="206" t="s">
        <v>140</v>
      </c>
      <c r="L386" s="43"/>
      <c r="M386" s="211" t="s">
        <v>19</v>
      </c>
      <c r="N386" s="212" t="s">
        <v>44</v>
      </c>
      <c r="O386" s="79"/>
      <c r="P386" s="213">
        <f>O386*H386</f>
        <v>0</v>
      </c>
      <c r="Q386" s="213">
        <v>0.0003</v>
      </c>
      <c r="R386" s="213">
        <f>Q386*H386</f>
        <v>0.009347999999999999</v>
      </c>
      <c r="S386" s="213">
        <v>0</v>
      </c>
      <c r="T386" s="214">
        <f>S386*H386</f>
        <v>0</v>
      </c>
      <c r="AR386" s="17" t="s">
        <v>228</v>
      </c>
      <c r="AT386" s="17" t="s">
        <v>136</v>
      </c>
      <c r="AU386" s="17" t="s">
        <v>142</v>
      </c>
      <c r="AY386" s="17" t="s">
        <v>133</v>
      </c>
      <c r="BE386" s="215">
        <f>IF(N386="základní",J386,0)</f>
        <v>0</v>
      </c>
      <c r="BF386" s="215">
        <f>IF(N386="snížená",J386,0)</f>
        <v>0</v>
      </c>
      <c r="BG386" s="215">
        <f>IF(N386="zákl. přenesená",J386,0)</f>
        <v>0</v>
      </c>
      <c r="BH386" s="215">
        <f>IF(N386="sníž. přenesená",J386,0)</f>
        <v>0</v>
      </c>
      <c r="BI386" s="215">
        <f>IF(N386="nulová",J386,0)</f>
        <v>0</v>
      </c>
      <c r="BJ386" s="17" t="s">
        <v>142</v>
      </c>
      <c r="BK386" s="215">
        <f>ROUND(I386*H386,2)</f>
        <v>0</v>
      </c>
      <c r="BL386" s="17" t="s">
        <v>228</v>
      </c>
      <c r="BM386" s="17" t="s">
        <v>1203</v>
      </c>
    </row>
    <row r="387" spans="2:51" s="11" customFormat="1" ht="12">
      <c r="B387" s="219"/>
      <c r="C387" s="220"/>
      <c r="D387" s="216" t="s">
        <v>208</v>
      </c>
      <c r="E387" s="240" t="s">
        <v>19</v>
      </c>
      <c r="F387" s="221" t="s">
        <v>1204</v>
      </c>
      <c r="G387" s="220"/>
      <c r="H387" s="222">
        <v>5.06</v>
      </c>
      <c r="I387" s="223"/>
      <c r="J387" s="220"/>
      <c r="K387" s="220"/>
      <c r="L387" s="224"/>
      <c r="M387" s="225"/>
      <c r="N387" s="226"/>
      <c r="O387" s="226"/>
      <c r="P387" s="226"/>
      <c r="Q387" s="226"/>
      <c r="R387" s="226"/>
      <c r="S387" s="226"/>
      <c r="T387" s="227"/>
      <c r="AT387" s="228" t="s">
        <v>208</v>
      </c>
      <c r="AU387" s="228" t="s">
        <v>142</v>
      </c>
      <c r="AV387" s="11" t="s">
        <v>142</v>
      </c>
      <c r="AW387" s="11" t="s">
        <v>33</v>
      </c>
      <c r="AX387" s="11" t="s">
        <v>72</v>
      </c>
      <c r="AY387" s="228" t="s">
        <v>133</v>
      </c>
    </row>
    <row r="388" spans="2:51" s="11" customFormat="1" ht="12">
      <c r="B388" s="219"/>
      <c r="C388" s="220"/>
      <c r="D388" s="216" t="s">
        <v>208</v>
      </c>
      <c r="E388" s="240" t="s">
        <v>19</v>
      </c>
      <c r="F388" s="221" t="s">
        <v>1205</v>
      </c>
      <c r="G388" s="220"/>
      <c r="H388" s="222">
        <v>15.92</v>
      </c>
      <c r="I388" s="223"/>
      <c r="J388" s="220"/>
      <c r="K388" s="220"/>
      <c r="L388" s="224"/>
      <c r="M388" s="225"/>
      <c r="N388" s="226"/>
      <c r="O388" s="226"/>
      <c r="P388" s="226"/>
      <c r="Q388" s="226"/>
      <c r="R388" s="226"/>
      <c r="S388" s="226"/>
      <c r="T388" s="227"/>
      <c r="AT388" s="228" t="s">
        <v>208</v>
      </c>
      <c r="AU388" s="228" t="s">
        <v>142</v>
      </c>
      <c r="AV388" s="11" t="s">
        <v>142</v>
      </c>
      <c r="AW388" s="11" t="s">
        <v>33</v>
      </c>
      <c r="AX388" s="11" t="s">
        <v>72</v>
      </c>
      <c r="AY388" s="228" t="s">
        <v>133</v>
      </c>
    </row>
    <row r="389" spans="2:51" s="11" customFormat="1" ht="12">
      <c r="B389" s="219"/>
      <c r="C389" s="220"/>
      <c r="D389" s="216" t="s">
        <v>208</v>
      </c>
      <c r="E389" s="240" t="s">
        <v>19</v>
      </c>
      <c r="F389" s="221" t="s">
        <v>1206</v>
      </c>
      <c r="G389" s="220"/>
      <c r="H389" s="222">
        <v>10.18</v>
      </c>
      <c r="I389" s="223"/>
      <c r="J389" s="220"/>
      <c r="K389" s="220"/>
      <c r="L389" s="224"/>
      <c r="M389" s="225"/>
      <c r="N389" s="226"/>
      <c r="O389" s="226"/>
      <c r="P389" s="226"/>
      <c r="Q389" s="226"/>
      <c r="R389" s="226"/>
      <c r="S389" s="226"/>
      <c r="T389" s="227"/>
      <c r="AT389" s="228" t="s">
        <v>208</v>
      </c>
      <c r="AU389" s="228" t="s">
        <v>142</v>
      </c>
      <c r="AV389" s="11" t="s">
        <v>142</v>
      </c>
      <c r="AW389" s="11" t="s">
        <v>33</v>
      </c>
      <c r="AX389" s="11" t="s">
        <v>72</v>
      </c>
      <c r="AY389" s="228" t="s">
        <v>133</v>
      </c>
    </row>
    <row r="390" spans="2:51" s="12" customFormat="1" ht="12">
      <c r="B390" s="246"/>
      <c r="C390" s="247"/>
      <c r="D390" s="216" t="s">
        <v>208</v>
      </c>
      <c r="E390" s="248" t="s">
        <v>19</v>
      </c>
      <c r="F390" s="249" t="s">
        <v>750</v>
      </c>
      <c r="G390" s="247"/>
      <c r="H390" s="250">
        <v>31.16</v>
      </c>
      <c r="I390" s="251"/>
      <c r="J390" s="247"/>
      <c r="K390" s="247"/>
      <c r="L390" s="252"/>
      <c r="M390" s="253"/>
      <c r="N390" s="254"/>
      <c r="O390" s="254"/>
      <c r="P390" s="254"/>
      <c r="Q390" s="254"/>
      <c r="R390" s="254"/>
      <c r="S390" s="254"/>
      <c r="T390" s="255"/>
      <c r="AT390" s="256" t="s">
        <v>208</v>
      </c>
      <c r="AU390" s="256" t="s">
        <v>142</v>
      </c>
      <c r="AV390" s="12" t="s">
        <v>141</v>
      </c>
      <c r="AW390" s="12" t="s">
        <v>33</v>
      </c>
      <c r="AX390" s="12" t="s">
        <v>80</v>
      </c>
      <c r="AY390" s="256" t="s">
        <v>133</v>
      </c>
    </row>
    <row r="391" spans="2:65" s="1" customFormat="1" ht="16.5" customHeight="1">
      <c r="B391" s="38"/>
      <c r="C391" s="230" t="s">
        <v>493</v>
      </c>
      <c r="D391" s="230" t="s">
        <v>439</v>
      </c>
      <c r="E391" s="231" t="s">
        <v>1207</v>
      </c>
      <c r="F391" s="232" t="s">
        <v>1208</v>
      </c>
      <c r="G391" s="233" t="s">
        <v>139</v>
      </c>
      <c r="H391" s="234">
        <v>3.74</v>
      </c>
      <c r="I391" s="235"/>
      <c r="J391" s="236">
        <f>ROUND(I391*H391,2)</f>
        <v>0</v>
      </c>
      <c r="K391" s="232" t="s">
        <v>140</v>
      </c>
      <c r="L391" s="237"/>
      <c r="M391" s="238" t="s">
        <v>19</v>
      </c>
      <c r="N391" s="239" t="s">
        <v>44</v>
      </c>
      <c r="O391" s="79"/>
      <c r="P391" s="213">
        <f>O391*H391</f>
        <v>0</v>
      </c>
      <c r="Q391" s="213">
        <v>0.0192</v>
      </c>
      <c r="R391" s="213">
        <f>Q391*H391</f>
        <v>0.071808</v>
      </c>
      <c r="S391" s="213">
        <v>0</v>
      </c>
      <c r="T391" s="214">
        <f>S391*H391</f>
        <v>0</v>
      </c>
      <c r="AR391" s="17" t="s">
        <v>359</v>
      </c>
      <c r="AT391" s="17" t="s">
        <v>439</v>
      </c>
      <c r="AU391" s="17" t="s">
        <v>142</v>
      </c>
      <c r="AY391" s="17" t="s">
        <v>133</v>
      </c>
      <c r="BE391" s="215">
        <f>IF(N391="základní",J391,0)</f>
        <v>0</v>
      </c>
      <c r="BF391" s="215">
        <f>IF(N391="snížená",J391,0)</f>
        <v>0</v>
      </c>
      <c r="BG391" s="215">
        <f>IF(N391="zákl. přenesená",J391,0)</f>
        <v>0</v>
      </c>
      <c r="BH391" s="215">
        <f>IF(N391="sníž. přenesená",J391,0)</f>
        <v>0</v>
      </c>
      <c r="BI391" s="215">
        <f>IF(N391="nulová",J391,0)</f>
        <v>0</v>
      </c>
      <c r="BJ391" s="17" t="s">
        <v>142</v>
      </c>
      <c r="BK391" s="215">
        <f>ROUND(I391*H391,2)</f>
        <v>0</v>
      </c>
      <c r="BL391" s="17" t="s">
        <v>228</v>
      </c>
      <c r="BM391" s="17" t="s">
        <v>1209</v>
      </c>
    </row>
    <row r="392" spans="2:51" s="11" customFormat="1" ht="12">
      <c r="B392" s="219"/>
      <c r="C392" s="220"/>
      <c r="D392" s="216" t="s">
        <v>208</v>
      </c>
      <c r="E392" s="240" t="s">
        <v>19</v>
      </c>
      <c r="F392" s="221" t="s">
        <v>1210</v>
      </c>
      <c r="G392" s="220"/>
      <c r="H392" s="222">
        <v>3.74</v>
      </c>
      <c r="I392" s="223"/>
      <c r="J392" s="220"/>
      <c r="K392" s="220"/>
      <c r="L392" s="224"/>
      <c r="M392" s="225"/>
      <c r="N392" s="226"/>
      <c r="O392" s="226"/>
      <c r="P392" s="226"/>
      <c r="Q392" s="226"/>
      <c r="R392" s="226"/>
      <c r="S392" s="226"/>
      <c r="T392" s="227"/>
      <c r="AT392" s="228" t="s">
        <v>208</v>
      </c>
      <c r="AU392" s="228" t="s">
        <v>142</v>
      </c>
      <c r="AV392" s="11" t="s">
        <v>142</v>
      </c>
      <c r="AW392" s="11" t="s">
        <v>33</v>
      </c>
      <c r="AX392" s="11" t="s">
        <v>80</v>
      </c>
      <c r="AY392" s="228" t="s">
        <v>133</v>
      </c>
    </row>
    <row r="393" spans="2:65" s="1" customFormat="1" ht="16.5" customHeight="1">
      <c r="B393" s="38"/>
      <c r="C393" s="204" t="s">
        <v>477</v>
      </c>
      <c r="D393" s="204" t="s">
        <v>136</v>
      </c>
      <c r="E393" s="205" t="s">
        <v>1211</v>
      </c>
      <c r="F393" s="206" t="s">
        <v>1212</v>
      </c>
      <c r="G393" s="207" t="s">
        <v>139</v>
      </c>
      <c r="H393" s="208">
        <v>25.7</v>
      </c>
      <c r="I393" s="209"/>
      <c r="J393" s="210">
        <f>ROUND(I393*H393,2)</f>
        <v>0</v>
      </c>
      <c r="K393" s="206" t="s">
        <v>140</v>
      </c>
      <c r="L393" s="43"/>
      <c r="M393" s="211" t="s">
        <v>19</v>
      </c>
      <c r="N393" s="212" t="s">
        <v>44</v>
      </c>
      <c r="O393" s="79"/>
      <c r="P393" s="213">
        <f>O393*H393</f>
        <v>0</v>
      </c>
      <c r="Q393" s="213">
        <v>0</v>
      </c>
      <c r="R393" s="213">
        <f>Q393*H393</f>
        <v>0</v>
      </c>
      <c r="S393" s="213">
        <v>0.08317</v>
      </c>
      <c r="T393" s="214">
        <f>S393*H393</f>
        <v>2.137469</v>
      </c>
      <c r="AR393" s="17" t="s">
        <v>228</v>
      </c>
      <c r="AT393" s="17" t="s">
        <v>136</v>
      </c>
      <c r="AU393" s="17" t="s">
        <v>142</v>
      </c>
      <c r="AY393" s="17" t="s">
        <v>133</v>
      </c>
      <c r="BE393" s="215">
        <f>IF(N393="základní",J393,0)</f>
        <v>0</v>
      </c>
      <c r="BF393" s="215">
        <f>IF(N393="snížená",J393,0)</f>
        <v>0</v>
      </c>
      <c r="BG393" s="215">
        <f>IF(N393="zákl. přenesená",J393,0)</f>
        <v>0</v>
      </c>
      <c r="BH393" s="215">
        <f>IF(N393="sníž. přenesená",J393,0)</f>
        <v>0</v>
      </c>
      <c r="BI393" s="215">
        <f>IF(N393="nulová",J393,0)</f>
        <v>0</v>
      </c>
      <c r="BJ393" s="17" t="s">
        <v>142</v>
      </c>
      <c r="BK393" s="215">
        <f>ROUND(I393*H393,2)</f>
        <v>0</v>
      </c>
      <c r="BL393" s="17" t="s">
        <v>228</v>
      </c>
      <c r="BM393" s="17" t="s">
        <v>1213</v>
      </c>
    </row>
    <row r="394" spans="2:51" s="11" customFormat="1" ht="12">
      <c r="B394" s="219"/>
      <c r="C394" s="220"/>
      <c r="D394" s="216" t="s">
        <v>208</v>
      </c>
      <c r="E394" s="240" t="s">
        <v>19</v>
      </c>
      <c r="F394" s="221" t="s">
        <v>1214</v>
      </c>
      <c r="G394" s="220"/>
      <c r="H394" s="222">
        <v>12.5</v>
      </c>
      <c r="I394" s="223"/>
      <c r="J394" s="220"/>
      <c r="K394" s="220"/>
      <c r="L394" s="224"/>
      <c r="M394" s="225"/>
      <c r="N394" s="226"/>
      <c r="O394" s="226"/>
      <c r="P394" s="226"/>
      <c r="Q394" s="226"/>
      <c r="R394" s="226"/>
      <c r="S394" s="226"/>
      <c r="T394" s="227"/>
      <c r="AT394" s="228" t="s">
        <v>208</v>
      </c>
      <c r="AU394" s="228" t="s">
        <v>142</v>
      </c>
      <c r="AV394" s="11" t="s">
        <v>142</v>
      </c>
      <c r="AW394" s="11" t="s">
        <v>33</v>
      </c>
      <c r="AX394" s="11" t="s">
        <v>72</v>
      </c>
      <c r="AY394" s="228" t="s">
        <v>133</v>
      </c>
    </row>
    <row r="395" spans="2:51" s="11" customFormat="1" ht="12">
      <c r="B395" s="219"/>
      <c r="C395" s="220"/>
      <c r="D395" s="216" t="s">
        <v>208</v>
      </c>
      <c r="E395" s="240" t="s">
        <v>19</v>
      </c>
      <c r="F395" s="221" t="s">
        <v>1215</v>
      </c>
      <c r="G395" s="220"/>
      <c r="H395" s="222">
        <v>13.2</v>
      </c>
      <c r="I395" s="223"/>
      <c r="J395" s="220"/>
      <c r="K395" s="220"/>
      <c r="L395" s="224"/>
      <c r="M395" s="225"/>
      <c r="N395" s="226"/>
      <c r="O395" s="226"/>
      <c r="P395" s="226"/>
      <c r="Q395" s="226"/>
      <c r="R395" s="226"/>
      <c r="S395" s="226"/>
      <c r="T395" s="227"/>
      <c r="AT395" s="228" t="s">
        <v>208</v>
      </c>
      <c r="AU395" s="228" t="s">
        <v>142</v>
      </c>
      <c r="AV395" s="11" t="s">
        <v>142</v>
      </c>
      <c r="AW395" s="11" t="s">
        <v>33</v>
      </c>
      <c r="AX395" s="11" t="s">
        <v>72</v>
      </c>
      <c r="AY395" s="228" t="s">
        <v>133</v>
      </c>
    </row>
    <row r="396" spans="2:51" s="12" customFormat="1" ht="12">
      <c r="B396" s="246"/>
      <c r="C396" s="247"/>
      <c r="D396" s="216" t="s">
        <v>208</v>
      </c>
      <c r="E396" s="248" t="s">
        <v>19</v>
      </c>
      <c r="F396" s="249" t="s">
        <v>750</v>
      </c>
      <c r="G396" s="247"/>
      <c r="H396" s="250">
        <v>25.7</v>
      </c>
      <c r="I396" s="251"/>
      <c r="J396" s="247"/>
      <c r="K396" s="247"/>
      <c r="L396" s="252"/>
      <c r="M396" s="253"/>
      <c r="N396" s="254"/>
      <c r="O396" s="254"/>
      <c r="P396" s="254"/>
      <c r="Q396" s="254"/>
      <c r="R396" s="254"/>
      <c r="S396" s="254"/>
      <c r="T396" s="255"/>
      <c r="AT396" s="256" t="s">
        <v>208</v>
      </c>
      <c r="AU396" s="256" t="s">
        <v>142</v>
      </c>
      <c r="AV396" s="12" t="s">
        <v>141</v>
      </c>
      <c r="AW396" s="12" t="s">
        <v>33</v>
      </c>
      <c r="AX396" s="12" t="s">
        <v>80</v>
      </c>
      <c r="AY396" s="256" t="s">
        <v>133</v>
      </c>
    </row>
    <row r="397" spans="2:65" s="1" customFormat="1" ht="16.5" customHeight="1">
      <c r="B397" s="38"/>
      <c r="C397" s="204" t="s">
        <v>481</v>
      </c>
      <c r="D397" s="204" t="s">
        <v>136</v>
      </c>
      <c r="E397" s="205" t="s">
        <v>1216</v>
      </c>
      <c r="F397" s="206" t="s">
        <v>1217</v>
      </c>
      <c r="G397" s="207" t="s">
        <v>139</v>
      </c>
      <c r="H397" s="208">
        <v>59.7</v>
      </c>
      <c r="I397" s="209"/>
      <c r="J397" s="210">
        <f>ROUND(I397*H397,2)</f>
        <v>0</v>
      </c>
      <c r="K397" s="206" t="s">
        <v>140</v>
      </c>
      <c r="L397" s="43"/>
      <c r="M397" s="211" t="s">
        <v>19</v>
      </c>
      <c r="N397" s="212" t="s">
        <v>44</v>
      </c>
      <c r="O397" s="79"/>
      <c r="P397" s="213">
        <f>O397*H397</f>
        <v>0</v>
      </c>
      <c r="Q397" s="213">
        <v>0.0063</v>
      </c>
      <c r="R397" s="213">
        <f>Q397*H397</f>
        <v>0.37611</v>
      </c>
      <c r="S397" s="213">
        <v>0</v>
      </c>
      <c r="T397" s="214">
        <f>S397*H397</f>
        <v>0</v>
      </c>
      <c r="AR397" s="17" t="s">
        <v>228</v>
      </c>
      <c r="AT397" s="17" t="s">
        <v>136</v>
      </c>
      <c r="AU397" s="17" t="s">
        <v>142</v>
      </c>
      <c r="AY397" s="17" t="s">
        <v>133</v>
      </c>
      <c r="BE397" s="215">
        <f>IF(N397="základní",J397,0)</f>
        <v>0</v>
      </c>
      <c r="BF397" s="215">
        <f>IF(N397="snížená",J397,0)</f>
        <v>0</v>
      </c>
      <c r="BG397" s="215">
        <f>IF(N397="zákl. přenesená",J397,0)</f>
        <v>0</v>
      </c>
      <c r="BH397" s="215">
        <f>IF(N397="sníž. přenesená",J397,0)</f>
        <v>0</v>
      </c>
      <c r="BI397" s="215">
        <f>IF(N397="nulová",J397,0)</f>
        <v>0</v>
      </c>
      <c r="BJ397" s="17" t="s">
        <v>142</v>
      </c>
      <c r="BK397" s="215">
        <f>ROUND(I397*H397,2)</f>
        <v>0</v>
      </c>
      <c r="BL397" s="17" t="s">
        <v>228</v>
      </c>
      <c r="BM397" s="17" t="s">
        <v>1218</v>
      </c>
    </row>
    <row r="398" spans="2:47" s="1" customFormat="1" ht="12">
      <c r="B398" s="38"/>
      <c r="C398" s="39"/>
      <c r="D398" s="216" t="s">
        <v>144</v>
      </c>
      <c r="E398" s="39"/>
      <c r="F398" s="217" t="s">
        <v>1219</v>
      </c>
      <c r="G398" s="39"/>
      <c r="H398" s="39"/>
      <c r="I398" s="130"/>
      <c r="J398" s="39"/>
      <c r="K398" s="39"/>
      <c r="L398" s="43"/>
      <c r="M398" s="218"/>
      <c r="N398" s="79"/>
      <c r="O398" s="79"/>
      <c r="P398" s="79"/>
      <c r="Q398" s="79"/>
      <c r="R398" s="79"/>
      <c r="S398" s="79"/>
      <c r="T398" s="80"/>
      <c r="AT398" s="17" t="s">
        <v>144</v>
      </c>
      <c r="AU398" s="17" t="s">
        <v>142</v>
      </c>
    </row>
    <row r="399" spans="2:51" s="11" customFormat="1" ht="12">
      <c r="B399" s="219"/>
      <c r="C399" s="220"/>
      <c r="D399" s="216" t="s">
        <v>208</v>
      </c>
      <c r="E399" s="240" t="s">
        <v>19</v>
      </c>
      <c r="F399" s="221" t="s">
        <v>1220</v>
      </c>
      <c r="G399" s="220"/>
      <c r="H399" s="222">
        <v>33.5</v>
      </c>
      <c r="I399" s="223"/>
      <c r="J399" s="220"/>
      <c r="K399" s="220"/>
      <c r="L399" s="224"/>
      <c r="M399" s="225"/>
      <c r="N399" s="226"/>
      <c r="O399" s="226"/>
      <c r="P399" s="226"/>
      <c r="Q399" s="226"/>
      <c r="R399" s="226"/>
      <c r="S399" s="226"/>
      <c r="T399" s="227"/>
      <c r="AT399" s="228" t="s">
        <v>208</v>
      </c>
      <c r="AU399" s="228" t="s">
        <v>142</v>
      </c>
      <c r="AV399" s="11" t="s">
        <v>142</v>
      </c>
      <c r="AW399" s="11" t="s">
        <v>33</v>
      </c>
      <c r="AX399" s="11" t="s">
        <v>72</v>
      </c>
      <c r="AY399" s="228" t="s">
        <v>133</v>
      </c>
    </row>
    <row r="400" spans="2:51" s="11" customFormat="1" ht="12">
      <c r="B400" s="219"/>
      <c r="C400" s="220"/>
      <c r="D400" s="216" t="s">
        <v>208</v>
      </c>
      <c r="E400" s="240" t="s">
        <v>19</v>
      </c>
      <c r="F400" s="221" t="s">
        <v>1221</v>
      </c>
      <c r="G400" s="220"/>
      <c r="H400" s="222">
        <v>13</v>
      </c>
      <c r="I400" s="223"/>
      <c r="J400" s="220"/>
      <c r="K400" s="220"/>
      <c r="L400" s="224"/>
      <c r="M400" s="225"/>
      <c r="N400" s="226"/>
      <c r="O400" s="226"/>
      <c r="P400" s="226"/>
      <c r="Q400" s="226"/>
      <c r="R400" s="226"/>
      <c r="S400" s="226"/>
      <c r="T400" s="227"/>
      <c r="AT400" s="228" t="s">
        <v>208</v>
      </c>
      <c r="AU400" s="228" t="s">
        <v>142</v>
      </c>
      <c r="AV400" s="11" t="s">
        <v>142</v>
      </c>
      <c r="AW400" s="11" t="s">
        <v>33</v>
      </c>
      <c r="AX400" s="11" t="s">
        <v>72</v>
      </c>
      <c r="AY400" s="228" t="s">
        <v>133</v>
      </c>
    </row>
    <row r="401" spans="2:51" s="11" customFormat="1" ht="12">
      <c r="B401" s="219"/>
      <c r="C401" s="220"/>
      <c r="D401" s="216" t="s">
        <v>208</v>
      </c>
      <c r="E401" s="240" t="s">
        <v>19</v>
      </c>
      <c r="F401" s="221" t="s">
        <v>1222</v>
      </c>
      <c r="G401" s="220"/>
      <c r="H401" s="222">
        <v>13.2</v>
      </c>
      <c r="I401" s="223"/>
      <c r="J401" s="220"/>
      <c r="K401" s="220"/>
      <c r="L401" s="224"/>
      <c r="M401" s="225"/>
      <c r="N401" s="226"/>
      <c r="O401" s="226"/>
      <c r="P401" s="226"/>
      <c r="Q401" s="226"/>
      <c r="R401" s="226"/>
      <c r="S401" s="226"/>
      <c r="T401" s="227"/>
      <c r="AT401" s="228" t="s">
        <v>208</v>
      </c>
      <c r="AU401" s="228" t="s">
        <v>142</v>
      </c>
      <c r="AV401" s="11" t="s">
        <v>142</v>
      </c>
      <c r="AW401" s="11" t="s">
        <v>33</v>
      </c>
      <c r="AX401" s="11" t="s">
        <v>72</v>
      </c>
      <c r="AY401" s="228" t="s">
        <v>133</v>
      </c>
    </row>
    <row r="402" spans="2:51" s="12" customFormat="1" ht="12">
      <c r="B402" s="246"/>
      <c r="C402" s="247"/>
      <c r="D402" s="216" t="s">
        <v>208</v>
      </c>
      <c r="E402" s="248" t="s">
        <v>19</v>
      </c>
      <c r="F402" s="249" t="s">
        <v>750</v>
      </c>
      <c r="G402" s="247"/>
      <c r="H402" s="250">
        <v>59.7</v>
      </c>
      <c r="I402" s="251"/>
      <c r="J402" s="247"/>
      <c r="K402" s="247"/>
      <c r="L402" s="252"/>
      <c r="M402" s="253"/>
      <c r="N402" s="254"/>
      <c r="O402" s="254"/>
      <c r="P402" s="254"/>
      <c r="Q402" s="254"/>
      <c r="R402" s="254"/>
      <c r="S402" s="254"/>
      <c r="T402" s="255"/>
      <c r="AT402" s="256" t="s">
        <v>208</v>
      </c>
      <c r="AU402" s="256" t="s">
        <v>142</v>
      </c>
      <c r="AV402" s="12" t="s">
        <v>141</v>
      </c>
      <c r="AW402" s="12" t="s">
        <v>33</v>
      </c>
      <c r="AX402" s="12" t="s">
        <v>80</v>
      </c>
      <c r="AY402" s="256" t="s">
        <v>133</v>
      </c>
    </row>
    <row r="403" spans="2:65" s="1" customFormat="1" ht="16.5" customHeight="1">
      <c r="B403" s="38"/>
      <c r="C403" s="230" t="s">
        <v>550</v>
      </c>
      <c r="D403" s="230" t="s">
        <v>439</v>
      </c>
      <c r="E403" s="231" t="s">
        <v>1207</v>
      </c>
      <c r="F403" s="232" t="s">
        <v>1208</v>
      </c>
      <c r="G403" s="233" t="s">
        <v>139</v>
      </c>
      <c r="H403" s="234">
        <v>65.67</v>
      </c>
      <c r="I403" s="235"/>
      <c r="J403" s="236">
        <f>ROUND(I403*H403,2)</f>
        <v>0</v>
      </c>
      <c r="K403" s="232" t="s">
        <v>140</v>
      </c>
      <c r="L403" s="237"/>
      <c r="M403" s="238" t="s">
        <v>19</v>
      </c>
      <c r="N403" s="239" t="s">
        <v>44</v>
      </c>
      <c r="O403" s="79"/>
      <c r="P403" s="213">
        <f>O403*H403</f>
        <v>0</v>
      </c>
      <c r="Q403" s="213">
        <v>0.0192</v>
      </c>
      <c r="R403" s="213">
        <f>Q403*H403</f>
        <v>1.260864</v>
      </c>
      <c r="S403" s="213">
        <v>0</v>
      </c>
      <c r="T403" s="214">
        <f>S403*H403</f>
        <v>0</v>
      </c>
      <c r="AR403" s="17" t="s">
        <v>359</v>
      </c>
      <c r="AT403" s="17" t="s">
        <v>439</v>
      </c>
      <c r="AU403" s="17" t="s">
        <v>142</v>
      </c>
      <c r="AY403" s="17" t="s">
        <v>133</v>
      </c>
      <c r="BE403" s="215">
        <f>IF(N403="základní",J403,0)</f>
        <v>0</v>
      </c>
      <c r="BF403" s="215">
        <f>IF(N403="snížená",J403,0)</f>
        <v>0</v>
      </c>
      <c r="BG403" s="215">
        <f>IF(N403="zákl. přenesená",J403,0)</f>
        <v>0</v>
      </c>
      <c r="BH403" s="215">
        <f>IF(N403="sníž. přenesená",J403,0)</f>
        <v>0</v>
      </c>
      <c r="BI403" s="215">
        <f>IF(N403="nulová",J403,0)</f>
        <v>0</v>
      </c>
      <c r="BJ403" s="17" t="s">
        <v>142</v>
      </c>
      <c r="BK403" s="215">
        <f>ROUND(I403*H403,2)</f>
        <v>0</v>
      </c>
      <c r="BL403" s="17" t="s">
        <v>228</v>
      </c>
      <c r="BM403" s="17" t="s">
        <v>1223</v>
      </c>
    </row>
    <row r="404" spans="2:51" s="11" customFormat="1" ht="12">
      <c r="B404" s="219"/>
      <c r="C404" s="220"/>
      <c r="D404" s="216" t="s">
        <v>208</v>
      </c>
      <c r="E404" s="240" t="s">
        <v>19</v>
      </c>
      <c r="F404" s="221" t="s">
        <v>1224</v>
      </c>
      <c r="G404" s="220"/>
      <c r="H404" s="222">
        <v>65.67</v>
      </c>
      <c r="I404" s="223"/>
      <c r="J404" s="220"/>
      <c r="K404" s="220"/>
      <c r="L404" s="224"/>
      <c r="M404" s="225"/>
      <c r="N404" s="226"/>
      <c r="O404" s="226"/>
      <c r="P404" s="226"/>
      <c r="Q404" s="226"/>
      <c r="R404" s="226"/>
      <c r="S404" s="226"/>
      <c r="T404" s="227"/>
      <c r="AT404" s="228" t="s">
        <v>208</v>
      </c>
      <c r="AU404" s="228" t="s">
        <v>142</v>
      </c>
      <c r="AV404" s="11" t="s">
        <v>142</v>
      </c>
      <c r="AW404" s="11" t="s">
        <v>33</v>
      </c>
      <c r="AX404" s="11" t="s">
        <v>80</v>
      </c>
      <c r="AY404" s="228" t="s">
        <v>133</v>
      </c>
    </row>
    <row r="405" spans="2:65" s="1" customFormat="1" ht="16.5" customHeight="1">
      <c r="B405" s="38"/>
      <c r="C405" s="204" t="s">
        <v>555</v>
      </c>
      <c r="D405" s="204" t="s">
        <v>136</v>
      </c>
      <c r="E405" s="205" t="s">
        <v>1225</v>
      </c>
      <c r="F405" s="206" t="s">
        <v>1226</v>
      </c>
      <c r="G405" s="207" t="s">
        <v>139</v>
      </c>
      <c r="H405" s="208">
        <v>2.5</v>
      </c>
      <c r="I405" s="209"/>
      <c r="J405" s="210">
        <f>ROUND(I405*H405,2)</f>
        <v>0</v>
      </c>
      <c r="K405" s="206" t="s">
        <v>140</v>
      </c>
      <c r="L405" s="43"/>
      <c r="M405" s="211" t="s">
        <v>19</v>
      </c>
      <c r="N405" s="212" t="s">
        <v>44</v>
      </c>
      <c r="O405" s="79"/>
      <c r="P405" s="213">
        <f>O405*H405</f>
        <v>0</v>
      </c>
      <c r="Q405" s="213">
        <v>0</v>
      </c>
      <c r="R405" s="213">
        <f>Q405*H405</f>
        <v>0</v>
      </c>
      <c r="S405" s="213">
        <v>0</v>
      </c>
      <c r="T405" s="214">
        <f>S405*H405</f>
        <v>0</v>
      </c>
      <c r="AR405" s="17" t="s">
        <v>228</v>
      </c>
      <c r="AT405" s="17" t="s">
        <v>136</v>
      </c>
      <c r="AU405" s="17" t="s">
        <v>142</v>
      </c>
      <c r="AY405" s="17" t="s">
        <v>133</v>
      </c>
      <c r="BE405" s="215">
        <f>IF(N405="základní",J405,0)</f>
        <v>0</v>
      </c>
      <c r="BF405" s="215">
        <f>IF(N405="snížená",J405,0)</f>
        <v>0</v>
      </c>
      <c r="BG405" s="215">
        <f>IF(N405="zákl. přenesená",J405,0)</f>
        <v>0</v>
      </c>
      <c r="BH405" s="215">
        <f>IF(N405="sníž. přenesená",J405,0)</f>
        <v>0</v>
      </c>
      <c r="BI405" s="215">
        <f>IF(N405="nulová",J405,0)</f>
        <v>0</v>
      </c>
      <c r="BJ405" s="17" t="s">
        <v>142</v>
      </c>
      <c r="BK405" s="215">
        <f>ROUND(I405*H405,2)</f>
        <v>0</v>
      </c>
      <c r="BL405" s="17" t="s">
        <v>228</v>
      </c>
      <c r="BM405" s="17" t="s">
        <v>1227</v>
      </c>
    </row>
    <row r="406" spans="2:47" s="1" customFormat="1" ht="12">
      <c r="B406" s="38"/>
      <c r="C406" s="39"/>
      <c r="D406" s="216" t="s">
        <v>144</v>
      </c>
      <c r="E406" s="39"/>
      <c r="F406" s="217" t="s">
        <v>1219</v>
      </c>
      <c r="G406" s="39"/>
      <c r="H406" s="39"/>
      <c r="I406" s="130"/>
      <c r="J406" s="39"/>
      <c r="K406" s="39"/>
      <c r="L406" s="43"/>
      <c r="M406" s="218"/>
      <c r="N406" s="79"/>
      <c r="O406" s="79"/>
      <c r="P406" s="79"/>
      <c r="Q406" s="79"/>
      <c r="R406" s="79"/>
      <c r="S406" s="79"/>
      <c r="T406" s="80"/>
      <c r="AT406" s="17" t="s">
        <v>144</v>
      </c>
      <c r="AU406" s="17" t="s">
        <v>142</v>
      </c>
    </row>
    <row r="407" spans="2:51" s="11" customFormat="1" ht="12">
      <c r="B407" s="219"/>
      <c r="C407" s="220"/>
      <c r="D407" s="216" t="s">
        <v>208</v>
      </c>
      <c r="E407" s="240" t="s">
        <v>19</v>
      </c>
      <c r="F407" s="221" t="s">
        <v>1228</v>
      </c>
      <c r="G407" s="220"/>
      <c r="H407" s="222">
        <v>2.5</v>
      </c>
      <c r="I407" s="223"/>
      <c r="J407" s="220"/>
      <c r="K407" s="220"/>
      <c r="L407" s="224"/>
      <c r="M407" s="225"/>
      <c r="N407" s="226"/>
      <c r="O407" s="226"/>
      <c r="P407" s="226"/>
      <c r="Q407" s="226"/>
      <c r="R407" s="226"/>
      <c r="S407" s="226"/>
      <c r="T407" s="227"/>
      <c r="AT407" s="228" t="s">
        <v>208</v>
      </c>
      <c r="AU407" s="228" t="s">
        <v>142</v>
      </c>
      <c r="AV407" s="11" t="s">
        <v>142</v>
      </c>
      <c r="AW407" s="11" t="s">
        <v>33</v>
      </c>
      <c r="AX407" s="11" t="s">
        <v>80</v>
      </c>
      <c r="AY407" s="228" t="s">
        <v>133</v>
      </c>
    </row>
    <row r="408" spans="2:65" s="1" customFormat="1" ht="16.5" customHeight="1">
      <c r="B408" s="38"/>
      <c r="C408" s="204" t="s">
        <v>559</v>
      </c>
      <c r="D408" s="204" t="s">
        <v>136</v>
      </c>
      <c r="E408" s="205" t="s">
        <v>1229</v>
      </c>
      <c r="F408" s="206" t="s">
        <v>1230</v>
      </c>
      <c r="G408" s="207" t="s">
        <v>236</v>
      </c>
      <c r="H408" s="208">
        <v>143.21</v>
      </c>
      <c r="I408" s="209"/>
      <c r="J408" s="210">
        <f>ROUND(I408*H408,2)</f>
        <v>0</v>
      </c>
      <c r="K408" s="206" t="s">
        <v>140</v>
      </c>
      <c r="L408" s="43"/>
      <c r="M408" s="211" t="s">
        <v>19</v>
      </c>
      <c r="N408" s="212" t="s">
        <v>44</v>
      </c>
      <c r="O408" s="79"/>
      <c r="P408" s="213">
        <f>O408*H408</f>
        <v>0</v>
      </c>
      <c r="Q408" s="213">
        <v>3E-05</v>
      </c>
      <c r="R408" s="213">
        <f>Q408*H408</f>
        <v>0.0042963</v>
      </c>
      <c r="S408" s="213">
        <v>0</v>
      </c>
      <c r="T408" s="214">
        <f>S408*H408</f>
        <v>0</v>
      </c>
      <c r="AR408" s="17" t="s">
        <v>228</v>
      </c>
      <c r="AT408" s="17" t="s">
        <v>136</v>
      </c>
      <c r="AU408" s="17" t="s">
        <v>142</v>
      </c>
      <c r="AY408" s="17" t="s">
        <v>133</v>
      </c>
      <c r="BE408" s="215">
        <f>IF(N408="základní",J408,0)</f>
        <v>0</v>
      </c>
      <c r="BF408" s="215">
        <f>IF(N408="snížená",J408,0)</f>
        <v>0</v>
      </c>
      <c r="BG408" s="215">
        <f>IF(N408="zákl. přenesená",J408,0)</f>
        <v>0</v>
      </c>
      <c r="BH408" s="215">
        <f>IF(N408="sníž. přenesená",J408,0)</f>
        <v>0</v>
      </c>
      <c r="BI408" s="215">
        <f>IF(N408="nulová",J408,0)</f>
        <v>0</v>
      </c>
      <c r="BJ408" s="17" t="s">
        <v>142</v>
      </c>
      <c r="BK408" s="215">
        <f>ROUND(I408*H408,2)</f>
        <v>0</v>
      </c>
      <c r="BL408" s="17" t="s">
        <v>228</v>
      </c>
      <c r="BM408" s="17" t="s">
        <v>1231</v>
      </c>
    </row>
    <row r="409" spans="2:47" s="1" customFormat="1" ht="12">
      <c r="B409" s="38"/>
      <c r="C409" s="39"/>
      <c r="D409" s="216" t="s">
        <v>144</v>
      </c>
      <c r="E409" s="39"/>
      <c r="F409" s="217" t="s">
        <v>1232</v>
      </c>
      <c r="G409" s="39"/>
      <c r="H409" s="39"/>
      <c r="I409" s="130"/>
      <c r="J409" s="39"/>
      <c r="K409" s="39"/>
      <c r="L409" s="43"/>
      <c r="M409" s="218"/>
      <c r="N409" s="79"/>
      <c r="O409" s="79"/>
      <c r="P409" s="79"/>
      <c r="Q409" s="79"/>
      <c r="R409" s="79"/>
      <c r="S409" s="79"/>
      <c r="T409" s="80"/>
      <c r="AT409" s="17" t="s">
        <v>144</v>
      </c>
      <c r="AU409" s="17" t="s">
        <v>142</v>
      </c>
    </row>
    <row r="410" spans="2:51" s="11" customFormat="1" ht="12">
      <c r="B410" s="219"/>
      <c r="C410" s="220"/>
      <c r="D410" s="216" t="s">
        <v>208</v>
      </c>
      <c r="E410" s="240" t="s">
        <v>19</v>
      </c>
      <c r="F410" s="221" t="s">
        <v>1233</v>
      </c>
      <c r="G410" s="220"/>
      <c r="H410" s="222">
        <v>143.21</v>
      </c>
      <c r="I410" s="223"/>
      <c r="J410" s="220"/>
      <c r="K410" s="220"/>
      <c r="L410" s="224"/>
      <c r="M410" s="225"/>
      <c r="N410" s="226"/>
      <c r="O410" s="226"/>
      <c r="P410" s="226"/>
      <c r="Q410" s="226"/>
      <c r="R410" s="226"/>
      <c r="S410" s="226"/>
      <c r="T410" s="227"/>
      <c r="AT410" s="228" t="s">
        <v>208</v>
      </c>
      <c r="AU410" s="228" t="s">
        <v>142</v>
      </c>
      <c r="AV410" s="11" t="s">
        <v>142</v>
      </c>
      <c r="AW410" s="11" t="s">
        <v>33</v>
      </c>
      <c r="AX410" s="11" t="s">
        <v>80</v>
      </c>
      <c r="AY410" s="228" t="s">
        <v>133</v>
      </c>
    </row>
    <row r="411" spans="2:65" s="1" customFormat="1" ht="22.5" customHeight="1">
      <c r="B411" s="38"/>
      <c r="C411" s="204" t="s">
        <v>1234</v>
      </c>
      <c r="D411" s="204" t="s">
        <v>136</v>
      </c>
      <c r="E411" s="205" t="s">
        <v>1235</v>
      </c>
      <c r="F411" s="206" t="s">
        <v>1236</v>
      </c>
      <c r="G411" s="207" t="s">
        <v>315</v>
      </c>
      <c r="H411" s="229"/>
      <c r="I411" s="209"/>
      <c r="J411" s="210">
        <f>ROUND(I411*H411,2)</f>
        <v>0</v>
      </c>
      <c r="K411" s="206" t="s">
        <v>140</v>
      </c>
      <c r="L411" s="43"/>
      <c r="M411" s="211" t="s">
        <v>19</v>
      </c>
      <c r="N411" s="212" t="s">
        <v>44</v>
      </c>
      <c r="O411" s="79"/>
      <c r="P411" s="213">
        <f>O411*H411</f>
        <v>0</v>
      </c>
      <c r="Q411" s="213">
        <v>0</v>
      </c>
      <c r="R411" s="213">
        <f>Q411*H411</f>
        <v>0</v>
      </c>
      <c r="S411" s="213">
        <v>0</v>
      </c>
      <c r="T411" s="214">
        <f>S411*H411</f>
        <v>0</v>
      </c>
      <c r="AR411" s="17" t="s">
        <v>228</v>
      </c>
      <c r="AT411" s="17" t="s">
        <v>136</v>
      </c>
      <c r="AU411" s="17" t="s">
        <v>142</v>
      </c>
      <c r="AY411" s="17" t="s">
        <v>133</v>
      </c>
      <c r="BE411" s="215">
        <f>IF(N411="základní",J411,0)</f>
        <v>0</v>
      </c>
      <c r="BF411" s="215">
        <f>IF(N411="snížená",J411,0)</f>
        <v>0</v>
      </c>
      <c r="BG411" s="215">
        <f>IF(N411="zákl. přenesená",J411,0)</f>
        <v>0</v>
      </c>
      <c r="BH411" s="215">
        <f>IF(N411="sníž. přenesená",J411,0)</f>
        <v>0</v>
      </c>
      <c r="BI411" s="215">
        <f>IF(N411="nulová",J411,0)</f>
        <v>0</v>
      </c>
      <c r="BJ411" s="17" t="s">
        <v>142</v>
      </c>
      <c r="BK411" s="215">
        <f>ROUND(I411*H411,2)</f>
        <v>0</v>
      </c>
      <c r="BL411" s="17" t="s">
        <v>228</v>
      </c>
      <c r="BM411" s="17" t="s">
        <v>1237</v>
      </c>
    </row>
    <row r="412" spans="2:47" s="1" customFormat="1" ht="12">
      <c r="B412" s="38"/>
      <c r="C412" s="39"/>
      <c r="D412" s="216" t="s">
        <v>144</v>
      </c>
      <c r="E412" s="39"/>
      <c r="F412" s="217" t="s">
        <v>1052</v>
      </c>
      <c r="G412" s="39"/>
      <c r="H412" s="39"/>
      <c r="I412" s="130"/>
      <c r="J412" s="39"/>
      <c r="K412" s="39"/>
      <c r="L412" s="43"/>
      <c r="M412" s="218"/>
      <c r="N412" s="79"/>
      <c r="O412" s="79"/>
      <c r="P412" s="79"/>
      <c r="Q412" s="79"/>
      <c r="R412" s="79"/>
      <c r="S412" s="79"/>
      <c r="T412" s="80"/>
      <c r="AT412" s="17" t="s">
        <v>144</v>
      </c>
      <c r="AU412" s="17" t="s">
        <v>142</v>
      </c>
    </row>
    <row r="413" spans="2:63" s="10" customFormat="1" ht="22.8" customHeight="1">
      <c r="B413" s="188"/>
      <c r="C413" s="189"/>
      <c r="D413" s="190" t="s">
        <v>71</v>
      </c>
      <c r="E413" s="202" t="s">
        <v>1238</v>
      </c>
      <c r="F413" s="202" t="s">
        <v>1239</v>
      </c>
      <c r="G413" s="189"/>
      <c r="H413" s="189"/>
      <c r="I413" s="192"/>
      <c r="J413" s="203">
        <f>BK413</f>
        <v>0</v>
      </c>
      <c r="K413" s="189"/>
      <c r="L413" s="194"/>
      <c r="M413" s="195"/>
      <c r="N413" s="196"/>
      <c r="O413" s="196"/>
      <c r="P413" s="197">
        <f>SUM(P414:P432)</f>
        <v>0</v>
      </c>
      <c r="Q413" s="196"/>
      <c r="R413" s="197">
        <f>SUM(R414:R432)</f>
        <v>0.1275355</v>
      </c>
      <c r="S413" s="196"/>
      <c r="T413" s="198">
        <f>SUM(T414:T432)</f>
        <v>0.1482</v>
      </c>
      <c r="AR413" s="199" t="s">
        <v>142</v>
      </c>
      <c r="AT413" s="200" t="s">
        <v>71</v>
      </c>
      <c r="AU413" s="200" t="s">
        <v>80</v>
      </c>
      <c r="AY413" s="199" t="s">
        <v>133</v>
      </c>
      <c r="BK413" s="201">
        <f>SUM(BK414:BK432)</f>
        <v>0</v>
      </c>
    </row>
    <row r="414" spans="2:65" s="1" customFormat="1" ht="16.5" customHeight="1">
      <c r="B414" s="38"/>
      <c r="C414" s="204" t="s">
        <v>300</v>
      </c>
      <c r="D414" s="204" t="s">
        <v>136</v>
      </c>
      <c r="E414" s="205" t="s">
        <v>1240</v>
      </c>
      <c r="F414" s="206" t="s">
        <v>1241</v>
      </c>
      <c r="G414" s="207" t="s">
        <v>139</v>
      </c>
      <c r="H414" s="208">
        <v>14.8</v>
      </c>
      <c r="I414" s="209"/>
      <c r="J414" s="210">
        <f>ROUND(I414*H414,2)</f>
        <v>0</v>
      </c>
      <c r="K414" s="206" t="s">
        <v>140</v>
      </c>
      <c r="L414" s="43"/>
      <c r="M414" s="211" t="s">
        <v>19</v>
      </c>
      <c r="N414" s="212" t="s">
        <v>44</v>
      </c>
      <c r="O414" s="79"/>
      <c r="P414" s="213">
        <f>O414*H414</f>
        <v>0</v>
      </c>
      <c r="Q414" s="213">
        <v>0</v>
      </c>
      <c r="R414" s="213">
        <f>Q414*H414</f>
        <v>0</v>
      </c>
      <c r="S414" s="213">
        <v>0</v>
      </c>
      <c r="T414" s="214">
        <f>S414*H414</f>
        <v>0</v>
      </c>
      <c r="AR414" s="17" t="s">
        <v>228</v>
      </c>
      <c r="AT414" s="17" t="s">
        <v>136</v>
      </c>
      <c r="AU414" s="17" t="s">
        <v>142</v>
      </c>
      <c r="AY414" s="17" t="s">
        <v>133</v>
      </c>
      <c r="BE414" s="215">
        <f>IF(N414="základní",J414,0)</f>
        <v>0</v>
      </c>
      <c r="BF414" s="215">
        <f>IF(N414="snížená",J414,0)</f>
        <v>0</v>
      </c>
      <c r="BG414" s="215">
        <f>IF(N414="zákl. přenesená",J414,0)</f>
        <v>0</v>
      </c>
      <c r="BH414" s="215">
        <f>IF(N414="sníž. přenesená",J414,0)</f>
        <v>0</v>
      </c>
      <c r="BI414" s="215">
        <f>IF(N414="nulová",J414,0)</f>
        <v>0</v>
      </c>
      <c r="BJ414" s="17" t="s">
        <v>142</v>
      </c>
      <c r="BK414" s="215">
        <f>ROUND(I414*H414,2)</f>
        <v>0</v>
      </c>
      <c r="BL414" s="17" t="s">
        <v>228</v>
      </c>
      <c r="BM414" s="17" t="s">
        <v>1242</v>
      </c>
    </row>
    <row r="415" spans="2:47" s="1" customFormat="1" ht="12">
      <c r="B415" s="38"/>
      <c r="C415" s="39"/>
      <c r="D415" s="216" t="s">
        <v>144</v>
      </c>
      <c r="E415" s="39"/>
      <c r="F415" s="217" t="s">
        <v>1243</v>
      </c>
      <c r="G415" s="39"/>
      <c r="H415" s="39"/>
      <c r="I415" s="130"/>
      <c r="J415" s="39"/>
      <c r="K415" s="39"/>
      <c r="L415" s="43"/>
      <c r="M415" s="218"/>
      <c r="N415" s="79"/>
      <c r="O415" s="79"/>
      <c r="P415" s="79"/>
      <c r="Q415" s="79"/>
      <c r="R415" s="79"/>
      <c r="S415" s="79"/>
      <c r="T415" s="80"/>
      <c r="AT415" s="17" t="s">
        <v>144</v>
      </c>
      <c r="AU415" s="17" t="s">
        <v>142</v>
      </c>
    </row>
    <row r="416" spans="2:51" s="11" customFormat="1" ht="12">
      <c r="B416" s="219"/>
      <c r="C416" s="220"/>
      <c r="D416" s="216" t="s">
        <v>208</v>
      </c>
      <c r="E416" s="240" t="s">
        <v>19</v>
      </c>
      <c r="F416" s="221" t="s">
        <v>1244</v>
      </c>
      <c r="G416" s="220"/>
      <c r="H416" s="222">
        <v>14.8</v>
      </c>
      <c r="I416" s="223"/>
      <c r="J416" s="220"/>
      <c r="K416" s="220"/>
      <c r="L416" s="224"/>
      <c r="M416" s="225"/>
      <c r="N416" s="226"/>
      <c r="O416" s="226"/>
      <c r="P416" s="226"/>
      <c r="Q416" s="226"/>
      <c r="R416" s="226"/>
      <c r="S416" s="226"/>
      <c r="T416" s="227"/>
      <c r="AT416" s="228" t="s">
        <v>208</v>
      </c>
      <c r="AU416" s="228" t="s">
        <v>142</v>
      </c>
      <c r="AV416" s="11" t="s">
        <v>142</v>
      </c>
      <c r="AW416" s="11" t="s">
        <v>33</v>
      </c>
      <c r="AX416" s="11" t="s">
        <v>80</v>
      </c>
      <c r="AY416" s="228" t="s">
        <v>133</v>
      </c>
    </row>
    <row r="417" spans="2:65" s="1" customFormat="1" ht="16.5" customHeight="1">
      <c r="B417" s="38"/>
      <c r="C417" s="204" t="s">
        <v>1245</v>
      </c>
      <c r="D417" s="204" t="s">
        <v>136</v>
      </c>
      <c r="E417" s="205" t="s">
        <v>1246</v>
      </c>
      <c r="F417" s="206" t="s">
        <v>1247</v>
      </c>
      <c r="G417" s="207" t="s">
        <v>139</v>
      </c>
      <c r="H417" s="208">
        <v>14.8</v>
      </c>
      <c r="I417" s="209"/>
      <c r="J417" s="210">
        <f>ROUND(I417*H417,2)</f>
        <v>0</v>
      </c>
      <c r="K417" s="206" t="s">
        <v>140</v>
      </c>
      <c r="L417" s="43"/>
      <c r="M417" s="211" t="s">
        <v>19</v>
      </c>
      <c r="N417" s="212" t="s">
        <v>44</v>
      </c>
      <c r="O417" s="79"/>
      <c r="P417" s="213">
        <f>O417*H417</f>
        <v>0</v>
      </c>
      <c r="Q417" s="213">
        <v>0.0002</v>
      </c>
      <c r="R417" s="213">
        <f>Q417*H417</f>
        <v>0.0029600000000000004</v>
      </c>
      <c r="S417" s="213">
        <v>0</v>
      </c>
      <c r="T417" s="214">
        <f>S417*H417</f>
        <v>0</v>
      </c>
      <c r="AR417" s="17" t="s">
        <v>228</v>
      </c>
      <c r="AT417" s="17" t="s">
        <v>136</v>
      </c>
      <c r="AU417" s="17" t="s">
        <v>142</v>
      </c>
      <c r="AY417" s="17" t="s">
        <v>133</v>
      </c>
      <c r="BE417" s="215">
        <f>IF(N417="základní",J417,0)</f>
        <v>0</v>
      </c>
      <c r="BF417" s="215">
        <f>IF(N417="snížená",J417,0)</f>
        <v>0</v>
      </c>
      <c r="BG417" s="215">
        <f>IF(N417="zákl. přenesená",J417,0)</f>
        <v>0</v>
      </c>
      <c r="BH417" s="215">
        <f>IF(N417="sníž. přenesená",J417,0)</f>
        <v>0</v>
      </c>
      <c r="BI417" s="215">
        <f>IF(N417="nulová",J417,0)</f>
        <v>0</v>
      </c>
      <c r="BJ417" s="17" t="s">
        <v>142</v>
      </c>
      <c r="BK417" s="215">
        <f>ROUND(I417*H417,2)</f>
        <v>0</v>
      </c>
      <c r="BL417" s="17" t="s">
        <v>228</v>
      </c>
      <c r="BM417" s="17" t="s">
        <v>1248</v>
      </c>
    </row>
    <row r="418" spans="2:47" s="1" customFormat="1" ht="12">
      <c r="B418" s="38"/>
      <c r="C418" s="39"/>
      <c r="D418" s="216" t="s">
        <v>144</v>
      </c>
      <c r="E418" s="39"/>
      <c r="F418" s="217" t="s">
        <v>1243</v>
      </c>
      <c r="G418" s="39"/>
      <c r="H418" s="39"/>
      <c r="I418" s="130"/>
      <c r="J418" s="39"/>
      <c r="K418" s="39"/>
      <c r="L418" s="43"/>
      <c r="M418" s="218"/>
      <c r="N418" s="79"/>
      <c r="O418" s="79"/>
      <c r="P418" s="79"/>
      <c r="Q418" s="79"/>
      <c r="R418" s="79"/>
      <c r="S418" s="79"/>
      <c r="T418" s="80"/>
      <c r="AT418" s="17" t="s">
        <v>144</v>
      </c>
      <c r="AU418" s="17" t="s">
        <v>142</v>
      </c>
    </row>
    <row r="419" spans="2:65" s="1" customFormat="1" ht="16.5" customHeight="1">
      <c r="B419" s="38"/>
      <c r="C419" s="204" t="s">
        <v>563</v>
      </c>
      <c r="D419" s="204" t="s">
        <v>136</v>
      </c>
      <c r="E419" s="205" t="s">
        <v>1249</v>
      </c>
      <c r="F419" s="206" t="s">
        <v>1250</v>
      </c>
      <c r="G419" s="207" t="s">
        <v>139</v>
      </c>
      <c r="H419" s="208">
        <v>14.8</v>
      </c>
      <c r="I419" s="209"/>
      <c r="J419" s="210">
        <f>ROUND(I419*H419,2)</f>
        <v>0</v>
      </c>
      <c r="K419" s="206" t="s">
        <v>140</v>
      </c>
      <c r="L419" s="43"/>
      <c r="M419" s="211" t="s">
        <v>19</v>
      </c>
      <c r="N419" s="212" t="s">
        <v>44</v>
      </c>
      <c r="O419" s="79"/>
      <c r="P419" s="213">
        <f>O419*H419</f>
        <v>0</v>
      </c>
      <c r="Q419" s="213">
        <v>0.0045</v>
      </c>
      <c r="R419" s="213">
        <f>Q419*H419</f>
        <v>0.06659999999999999</v>
      </c>
      <c r="S419" s="213">
        <v>0</v>
      </c>
      <c r="T419" s="214">
        <f>S419*H419</f>
        <v>0</v>
      </c>
      <c r="AR419" s="17" t="s">
        <v>228</v>
      </c>
      <c r="AT419" s="17" t="s">
        <v>136</v>
      </c>
      <c r="AU419" s="17" t="s">
        <v>142</v>
      </c>
      <c r="AY419" s="17" t="s">
        <v>133</v>
      </c>
      <c r="BE419" s="215">
        <f>IF(N419="základní",J419,0)</f>
        <v>0</v>
      </c>
      <c r="BF419" s="215">
        <f>IF(N419="snížená",J419,0)</f>
        <v>0</v>
      </c>
      <c r="BG419" s="215">
        <f>IF(N419="zákl. přenesená",J419,0)</f>
        <v>0</v>
      </c>
      <c r="BH419" s="215">
        <f>IF(N419="sníž. přenesená",J419,0)</f>
        <v>0</v>
      </c>
      <c r="BI419" s="215">
        <f>IF(N419="nulová",J419,0)</f>
        <v>0</v>
      </c>
      <c r="BJ419" s="17" t="s">
        <v>142</v>
      </c>
      <c r="BK419" s="215">
        <f>ROUND(I419*H419,2)</f>
        <v>0</v>
      </c>
      <c r="BL419" s="17" t="s">
        <v>228</v>
      </c>
      <c r="BM419" s="17" t="s">
        <v>1251</v>
      </c>
    </row>
    <row r="420" spans="2:47" s="1" customFormat="1" ht="12">
      <c r="B420" s="38"/>
      <c r="C420" s="39"/>
      <c r="D420" s="216" t="s">
        <v>144</v>
      </c>
      <c r="E420" s="39"/>
      <c r="F420" s="217" t="s">
        <v>1243</v>
      </c>
      <c r="G420" s="39"/>
      <c r="H420" s="39"/>
      <c r="I420" s="130"/>
      <c r="J420" s="39"/>
      <c r="K420" s="39"/>
      <c r="L420" s="43"/>
      <c r="M420" s="218"/>
      <c r="N420" s="79"/>
      <c r="O420" s="79"/>
      <c r="P420" s="79"/>
      <c r="Q420" s="79"/>
      <c r="R420" s="79"/>
      <c r="S420" s="79"/>
      <c r="T420" s="80"/>
      <c r="AT420" s="17" t="s">
        <v>144</v>
      </c>
      <c r="AU420" s="17" t="s">
        <v>142</v>
      </c>
    </row>
    <row r="421" spans="2:65" s="1" customFormat="1" ht="16.5" customHeight="1">
      <c r="B421" s="38"/>
      <c r="C421" s="204" t="s">
        <v>567</v>
      </c>
      <c r="D421" s="204" t="s">
        <v>136</v>
      </c>
      <c r="E421" s="205" t="s">
        <v>1252</v>
      </c>
      <c r="F421" s="206" t="s">
        <v>1253</v>
      </c>
      <c r="G421" s="207" t="s">
        <v>139</v>
      </c>
      <c r="H421" s="208">
        <v>49.4</v>
      </c>
      <c r="I421" s="209"/>
      <c r="J421" s="210">
        <f>ROUND(I421*H421,2)</f>
        <v>0</v>
      </c>
      <c r="K421" s="206" t="s">
        <v>140</v>
      </c>
      <c r="L421" s="43"/>
      <c r="M421" s="211" t="s">
        <v>19</v>
      </c>
      <c r="N421" s="212" t="s">
        <v>44</v>
      </c>
      <c r="O421" s="79"/>
      <c r="P421" s="213">
        <f>O421*H421</f>
        <v>0</v>
      </c>
      <c r="Q421" s="213">
        <v>0</v>
      </c>
      <c r="R421" s="213">
        <f>Q421*H421</f>
        <v>0</v>
      </c>
      <c r="S421" s="213">
        <v>0.003</v>
      </c>
      <c r="T421" s="214">
        <f>S421*H421</f>
        <v>0.1482</v>
      </c>
      <c r="AR421" s="17" t="s">
        <v>228</v>
      </c>
      <c r="AT421" s="17" t="s">
        <v>136</v>
      </c>
      <c r="AU421" s="17" t="s">
        <v>142</v>
      </c>
      <c r="AY421" s="17" t="s">
        <v>133</v>
      </c>
      <c r="BE421" s="215">
        <f>IF(N421="základní",J421,0)</f>
        <v>0</v>
      </c>
      <c r="BF421" s="215">
        <f>IF(N421="snížená",J421,0)</f>
        <v>0</v>
      </c>
      <c r="BG421" s="215">
        <f>IF(N421="zákl. přenesená",J421,0)</f>
        <v>0</v>
      </c>
      <c r="BH421" s="215">
        <f>IF(N421="sníž. přenesená",J421,0)</f>
        <v>0</v>
      </c>
      <c r="BI421" s="215">
        <f>IF(N421="nulová",J421,0)</f>
        <v>0</v>
      </c>
      <c r="BJ421" s="17" t="s">
        <v>142</v>
      </c>
      <c r="BK421" s="215">
        <f>ROUND(I421*H421,2)</f>
        <v>0</v>
      </c>
      <c r="BL421" s="17" t="s">
        <v>228</v>
      </c>
      <c r="BM421" s="17" t="s">
        <v>1254</v>
      </c>
    </row>
    <row r="422" spans="2:51" s="11" customFormat="1" ht="12">
      <c r="B422" s="219"/>
      <c r="C422" s="220"/>
      <c r="D422" s="216" t="s">
        <v>208</v>
      </c>
      <c r="E422" s="240" t="s">
        <v>19</v>
      </c>
      <c r="F422" s="221" t="s">
        <v>1255</v>
      </c>
      <c r="G422" s="220"/>
      <c r="H422" s="222">
        <v>49.4</v>
      </c>
      <c r="I422" s="223"/>
      <c r="J422" s="220"/>
      <c r="K422" s="220"/>
      <c r="L422" s="224"/>
      <c r="M422" s="225"/>
      <c r="N422" s="226"/>
      <c r="O422" s="226"/>
      <c r="P422" s="226"/>
      <c r="Q422" s="226"/>
      <c r="R422" s="226"/>
      <c r="S422" s="226"/>
      <c r="T422" s="227"/>
      <c r="AT422" s="228" t="s">
        <v>208</v>
      </c>
      <c r="AU422" s="228" t="s">
        <v>142</v>
      </c>
      <c r="AV422" s="11" t="s">
        <v>142</v>
      </c>
      <c r="AW422" s="11" t="s">
        <v>33</v>
      </c>
      <c r="AX422" s="11" t="s">
        <v>80</v>
      </c>
      <c r="AY422" s="228" t="s">
        <v>133</v>
      </c>
    </row>
    <row r="423" spans="2:65" s="1" customFormat="1" ht="16.5" customHeight="1">
      <c r="B423" s="38"/>
      <c r="C423" s="204" t="s">
        <v>578</v>
      </c>
      <c r="D423" s="204" t="s">
        <v>136</v>
      </c>
      <c r="E423" s="205" t="s">
        <v>1256</v>
      </c>
      <c r="F423" s="206" t="s">
        <v>1257</v>
      </c>
      <c r="G423" s="207" t="s">
        <v>139</v>
      </c>
      <c r="H423" s="208">
        <v>14.8</v>
      </c>
      <c r="I423" s="209"/>
      <c r="J423" s="210">
        <f>ROUND(I423*H423,2)</f>
        <v>0</v>
      </c>
      <c r="K423" s="206" t="s">
        <v>140</v>
      </c>
      <c r="L423" s="43"/>
      <c r="M423" s="211" t="s">
        <v>19</v>
      </c>
      <c r="N423" s="212" t="s">
        <v>44</v>
      </c>
      <c r="O423" s="79"/>
      <c r="P423" s="213">
        <f>O423*H423</f>
        <v>0</v>
      </c>
      <c r="Q423" s="213">
        <v>0.0003</v>
      </c>
      <c r="R423" s="213">
        <f>Q423*H423</f>
        <v>0.0044399999999999995</v>
      </c>
      <c r="S423" s="213">
        <v>0</v>
      </c>
      <c r="T423" s="214">
        <f>S423*H423</f>
        <v>0</v>
      </c>
      <c r="AR423" s="17" t="s">
        <v>228</v>
      </c>
      <c r="AT423" s="17" t="s">
        <v>136</v>
      </c>
      <c r="AU423" s="17" t="s">
        <v>142</v>
      </c>
      <c r="AY423" s="17" t="s">
        <v>133</v>
      </c>
      <c r="BE423" s="215">
        <f>IF(N423="základní",J423,0)</f>
        <v>0</v>
      </c>
      <c r="BF423" s="215">
        <f>IF(N423="snížená",J423,0)</f>
        <v>0</v>
      </c>
      <c r="BG423" s="215">
        <f>IF(N423="zákl. přenesená",J423,0)</f>
        <v>0</v>
      </c>
      <c r="BH423" s="215">
        <f>IF(N423="sníž. přenesená",J423,0)</f>
        <v>0</v>
      </c>
      <c r="BI423" s="215">
        <f>IF(N423="nulová",J423,0)</f>
        <v>0</v>
      </c>
      <c r="BJ423" s="17" t="s">
        <v>142</v>
      </c>
      <c r="BK423" s="215">
        <f>ROUND(I423*H423,2)</f>
        <v>0</v>
      </c>
      <c r="BL423" s="17" t="s">
        <v>228</v>
      </c>
      <c r="BM423" s="17" t="s">
        <v>1258</v>
      </c>
    </row>
    <row r="424" spans="2:65" s="1" customFormat="1" ht="22.5" customHeight="1">
      <c r="B424" s="38"/>
      <c r="C424" s="230" t="s">
        <v>583</v>
      </c>
      <c r="D424" s="230" t="s">
        <v>439</v>
      </c>
      <c r="E424" s="231" t="s">
        <v>1259</v>
      </c>
      <c r="F424" s="232" t="s">
        <v>1260</v>
      </c>
      <c r="G424" s="233" t="s">
        <v>139</v>
      </c>
      <c r="H424" s="234">
        <v>16.28</v>
      </c>
      <c r="I424" s="235"/>
      <c r="J424" s="236">
        <f>ROUND(I424*H424,2)</f>
        <v>0</v>
      </c>
      <c r="K424" s="232" t="s">
        <v>140</v>
      </c>
      <c r="L424" s="237"/>
      <c r="M424" s="238" t="s">
        <v>19</v>
      </c>
      <c r="N424" s="239" t="s">
        <v>44</v>
      </c>
      <c r="O424" s="79"/>
      <c r="P424" s="213">
        <f>O424*H424</f>
        <v>0</v>
      </c>
      <c r="Q424" s="213">
        <v>0.00287</v>
      </c>
      <c r="R424" s="213">
        <f>Q424*H424</f>
        <v>0.046723600000000004</v>
      </c>
      <c r="S424" s="213">
        <v>0</v>
      </c>
      <c r="T424" s="214">
        <f>S424*H424</f>
        <v>0</v>
      </c>
      <c r="AR424" s="17" t="s">
        <v>359</v>
      </c>
      <c r="AT424" s="17" t="s">
        <v>439</v>
      </c>
      <c r="AU424" s="17" t="s">
        <v>142</v>
      </c>
      <c r="AY424" s="17" t="s">
        <v>133</v>
      </c>
      <c r="BE424" s="215">
        <f>IF(N424="základní",J424,0)</f>
        <v>0</v>
      </c>
      <c r="BF424" s="215">
        <f>IF(N424="snížená",J424,0)</f>
        <v>0</v>
      </c>
      <c r="BG424" s="215">
        <f>IF(N424="zákl. přenesená",J424,0)</f>
        <v>0</v>
      </c>
      <c r="BH424" s="215">
        <f>IF(N424="sníž. přenesená",J424,0)</f>
        <v>0</v>
      </c>
      <c r="BI424" s="215">
        <f>IF(N424="nulová",J424,0)</f>
        <v>0</v>
      </c>
      <c r="BJ424" s="17" t="s">
        <v>142</v>
      </c>
      <c r="BK424" s="215">
        <f>ROUND(I424*H424,2)</f>
        <v>0</v>
      </c>
      <c r="BL424" s="17" t="s">
        <v>228</v>
      </c>
      <c r="BM424" s="17" t="s">
        <v>1261</v>
      </c>
    </row>
    <row r="425" spans="2:51" s="11" customFormat="1" ht="12">
      <c r="B425" s="219"/>
      <c r="C425" s="220"/>
      <c r="D425" s="216" t="s">
        <v>208</v>
      </c>
      <c r="E425" s="240" t="s">
        <v>19</v>
      </c>
      <c r="F425" s="221" t="s">
        <v>1262</v>
      </c>
      <c r="G425" s="220"/>
      <c r="H425" s="222">
        <v>16.28</v>
      </c>
      <c r="I425" s="223"/>
      <c r="J425" s="220"/>
      <c r="K425" s="220"/>
      <c r="L425" s="224"/>
      <c r="M425" s="225"/>
      <c r="N425" s="226"/>
      <c r="O425" s="226"/>
      <c r="P425" s="226"/>
      <c r="Q425" s="226"/>
      <c r="R425" s="226"/>
      <c r="S425" s="226"/>
      <c r="T425" s="227"/>
      <c r="AT425" s="228" t="s">
        <v>208</v>
      </c>
      <c r="AU425" s="228" t="s">
        <v>142</v>
      </c>
      <c r="AV425" s="11" t="s">
        <v>142</v>
      </c>
      <c r="AW425" s="11" t="s">
        <v>33</v>
      </c>
      <c r="AX425" s="11" t="s">
        <v>80</v>
      </c>
      <c r="AY425" s="228" t="s">
        <v>133</v>
      </c>
    </row>
    <row r="426" spans="2:65" s="1" customFormat="1" ht="16.5" customHeight="1">
      <c r="B426" s="38"/>
      <c r="C426" s="204" t="s">
        <v>135</v>
      </c>
      <c r="D426" s="204" t="s">
        <v>136</v>
      </c>
      <c r="E426" s="205" t="s">
        <v>1263</v>
      </c>
      <c r="F426" s="206" t="s">
        <v>1264</v>
      </c>
      <c r="G426" s="207" t="s">
        <v>236</v>
      </c>
      <c r="H426" s="208">
        <v>10</v>
      </c>
      <c r="I426" s="209"/>
      <c r="J426" s="210">
        <f>ROUND(I426*H426,2)</f>
        <v>0</v>
      </c>
      <c r="K426" s="206" t="s">
        <v>140</v>
      </c>
      <c r="L426" s="43"/>
      <c r="M426" s="211" t="s">
        <v>19</v>
      </c>
      <c r="N426" s="212" t="s">
        <v>44</v>
      </c>
      <c r="O426" s="79"/>
      <c r="P426" s="213">
        <f>O426*H426</f>
        <v>0</v>
      </c>
      <c r="Q426" s="213">
        <v>0</v>
      </c>
      <c r="R426" s="213">
        <f>Q426*H426</f>
        <v>0</v>
      </c>
      <c r="S426" s="213">
        <v>0</v>
      </c>
      <c r="T426" s="214">
        <f>S426*H426</f>
        <v>0</v>
      </c>
      <c r="AR426" s="17" t="s">
        <v>228</v>
      </c>
      <c r="AT426" s="17" t="s">
        <v>136</v>
      </c>
      <c r="AU426" s="17" t="s">
        <v>142</v>
      </c>
      <c r="AY426" s="17" t="s">
        <v>133</v>
      </c>
      <c r="BE426" s="215">
        <f>IF(N426="základní",J426,0)</f>
        <v>0</v>
      </c>
      <c r="BF426" s="215">
        <f>IF(N426="snížená",J426,0)</f>
        <v>0</v>
      </c>
      <c r="BG426" s="215">
        <f>IF(N426="zákl. přenesená",J426,0)</f>
        <v>0</v>
      </c>
      <c r="BH426" s="215">
        <f>IF(N426="sníž. přenesená",J426,0)</f>
        <v>0</v>
      </c>
      <c r="BI426" s="215">
        <f>IF(N426="nulová",J426,0)</f>
        <v>0</v>
      </c>
      <c r="BJ426" s="17" t="s">
        <v>142</v>
      </c>
      <c r="BK426" s="215">
        <f>ROUND(I426*H426,2)</f>
        <v>0</v>
      </c>
      <c r="BL426" s="17" t="s">
        <v>228</v>
      </c>
      <c r="BM426" s="17" t="s">
        <v>1265</v>
      </c>
    </row>
    <row r="427" spans="2:65" s="1" customFormat="1" ht="16.5" customHeight="1">
      <c r="B427" s="38"/>
      <c r="C427" s="204" t="s">
        <v>169</v>
      </c>
      <c r="D427" s="204" t="s">
        <v>136</v>
      </c>
      <c r="E427" s="205" t="s">
        <v>1266</v>
      </c>
      <c r="F427" s="206" t="s">
        <v>1267</v>
      </c>
      <c r="G427" s="207" t="s">
        <v>236</v>
      </c>
      <c r="H427" s="208">
        <v>17.24</v>
      </c>
      <c r="I427" s="209"/>
      <c r="J427" s="210">
        <f>ROUND(I427*H427,2)</f>
        <v>0</v>
      </c>
      <c r="K427" s="206" t="s">
        <v>140</v>
      </c>
      <c r="L427" s="43"/>
      <c r="M427" s="211" t="s">
        <v>19</v>
      </c>
      <c r="N427" s="212" t="s">
        <v>44</v>
      </c>
      <c r="O427" s="79"/>
      <c r="P427" s="213">
        <f>O427*H427</f>
        <v>0</v>
      </c>
      <c r="Q427" s="213">
        <v>1E-05</v>
      </c>
      <c r="R427" s="213">
        <f>Q427*H427</f>
        <v>0.0001724</v>
      </c>
      <c r="S427" s="213">
        <v>0</v>
      </c>
      <c r="T427" s="214">
        <f>S427*H427</f>
        <v>0</v>
      </c>
      <c r="AR427" s="17" t="s">
        <v>228</v>
      </c>
      <c r="AT427" s="17" t="s">
        <v>136</v>
      </c>
      <c r="AU427" s="17" t="s">
        <v>142</v>
      </c>
      <c r="AY427" s="17" t="s">
        <v>133</v>
      </c>
      <c r="BE427" s="215">
        <f>IF(N427="základní",J427,0)</f>
        <v>0</v>
      </c>
      <c r="BF427" s="215">
        <f>IF(N427="snížená",J427,0)</f>
        <v>0</v>
      </c>
      <c r="BG427" s="215">
        <f>IF(N427="zákl. přenesená",J427,0)</f>
        <v>0</v>
      </c>
      <c r="BH427" s="215">
        <f>IF(N427="sníž. přenesená",J427,0)</f>
        <v>0</v>
      </c>
      <c r="BI427" s="215">
        <f>IF(N427="nulová",J427,0)</f>
        <v>0</v>
      </c>
      <c r="BJ427" s="17" t="s">
        <v>142</v>
      </c>
      <c r="BK427" s="215">
        <f>ROUND(I427*H427,2)</f>
        <v>0</v>
      </c>
      <c r="BL427" s="17" t="s">
        <v>228</v>
      </c>
      <c r="BM427" s="17" t="s">
        <v>1268</v>
      </c>
    </row>
    <row r="428" spans="2:51" s="11" customFormat="1" ht="12">
      <c r="B428" s="219"/>
      <c r="C428" s="220"/>
      <c r="D428" s="216" t="s">
        <v>208</v>
      </c>
      <c r="E428" s="240" t="s">
        <v>19</v>
      </c>
      <c r="F428" s="221" t="s">
        <v>1269</v>
      </c>
      <c r="G428" s="220"/>
      <c r="H428" s="222">
        <v>17.24</v>
      </c>
      <c r="I428" s="223"/>
      <c r="J428" s="220"/>
      <c r="K428" s="220"/>
      <c r="L428" s="224"/>
      <c r="M428" s="225"/>
      <c r="N428" s="226"/>
      <c r="O428" s="226"/>
      <c r="P428" s="226"/>
      <c r="Q428" s="226"/>
      <c r="R428" s="226"/>
      <c r="S428" s="226"/>
      <c r="T428" s="227"/>
      <c r="AT428" s="228" t="s">
        <v>208</v>
      </c>
      <c r="AU428" s="228" t="s">
        <v>142</v>
      </c>
      <c r="AV428" s="11" t="s">
        <v>142</v>
      </c>
      <c r="AW428" s="11" t="s">
        <v>33</v>
      </c>
      <c r="AX428" s="11" t="s">
        <v>80</v>
      </c>
      <c r="AY428" s="228" t="s">
        <v>133</v>
      </c>
    </row>
    <row r="429" spans="2:65" s="1" customFormat="1" ht="16.5" customHeight="1">
      <c r="B429" s="38"/>
      <c r="C429" s="230" t="s">
        <v>174</v>
      </c>
      <c r="D429" s="230" t="s">
        <v>439</v>
      </c>
      <c r="E429" s="231" t="s">
        <v>1270</v>
      </c>
      <c r="F429" s="232" t="s">
        <v>1271</v>
      </c>
      <c r="G429" s="233" t="s">
        <v>236</v>
      </c>
      <c r="H429" s="234">
        <v>18.97</v>
      </c>
      <c r="I429" s="235"/>
      <c r="J429" s="236">
        <f>ROUND(I429*H429,2)</f>
        <v>0</v>
      </c>
      <c r="K429" s="232" t="s">
        <v>140</v>
      </c>
      <c r="L429" s="237"/>
      <c r="M429" s="238" t="s">
        <v>19</v>
      </c>
      <c r="N429" s="239" t="s">
        <v>44</v>
      </c>
      <c r="O429" s="79"/>
      <c r="P429" s="213">
        <f>O429*H429</f>
        <v>0</v>
      </c>
      <c r="Q429" s="213">
        <v>0.00035</v>
      </c>
      <c r="R429" s="213">
        <f>Q429*H429</f>
        <v>0.0066395</v>
      </c>
      <c r="S429" s="213">
        <v>0</v>
      </c>
      <c r="T429" s="214">
        <f>S429*H429</f>
        <v>0</v>
      </c>
      <c r="AR429" s="17" t="s">
        <v>359</v>
      </c>
      <c r="AT429" s="17" t="s">
        <v>439</v>
      </c>
      <c r="AU429" s="17" t="s">
        <v>142</v>
      </c>
      <c r="AY429" s="17" t="s">
        <v>133</v>
      </c>
      <c r="BE429" s="215">
        <f>IF(N429="základní",J429,0)</f>
        <v>0</v>
      </c>
      <c r="BF429" s="215">
        <f>IF(N429="snížená",J429,0)</f>
        <v>0</v>
      </c>
      <c r="BG429" s="215">
        <f>IF(N429="zákl. přenesená",J429,0)</f>
        <v>0</v>
      </c>
      <c r="BH429" s="215">
        <f>IF(N429="sníž. přenesená",J429,0)</f>
        <v>0</v>
      </c>
      <c r="BI429" s="215">
        <f>IF(N429="nulová",J429,0)</f>
        <v>0</v>
      </c>
      <c r="BJ429" s="17" t="s">
        <v>142</v>
      </c>
      <c r="BK429" s="215">
        <f>ROUND(I429*H429,2)</f>
        <v>0</v>
      </c>
      <c r="BL429" s="17" t="s">
        <v>228</v>
      </c>
      <c r="BM429" s="17" t="s">
        <v>1272</v>
      </c>
    </row>
    <row r="430" spans="2:51" s="11" customFormat="1" ht="12">
      <c r="B430" s="219"/>
      <c r="C430" s="220"/>
      <c r="D430" s="216" t="s">
        <v>208</v>
      </c>
      <c r="E430" s="240" t="s">
        <v>19</v>
      </c>
      <c r="F430" s="221" t="s">
        <v>1273</v>
      </c>
      <c r="G430" s="220"/>
      <c r="H430" s="222">
        <v>18.97</v>
      </c>
      <c r="I430" s="223"/>
      <c r="J430" s="220"/>
      <c r="K430" s="220"/>
      <c r="L430" s="224"/>
      <c r="M430" s="225"/>
      <c r="N430" s="226"/>
      <c r="O430" s="226"/>
      <c r="P430" s="226"/>
      <c r="Q430" s="226"/>
      <c r="R430" s="226"/>
      <c r="S430" s="226"/>
      <c r="T430" s="227"/>
      <c r="AT430" s="228" t="s">
        <v>208</v>
      </c>
      <c r="AU430" s="228" t="s">
        <v>142</v>
      </c>
      <c r="AV430" s="11" t="s">
        <v>142</v>
      </c>
      <c r="AW430" s="11" t="s">
        <v>33</v>
      </c>
      <c r="AX430" s="11" t="s">
        <v>80</v>
      </c>
      <c r="AY430" s="228" t="s">
        <v>133</v>
      </c>
    </row>
    <row r="431" spans="2:65" s="1" customFormat="1" ht="22.5" customHeight="1">
      <c r="B431" s="38"/>
      <c r="C431" s="204" t="s">
        <v>146</v>
      </c>
      <c r="D431" s="204" t="s">
        <v>136</v>
      </c>
      <c r="E431" s="205" t="s">
        <v>1274</v>
      </c>
      <c r="F431" s="206" t="s">
        <v>1275</v>
      </c>
      <c r="G431" s="207" t="s">
        <v>315</v>
      </c>
      <c r="H431" s="229"/>
      <c r="I431" s="209"/>
      <c r="J431" s="210">
        <f>ROUND(I431*H431,2)</f>
        <v>0</v>
      </c>
      <c r="K431" s="206" t="s">
        <v>140</v>
      </c>
      <c r="L431" s="43"/>
      <c r="M431" s="211" t="s">
        <v>19</v>
      </c>
      <c r="N431" s="212" t="s">
        <v>44</v>
      </c>
      <c r="O431" s="79"/>
      <c r="P431" s="213">
        <f>O431*H431</f>
        <v>0</v>
      </c>
      <c r="Q431" s="213">
        <v>0</v>
      </c>
      <c r="R431" s="213">
        <f>Q431*H431</f>
        <v>0</v>
      </c>
      <c r="S431" s="213">
        <v>0</v>
      </c>
      <c r="T431" s="214">
        <f>S431*H431</f>
        <v>0</v>
      </c>
      <c r="AR431" s="17" t="s">
        <v>228</v>
      </c>
      <c r="AT431" s="17" t="s">
        <v>136</v>
      </c>
      <c r="AU431" s="17" t="s">
        <v>142</v>
      </c>
      <c r="AY431" s="17" t="s">
        <v>133</v>
      </c>
      <c r="BE431" s="215">
        <f>IF(N431="základní",J431,0)</f>
        <v>0</v>
      </c>
      <c r="BF431" s="215">
        <f>IF(N431="snížená",J431,0)</f>
        <v>0</v>
      </c>
      <c r="BG431" s="215">
        <f>IF(N431="zákl. přenesená",J431,0)</f>
        <v>0</v>
      </c>
      <c r="BH431" s="215">
        <f>IF(N431="sníž. přenesená",J431,0)</f>
        <v>0</v>
      </c>
      <c r="BI431" s="215">
        <f>IF(N431="nulová",J431,0)</f>
        <v>0</v>
      </c>
      <c r="BJ431" s="17" t="s">
        <v>142</v>
      </c>
      <c r="BK431" s="215">
        <f>ROUND(I431*H431,2)</f>
        <v>0</v>
      </c>
      <c r="BL431" s="17" t="s">
        <v>228</v>
      </c>
      <c r="BM431" s="17" t="s">
        <v>1276</v>
      </c>
    </row>
    <row r="432" spans="2:47" s="1" customFormat="1" ht="12">
      <c r="B432" s="38"/>
      <c r="C432" s="39"/>
      <c r="D432" s="216" t="s">
        <v>144</v>
      </c>
      <c r="E432" s="39"/>
      <c r="F432" s="217" t="s">
        <v>587</v>
      </c>
      <c r="G432" s="39"/>
      <c r="H432" s="39"/>
      <c r="I432" s="130"/>
      <c r="J432" s="39"/>
      <c r="K432" s="39"/>
      <c r="L432" s="43"/>
      <c r="M432" s="218"/>
      <c r="N432" s="79"/>
      <c r="O432" s="79"/>
      <c r="P432" s="79"/>
      <c r="Q432" s="79"/>
      <c r="R432" s="79"/>
      <c r="S432" s="79"/>
      <c r="T432" s="80"/>
      <c r="AT432" s="17" t="s">
        <v>144</v>
      </c>
      <c r="AU432" s="17" t="s">
        <v>142</v>
      </c>
    </row>
    <row r="433" spans="2:63" s="10" customFormat="1" ht="22.8" customHeight="1">
      <c r="B433" s="188"/>
      <c r="C433" s="189"/>
      <c r="D433" s="190" t="s">
        <v>71</v>
      </c>
      <c r="E433" s="202" t="s">
        <v>588</v>
      </c>
      <c r="F433" s="202" t="s">
        <v>589</v>
      </c>
      <c r="G433" s="189"/>
      <c r="H433" s="189"/>
      <c r="I433" s="192"/>
      <c r="J433" s="203">
        <f>BK433</f>
        <v>0</v>
      </c>
      <c r="K433" s="189"/>
      <c r="L433" s="194"/>
      <c r="M433" s="195"/>
      <c r="N433" s="196"/>
      <c r="O433" s="196"/>
      <c r="P433" s="197">
        <f>SUM(P434:P463)</f>
        <v>0</v>
      </c>
      <c r="Q433" s="196"/>
      <c r="R433" s="197">
        <f>SUM(R434:R463)</f>
        <v>2.1818043</v>
      </c>
      <c r="S433" s="196"/>
      <c r="T433" s="198">
        <f>SUM(T434:T463)</f>
        <v>4.840611</v>
      </c>
      <c r="AR433" s="199" t="s">
        <v>142</v>
      </c>
      <c r="AT433" s="200" t="s">
        <v>71</v>
      </c>
      <c r="AU433" s="200" t="s">
        <v>80</v>
      </c>
      <c r="AY433" s="199" t="s">
        <v>133</v>
      </c>
      <c r="BK433" s="201">
        <f>SUM(BK434:BK463)</f>
        <v>0</v>
      </c>
    </row>
    <row r="434" spans="2:65" s="1" customFormat="1" ht="16.5" customHeight="1">
      <c r="B434" s="38"/>
      <c r="C434" s="204" t="s">
        <v>152</v>
      </c>
      <c r="D434" s="204" t="s">
        <v>136</v>
      </c>
      <c r="E434" s="205" t="s">
        <v>1277</v>
      </c>
      <c r="F434" s="206" t="s">
        <v>1278</v>
      </c>
      <c r="G434" s="207" t="s">
        <v>139</v>
      </c>
      <c r="H434" s="208">
        <v>59.394</v>
      </c>
      <c r="I434" s="209"/>
      <c r="J434" s="210">
        <f>ROUND(I434*H434,2)</f>
        <v>0</v>
      </c>
      <c r="K434" s="206" t="s">
        <v>140</v>
      </c>
      <c r="L434" s="43"/>
      <c r="M434" s="211" t="s">
        <v>19</v>
      </c>
      <c r="N434" s="212" t="s">
        <v>44</v>
      </c>
      <c r="O434" s="79"/>
      <c r="P434" s="213">
        <f>O434*H434</f>
        <v>0</v>
      </c>
      <c r="Q434" s="213">
        <v>0</v>
      </c>
      <c r="R434" s="213">
        <f>Q434*H434</f>
        <v>0</v>
      </c>
      <c r="S434" s="213">
        <v>0.0815</v>
      </c>
      <c r="T434" s="214">
        <f>S434*H434</f>
        <v>4.840611</v>
      </c>
      <c r="AR434" s="17" t="s">
        <v>228</v>
      </c>
      <c r="AT434" s="17" t="s">
        <v>136</v>
      </c>
      <c r="AU434" s="17" t="s">
        <v>142</v>
      </c>
      <c r="AY434" s="17" t="s">
        <v>133</v>
      </c>
      <c r="BE434" s="215">
        <f>IF(N434="základní",J434,0)</f>
        <v>0</v>
      </c>
      <c r="BF434" s="215">
        <f>IF(N434="snížená",J434,0)</f>
        <v>0</v>
      </c>
      <c r="BG434" s="215">
        <f>IF(N434="zákl. přenesená",J434,0)</f>
        <v>0</v>
      </c>
      <c r="BH434" s="215">
        <f>IF(N434="sníž. přenesená",J434,0)</f>
        <v>0</v>
      </c>
      <c r="BI434" s="215">
        <f>IF(N434="nulová",J434,0)</f>
        <v>0</v>
      </c>
      <c r="BJ434" s="17" t="s">
        <v>142</v>
      </c>
      <c r="BK434" s="215">
        <f>ROUND(I434*H434,2)</f>
        <v>0</v>
      </c>
      <c r="BL434" s="17" t="s">
        <v>228</v>
      </c>
      <c r="BM434" s="17" t="s">
        <v>1279</v>
      </c>
    </row>
    <row r="435" spans="2:51" s="11" customFormat="1" ht="12">
      <c r="B435" s="219"/>
      <c r="C435" s="220"/>
      <c r="D435" s="216" t="s">
        <v>208</v>
      </c>
      <c r="E435" s="240" t="s">
        <v>19</v>
      </c>
      <c r="F435" s="221" t="s">
        <v>1280</v>
      </c>
      <c r="G435" s="220"/>
      <c r="H435" s="222">
        <v>14.126</v>
      </c>
      <c r="I435" s="223"/>
      <c r="J435" s="220"/>
      <c r="K435" s="220"/>
      <c r="L435" s="224"/>
      <c r="M435" s="225"/>
      <c r="N435" s="226"/>
      <c r="O435" s="226"/>
      <c r="P435" s="226"/>
      <c r="Q435" s="226"/>
      <c r="R435" s="226"/>
      <c r="S435" s="226"/>
      <c r="T435" s="227"/>
      <c r="AT435" s="228" t="s">
        <v>208</v>
      </c>
      <c r="AU435" s="228" t="s">
        <v>142</v>
      </c>
      <c r="AV435" s="11" t="s">
        <v>142</v>
      </c>
      <c r="AW435" s="11" t="s">
        <v>33</v>
      </c>
      <c r="AX435" s="11" t="s">
        <v>72</v>
      </c>
      <c r="AY435" s="228" t="s">
        <v>133</v>
      </c>
    </row>
    <row r="436" spans="2:51" s="11" customFormat="1" ht="12">
      <c r="B436" s="219"/>
      <c r="C436" s="220"/>
      <c r="D436" s="216" t="s">
        <v>208</v>
      </c>
      <c r="E436" s="240" t="s">
        <v>19</v>
      </c>
      <c r="F436" s="221" t="s">
        <v>1281</v>
      </c>
      <c r="G436" s="220"/>
      <c r="H436" s="222">
        <v>21.178</v>
      </c>
      <c r="I436" s="223"/>
      <c r="J436" s="220"/>
      <c r="K436" s="220"/>
      <c r="L436" s="224"/>
      <c r="M436" s="225"/>
      <c r="N436" s="226"/>
      <c r="O436" s="226"/>
      <c r="P436" s="226"/>
      <c r="Q436" s="226"/>
      <c r="R436" s="226"/>
      <c r="S436" s="226"/>
      <c r="T436" s="227"/>
      <c r="AT436" s="228" t="s">
        <v>208</v>
      </c>
      <c r="AU436" s="228" t="s">
        <v>142</v>
      </c>
      <c r="AV436" s="11" t="s">
        <v>142</v>
      </c>
      <c r="AW436" s="11" t="s">
        <v>33</v>
      </c>
      <c r="AX436" s="11" t="s">
        <v>72</v>
      </c>
      <c r="AY436" s="228" t="s">
        <v>133</v>
      </c>
    </row>
    <row r="437" spans="2:51" s="11" customFormat="1" ht="12">
      <c r="B437" s="219"/>
      <c r="C437" s="220"/>
      <c r="D437" s="216" t="s">
        <v>208</v>
      </c>
      <c r="E437" s="240" t="s">
        <v>19</v>
      </c>
      <c r="F437" s="221" t="s">
        <v>1282</v>
      </c>
      <c r="G437" s="220"/>
      <c r="H437" s="222">
        <v>24.09</v>
      </c>
      <c r="I437" s="223"/>
      <c r="J437" s="220"/>
      <c r="K437" s="220"/>
      <c r="L437" s="224"/>
      <c r="M437" s="225"/>
      <c r="N437" s="226"/>
      <c r="O437" s="226"/>
      <c r="P437" s="226"/>
      <c r="Q437" s="226"/>
      <c r="R437" s="226"/>
      <c r="S437" s="226"/>
      <c r="T437" s="227"/>
      <c r="AT437" s="228" t="s">
        <v>208</v>
      </c>
      <c r="AU437" s="228" t="s">
        <v>142</v>
      </c>
      <c r="AV437" s="11" t="s">
        <v>142</v>
      </c>
      <c r="AW437" s="11" t="s">
        <v>33</v>
      </c>
      <c r="AX437" s="11" t="s">
        <v>72</v>
      </c>
      <c r="AY437" s="228" t="s">
        <v>133</v>
      </c>
    </row>
    <row r="438" spans="2:51" s="12" customFormat="1" ht="12">
      <c r="B438" s="246"/>
      <c r="C438" s="247"/>
      <c r="D438" s="216" t="s">
        <v>208</v>
      </c>
      <c r="E438" s="248" t="s">
        <v>19</v>
      </c>
      <c r="F438" s="249" t="s">
        <v>750</v>
      </c>
      <c r="G438" s="247"/>
      <c r="H438" s="250">
        <v>59.394000000000005</v>
      </c>
      <c r="I438" s="251"/>
      <c r="J438" s="247"/>
      <c r="K438" s="247"/>
      <c r="L438" s="252"/>
      <c r="M438" s="253"/>
      <c r="N438" s="254"/>
      <c r="O438" s="254"/>
      <c r="P438" s="254"/>
      <c r="Q438" s="254"/>
      <c r="R438" s="254"/>
      <c r="S438" s="254"/>
      <c r="T438" s="255"/>
      <c r="AT438" s="256" t="s">
        <v>208</v>
      </c>
      <c r="AU438" s="256" t="s">
        <v>142</v>
      </c>
      <c r="AV438" s="12" t="s">
        <v>141</v>
      </c>
      <c r="AW438" s="12" t="s">
        <v>33</v>
      </c>
      <c r="AX438" s="12" t="s">
        <v>80</v>
      </c>
      <c r="AY438" s="256" t="s">
        <v>133</v>
      </c>
    </row>
    <row r="439" spans="2:65" s="1" customFormat="1" ht="22.5" customHeight="1">
      <c r="B439" s="38"/>
      <c r="C439" s="204" t="s">
        <v>157</v>
      </c>
      <c r="D439" s="204" t="s">
        <v>136</v>
      </c>
      <c r="E439" s="205" t="s">
        <v>1283</v>
      </c>
      <c r="F439" s="206" t="s">
        <v>1284</v>
      </c>
      <c r="G439" s="207" t="s">
        <v>139</v>
      </c>
      <c r="H439" s="208">
        <v>112.284</v>
      </c>
      <c r="I439" s="209"/>
      <c r="J439" s="210">
        <f>ROUND(I439*H439,2)</f>
        <v>0</v>
      </c>
      <c r="K439" s="206" t="s">
        <v>140</v>
      </c>
      <c r="L439" s="43"/>
      <c r="M439" s="211" t="s">
        <v>19</v>
      </c>
      <c r="N439" s="212" t="s">
        <v>44</v>
      </c>
      <c r="O439" s="79"/>
      <c r="P439" s="213">
        <f>O439*H439</f>
        <v>0</v>
      </c>
      <c r="Q439" s="213">
        <v>0.006</v>
      </c>
      <c r="R439" s="213">
        <f>Q439*H439</f>
        <v>0.6737040000000001</v>
      </c>
      <c r="S439" s="213">
        <v>0</v>
      </c>
      <c r="T439" s="214">
        <f>S439*H439</f>
        <v>0</v>
      </c>
      <c r="AR439" s="17" t="s">
        <v>228</v>
      </c>
      <c r="AT439" s="17" t="s">
        <v>136</v>
      </c>
      <c r="AU439" s="17" t="s">
        <v>142</v>
      </c>
      <c r="AY439" s="17" t="s">
        <v>133</v>
      </c>
      <c r="BE439" s="215">
        <f>IF(N439="základní",J439,0)</f>
        <v>0</v>
      </c>
      <c r="BF439" s="215">
        <f>IF(N439="snížená",J439,0)</f>
        <v>0</v>
      </c>
      <c r="BG439" s="215">
        <f>IF(N439="zákl. přenesená",J439,0)</f>
        <v>0</v>
      </c>
      <c r="BH439" s="215">
        <f>IF(N439="sníž. přenesená",J439,0)</f>
        <v>0</v>
      </c>
      <c r="BI439" s="215">
        <f>IF(N439="nulová",J439,0)</f>
        <v>0</v>
      </c>
      <c r="BJ439" s="17" t="s">
        <v>142</v>
      </c>
      <c r="BK439" s="215">
        <f>ROUND(I439*H439,2)</f>
        <v>0</v>
      </c>
      <c r="BL439" s="17" t="s">
        <v>228</v>
      </c>
      <c r="BM439" s="17" t="s">
        <v>1285</v>
      </c>
    </row>
    <row r="440" spans="2:47" s="1" customFormat="1" ht="12">
      <c r="B440" s="38"/>
      <c r="C440" s="39"/>
      <c r="D440" s="216" t="s">
        <v>144</v>
      </c>
      <c r="E440" s="39"/>
      <c r="F440" s="217" t="s">
        <v>1286</v>
      </c>
      <c r="G440" s="39"/>
      <c r="H440" s="39"/>
      <c r="I440" s="130"/>
      <c r="J440" s="39"/>
      <c r="K440" s="39"/>
      <c r="L440" s="43"/>
      <c r="M440" s="218"/>
      <c r="N440" s="79"/>
      <c r="O440" s="79"/>
      <c r="P440" s="79"/>
      <c r="Q440" s="79"/>
      <c r="R440" s="79"/>
      <c r="S440" s="79"/>
      <c r="T440" s="80"/>
      <c r="AT440" s="17" t="s">
        <v>144</v>
      </c>
      <c r="AU440" s="17" t="s">
        <v>142</v>
      </c>
    </row>
    <row r="441" spans="2:51" s="11" customFormat="1" ht="12">
      <c r="B441" s="219"/>
      <c r="C441" s="220"/>
      <c r="D441" s="216" t="s">
        <v>208</v>
      </c>
      <c r="E441" s="240" t="s">
        <v>19</v>
      </c>
      <c r="F441" s="221" t="s">
        <v>1287</v>
      </c>
      <c r="G441" s="220"/>
      <c r="H441" s="222">
        <v>22.102</v>
      </c>
      <c r="I441" s="223"/>
      <c r="J441" s="220"/>
      <c r="K441" s="220"/>
      <c r="L441" s="224"/>
      <c r="M441" s="225"/>
      <c r="N441" s="226"/>
      <c r="O441" s="226"/>
      <c r="P441" s="226"/>
      <c r="Q441" s="226"/>
      <c r="R441" s="226"/>
      <c r="S441" s="226"/>
      <c r="T441" s="227"/>
      <c r="AT441" s="228" t="s">
        <v>208</v>
      </c>
      <c r="AU441" s="228" t="s">
        <v>142</v>
      </c>
      <c r="AV441" s="11" t="s">
        <v>142</v>
      </c>
      <c r="AW441" s="11" t="s">
        <v>33</v>
      </c>
      <c r="AX441" s="11" t="s">
        <v>72</v>
      </c>
      <c r="AY441" s="228" t="s">
        <v>133</v>
      </c>
    </row>
    <row r="442" spans="2:51" s="11" customFormat="1" ht="12">
      <c r="B442" s="219"/>
      <c r="C442" s="220"/>
      <c r="D442" s="216" t="s">
        <v>208</v>
      </c>
      <c r="E442" s="240" t="s">
        <v>19</v>
      </c>
      <c r="F442" s="221" t="s">
        <v>1288</v>
      </c>
      <c r="G442" s="220"/>
      <c r="H442" s="222">
        <v>22.406</v>
      </c>
      <c r="I442" s="223"/>
      <c r="J442" s="220"/>
      <c r="K442" s="220"/>
      <c r="L442" s="224"/>
      <c r="M442" s="225"/>
      <c r="N442" s="226"/>
      <c r="O442" s="226"/>
      <c r="P442" s="226"/>
      <c r="Q442" s="226"/>
      <c r="R442" s="226"/>
      <c r="S442" s="226"/>
      <c r="T442" s="227"/>
      <c r="AT442" s="228" t="s">
        <v>208</v>
      </c>
      <c r="AU442" s="228" t="s">
        <v>142</v>
      </c>
      <c r="AV442" s="11" t="s">
        <v>142</v>
      </c>
      <c r="AW442" s="11" t="s">
        <v>33</v>
      </c>
      <c r="AX442" s="11" t="s">
        <v>72</v>
      </c>
      <c r="AY442" s="228" t="s">
        <v>133</v>
      </c>
    </row>
    <row r="443" spans="2:51" s="11" customFormat="1" ht="12">
      <c r="B443" s="219"/>
      <c r="C443" s="220"/>
      <c r="D443" s="216" t="s">
        <v>208</v>
      </c>
      <c r="E443" s="240" t="s">
        <v>19</v>
      </c>
      <c r="F443" s="221" t="s">
        <v>1289</v>
      </c>
      <c r="G443" s="220"/>
      <c r="H443" s="222">
        <v>9.085</v>
      </c>
      <c r="I443" s="223"/>
      <c r="J443" s="220"/>
      <c r="K443" s="220"/>
      <c r="L443" s="224"/>
      <c r="M443" s="225"/>
      <c r="N443" s="226"/>
      <c r="O443" s="226"/>
      <c r="P443" s="226"/>
      <c r="Q443" s="226"/>
      <c r="R443" s="226"/>
      <c r="S443" s="226"/>
      <c r="T443" s="227"/>
      <c r="AT443" s="228" t="s">
        <v>208</v>
      </c>
      <c r="AU443" s="228" t="s">
        <v>142</v>
      </c>
      <c r="AV443" s="11" t="s">
        <v>142</v>
      </c>
      <c r="AW443" s="11" t="s">
        <v>33</v>
      </c>
      <c r="AX443" s="11" t="s">
        <v>72</v>
      </c>
      <c r="AY443" s="228" t="s">
        <v>133</v>
      </c>
    </row>
    <row r="444" spans="2:51" s="11" customFormat="1" ht="12">
      <c r="B444" s="219"/>
      <c r="C444" s="220"/>
      <c r="D444" s="216" t="s">
        <v>208</v>
      </c>
      <c r="E444" s="240" t="s">
        <v>19</v>
      </c>
      <c r="F444" s="221" t="s">
        <v>1290</v>
      </c>
      <c r="G444" s="220"/>
      <c r="H444" s="222">
        <v>35.819</v>
      </c>
      <c r="I444" s="223"/>
      <c r="J444" s="220"/>
      <c r="K444" s="220"/>
      <c r="L444" s="224"/>
      <c r="M444" s="225"/>
      <c r="N444" s="226"/>
      <c r="O444" s="226"/>
      <c r="P444" s="226"/>
      <c r="Q444" s="226"/>
      <c r="R444" s="226"/>
      <c r="S444" s="226"/>
      <c r="T444" s="227"/>
      <c r="AT444" s="228" t="s">
        <v>208</v>
      </c>
      <c r="AU444" s="228" t="s">
        <v>142</v>
      </c>
      <c r="AV444" s="11" t="s">
        <v>142</v>
      </c>
      <c r="AW444" s="11" t="s">
        <v>33</v>
      </c>
      <c r="AX444" s="11" t="s">
        <v>72</v>
      </c>
      <c r="AY444" s="228" t="s">
        <v>133</v>
      </c>
    </row>
    <row r="445" spans="2:51" s="11" customFormat="1" ht="12">
      <c r="B445" s="219"/>
      <c r="C445" s="220"/>
      <c r="D445" s="216" t="s">
        <v>208</v>
      </c>
      <c r="E445" s="240" t="s">
        <v>19</v>
      </c>
      <c r="F445" s="221" t="s">
        <v>1291</v>
      </c>
      <c r="G445" s="220"/>
      <c r="H445" s="222">
        <v>14.749</v>
      </c>
      <c r="I445" s="223"/>
      <c r="J445" s="220"/>
      <c r="K445" s="220"/>
      <c r="L445" s="224"/>
      <c r="M445" s="225"/>
      <c r="N445" s="226"/>
      <c r="O445" s="226"/>
      <c r="P445" s="226"/>
      <c r="Q445" s="226"/>
      <c r="R445" s="226"/>
      <c r="S445" s="226"/>
      <c r="T445" s="227"/>
      <c r="AT445" s="228" t="s">
        <v>208</v>
      </c>
      <c r="AU445" s="228" t="s">
        <v>142</v>
      </c>
      <c r="AV445" s="11" t="s">
        <v>142</v>
      </c>
      <c r="AW445" s="11" t="s">
        <v>33</v>
      </c>
      <c r="AX445" s="11" t="s">
        <v>72</v>
      </c>
      <c r="AY445" s="228" t="s">
        <v>133</v>
      </c>
    </row>
    <row r="446" spans="2:51" s="11" customFormat="1" ht="12">
      <c r="B446" s="219"/>
      <c r="C446" s="220"/>
      <c r="D446" s="216" t="s">
        <v>208</v>
      </c>
      <c r="E446" s="240" t="s">
        <v>19</v>
      </c>
      <c r="F446" s="221" t="s">
        <v>1292</v>
      </c>
      <c r="G446" s="220"/>
      <c r="H446" s="222">
        <v>8.123</v>
      </c>
      <c r="I446" s="223"/>
      <c r="J446" s="220"/>
      <c r="K446" s="220"/>
      <c r="L446" s="224"/>
      <c r="M446" s="225"/>
      <c r="N446" s="226"/>
      <c r="O446" s="226"/>
      <c r="P446" s="226"/>
      <c r="Q446" s="226"/>
      <c r="R446" s="226"/>
      <c r="S446" s="226"/>
      <c r="T446" s="227"/>
      <c r="AT446" s="228" t="s">
        <v>208</v>
      </c>
      <c r="AU446" s="228" t="s">
        <v>142</v>
      </c>
      <c r="AV446" s="11" t="s">
        <v>142</v>
      </c>
      <c r="AW446" s="11" t="s">
        <v>33</v>
      </c>
      <c r="AX446" s="11" t="s">
        <v>72</v>
      </c>
      <c r="AY446" s="228" t="s">
        <v>133</v>
      </c>
    </row>
    <row r="447" spans="2:51" s="12" customFormat="1" ht="12">
      <c r="B447" s="246"/>
      <c r="C447" s="247"/>
      <c r="D447" s="216" t="s">
        <v>208</v>
      </c>
      <c r="E447" s="248" t="s">
        <v>19</v>
      </c>
      <c r="F447" s="249" t="s">
        <v>750</v>
      </c>
      <c r="G447" s="247"/>
      <c r="H447" s="250">
        <v>112.284</v>
      </c>
      <c r="I447" s="251"/>
      <c r="J447" s="247"/>
      <c r="K447" s="247"/>
      <c r="L447" s="252"/>
      <c r="M447" s="253"/>
      <c r="N447" s="254"/>
      <c r="O447" s="254"/>
      <c r="P447" s="254"/>
      <c r="Q447" s="254"/>
      <c r="R447" s="254"/>
      <c r="S447" s="254"/>
      <c r="T447" s="255"/>
      <c r="AT447" s="256" t="s">
        <v>208</v>
      </c>
      <c r="AU447" s="256" t="s">
        <v>142</v>
      </c>
      <c r="AV447" s="12" t="s">
        <v>141</v>
      </c>
      <c r="AW447" s="12" t="s">
        <v>33</v>
      </c>
      <c r="AX447" s="12" t="s">
        <v>80</v>
      </c>
      <c r="AY447" s="256" t="s">
        <v>133</v>
      </c>
    </row>
    <row r="448" spans="2:65" s="1" customFormat="1" ht="16.5" customHeight="1">
      <c r="B448" s="38"/>
      <c r="C448" s="230" t="s">
        <v>187</v>
      </c>
      <c r="D448" s="230" t="s">
        <v>439</v>
      </c>
      <c r="E448" s="231" t="s">
        <v>1293</v>
      </c>
      <c r="F448" s="232" t="s">
        <v>1294</v>
      </c>
      <c r="G448" s="233" t="s">
        <v>139</v>
      </c>
      <c r="H448" s="234">
        <v>123.52</v>
      </c>
      <c r="I448" s="235"/>
      <c r="J448" s="236">
        <f>ROUND(I448*H448,2)</f>
        <v>0</v>
      </c>
      <c r="K448" s="232" t="s">
        <v>140</v>
      </c>
      <c r="L448" s="237"/>
      <c r="M448" s="238" t="s">
        <v>19</v>
      </c>
      <c r="N448" s="239" t="s">
        <v>44</v>
      </c>
      <c r="O448" s="79"/>
      <c r="P448" s="213">
        <f>O448*H448</f>
        <v>0</v>
      </c>
      <c r="Q448" s="213">
        <v>0.0118</v>
      </c>
      <c r="R448" s="213">
        <f>Q448*H448</f>
        <v>1.457536</v>
      </c>
      <c r="S448" s="213">
        <v>0</v>
      </c>
      <c r="T448" s="214">
        <f>S448*H448</f>
        <v>0</v>
      </c>
      <c r="AR448" s="17" t="s">
        <v>359</v>
      </c>
      <c r="AT448" s="17" t="s">
        <v>439</v>
      </c>
      <c r="AU448" s="17" t="s">
        <v>142</v>
      </c>
      <c r="AY448" s="17" t="s">
        <v>133</v>
      </c>
      <c r="BE448" s="215">
        <f>IF(N448="základní",J448,0)</f>
        <v>0</v>
      </c>
      <c r="BF448" s="215">
        <f>IF(N448="snížená",J448,0)</f>
        <v>0</v>
      </c>
      <c r="BG448" s="215">
        <f>IF(N448="zákl. přenesená",J448,0)</f>
        <v>0</v>
      </c>
      <c r="BH448" s="215">
        <f>IF(N448="sníž. přenesená",J448,0)</f>
        <v>0</v>
      </c>
      <c r="BI448" s="215">
        <f>IF(N448="nulová",J448,0)</f>
        <v>0</v>
      </c>
      <c r="BJ448" s="17" t="s">
        <v>142</v>
      </c>
      <c r="BK448" s="215">
        <f>ROUND(I448*H448,2)</f>
        <v>0</v>
      </c>
      <c r="BL448" s="17" t="s">
        <v>228</v>
      </c>
      <c r="BM448" s="17" t="s">
        <v>1295</v>
      </c>
    </row>
    <row r="449" spans="2:51" s="11" customFormat="1" ht="12">
      <c r="B449" s="219"/>
      <c r="C449" s="220"/>
      <c r="D449" s="216" t="s">
        <v>208</v>
      </c>
      <c r="E449" s="240" t="s">
        <v>19</v>
      </c>
      <c r="F449" s="221" t="s">
        <v>1296</v>
      </c>
      <c r="G449" s="220"/>
      <c r="H449" s="222">
        <v>123.52</v>
      </c>
      <c r="I449" s="223"/>
      <c r="J449" s="220"/>
      <c r="K449" s="220"/>
      <c r="L449" s="224"/>
      <c r="M449" s="225"/>
      <c r="N449" s="226"/>
      <c r="O449" s="226"/>
      <c r="P449" s="226"/>
      <c r="Q449" s="226"/>
      <c r="R449" s="226"/>
      <c r="S449" s="226"/>
      <c r="T449" s="227"/>
      <c r="AT449" s="228" t="s">
        <v>208</v>
      </c>
      <c r="AU449" s="228" t="s">
        <v>142</v>
      </c>
      <c r="AV449" s="11" t="s">
        <v>142</v>
      </c>
      <c r="AW449" s="11" t="s">
        <v>33</v>
      </c>
      <c r="AX449" s="11" t="s">
        <v>80</v>
      </c>
      <c r="AY449" s="228" t="s">
        <v>133</v>
      </c>
    </row>
    <row r="450" spans="2:65" s="1" customFormat="1" ht="16.5" customHeight="1">
      <c r="B450" s="38"/>
      <c r="C450" s="204" t="s">
        <v>181</v>
      </c>
      <c r="D450" s="204" t="s">
        <v>136</v>
      </c>
      <c r="E450" s="205" t="s">
        <v>1297</v>
      </c>
      <c r="F450" s="206" t="s">
        <v>1298</v>
      </c>
      <c r="G450" s="207" t="s">
        <v>236</v>
      </c>
      <c r="H450" s="208">
        <v>112.05</v>
      </c>
      <c r="I450" s="209"/>
      <c r="J450" s="210">
        <f>ROUND(I450*H450,2)</f>
        <v>0</v>
      </c>
      <c r="K450" s="206" t="s">
        <v>140</v>
      </c>
      <c r="L450" s="43"/>
      <c r="M450" s="211" t="s">
        <v>19</v>
      </c>
      <c r="N450" s="212" t="s">
        <v>44</v>
      </c>
      <c r="O450" s="79"/>
      <c r="P450" s="213">
        <f>O450*H450</f>
        <v>0</v>
      </c>
      <c r="Q450" s="213">
        <v>0.00031</v>
      </c>
      <c r="R450" s="213">
        <f>Q450*H450</f>
        <v>0.0347355</v>
      </c>
      <c r="S450" s="213">
        <v>0</v>
      </c>
      <c r="T450" s="214">
        <f>S450*H450</f>
        <v>0</v>
      </c>
      <c r="AR450" s="17" t="s">
        <v>228</v>
      </c>
      <c r="AT450" s="17" t="s">
        <v>136</v>
      </c>
      <c r="AU450" s="17" t="s">
        <v>142</v>
      </c>
      <c r="AY450" s="17" t="s">
        <v>133</v>
      </c>
      <c r="BE450" s="215">
        <f>IF(N450="základní",J450,0)</f>
        <v>0</v>
      </c>
      <c r="BF450" s="215">
        <f>IF(N450="snížená",J450,0)</f>
        <v>0</v>
      </c>
      <c r="BG450" s="215">
        <f>IF(N450="zákl. přenesená",J450,0)</f>
        <v>0</v>
      </c>
      <c r="BH450" s="215">
        <f>IF(N450="sníž. přenesená",J450,0)</f>
        <v>0</v>
      </c>
      <c r="BI450" s="215">
        <f>IF(N450="nulová",J450,0)</f>
        <v>0</v>
      </c>
      <c r="BJ450" s="17" t="s">
        <v>142</v>
      </c>
      <c r="BK450" s="215">
        <f>ROUND(I450*H450,2)</f>
        <v>0</v>
      </c>
      <c r="BL450" s="17" t="s">
        <v>228</v>
      </c>
      <c r="BM450" s="17" t="s">
        <v>1299</v>
      </c>
    </row>
    <row r="451" spans="2:47" s="1" customFormat="1" ht="12">
      <c r="B451" s="38"/>
      <c r="C451" s="39"/>
      <c r="D451" s="216" t="s">
        <v>144</v>
      </c>
      <c r="E451" s="39"/>
      <c r="F451" s="217" t="s">
        <v>1300</v>
      </c>
      <c r="G451" s="39"/>
      <c r="H451" s="39"/>
      <c r="I451" s="130"/>
      <c r="J451" s="39"/>
      <c r="K451" s="39"/>
      <c r="L451" s="43"/>
      <c r="M451" s="218"/>
      <c r="N451" s="79"/>
      <c r="O451" s="79"/>
      <c r="P451" s="79"/>
      <c r="Q451" s="79"/>
      <c r="R451" s="79"/>
      <c r="S451" s="79"/>
      <c r="T451" s="80"/>
      <c r="AT451" s="17" t="s">
        <v>144</v>
      </c>
      <c r="AU451" s="17" t="s">
        <v>142</v>
      </c>
    </row>
    <row r="452" spans="2:51" s="11" customFormat="1" ht="12">
      <c r="B452" s="219"/>
      <c r="C452" s="220"/>
      <c r="D452" s="216" t="s">
        <v>208</v>
      </c>
      <c r="E452" s="240" t="s">
        <v>19</v>
      </c>
      <c r="F452" s="221" t="s">
        <v>1301</v>
      </c>
      <c r="G452" s="220"/>
      <c r="H452" s="222">
        <v>112.05</v>
      </c>
      <c r="I452" s="223"/>
      <c r="J452" s="220"/>
      <c r="K452" s="220"/>
      <c r="L452" s="224"/>
      <c r="M452" s="225"/>
      <c r="N452" s="226"/>
      <c r="O452" s="226"/>
      <c r="P452" s="226"/>
      <c r="Q452" s="226"/>
      <c r="R452" s="226"/>
      <c r="S452" s="226"/>
      <c r="T452" s="227"/>
      <c r="AT452" s="228" t="s">
        <v>208</v>
      </c>
      <c r="AU452" s="228" t="s">
        <v>142</v>
      </c>
      <c r="AV452" s="11" t="s">
        <v>142</v>
      </c>
      <c r="AW452" s="11" t="s">
        <v>33</v>
      </c>
      <c r="AX452" s="11" t="s">
        <v>80</v>
      </c>
      <c r="AY452" s="228" t="s">
        <v>133</v>
      </c>
    </row>
    <row r="453" spans="2:65" s="1" customFormat="1" ht="16.5" customHeight="1">
      <c r="B453" s="38"/>
      <c r="C453" s="204" t="s">
        <v>162</v>
      </c>
      <c r="D453" s="204" t="s">
        <v>136</v>
      </c>
      <c r="E453" s="205" t="s">
        <v>1302</v>
      </c>
      <c r="F453" s="206" t="s">
        <v>1303</v>
      </c>
      <c r="G453" s="207" t="s">
        <v>236</v>
      </c>
      <c r="H453" s="208">
        <v>60.88</v>
      </c>
      <c r="I453" s="209"/>
      <c r="J453" s="210">
        <f>ROUND(I453*H453,2)</f>
        <v>0</v>
      </c>
      <c r="K453" s="206" t="s">
        <v>140</v>
      </c>
      <c r="L453" s="43"/>
      <c r="M453" s="211" t="s">
        <v>19</v>
      </c>
      <c r="N453" s="212" t="s">
        <v>44</v>
      </c>
      <c r="O453" s="79"/>
      <c r="P453" s="213">
        <f>O453*H453</f>
        <v>0</v>
      </c>
      <c r="Q453" s="213">
        <v>0.00026</v>
      </c>
      <c r="R453" s="213">
        <f>Q453*H453</f>
        <v>0.0158288</v>
      </c>
      <c r="S453" s="213">
        <v>0</v>
      </c>
      <c r="T453" s="214">
        <f>S453*H453</f>
        <v>0</v>
      </c>
      <c r="AR453" s="17" t="s">
        <v>228</v>
      </c>
      <c r="AT453" s="17" t="s">
        <v>136</v>
      </c>
      <c r="AU453" s="17" t="s">
        <v>142</v>
      </c>
      <c r="AY453" s="17" t="s">
        <v>133</v>
      </c>
      <c r="BE453" s="215">
        <f>IF(N453="základní",J453,0)</f>
        <v>0</v>
      </c>
      <c r="BF453" s="215">
        <f>IF(N453="snížená",J453,0)</f>
        <v>0</v>
      </c>
      <c r="BG453" s="215">
        <f>IF(N453="zákl. přenesená",J453,0)</f>
        <v>0</v>
      </c>
      <c r="BH453" s="215">
        <f>IF(N453="sníž. přenesená",J453,0)</f>
        <v>0</v>
      </c>
      <c r="BI453" s="215">
        <f>IF(N453="nulová",J453,0)</f>
        <v>0</v>
      </c>
      <c r="BJ453" s="17" t="s">
        <v>142</v>
      </c>
      <c r="BK453" s="215">
        <f>ROUND(I453*H453,2)</f>
        <v>0</v>
      </c>
      <c r="BL453" s="17" t="s">
        <v>228</v>
      </c>
      <c r="BM453" s="17" t="s">
        <v>1304</v>
      </c>
    </row>
    <row r="454" spans="2:47" s="1" customFormat="1" ht="12">
      <c r="B454" s="38"/>
      <c r="C454" s="39"/>
      <c r="D454" s="216" t="s">
        <v>144</v>
      </c>
      <c r="E454" s="39"/>
      <c r="F454" s="217" t="s">
        <v>1300</v>
      </c>
      <c r="G454" s="39"/>
      <c r="H454" s="39"/>
      <c r="I454" s="130"/>
      <c r="J454" s="39"/>
      <c r="K454" s="39"/>
      <c r="L454" s="43"/>
      <c r="M454" s="218"/>
      <c r="N454" s="79"/>
      <c r="O454" s="79"/>
      <c r="P454" s="79"/>
      <c r="Q454" s="79"/>
      <c r="R454" s="79"/>
      <c r="S454" s="79"/>
      <c r="T454" s="80"/>
      <c r="AT454" s="17" t="s">
        <v>144</v>
      </c>
      <c r="AU454" s="17" t="s">
        <v>142</v>
      </c>
    </row>
    <row r="455" spans="2:51" s="11" customFormat="1" ht="12">
      <c r="B455" s="219"/>
      <c r="C455" s="220"/>
      <c r="D455" s="216" t="s">
        <v>208</v>
      </c>
      <c r="E455" s="240" t="s">
        <v>19</v>
      </c>
      <c r="F455" s="221" t="s">
        <v>1305</v>
      </c>
      <c r="G455" s="220"/>
      <c r="H455" s="222">
        <v>11.08</v>
      </c>
      <c r="I455" s="223"/>
      <c r="J455" s="220"/>
      <c r="K455" s="220"/>
      <c r="L455" s="224"/>
      <c r="M455" s="225"/>
      <c r="N455" s="226"/>
      <c r="O455" s="226"/>
      <c r="P455" s="226"/>
      <c r="Q455" s="226"/>
      <c r="R455" s="226"/>
      <c r="S455" s="226"/>
      <c r="T455" s="227"/>
      <c r="AT455" s="228" t="s">
        <v>208</v>
      </c>
      <c r="AU455" s="228" t="s">
        <v>142</v>
      </c>
      <c r="AV455" s="11" t="s">
        <v>142</v>
      </c>
      <c r="AW455" s="11" t="s">
        <v>33</v>
      </c>
      <c r="AX455" s="11" t="s">
        <v>72</v>
      </c>
      <c r="AY455" s="228" t="s">
        <v>133</v>
      </c>
    </row>
    <row r="456" spans="2:51" s="11" customFormat="1" ht="12">
      <c r="B456" s="219"/>
      <c r="C456" s="220"/>
      <c r="D456" s="216" t="s">
        <v>208</v>
      </c>
      <c r="E456" s="240" t="s">
        <v>19</v>
      </c>
      <c r="F456" s="221" t="s">
        <v>1306</v>
      </c>
      <c r="G456" s="220"/>
      <c r="H456" s="222">
        <v>10.34</v>
      </c>
      <c r="I456" s="223"/>
      <c r="J456" s="220"/>
      <c r="K456" s="220"/>
      <c r="L456" s="224"/>
      <c r="M456" s="225"/>
      <c r="N456" s="226"/>
      <c r="O456" s="226"/>
      <c r="P456" s="226"/>
      <c r="Q456" s="226"/>
      <c r="R456" s="226"/>
      <c r="S456" s="226"/>
      <c r="T456" s="227"/>
      <c r="AT456" s="228" t="s">
        <v>208</v>
      </c>
      <c r="AU456" s="228" t="s">
        <v>142</v>
      </c>
      <c r="AV456" s="11" t="s">
        <v>142</v>
      </c>
      <c r="AW456" s="11" t="s">
        <v>33</v>
      </c>
      <c r="AX456" s="11" t="s">
        <v>72</v>
      </c>
      <c r="AY456" s="228" t="s">
        <v>133</v>
      </c>
    </row>
    <row r="457" spans="2:51" s="11" customFormat="1" ht="12">
      <c r="B457" s="219"/>
      <c r="C457" s="220"/>
      <c r="D457" s="216" t="s">
        <v>208</v>
      </c>
      <c r="E457" s="240" t="s">
        <v>19</v>
      </c>
      <c r="F457" s="221" t="s">
        <v>1307</v>
      </c>
      <c r="G457" s="220"/>
      <c r="H457" s="222">
        <v>5.76</v>
      </c>
      <c r="I457" s="223"/>
      <c r="J457" s="220"/>
      <c r="K457" s="220"/>
      <c r="L457" s="224"/>
      <c r="M457" s="225"/>
      <c r="N457" s="226"/>
      <c r="O457" s="226"/>
      <c r="P457" s="226"/>
      <c r="Q457" s="226"/>
      <c r="R457" s="226"/>
      <c r="S457" s="226"/>
      <c r="T457" s="227"/>
      <c r="AT457" s="228" t="s">
        <v>208</v>
      </c>
      <c r="AU457" s="228" t="s">
        <v>142</v>
      </c>
      <c r="AV457" s="11" t="s">
        <v>142</v>
      </c>
      <c r="AW457" s="11" t="s">
        <v>33</v>
      </c>
      <c r="AX457" s="11" t="s">
        <v>72</v>
      </c>
      <c r="AY457" s="228" t="s">
        <v>133</v>
      </c>
    </row>
    <row r="458" spans="2:51" s="11" customFormat="1" ht="12">
      <c r="B458" s="219"/>
      <c r="C458" s="220"/>
      <c r="D458" s="216" t="s">
        <v>208</v>
      </c>
      <c r="E458" s="240" t="s">
        <v>19</v>
      </c>
      <c r="F458" s="221" t="s">
        <v>1308</v>
      </c>
      <c r="G458" s="220"/>
      <c r="H458" s="222">
        <v>19.5</v>
      </c>
      <c r="I458" s="223"/>
      <c r="J458" s="220"/>
      <c r="K458" s="220"/>
      <c r="L458" s="224"/>
      <c r="M458" s="225"/>
      <c r="N458" s="226"/>
      <c r="O458" s="226"/>
      <c r="P458" s="226"/>
      <c r="Q458" s="226"/>
      <c r="R458" s="226"/>
      <c r="S458" s="226"/>
      <c r="T458" s="227"/>
      <c r="AT458" s="228" t="s">
        <v>208</v>
      </c>
      <c r="AU458" s="228" t="s">
        <v>142</v>
      </c>
      <c r="AV458" s="11" t="s">
        <v>142</v>
      </c>
      <c r="AW458" s="11" t="s">
        <v>33</v>
      </c>
      <c r="AX458" s="11" t="s">
        <v>72</v>
      </c>
      <c r="AY458" s="228" t="s">
        <v>133</v>
      </c>
    </row>
    <row r="459" spans="2:51" s="11" customFormat="1" ht="12">
      <c r="B459" s="219"/>
      <c r="C459" s="220"/>
      <c r="D459" s="216" t="s">
        <v>208</v>
      </c>
      <c r="E459" s="240" t="s">
        <v>19</v>
      </c>
      <c r="F459" s="221" t="s">
        <v>1309</v>
      </c>
      <c r="G459" s="220"/>
      <c r="H459" s="222">
        <v>9.06</v>
      </c>
      <c r="I459" s="223"/>
      <c r="J459" s="220"/>
      <c r="K459" s="220"/>
      <c r="L459" s="224"/>
      <c r="M459" s="225"/>
      <c r="N459" s="226"/>
      <c r="O459" s="226"/>
      <c r="P459" s="226"/>
      <c r="Q459" s="226"/>
      <c r="R459" s="226"/>
      <c r="S459" s="226"/>
      <c r="T459" s="227"/>
      <c r="AT459" s="228" t="s">
        <v>208</v>
      </c>
      <c r="AU459" s="228" t="s">
        <v>142</v>
      </c>
      <c r="AV459" s="11" t="s">
        <v>142</v>
      </c>
      <c r="AW459" s="11" t="s">
        <v>33</v>
      </c>
      <c r="AX459" s="11" t="s">
        <v>72</v>
      </c>
      <c r="AY459" s="228" t="s">
        <v>133</v>
      </c>
    </row>
    <row r="460" spans="2:51" s="11" customFormat="1" ht="12">
      <c r="B460" s="219"/>
      <c r="C460" s="220"/>
      <c r="D460" s="216" t="s">
        <v>208</v>
      </c>
      <c r="E460" s="240" t="s">
        <v>19</v>
      </c>
      <c r="F460" s="221" t="s">
        <v>1310</v>
      </c>
      <c r="G460" s="220"/>
      <c r="H460" s="222">
        <v>5.14</v>
      </c>
      <c r="I460" s="223"/>
      <c r="J460" s="220"/>
      <c r="K460" s="220"/>
      <c r="L460" s="224"/>
      <c r="M460" s="225"/>
      <c r="N460" s="226"/>
      <c r="O460" s="226"/>
      <c r="P460" s="226"/>
      <c r="Q460" s="226"/>
      <c r="R460" s="226"/>
      <c r="S460" s="226"/>
      <c r="T460" s="227"/>
      <c r="AT460" s="228" t="s">
        <v>208</v>
      </c>
      <c r="AU460" s="228" t="s">
        <v>142</v>
      </c>
      <c r="AV460" s="11" t="s">
        <v>142</v>
      </c>
      <c r="AW460" s="11" t="s">
        <v>33</v>
      </c>
      <c r="AX460" s="11" t="s">
        <v>72</v>
      </c>
      <c r="AY460" s="228" t="s">
        <v>133</v>
      </c>
    </row>
    <row r="461" spans="2:51" s="12" customFormat="1" ht="12">
      <c r="B461" s="246"/>
      <c r="C461" s="247"/>
      <c r="D461" s="216" t="s">
        <v>208</v>
      </c>
      <c r="E461" s="248" t="s">
        <v>19</v>
      </c>
      <c r="F461" s="249" t="s">
        <v>750</v>
      </c>
      <c r="G461" s="247"/>
      <c r="H461" s="250">
        <v>60.88</v>
      </c>
      <c r="I461" s="251"/>
      <c r="J461" s="247"/>
      <c r="K461" s="247"/>
      <c r="L461" s="252"/>
      <c r="M461" s="253"/>
      <c r="N461" s="254"/>
      <c r="O461" s="254"/>
      <c r="P461" s="254"/>
      <c r="Q461" s="254"/>
      <c r="R461" s="254"/>
      <c r="S461" s="254"/>
      <c r="T461" s="255"/>
      <c r="AT461" s="256" t="s">
        <v>208</v>
      </c>
      <c r="AU461" s="256" t="s">
        <v>142</v>
      </c>
      <c r="AV461" s="12" t="s">
        <v>141</v>
      </c>
      <c r="AW461" s="12" t="s">
        <v>33</v>
      </c>
      <c r="AX461" s="12" t="s">
        <v>80</v>
      </c>
      <c r="AY461" s="256" t="s">
        <v>133</v>
      </c>
    </row>
    <row r="462" spans="2:65" s="1" customFormat="1" ht="22.5" customHeight="1">
      <c r="B462" s="38"/>
      <c r="C462" s="204" t="s">
        <v>216</v>
      </c>
      <c r="D462" s="204" t="s">
        <v>136</v>
      </c>
      <c r="E462" s="205" t="s">
        <v>1311</v>
      </c>
      <c r="F462" s="206" t="s">
        <v>1312</v>
      </c>
      <c r="G462" s="207" t="s">
        <v>315</v>
      </c>
      <c r="H462" s="229"/>
      <c r="I462" s="209"/>
      <c r="J462" s="210">
        <f>ROUND(I462*H462,2)</f>
        <v>0</v>
      </c>
      <c r="K462" s="206" t="s">
        <v>140</v>
      </c>
      <c r="L462" s="43"/>
      <c r="M462" s="211" t="s">
        <v>19</v>
      </c>
      <c r="N462" s="212" t="s">
        <v>44</v>
      </c>
      <c r="O462" s="79"/>
      <c r="P462" s="213">
        <f>O462*H462</f>
        <v>0</v>
      </c>
      <c r="Q462" s="213">
        <v>0</v>
      </c>
      <c r="R462" s="213">
        <f>Q462*H462</f>
        <v>0</v>
      </c>
      <c r="S462" s="213">
        <v>0</v>
      </c>
      <c r="T462" s="214">
        <f>S462*H462</f>
        <v>0</v>
      </c>
      <c r="AR462" s="17" t="s">
        <v>228</v>
      </c>
      <c r="AT462" s="17" t="s">
        <v>136</v>
      </c>
      <c r="AU462" s="17" t="s">
        <v>142</v>
      </c>
      <c r="AY462" s="17" t="s">
        <v>133</v>
      </c>
      <c r="BE462" s="215">
        <f>IF(N462="základní",J462,0)</f>
        <v>0</v>
      </c>
      <c r="BF462" s="215">
        <f>IF(N462="snížená",J462,0)</f>
        <v>0</v>
      </c>
      <c r="BG462" s="215">
        <f>IF(N462="zákl. přenesená",J462,0)</f>
        <v>0</v>
      </c>
      <c r="BH462" s="215">
        <f>IF(N462="sníž. přenesená",J462,0)</f>
        <v>0</v>
      </c>
      <c r="BI462" s="215">
        <f>IF(N462="nulová",J462,0)</f>
        <v>0</v>
      </c>
      <c r="BJ462" s="17" t="s">
        <v>142</v>
      </c>
      <c r="BK462" s="215">
        <f>ROUND(I462*H462,2)</f>
        <v>0</v>
      </c>
      <c r="BL462" s="17" t="s">
        <v>228</v>
      </c>
      <c r="BM462" s="17" t="s">
        <v>1313</v>
      </c>
    </row>
    <row r="463" spans="2:47" s="1" customFormat="1" ht="12">
      <c r="B463" s="38"/>
      <c r="C463" s="39"/>
      <c r="D463" s="216" t="s">
        <v>144</v>
      </c>
      <c r="E463" s="39"/>
      <c r="F463" s="217" t="s">
        <v>1052</v>
      </c>
      <c r="G463" s="39"/>
      <c r="H463" s="39"/>
      <c r="I463" s="130"/>
      <c r="J463" s="39"/>
      <c r="K463" s="39"/>
      <c r="L463" s="43"/>
      <c r="M463" s="218"/>
      <c r="N463" s="79"/>
      <c r="O463" s="79"/>
      <c r="P463" s="79"/>
      <c r="Q463" s="79"/>
      <c r="R463" s="79"/>
      <c r="S463" s="79"/>
      <c r="T463" s="80"/>
      <c r="AT463" s="17" t="s">
        <v>144</v>
      </c>
      <c r="AU463" s="17" t="s">
        <v>142</v>
      </c>
    </row>
    <row r="464" spans="2:63" s="10" customFormat="1" ht="22.8" customHeight="1">
      <c r="B464" s="188"/>
      <c r="C464" s="189"/>
      <c r="D464" s="190" t="s">
        <v>71</v>
      </c>
      <c r="E464" s="202" t="s">
        <v>1314</v>
      </c>
      <c r="F464" s="202" t="s">
        <v>1315</v>
      </c>
      <c r="G464" s="189"/>
      <c r="H464" s="189"/>
      <c r="I464" s="192"/>
      <c r="J464" s="203">
        <f>BK464</f>
        <v>0</v>
      </c>
      <c r="K464" s="189"/>
      <c r="L464" s="194"/>
      <c r="M464" s="195"/>
      <c r="N464" s="196"/>
      <c r="O464" s="196"/>
      <c r="P464" s="197">
        <f>SUM(P465:P467)</f>
        <v>0</v>
      </c>
      <c r="Q464" s="196"/>
      <c r="R464" s="197">
        <f>SUM(R465:R467)</f>
        <v>0.000876</v>
      </c>
      <c r="S464" s="196"/>
      <c r="T464" s="198">
        <f>SUM(T465:T467)</f>
        <v>0</v>
      </c>
      <c r="AR464" s="199" t="s">
        <v>142</v>
      </c>
      <c r="AT464" s="200" t="s">
        <v>71</v>
      </c>
      <c r="AU464" s="200" t="s">
        <v>80</v>
      </c>
      <c r="AY464" s="199" t="s">
        <v>133</v>
      </c>
      <c r="BK464" s="201">
        <f>SUM(BK465:BK467)</f>
        <v>0</v>
      </c>
    </row>
    <row r="465" spans="2:65" s="1" customFormat="1" ht="16.5" customHeight="1">
      <c r="B465" s="38"/>
      <c r="C465" s="204" t="s">
        <v>1316</v>
      </c>
      <c r="D465" s="204" t="s">
        <v>136</v>
      </c>
      <c r="E465" s="205" t="s">
        <v>1317</v>
      </c>
      <c r="F465" s="206" t="s">
        <v>1318</v>
      </c>
      <c r="G465" s="207" t="s">
        <v>139</v>
      </c>
      <c r="H465" s="208">
        <v>4.38</v>
      </c>
      <c r="I465" s="209"/>
      <c r="J465" s="210">
        <f>ROUND(I465*H465,2)</f>
        <v>0</v>
      </c>
      <c r="K465" s="206" t="s">
        <v>140</v>
      </c>
      <c r="L465" s="43"/>
      <c r="M465" s="211" t="s">
        <v>19</v>
      </c>
      <c r="N465" s="212" t="s">
        <v>44</v>
      </c>
      <c r="O465" s="79"/>
      <c r="P465" s="213">
        <f>O465*H465</f>
        <v>0</v>
      </c>
      <c r="Q465" s="213">
        <v>8E-05</v>
      </c>
      <c r="R465" s="213">
        <f>Q465*H465</f>
        <v>0.0003504</v>
      </c>
      <c r="S465" s="213">
        <v>0</v>
      </c>
      <c r="T465" s="214">
        <f>S465*H465</f>
        <v>0</v>
      </c>
      <c r="AR465" s="17" t="s">
        <v>228</v>
      </c>
      <c r="AT465" s="17" t="s">
        <v>136</v>
      </c>
      <c r="AU465" s="17" t="s">
        <v>142</v>
      </c>
      <c r="AY465" s="17" t="s">
        <v>133</v>
      </c>
      <c r="BE465" s="215">
        <f>IF(N465="základní",J465,0)</f>
        <v>0</v>
      </c>
      <c r="BF465" s="215">
        <f>IF(N465="snížená",J465,0)</f>
        <v>0</v>
      </c>
      <c r="BG465" s="215">
        <f>IF(N465="zákl. přenesená",J465,0)</f>
        <v>0</v>
      </c>
      <c r="BH465" s="215">
        <f>IF(N465="sníž. přenesená",J465,0)</f>
        <v>0</v>
      </c>
      <c r="BI465" s="215">
        <f>IF(N465="nulová",J465,0)</f>
        <v>0</v>
      </c>
      <c r="BJ465" s="17" t="s">
        <v>142</v>
      </c>
      <c r="BK465" s="215">
        <f>ROUND(I465*H465,2)</f>
        <v>0</v>
      </c>
      <c r="BL465" s="17" t="s">
        <v>228</v>
      </c>
      <c r="BM465" s="17" t="s">
        <v>1319</v>
      </c>
    </row>
    <row r="466" spans="2:65" s="1" customFormat="1" ht="16.5" customHeight="1">
      <c r="B466" s="38"/>
      <c r="C466" s="204" t="s">
        <v>230</v>
      </c>
      <c r="D466" s="204" t="s">
        <v>136</v>
      </c>
      <c r="E466" s="205" t="s">
        <v>1320</v>
      </c>
      <c r="F466" s="206" t="s">
        <v>1321</v>
      </c>
      <c r="G466" s="207" t="s">
        <v>139</v>
      </c>
      <c r="H466" s="208">
        <v>4.38</v>
      </c>
      <c r="I466" s="209"/>
      <c r="J466" s="210">
        <f>ROUND(I466*H466,2)</f>
        <v>0</v>
      </c>
      <c r="K466" s="206" t="s">
        <v>140</v>
      </c>
      <c r="L466" s="43"/>
      <c r="M466" s="211" t="s">
        <v>19</v>
      </c>
      <c r="N466" s="212" t="s">
        <v>44</v>
      </c>
      <c r="O466" s="79"/>
      <c r="P466" s="213">
        <f>O466*H466</f>
        <v>0</v>
      </c>
      <c r="Q466" s="213">
        <v>0.00012</v>
      </c>
      <c r="R466" s="213">
        <f>Q466*H466</f>
        <v>0.0005256</v>
      </c>
      <c r="S466" s="213">
        <v>0</v>
      </c>
      <c r="T466" s="214">
        <f>S466*H466</f>
        <v>0</v>
      </c>
      <c r="AR466" s="17" t="s">
        <v>228</v>
      </c>
      <c r="AT466" s="17" t="s">
        <v>136</v>
      </c>
      <c r="AU466" s="17" t="s">
        <v>142</v>
      </c>
      <c r="AY466" s="17" t="s">
        <v>133</v>
      </c>
      <c r="BE466" s="215">
        <f>IF(N466="základní",J466,0)</f>
        <v>0</v>
      </c>
      <c r="BF466" s="215">
        <f>IF(N466="snížená",J466,0)</f>
        <v>0</v>
      </c>
      <c r="BG466" s="215">
        <f>IF(N466="zákl. přenesená",J466,0)</f>
        <v>0</v>
      </c>
      <c r="BH466" s="215">
        <f>IF(N466="sníž. přenesená",J466,0)</f>
        <v>0</v>
      </c>
      <c r="BI466" s="215">
        <f>IF(N466="nulová",J466,0)</f>
        <v>0</v>
      </c>
      <c r="BJ466" s="17" t="s">
        <v>142</v>
      </c>
      <c r="BK466" s="215">
        <f>ROUND(I466*H466,2)</f>
        <v>0</v>
      </c>
      <c r="BL466" s="17" t="s">
        <v>228</v>
      </c>
      <c r="BM466" s="17" t="s">
        <v>1322</v>
      </c>
    </row>
    <row r="467" spans="2:51" s="11" customFormat="1" ht="12">
      <c r="B467" s="219"/>
      <c r="C467" s="220"/>
      <c r="D467" s="216" t="s">
        <v>208</v>
      </c>
      <c r="E467" s="240" t="s">
        <v>19</v>
      </c>
      <c r="F467" s="221" t="s">
        <v>1323</v>
      </c>
      <c r="G467" s="220"/>
      <c r="H467" s="222">
        <v>4.38</v>
      </c>
      <c r="I467" s="223"/>
      <c r="J467" s="220"/>
      <c r="K467" s="220"/>
      <c r="L467" s="224"/>
      <c r="M467" s="225"/>
      <c r="N467" s="226"/>
      <c r="O467" s="226"/>
      <c r="P467" s="226"/>
      <c r="Q467" s="226"/>
      <c r="R467" s="226"/>
      <c r="S467" s="226"/>
      <c r="T467" s="227"/>
      <c r="AT467" s="228" t="s">
        <v>208</v>
      </c>
      <c r="AU467" s="228" t="s">
        <v>142</v>
      </c>
      <c r="AV467" s="11" t="s">
        <v>142</v>
      </c>
      <c r="AW467" s="11" t="s">
        <v>33</v>
      </c>
      <c r="AX467" s="11" t="s">
        <v>80</v>
      </c>
      <c r="AY467" s="228" t="s">
        <v>133</v>
      </c>
    </row>
    <row r="468" spans="2:63" s="10" customFormat="1" ht="22.8" customHeight="1">
      <c r="B468" s="188"/>
      <c r="C468" s="189"/>
      <c r="D468" s="190" t="s">
        <v>71</v>
      </c>
      <c r="E468" s="202" t="s">
        <v>1324</v>
      </c>
      <c r="F468" s="202" t="s">
        <v>1325</v>
      </c>
      <c r="G468" s="189"/>
      <c r="H468" s="189"/>
      <c r="I468" s="192"/>
      <c r="J468" s="203">
        <f>BK468</f>
        <v>0</v>
      </c>
      <c r="K468" s="189"/>
      <c r="L468" s="194"/>
      <c r="M468" s="195"/>
      <c r="N468" s="196"/>
      <c r="O468" s="196"/>
      <c r="P468" s="197">
        <f>SUM(P469:P499)</f>
        <v>0</v>
      </c>
      <c r="Q468" s="196"/>
      <c r="R468" s="197">
        <f>SUM(R469:R499)</f>
        <v>0.42393826000000007</v>
      </c>
      <c r="S468" s="196"/>
      <c r="T468" s="198">
        <f>SUM(T469:T499)</f>
        <v>0.08439967</v>
      </c>
      <c r="AR468" s="199" t="s">
        <v>142</v>
      </c>
      <c r="AT468" s="200" t="s">
        <v>71</v>
      </c>
      <c r="AU468" s="200" t="s">
        <v>80</v>
      </c>
      <c r="AY468" s="199" t="s">
        <v>133</v>
      </c>
      <c r="BK468" s="201">
        <f>SUM(BK469:BK499)</f>
        <v>0</v>
      </c>
    </row>
    <row r="469" spans="2:65" s="1" customFormat="1" ht="16.5" customHeight="1">
      <c r="B469" s="38"/>
      <c r="C469" s="204" t="s">
        <v>243</v>
      </c>
      <c r="D469" s="204" t="s">
        <v>136</v>
      </c>
      <c r="E469" s="205" t="s">
        <v>1326</v>
      </c>
      <c r="F469" s="206" t="s">
        <v>1327</v>
      </c>
      <c r="G469" s="207" t="s">
        <v>139</v>
      </c>
      <c r="H469" s="208">
        <v>272.257</v>
      </c>
      <c r="I469" s="209"/>
      <c r="J469" s="210">
        <f>ROUND(I469*H469,2)</f>
        <v>0</v>
      </c>
      <c r="K469" s="206" t="s">
        <v>140</v>
      </c>
      <c r="L469" s="43"/>
      <c r="M469" s="211" t="s">
        <v>19</v>
      </c>
      <c r="N469" s="212" t="s">
        <v>44</v>
      </c>
      <c r="O469" s="79"/>
      <c r="P469" s="213">
        <f>O469*H469</f>
        <v>0</v>
      </c>
      <c r="Q469" s="213">
        <v>0.001</v>
      </c>
      <c r="R469" s="213">
        <f>Q469*H469</f>
        <v>0.272257</v>
      </c>
      <c r="S469" s="213">
        <v>0.00031</v>
      </c>
      <c r="T469" s="214">
        <f>S469*H469</f>
        <v>0.08439967</v>
      </c>
      <c r="AR469" s="17" t="s">
        <v>228</v>
      </c>
      <c r="AT469" s="17" t="s">
        <v>136</v>
      </c>
      <c r="AU469" s="17" t="s">
        <v>142</v>
      </c>
      <c r="AY469" s="17" t="s">
        <v>133</v>
      </c>
      <c r="BE469" s="215">
        <f>IF(N469="základní",J469,0)</f>
        <v>0</v>
      </c>
      <c r="BF469" s="215">
        <f>IF(N469="snížená",J469,0)</f>
        <v>0</v>
      </c>
      <c r="BG469" s="215">
        <f>IF(N469="zákl. přenesená",J469,0)</f>
        <v>0</v>
      </c>
      <c r="BH469" s="215">
        <f>IF(N469="sníž. přenesená",J469,0)</f>
        <v>0</v>
      </c>
      <c r="BI469" s="215">
        <f>IF(N469="nulová",J469,0)</f>
        <v>0</v>
      </c>
      <c r="BJ469" s="17" t="s">
        <v>142</v>
      </c>
      <c r="BK469" s="215">
        <f>ROUND(I469*H469,2)</f>
        <v>0</v>
      </c>
      <c r="BL469" s="17" t="s">
        <v>228</v>
      </c>
      <c r="BM469" s="17" t="s">
        <v>1328</v>
      </c>
    </row>
    <row r="470" spans="2:47" s="1" customFormat="1" ht="12">
      <c r="B470" s="38"/>
      <c r="C470" s="39"/>
      <c r="D470" s="216" t="s">
        <v>144</v>
      </c>
      <c r="E470" s="39"/>
      <c r="F470" s="217" t="s">
        <v>1329</v>
      </c>
      <c r="G470" s="39"/>
      <c r="H470" s="39"/>
      <c r="I470" s="130"/>
      <c r="J470" s="39"/>
      <c r="K470" s="39"/>
      <c r="L470" s="43"/>
      <c r="M470" s="218"/>
      <c r="N470" s="79"/>
      <c r="O470" s="79"/>
      <c r="P470" s="79"/>
      <c r="Q470" s="79"/>
      <c r="R470" s="79"/>
      <c r="S470" s="79"/>
      <c r="T470" s="80"/>
      <c r="AT470" s="17" t="s">
        <v>144</v>
      </c>
      <c r="AU470" s="17" t="s">
        <v>142</v>
      </c>
    </row>
    <row r="471" spans="2:51" s="11" customFormat="1" ht="12">
      <c r="B471" s="219"/>
      <c r="C471" s="220"/>
      <c r="D471" s="216" t="s">
        <v>208</v>
      </c>
      <c r="E471" s="240" t="s">
        <v>19</v>
      </c>
      <c r="F471" s="221" t="s">
        <v>1330</v>
      </c>
      <c r="G471" s="220"/>
      <c r="H471" s="222">
        <v>86.76</v>
      </c>
      <c r="I471" s="223"/>
      <c r="J471" s="220"/>
      <c r="K471" s="220"/>
      <c r="L471" s="224"/>
      <c r="M471" s="225"/>
      <c r="N471" s="226"/>
      <c r="O471" s="226"/>
      <c r="P471" s="226"/>
      <c r="Q471" s="226"/>
      <c r="R471" s="226"/>
      <c r="S471" s="226"/>
      <c r="T471" s="227"/>
      <c r="AT471" s="228" t="s">
        <v>208</v>
      </c>
      <c r="AU471" s="228" t="s">
        <v>142</v>
      </c>
      <c r="AV471" s="11" t="s">
        <v>142</v>
      </c>
      <c r="AW471" s="11" t="s">
        <v>33</v>
      </c>
      <c r="AX471" s="11" t="s">
        <v>72</v>
      </c>
      <c r="AY471" s="228" t="s">
        <v>133</v>
      </c>
    </row>
    <row r="472" spans="2:51" s="14" customFormat="1" ht="12">
      <c r="B472" s="267"/>
      <c r="C472" s="268"/>
      <c r="D472" s="216" t="s">
        <v>208</v>
      </c>
      <c r="E472" s="269" t="s">
        <v>19</v>
      </c>
      <c r="F472" s="270" t="s">
        <v>1331</v>
      </c>
      <c r="G472" s="268"/>
      <c r="H472" s="271">
        <v>86.76</v>
      </c>
      <c r="I472" s="272"/>
      <c r="J472" s="268"/>
      <c r="K472" s="268"/>
      <c r="L472" s="273"/>
      <c r="M472" s="274"/>
      <c r="N472" s="275"/>
      <c r="O472" s="275"/>
      <c r="P472" s="275"/>
      <c r="Q472" s="275"/>
      <c r="R472" s="275"/>
      <c r="S472" s="275"/>
      <c r="T472" s="276"/>
      <c r="AT472" s="277" t="s">
        <v>208</v>
      </c>
      <c r="AU472" s="277" t="s">
        <v>142</v>
      </c>
      <c r="AV472" s="14" t="s">
        <v>629</v>
      </c>
      <c r="AW472" s="14" t="s">
        <v>33</v>
      </c>
      <c r="AX472" s="14" t="s">
        <v>72</v>
      </c>
      <c r="AY472" s="277" t="s">
        <v>133</v>
      </c>
    </row>
    <row r="473" spans="2:51" s="11" customFormat="1" ht="12">
      <c r="B473" s="219"/>
      <c r="C473" s="220"/>
      <c r="D473" s="216" t="s">
        <v>208</v>
      </c>
      <c r="E473" s="240" t="s">
        <v>19</v>
      </c>
      <c r="F473" s="221" t="s">
        <v>830</v>
      </c>
      <c r="G473" s="220"/>
      <c r="H473" s="222">
        <v>10.304</v>
      </c>
      <c r="I473" s="223"/>
      <c r="J473" s="220"/>
      <c r="K473" s="220"/>
      <c r="L473" s="224"/>
      <c r="M473" s="225"/>
      <c r="N473" s="226"/>
      <c r="O473" s="226"/>
      <c r="P473" s="226"/>
      <c r="Q473" s="226"/>
      <c r="R473" s="226"/>
      <c r="S473" s="226"/>
      <c r="T473" s="227"/>
      <c r="AT473" s="228" t="s">
        <v>208</v>
      </c>
      <c r="AU473" s="228" t="s">
        <v>142</v>
      </c>
      <c r="AV473" s="11" t="s">
        <v>142</v>
      </c>
      <c r="AW473" s="11" t="s">
        <v>33</v>
      </c>
      <c r="AX473" s="11" t="s">
        <v>72</v>
      </c>
      <c r="AY473" s="228" t="s">
        <v>133</v>
      </c>
    </row>
    <row r="474" spans="2:51" s="11" customFormat="1" ht="12">
      <c r="B474" s="219"/>
      <c r="C474" s="220"/>
      <c r="D474" s="216" t="s">
        <v>208</v>
      </c>
      <c r="E474" s="240" t="s">
        <v>19</v>
      </c>
      <c r="F474" s="221" t="s">
        <v>1332</v>
      </c>
      <c r="G474" s="220"/>
      <c r="H474" s="222">
        <v>32.677</v>
      </c>
      <c r="I474" s="223"/>
      <c r="J474" s="220"/>
      <c r="K474" s="220"/>
      <c r="L474" s="224"/>
      <c r="M474" s="225"/>
      <c r="N474" s="226"/>
      <c r="O474" s="226"/>
      <c r="P474" s="226"/>
      <c r="Q474" s="226"/>
      <c r="R474" s="226"/>
      <c r="S474" s="226"/>
      <c r="T474" s="227"/>
      <c r="AT474" s="228" t="s">
        <v>208</v>
      </c>
      <c r="AU474" s="228" t="s">
        <v>142</v>
      </c>
      <c r="AV474" s="11" t="s">
        <v>142</v>
      </c>
      <c r="AW474" s="11" t="s">
        <v>33</v>
      </c>
      <c r="AX474" s="11" t="s">
        <v>72</v>
      </c>
      <c r="AY474" s="228" t="s">
        <v>133</v>
      </c>
    </row>
    <row r="475" spans="2:51" s="11" customFormat="1" ht="12">
      <c r="B475" s="219"/>
      <c r="C475" s="220"/>
      <c r="D475" s="216" t="s">
        <v>208</v>
      </c>
      <c r="E475" s="240" t="s">
        <v>19</v>
      </c>
      <c r="F475" s="221" t="s">
        <v>1333</v>
      </c>
      <c r="G475" s="220"/>
      <c r="H475" s="222">
        <v>49.566</v>
      </c>
      <c r="I475" s="223"/>
      <c r="J475" s="220"/>
      <c r="K475" s="220"/>
      <c r="L475" s="224"/>
      <c r="M475" s="225"/>
      <c r="N475" s="226"/>
      <c r="O475" s="226"/>
      <c r="P475" s="226"/>
      <c r="Q475" s="226"/>
      <c r="R475" s="226"/>
      <c r="S475" s="226"/>
      <c r="T475" s="227"/>
      <c r="AT475" s="228" t="s">
        <v>208</v>
      </c>
      <c r="AU475" s="228" t="s">
        <v>142</v>
      </c>
      <c r="AV475" s="11" t="s">
        <v>142</v>
      </c>
      <c r="AW475" s="11" t="s">
        <v>33</v>
      </c>
      <c r="AX475" s="11" t="s">
        <v>72</v>
      </c>
      <c r="AY475" s="228" t="s">
        <v>133</v>
      </c>
    </row>
    <row r="476" spans="2:51" s="11" customFormat="1" ht="12">
      <c r="B476" s="219"/>
      <c r="C476" s="220"/>
      <c r="D476" s="216" t="s">
        <v>208</v>
      </c>
      <c r="E476" s="240" t="s">
        <v>19</v>
      </c>
      <c r="F476" s="221" t="s">
        <v>833</v>
      </c>
      <c r="G476" s="220"/>
      <c r="H476" s="222">
        <v>36.167</v>
      </c>
      <c r="I476" s="223"/>
      <c r="J476" s="220"/>
      <c r="K476" s="220"/>
      <c r="L476" s="224"/>
      <c r="M476" s="225"/>
      <c r="N476" s="226"/>
      <c r="O476" s="226"/>
      <c r="P476" s="226"/>
      <c r="Q476" s="226"/>
      <c r="R476" s="226"/>
      <c r="S476" s="226"/>
      <c r="T476" s="227"/>
      <c r="AT476" s="228" t="s">
        <v>208</v>
      </c>
      <c r="AU476" s="228" t="s">
        <v>142</v>
      </c>
      <c r="AV476" s="11" t="s">
        <v>142</v>
      </c>
      <c r="AW476" s="11" t="s">
        <v>33</v>
      </c>
      <c r="AX476" s="11" t="s">
        <v>72</v>
      </c>
      <c r="AY476" s="228" t="s">
        <v>133</v>
      </c>
    </row>
    <row r="477" spans="2:51" s="11" customFormat="1" ht="12">
      <c r="B477" s="219"/>
      <c r="C477" s="220"/>
      <c r="D477" s="216" t="s">
        <v>208</v>
      </c>
      <c r="E477" s="240" t="s">
        <v>19</v>
      </c>
      <c r="F477" s="221" t="s">
        <v>1334</v>
      </c>
      <c r="G477" s="220"/>
      <c r="H477" s="222">
        <v>22.195</v>
      </c>
      <c r="I477" s="223"/>
      <c r="J477" s="220"/>
      <c r="K477" s="220"/>
      <c r="L477" s="224"/>
      <c r="M477" s="225"/>
      <c r="N477" s="226"/>
      <c r="O477" s="226"/>
      <c r="P477" s="226"/>
      <c r="Q477" s="226"/>
      <c r="R477" s="226"/>
      <c r="S477" s="226"/>
      <c r="T477" s="227"/>
      <c r="AT477" s="228" t="s">
        <v>208</v>
      </c>
      <c r="AU477" s="228" t="s">
        <v>142</v>
      </c>
      <c r="AV477" s="11" t="s">
        <v>142</v>
      </c>
      <c r="AW477" s="11" t="s">
        <v>33</v>
      </c>
      <c r="AX477" s="11" t="s">
        <v>72</v>
      </c>
      <c r="AY477" s="228" t="s">
        <v>133</v>
      </c>
    </row>
    <row r="478" spans="2:51" s="11" customFormat="1" ht="12">
      <c r="B478" s="219"/>
      <c r="C478" s="220"/>
      <c r="D478" s="216" t="s">
        <v>208</v>
      </c>
      <c r="E478" s="240" t="s">
        <v>19</v>
      </c>
      <c r="F478" s="221" t="s">
        <v>835</v>
      </c>
      <c r="G478" s="220"/>
      <c r="H478" s="222">
        <v>10.419</v>
      </c>
      <c r="I478" s="223"/>
      <c r="J478" s="220"/>
      <c r="K478" s="220"/>
      <c r="L478" s="224"/>
      <c r="M478" s="225"/>
      <c r="N478" s="226"/>
      <c r="O478" s="226"/>
      <c r="P478" s="226"/>
      <c r="Q478" s="226"/>
      <c r="R478" s="226"/>
      <c r="S478" s="226"/>
      <c r="T478" s="227"/>
      <c r="AT478" s="228" t="s">
        <v>208</v>
      </c>
      <c r="AU478" s="228" t="s">
        <v>142</v>
      </c>
      <c r="AV478" s="11" t="s">
        <v>142</v>
      </c>
      <c r="AW478" s="11" t="s">
        <v>33</v>
      </c>
      <c r="AX478" s="11" t="s">
        <v>72</v>
      </c>
      <c r="AY478" s="228" t="s">
        <v>133</v>
      </c>
    </row>
    <row r="479" spans="2:51" s="11" customFormat="1" ht="12">
      <c r="B479" s="219"/>
      <c r="C479" s="220"/>
      <c r="D479" s="216" t="s">
        <v>208</v>
      </c>
      <c r="E479" s="240" t="s">
        <v>19</v>
      </c>
      <c r="F479" s="221" t="s">
        <v>1335</v>
      </c>
      <c r="G479" s="220"/>
      <c r="H479" s="222">
        <v>19.224</v>
      </c>
      <c r="I479" s="223"/>
      <c r="J479" s="220"/>
      <c r="K479" s="220"/>
      <c r="L479" s="224"/>
      <c r="M479" s="225"/>
      <c r="N479" s="226"/>
      <c r="O479" s="226"/>
      <c r="P479" s="226"/>
      <c r="Q479" s="226"/>
      <c r="R479" s="226"/>
      <c r="S479" s="226"/>
      <c r="T479" s="227"/>
      <c r="AT479" s="228" t="s">
        <v>208</v>
      </c>
      <c r="AU479" s="228" t="s">
        <v>142</v>
      </c>
      <c r="AV479" s="11" t="s">
        <v>142</v>
      </c>
      <c r="AW479" s="11" t="s">
        <v>33</v>
      </c>
      <c r="AX479" s="11" t="s">
        <v>72</v>
      </c>
      <c r="AY479" s="228" t="s">
        <v>133</v>
      </c>
    </row>
    <row r="480" spans="2:51" s="11" customFormat="1" ht="12">
      <c r="B480" s="219"/>
      <c r="C480" s="220"/>
      <c r="D480" s="216" t="s">
        <v>208</v>
      </c>
      <c r="E480" s="240" t="s">
        <v>19</v>
      </c>
      <c r="F480" s="221" t="s">
        <v>837</v>
      </c>
      <c r="G480" s="220"/>
      <c r="H480" s="222">
        <v>4.945</v>
      </c>
      <c r="I480" s="223"/>
      <c r="J480" s="220"/>
      <c r="K480" s="220"/>
      <c r="L480" s="224"/>
      <c r="M480" s="225"/>
      <c r="N480" s="226"/>
      <c r="O480" s="226"/>
      <c r="P480" s="226"/>
      <c r="Q480" s="226"/>
      <c r="R480" s="226"/>
      <c r="S480" s="226"/>
      <c r="T480" s="227"/>
      <c r="AT480" s="228" t="s">
        <v>208</v>
      </c>
      <c r="AU480" s="228" t="s">
        <v>142</v>
      </c>
      <c r="AV480" s="11" t="s">
        <v>142</v>
      </c>
      <c r="AW480" s="11" t="s">
        <v>33</v>
      </c>
      <c r="AX480" s="11" t="s">
        <v>72</v>
      </c>
      <c r="AY480" s="228" t="s">
        <v>133</v>
      </c>
    </row>
    <row r="481" spans="2:51" s="14" customFormat="1" ht="12">
      <c r="B481" s="267"/>
      <c r="C481" s="268"/>
      <c r="D481" s="216" t="s">
        <v>208</v>
      </c>
      <c r="E481" s="269" t="s">
        <v>19</v>
      </c>
      <c r="F481" s="270" t="s">
        <v>1331</v>
      </c>
      <c r="G481" s="268"/>
      <c r="H481" s="271">
        <v>185.49699999999999</v>
      </c>
      <c r="I481" s="272"/>
      <c r="J481" s="268"/>
      <c r="K481" s="268"/>
      <c r="L481" s="273"/>
      <c r="M481" s="274"/>
      <c r="N481" s="275"/>
      <c r="O481" s="275"/>
      <c r="P481" s="275"/>
      <c r="Q481" s="275"/>
      <c r="R481" s="275"/>
      <c r="S481" s="275"/>
      <c r="T481" s="276"/>
      <c r="AT481" s="277" t="s">
        <v>208</v>
      </c>
      <c r="AU481" s="277" t="s">
        <v>142</v>
      </c>
      <c r="AV481" s="14" t="s">
        <v>629</v>
      </c>
      <c r="AW481" s="14" t="s">
        <v>33</v>
      </c>
      <c r="AX481" s="14" t="s">
        <v>72</v>
      </c>
      <c r="AY481" s="277" t="s">
        <v>133</v>
      </c>
    </row>
    <row r="482" spans="2:51" s="12" customFormat="1" ht="12">
      <c r="B482" s="246"/>
      <c r="C482" s="247"/>
      <c r="D482" s="216" t="s">
        <v>208</v>
      </c>
      <c r="E482" s="248" t="s">
        <v>19</v>
      </c>
      <c r="F482" s="249" t="s">
        <v>750</v>
      </c>
      <c r="G482" s="247"/>
      <c r="H482" s="250">
        <v>272.257</v>
      </c>
      <c r="I482" s="251"/>
      <c r="J482" s="247"/>
      <c r="K482" s="247"/>
      <c r="L482" s="252"/>
      <c r="M482" s="253"/>
      <c r="N482" s="254"/>
      <c r="O482" s="254"/>
      <c r="P482" s="254"/>
      <c r="Q482" s="254"/>
      <c r="R482" s="254"/>
      <c r="S482" s="254"/>
      <c r="T482" s="255"/>
      <c r="AT482" s="256" t="s">
        <v>208</v>
      </c>
      <c r="AU482" s="256" t="s">
        <v>142</v>
      </c>
      <c r="AV482" s="12" t="s">
        <v>141</v>
      </c>
      <c r="AW482" s="12" t="s">
        <v>33</v>
      </c>
      <c r="AX482" s="12" t="s">
        <v>80</v>
      </c>
      <c r="AY482" s="256" t="s">
        <v>133</v>
      </c>
    </row>
    <row r="483" spans="2:65" s="1" customFormat="1" ht="16.5" customHeight="1">
      <c r="B483" s="38"/>
      <c r="C483" s="204" t="s">
        <v>251</v>
      </c>
      <c r="D483" s="204" t="s">
        <v>136</v>
      </c>
      <c r="E483" s="205" t="s">
        <v>1336</v>
      </c>
      <c r="F483" s="206" t="s">
        <v>1337</v>
      </c>
      <c r="G483" s="207" t="s">
        <v>139</v>
      </c>
      <c r="H483" s="208">
        <v>308.074</v>
      </c>
      <c r="I483" s="209"/>
      <c r="J483" s="210">
        <f>ROUND(I483*H483,2)</f>
        <v>0</v>
      </c>
      <c r="K483" s="206" t="s">
        <v>140</v>
      </c>
      <c r="L483" s="43"/>
      <c r="M483" s="211" t="s">
        <v>19</v>
      </c>
      <c r="N483" s="212" t="s">
        <v>44</v>
      </c>
      <c r="O483" s="79"/>
      <c r="P483" s="213">
        <f>O483*H483</f>
        <v>0</v>
      </c>
      <c r="Q483" s="213">
        <v>0.0002</v>
      </c>
      <c r="R483" s="213">
        <f>Q483*H483</f>
        <v>0.061614800000000004</v>
      </c>
      <c r="S483" s="213">
        <v>0</v>
      </c>
      <c r="T483" s="214">
        <f>S483*H483</f>
        <v>0</v>
      </c>
      <c r="AR483" s="17" t="s">
        <v>228</v>
      </c>
      <c r="AT483" s="17" t="s">
        <v>136</v>
      </c>
      <c r="AU483" s="17" t="s">
        <v>142</v>
      </c>
      <c r="AY483" s="17" t="s">
        <v>133</v>
      </c>
      <c r="BE483" s="215">
        <f>IF(N483="základní",J483,0)</f>
        <v>0</v>
      </c>
      <c r="BF483" s="215">
        <f>IF(N483="snížená",J483,0)</f>
        <v>0</v>
      </c>
      <c r="BG483" s="215">
        <f>IF(N483="zákl. přenesená",J483,0)</f>
        <v>0</v>
      </c>
      <c r="BH483" s="215">
        <f>IF(N483="sníž. přenesená",J483,0)</f>
        <v>0</v>
      </c>
      <c r="BI483" s="215">
        <f>IF(N483="nulová",J483,0)</f>
        <v>0</v>
      </c>
      <c r="BJ483" s="17" t="s">
        <v>142</v>
      </c>
      <c r="BK483" s="215">
        <f>ROUND(I483*H483,2)</f>
        <v>0</v>
      </c>
      <c r="BL483" s="17" t="s">
        <v>228</v>
      </c>
      <c r="BM483" s="17" t="s">
        <v>1338</v>
      </c>
    </row>
    <row r="484" spans="2:51" s="11" customFormat="1" ht="12">
      <c r="B484" s="219"/>
      <c r="C484" s="220"/>
      <c r="D484" s="216" t="s">
        <v>208</v>
      </c>
      <c r="E484" s="240" t="s">
        <v>19</v>
      </c>
      <c r="F484" s="221" t="s">
        <v>1339</v>
      </c>
      <c r="G484" s="220"/>
      <c r="H484" s="222">
        <v>308.074</v>
      </c>
      <c r="I484" s="223"/>
      <c r="J484" s="220"/>
      <c r="K484" s="220"/>
      <c r="L484" s="224"/>
      <c r="M484" s="225"/>
      <c r="N484" s="226"/>
      <c r="O484" s="226"/>
      <c r="P484" s="226"/>
      <c r="Q484" s="226"/>
      <c r="R484" s="226"/>
      <c r="S484" s="226"/>
      <c r="T484" s="227"/>
      <c r="AT484" s="228" t="s">
        <v>208</v>
      </c>
      <c r="AU484" s="228" t="s">
        <v>142</v>
      </c>
      <c r="AV484" s="11" t="s">
        <v>142</v>
      </c>
      <c r="AW484" s="11" t="s">
        <v>33</v>
      </c>
      <c r="AX484" s="11" t="s">
        <v>80</v>
      </c>
      <c r="AY484" s="228" t="s">
        <v>133</v>
      </c>
    </row>
    <row r="485" spans="2:65" s="1" customFormat="1" ht="22.5" customHeight="1">
      <c r="B485" s="38"/>
      <c r="C485" s="204" t="s">
        <v>465</v>
      </c>
      <c r="D485" s="204" t="s">
        <v>136</v>
      </c>
      <c r="E485" s="205" t="s">
        <v>1340</v>
      </c>
      <c r="F485" s="206" t="s">
        <v>1341</v>
      </c>
      <c r="G485" s="207" t="s">
        <v>139</v>
      </c>
      <c r="H485" s="208">
        <v>310.574</v>
      </c>
      <c r="I485" s="209"/>
      <c r="J485" s="210">
        <f>ROUND(I485*H485,2)</f>
        <v>0</v>
      </c>
      <c r="K485" s="206" t="s">
        <v>140</v>
      </c>
      <c r="L485" s="43"/>
      <c r="M485" s="211" t="s">
        <v>19</v>
      </c>
      <c r="N485" s="212" t="s">
        <v>44</v>
      </c>
      <c r="O485" s="79"/>
      <c r="P485" s="213">
        <f>O485*H485</f>
        <v>0</v>
      </c>
      <c r="Q485" s="213">
        <v>0.00029</v>
      </c>
      <c r="R485" s="213">
        <f>Q485*H485</f>
        <v>0.09006646</v>
      </c>
      <c r="S485" s="213">
        <v>0</v>
      </c>
      <c r="T485" s="214">
        <f>S485*H485</f>
        <v>0</v>
      </c>
      <c r="AR485" s="17" t="s">
        <v>228</v>
      </c>
      <c r="AT485" s="17" t="s">
        <v>136</v>
      </c>
      <c r="AU485" s="17" t="s">
        <v>142</v>
      </c>
      <c r="AY485" s="17" t="s">
        <v>133</v>
      </c>
      <c r="BE485" s="215">
        <f>IF(N485="základní",J485,0)</f>
        <v>0</v>
      </c>
      <c r="BF485" s="215">
        <f>IF(N485="snížená",J485,0)</f>
        <v>0</v>
      </c>
      <c r="BG485" s="215">
        <f>IF(N485="zákl. přenesená",J485,0)</f>
        <v>0</v>
      </c>
      <c r="BH485" s="215">
        <f>IF(N485="sníž. přenesená",J485,0)</f>
        <v>0</v>
      </c>
      <c r="BI485" s="215">
        <f>IF(N485="nulová",J485,0)</f>
        <v>0</v>
      </c>
      <c r="BJ485" s="17" t="s">
        <v>142</v>
      </c>
      <c r="BK485" s="215">
        <f>ROUND(I485*H485,2)</f>
        <v>0</v>
      </c>
      <c r="BL485" s="17" t="s">
        <v>228</v>
      </c>
      <c r="BM485" s="17" t="s">
        <v>1342</v>
      </c>
    </row>
    <row r="486" spans="2:51" s="11" customFormat="1" ht="12">
      <c r="B486" s="219"/>
      <c r="C486" s="220"/>
      <c r="D486" s="216" t="s">
        <v>208</v>
      </c>
      <c r="E486" s="240" t="s">
        <v>19</v>
      </c>
      <c r="F486" s="221" t="s">
        <v>1343</v>
      </c>
      <c r="G486" s="220"/>
      <c r="H486" s="222">
        <v>86.48</v>
      </c>
      <c r="I486" s="223"/>
      <c r="J486" s="220"/>
      <c r="K486" s="220"/>
      <c r="L486" s="224"/>
      <c r="M486" s="225"/>
      <c r="N486" s="226"/>
      <c r="O486" s="226"/>
      <c r="P486" s="226"/>
      <c r="Q486" s="226"/>
      <c r="R486" s="226"/>
      <c r="S486" s="226"/>
      <c r="T486" s="227"/>
      <c r="AT486" s="228" t="s">
        <v>208</v>
      </c>
      <c r="AU486" s="228" t="s">
        <v>142</v>
      </c>
      <c r="AV486" s="11" t="s">
        <v>142</v>
      </c>
      <c r="AW486" s="11" t="s">
        <v>33</v>
      </c>
      <c r="AX486" s="11" t="s">
        <v>72</v>
      </c>
      <c r="AY486" s="228" t="s">
        <v>133</v>
      </c>
    </row>
    <row r="487" spans="2:51" s="14" customFormat="1" ht="12">
      <c r="B487" s="267"/>
      <c r="C487" s="268"/>
      <c r="D487" s="216" t="s">
        <v>208</v>
      </c>
      <c r="E487" s="269" t="s">
        <v>19</v>
      </c>
      <c r="F487" s="270" t="s">
        <v>1331</v>
      </c>
      <c r="G487" s="268"/>
      <c r="H487" s="271">
        <v>86.48</v>
      </c>
      <c r="I487" s="272"/>
      <c r="J487" s="268"/>
      <c r="K487" s="268"/>
      <c r="L487" s="273"/>
      <c r="M487" s="274"/>
      <c r="N487" s="275"/>
      <c r="O487" s="275"/>
      <c r="P487" s="275"/>
      <c r="Q487" s="275"/>
      <c r="R487" s="275"/>
      <c r="S487" s="275"/>
      <c r="T487" s="276"/>
      <c r="AT487" s="277" t="s">
        <v>208</v>
      </c>
      <c r="AU487" s="277" t="s">
        <v>142</v>
      </c>
      <c r="AV487" s="14" t="s">
        <v>629</v>
      </c>
      <c r="AW487" s="14" t="s">
        <v>33</v>
      </c>
      <c r="AX487" s="14" t="s">
        <v>72</v>
      </c>
      <c r="AY487" s="277" t="s">
        <v>133</v>
      </c>
    </row>
    <row r="488" spans="2:51" s="13" customFormat="1" ht="12">
      <c r="B488" s="257"/>
      <c r="C488" s="258"/>
      <c r="D488" s="216" t="s">
        <v>208</v>
      </c>
      <c r="E488" s="259" t="s">
        <v>19</v>
      </c>
      <c r="F488" s="260" t="s">
        <v>1344</v>
      </c>
      <c r="G488" s="258"/>
      <c r="H488" s="259" t="s">
        <v>19</v>
      </c>
      <c r="I488" s="261"/>
      <c r="J488" s="258"/>
      <c r="K488" s="258"/>
      <c r="L488" s="262"/>
      <c r="M488" s="263"/>
      <c r="N488" s="264"/>
      <c r="O488" s="264"/>
      <c r="P488" s="264"/>
      <c r="Q488" s="264"/>
      <c r="R488" s="264"/>
      <c r="S488" s="264"/>
      <c r="T488" s="265"/>
      <c r="AT488" s="266" t="s">
        <v>208</v>
      </c>
      <c r="AU488" s="266" t="s">
        <v>142</v>
      </c>
      <c r="AV488" s="13" t="s">
        <v>80</v>
      </c>
      <c r="AW488" s="13" t="s">
        <v>33</v>
      </c>
      <c r="AX488" s="13" t="s">
        <v>72</v>
      </c>
      <c r="AY488" s="266" t="s">
        <v>133</v>
      </c>
    </row>
    <row r="489" spans="2:51" s="11" customFormat="1" ht="12">
      <c r="B489" s="219"/>
      <c r="C489" s="220"/>
      <c r="D489" s="216" t="s">
        <v>208</v>
      </c>
      <c r="E489" s="240" t="s">
        <v>19</v>
      </c>
      <c r="F489" s="221" t="s">
        <v>1345</v>
      </c>
      <c r="G489" s="220"/>
      <c r="H489" s="222">
        <v>12.328</v>
      </c>
      <c r="I489" s="223"/>
      <c r="J489" s="220"/>
      <c r="K489" s="220"/>
      <c r="L489" s="224"/>
      <c r="M489" s="225"/>
      <c r="N489" s="226"/>
      <c r="O489" s="226"/>
      <c r="P489" s="226"/>
      <c r="Q489" s="226"/>
      <c r="R489" s="226"/>
      <c r="S489" s="226"/>
      <c r="T489" s="227"/>
      <c r="AT489" s="228" t="s">
        <v>208</v>
      </c>
      <c r="AU489" s="228" t="s">
        <v>142</v>
      </c>
      <c r="AV489" s="11" t="s">
        <v>142</v>
      </c>
      <c r="AW489" s="11" t="s">
        <v>33</v>
      </c>
      <c r="AX489" s="11" t="s">
        <v>72</v>
      </c>
      <c r="AY489" s="228" t="s">
        <v>133</v>
      </c>
    </row>
    <row r="490" spans="2:51" s="11" customFormat="1" ht="12">
      <c r="B490" s="219"/>
      <c r="C490" s="220"/>
      <c r="D490" s="216" t="s">
        <v>208</v>
      </c>
      <c r="E490" s="240" t="s">
        <v>19</v>
      </c>
      <c r="F490" s="221" t="s">
        <v>1346</v>
      </c>
      <c r="G490" s="220"/>
      <c r="H490" s="222">
        <v>33.539</v>
      </c>
      <c r="I490" s="223"/>
      <c r="J490" s="220"/>
      <c r="K490" s="220"/>
      <c r="L490" s="224"/>
      <c r="M490" s="225"/>
      <c r="N490" s="226"/>
      <c r="O490" s="226"/>
      <c r="P490" s="226"/>
      <c r="Q490" s="226"/>
      <c r="R490" s="226"/>
      <c r="S490" s="226"/>
      <c r="T490" s="227"/>
      <c r="AT490" s="228" t="s">
        <v>208</v>
      </c>
      <c r="AU490" s="228" t="s">
        <v>142</v>
      </c>
      <c r="AV490" s="11" t="s">
        <v>142</v>
      </c>
      <c r="AW490" s="11" t="s">
        <v>33</v>
      </c>
      <c r="AX490" s="11" t="s">
        <v>72</v>
      </c>
      <c r="AY490" s="228" t="s">
        <v>133</v>
      </c>
    </row>
    <row r="491" spans="2:51" s="11" customFormat="1" ht="12">
      <c r="B491" s="219"/>
      <c r="C491" s="220"/>
      <c r="D491" s="216" t="s">
        <v>208</v>
      </c>
      <c r="E491" s="240" t="s">
        <v>19</v>
      </c>
      <c r="F491" s="221" t="s">
        <v>1347</v>
      </c>
      <c r="G491" s="220"/>
      <c r="H491" s="222">
        <v>5.566</v>
      </c>
      <c r="I491" s="223"/>
      <c r="J491" s="220"/>
      <c r="K491" s="220"/>
      <c r="L491" s="224"/>
      <c r="M491" s="225"/>
      <c r="N491" s="226"/>
      <c r="O491" s="226"/>
      <c r="P491" s="226"/>
      <c r="Q491" s="226"/>
      <c r="R491" s="226"/>
      <c r="S491" s="226"/>
      <c r="T491" s="227"/>
      <c r="AT491" s="228" t="s">
        <v>208</v>
      </c>
      <c r="AU491" s="228" t="s">
        <v>142</v>
      </c>
      <c r="AV491" s="11" t="s">
        <v>142</v>
      </c>
      <c r="AW491" s="11" t="s">
        <v>33</v>
      </c>
      <c r="AX491" s="11" t="s">
        <v>72</v>
      </c>
      <c r="AY491" s="228" t="s">
        <v>133</v>
      </c>
    </row>
    <row r="492" spans="2:51" s="11" customFormat="1" ht="12">
      <c r="B492" s="219"/>
      <c r="C492" s="220"/>
      <c r="D492" s="216" t="s">
        <v>208</v>
      </c>
      <c r="E492" s="240" t="s">
        <v>19</v>
      </c>
      <c r="F492" s="221" t="s">
        <v>1333</v>
      </c>
      <c r="G492" s="220"/>
      <c r="H492" s="222">
        <v>49.566</v>
      </c>
      <c r="I492" s="223"/>
      <c r="J492" s="220"/>
      <c r="K492" s="220"/>
      <c r="L492" s="224"/>
      <c r="M492" s="225"/>
      <c r="N492" s="226"/>
      <c r="O492" s="226"/>
      <c r="P492" s="226"/>
      <c r="Q492" s="226"/>
      <c r="R492" s="226"/>
      <c r="S492" s="226"/>
      <c r="T492" s="227"/>
      <c r="AT492" s="228" t="s">
        <v>208</v>
      </c>
      <c r="AU492" s="228" t="s">
        <v>142</v>
      </c>
      <c r="AV492" s="11" t="s">
        <v>142</v>
      </c>
      <c r="AW492" s="11" t="s">
        <v>33</v>
      </c>
      <c r="AX492" s="11" t="s">
        <v>72</v>
      </c>
      <c r="AY492" s="228" t="s">
        <v>133</v>
      </c>
    </row>
    <row r="493" spans="2:51" s="11" customFormat="1" ht="12">
      <c r="B493" s="219"/>
      <c r="C493" s="220"/>
      <c r="D493" s="216" t="s">
        <v>208</v>
      </c>
      <c r="E493" s="240" t="s">
        <v>19</v>
      </c>
      <c r="F493" s="221" t="s">
        <v>1348</v>
      </c>
      <c r="G493" s="220"/>
      <c r="H493" s="222">
        <v>50.292</v>
      </c>
      <c r="I493" s="223"/>
      <c r="J493" s="220"/>
      <c r="K493" s="220"/>
      <c r="L493" s="224"/>
      <c r="M493" s="225"/>
      <c r="N493" s="226"/>
      <c r="O493" s="226"/>
      <c r="P493" s="226"/>
      <c r="Q493" s="226"/>
      <c r="R493" s="226"/>
      <c r="S493" s="226"/>
      <c r="T493" s="227"/>
      <c r="AT493" s="228" t="s">
        <v>208</v>
      </c>
      <c r="AU493" s="228" t="s">
        <v>142</v>
      </c>
      <c r="AV493" s="11" t="s">
        <v>142</v>
      </c>
      <c r="AW493" s="11" t="s">
        <v>33</v>
      </c>
      <c r="AX493" s="11" t="s">
        <v>72</v>
      </c>
      <c r="AY493" s="228" t="s">
        <v>133</v>
      </c>
    </row>
    <row r="494" spans="2:51" s="11" customFormat="1" ht="12">
      <c r="B494" s="219"/>
      <c r="C494" s="220"/>
      <c r="D494" s="216" t="s">
        <v>208</v>
      </c>
      <c r="E494" s="240" t="s">
        <v>19</v>
      </c>
      <c r="F494" s="221" t="s">
        <v>1349</v>
      </c>
      <c r="G494" s="220"/>
      <c r="H494" s="222">
        <v>22.195</v>
      </c>
      <c r="I494" s="223"/>
      <c r="J494" s="220"/>
      <c r="K494" s="220"/>
      <c r="L494" s="224"/>
      <c r="M494" s="225"/>
      <c r="N494" s="226"/>
      <c r="O494" s="226"/>
      <c r="P494" s="226"/>
      <c r="Q494" s="226"/>
      <c r="R494" s="226"/>
      <c r="S494" s="226"/>
      <c r="T494" s="227"/>
      <c r="AT494" s="228" t="s">
        <v>208</v>
      </c>
      <c r="AU494" s="228" t="s">
        <v>142</v>
      </c>
      <c r="AV494" s="11" t="s">
        <v>142</v>
      </c>
      <c r="AW494" s="11" t="s">
        <v>33</v>
      </c>
      <c r="AX494" s="11" t="s">
        <v>72</v>
      </c>
      <c r="AY494" s="228" t="s">
        <v>133</v>
      </c>
    </row>
    <row r="495" spans="2:51" s="11" customFormat="1" ht="12">
      <c r="B495" s="219"/>
      <c r="C495" s="220"/>
      <c r="D495" s="216" t="s">
        <v>208</v>
      </c>
      <c r="E495" s="240" t="s">
        <v>19</v>
      </c>
      <c r="F495" s="221" t="s">
        <v>835</v>
      </c>
      <c r="G495" s="220"/>
      <c r="H495" s="222">
        <v>10.419</v>
      </c>
      <c r="I495" s="223"/>
      <c r="J495" s="220"/>
      <c r="K495" s="220"/>
      <c r="L495" s="224"/>
      <c r="M495" s="225"/>
      <c r="N495" s="226"/>
      <c r="O495" s="226"/>
      <c r="P495" s="226"/>
      <c r="Q495" s="226"/>
      <c r="R495" s="226"/>
      <c r="S495" s="226"/>
      <c r="T495" s="227"/>
      <c r="AT495" s="228" t="s">
        <v>208</v>
      </c>
      <c r="AU495" s="228" t="s">
        <v>142</v>
      </c>
      <c r="AV495" s="11" t="s">
        <v>142</v>
      </c>
      <c r="AW495" s="11" t="s">
        <v>33</v>
      </c>
      <c r="AX495" s="11" t="s">
        <v>72</v>
      </c>
      <c r="AY495" s="228" t="s">
        <v>133</v>
      </c>
    </row>
    <row r="496" spans="2:51" s="11" customFormat="1" ht="12">
      <c r="B496" s="219"/>
      <c r="C496" s="220"/>
      <c r="D496" s="216" t="s">
        <v>208</v>
      </c>
      <c r="E496" s="240" t="s">
        <v>19</v>
      </c>
      <c r="F496" s="221" t="s">
        <v>1350</v>
      </c>
      <c r="G496" s="220"/>
      <c r="H496" s="222">
        <v>35.244</v>
      </c>
      <c r="I496" s="223"/>
      <c r="J496" s="220"/>
      <c r="K496" s="220"/>
      <c r="L496" s="224"/>
      <c r="M496" s="225"/>
      <c r="N496" s="226"/>
      <c r="O496" s="226"/>
      <c r="P496" s="226"/>
      <c r="Q496" s="226"/>
      <c r="R496" s="226"/>
      <c r="S496" s="226"/>
      <c r="T496" s="227"/>
      <c r="AT496" s="228" t="s">
        <v>208</v>
      </c>
      <c r="AU496" s="228" t="s">
        <v>142</v>
      </c>
      <c r="AV496" s="11" t="s">
        <v>142</v>
      </c>
      <c r="AW496" s="11" t="s">
        <v>33</v>
      </c>
      <c r="AX496" s="11" t="s">
        <v>72</v>
      </c>
      <c r="AY496" s="228" t="s">
        <v>133</v>
      </c>
    </row>
    <row r="497" spans="2:51" s="11" customFormat="1" ht="12">
      <c r="B497" s="219"/>
      <c r="C497" s="220"/>
      <c r="D497" s="216" t="s">
        <v>208</v>
      </c>
      <c r="E497" s="240" t="s">
        <v>19</v>
      </c>
      <c r="F497" s="221" t="s">
        <v>837</v>
      </c>
      <c r="G497" s="220"/>
      <c r="H497" s="222">
        <v>4.945</v>
      </c>
      <c r="I497" s="223"/>
      <c r="J497" s="220"/>
      <c r="K497" s="220"/>
      <c r="L497" s="224"/>
      <c r="M497" s="225"/>
      <c r="N497" s="226"/>
      <c r="O497" s="226"/>
      <c r="P497" s="226"/>
      <c r="Q497" s="226"/>
      <c r="R497" s="226"/>
      <c r="S497" s="226"/>
      <c r="T497" s="227"/>
      <c r="AT497" s="228" t="s">
        <v>208</v>
      </c>
      <c r="AU497" s="228" t="s">
        <v>142</v>
      </c>
      <c r="AV497" s="11" t="s">
        <v>142</v>
      </c>
      <c r="AW497" s="11" t="s">
        <v>33</v>
      </c>
      <c r="AX497" s="11" t="s">
        <v>72</v>
      </c>
      <c r="AY497" s="228" t="s">
        <v>133</v>
      </c>
    </row>
    <row r="498" spans="2:51" s="14" customFormat="1" ht="12">
      <c r="B498" s="267"/>
      <c r="C498" s="268"/>
      <c r="D498" s="216" t="s">
        <v>208</v>
      </c>
      <c r="E498" s="269" t="s">
        <v>19</v>
      </c>
      <c r="F498" s="270" t="s">
        <v>1331</v>
      </c>
      <c r="G498" s="268"/>
      <c r="H498" s="271">
        <v>224.094</v>
      </c>
      <c r="I498" s="272"/>
      <c r="J498" s="268"/>
      <c r="K498" s="268"/>
      <c r="L498" s="273"/>
      <c r="M498" s="274"/>
      <c r="N498" s="275"/>
      <c r="O498" s="275"/>
      <c r="P498" s="275"/>
      <c r="Q498" s="275"/>
      <c r="R498" s="275"/>
      <c r="S498" s="275"/>
      <c r="T498" s="276"/>
      <c r="AT498" s="277" t="s">
        <v>208</v>
      </c>
      <c r="AU498" s="277" t="s">
        <v>142</v>
      </c>
      <c r="AV498" s="14" t="s">
        <v>629</v>
      </c>
      <c r="AW498" s="14" t="s">
        <v>33</v>
      </c>
      <c r="AX498" s="14" t="s">
        <v>72</v>
      </c>
      <c r="AY498" s="277" t="s">
        <v>133</v>
      </c>
    </row>
    <row r="499" spans="2:51" s="12" customFormat="1" ht="12">
      <c r="B499" s="246"/>
      <c r="C499" s="247"/>
      <c r="D499" s="216" t="s">
        <v>208</v>
      </c>
      <c r="E499" s="248" t="s">
        <v>19</v>
      </c>
      <c r="F499" s="249" t="s">
        <v>750</v>
      </c>
      <c r="G499" s="247"/>
      <c r="H499" s="250">
        <v>310.574</v>
      </c>
      <c r="I499" s="251"/>
      <c r="J499" s="247"/>
      <c r="K499" s="247"/>
      <c r="L499" s="252"/>
      <c r="M499" s="278"/>
      <c r="N499" s="279"/>
      <c r="O499" s="279"/>
      <c r="P499" s="279"/>
      <c r="Q499" s="279"/>
      <c r="R499" s="279"/>
      <c r="S499" s="279"/>
      <c r="T499" s="280"/>
      <c r="AT499" s="256" t="s">
        <v>208</v>
      </c>
      <c r="AU499" s="256" t="s">
        <v>142</v>
      </c>
      <c r="AV499" s="12" t="s">
        <v>141</v>
      </c>
      <c r="AW499" s="12" t="s">
        <v>33</v>
      </c>
      <c r="AX499" s="12" t="s">
        <v>80</v>
      </c>
      <c r="AY499" s="256" t="s">
        <v>133</v>
      </c>
    </row>
    <row r="500" spans="2:12" s="1" customFormat="1" ht="6.95" customHeight="1">
      <c r="B500" s="57"/>
      <c r="C500" s="58"/>
      <c r="D500" s="58"/>
      <c r="E500" s="58"/>
      <c r="F500" s="58"/>
      <c r="G500" s="58"/>
      <c r="H500" s="58"/>
      <c r="I500" s="154"/>
      <c r="J500" s="58"/>
      <c r="K500" s="58"/>
      <c r="L500" s="43"/>
    </row>
  </sheetData>
  <sheetProtection password="CC35" sheet="1" objects="1" scenarios="1" formatColumns="0" formatRows="0" autoFilter="0"/>
  <autoFilter ref="C95:K499"/>
  <mergeCells count="9">
    <mergeCell ref="E7:H7"/>
    <mergeCell ref="E9:H9"/>
    <mergeCell ref="E18:H18"/>
    <mergeCell ref="E27:H27"/>
    <mergeCell ref="E48:H48"/>
    <mergeCell ref="E50:H50"/>
    <mergeCell ref="E86:H86"/>
    <mergeCell ref="E88:H8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10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3"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90</v>
      </c>
    </row>
    <row r="3" spans="2:46" ht="6.95" customHeight="1">
      <c r="B3" s="124"/>
      <c r="C3" s="125"/>
      <c r="D3" s="125"/>
      <c r="E3" s="125"/>
      <c r="F3" s="125"/>
      <c r="G3" s="125"/>
      <c r="H3" s="125"/>
      <c r="I3" s="126"/>
      <c r="J3" s="125"/>
      <c r="K3" s="125"/>
      <c r="L3" s="20"/>
      <c r="AT3" s="17" t="s">
        <v>80</v>
      </c>
    </row>
    <row r="4" spans="2:46" ht="24.95" customHeight="1">
      <c r="B4" s="20"/>
      <c r="D4" s="127" t="s">
        <v>97</v>
      </c>
      <c r="L4" s="20"/>
      <c r="M4" s="24" t="s">
        <v>10</v>
      </c>
      <c r="AT4" s="17" t="s">
        <v>4</v>
      </c>
    </row>
    <row r="5" spans="2:12" ht="6.95" customHeight="1">
      <c r="B5" s="20"/>
      <c r="L5" s="20"/>
    </row>
    <row r="6" spans="2:12" ht="12" customHeight="1">
      <c r="B6" s="20"/>
      <c r="D6" s="128" t="s">
        <v>16</v>
      </c>
      <c r="L6" s="20"/>
    </row>
    <row r="7" spans="2:12" ht="16.5" customHeight="1">
      <c r="B7" s="20"/>
      <c r="E7" s="129" t="str">
        <f>'Rekapitulace stavby'!K6</f>
        <v>Domov Barbora - Stavební úpravy 1. a 2. NP, Pirknerovo nám. 206, KH</v>
      </c>
      <c r="F7" s="128"/>
      <c r="G7" s="128"/>
      <c r="H7" s="128"/>
      <c r="L7" s="20"/>
    </row>
    <row r="8" spans="2:12" s="1" customFormat="1" ht="12" customHeight="1">
      <c r="B8" s="43"/>
      <c r="D8" s="128" t="s">
        <v>98</v>
      </c>
      <c r="I8" s="130"/>
      <c r="L8" s="43"/>
    </row>
    <row r="9" spans="2:12" s="1" customFormat="1" ht="36.95" customHeight="1">
      <c r="B9" s="43"/>
      <c r="E9" s="131" t="s">
        <v>1351</v>
      </c>
      <c r="F9" s="1"/>
      <c r="G9" s="1"/>
      <c r="H9" s="1"/>
      <c r="I9" s="130"/>
      <c r="L9" s="43"/>
    </row>
    <row r="10" spans="2:12" s="1" customFormat="1" ht="12">
      <c r="B10" s="43"/>
      <c r="I10" s="130"/>
      <c r="L10" s="43"/>
    </row>
    <row r="11" spans="2:12" s="1" customFormat="1" ht="12" customHeight="1">
      <c r="B11" s="43"/>
      <c r="D11" s="128" t="s">
        <v>18</v>
      </c>
      <c r="F11" s="17" t="s">
        <v>19</v>
      </c>
      <c r="I11" s="132" t="s">
        <v>20</v>
      </c>
      <c r="J11" s="17" t="s">
        <v>19</v>
      </c>
      <c r="L11" s="43"/>
    </row>
    <row r="12" spans="2:12" s="1" customFormat="1" ht="12" customHeight="1">
      <c r="B12" s="43"/>
      <c r="D12" s="128" t="s">
        <v>21</v>
      </c>
      <c r="F12" s="17" t="s">
        <v>22</v>
      </c>
      <c r="I12" s="132" t="s">
        <v>23</v>
      </c>
      <c r="J12" s="133" t="str">
        <f>'Rekapitulace stavby'!AN8</f>
        <v>15. 5. 2019</v>
      </c>
      <c r="L12" s="43"/>
    </row>
    <row r="13" spans="2:12" s="1" customFormat="1" ht="10.8" customHeight="1">
      <c r="B13" s="43"/>
      <c r="I13" s="130"/>
      <c r="L13" s="43"/>
    </row>
    <row r="14" spans="2:12" s="1" customFormat="1" ht="12" customHeight="1">
      <c r="B14" s="43"/>
      <c r="D14" s="128" t="s">
        <v>25</v>
      </c>
      <c r="I14" s="132" t="s">
        <v>26</v>
      </c>
      <c r="J14" s="17" t="s">
        <v>19</v>
      </c>
      <c r="L14" s="43"/>
    </row>
    <row r="15" spans="2:12" s="1" customFormat="1" ht="18" customHeight="1">
      <c r="B15" s="43"/>
      <c r="E15" s="17" t="s">
        <v>27</v>
      </c>
      <c r="I15" s="132" t="s">
        <v>28</v>
      </c>
      <c r="J15" s="17" t="s">
        <v>19</v>
      </c>
      <c r="L15" s="43"/>
    </row>
    <row r="16" spans="2:12" s="1" customFormat="1" ht="6.95" customHeight="1">
      <c r="B16" s="43"/>
      <c r="I16" s="130"/>
      <c r="L16" s="43"/>
    </row>
    <row r="17" spans="2:12" s="1" customFormat="1" ht="12" customHeight="1">
      <c r="B17" s="43"/>
      <c r="D17" s="128" t="s">
        <v>29</v>
      </c>
      <c r="I17" s="132" t="s">
        <v>26</v>
      </c>
      <c r="J17" s="33" t="str">
        <f>'Rekapitulace stavby'!AN13</f>
        <v>Vyplň údaj</v>
      </c>
      <c r="L17" s="43"/>
    </row>
    <row r="18" spans="2:12" s="1" customFormat="1" ht="18" customHeight="1">
      <c r="B18" s="43"/>
      <c r="E18" s="33" t="str">
        <f>'Rekapitulace stavby'!E14</f>
        <v>Vyplň údaj</v>
      </c>
      <c r="F18" s="17"/>
      <c r="G18" s="17"/>
      <c r="H18" s="17"/>
      <c r="I18" s="132" t="s">
        <v>28</v>
      </c>
      <c r="J18" s="33" t="str">
        <f>'Rekapitulace stavby'!AN14</f>
        <v>Vyplň údaj</v>
      </c>
      <c r="L18" s="43"/>
    </row>
    <row r="19" spans="2:12" s="1" customFormat="1" ht="6.95" customHeight="1">
      <c r="B19" s="43"/>
      <c r="I19" s="130"/>
      <c r="L19" s="43"/>
    </row>
    <row r="20" spans="2:12" s="1" customFormat="1" ht="12" customHeight="1">
      <c r="B20" s="43"/>
      <c r="D20" s="128" t="s">
        <v>31</v>
      </c>
      <c r="I20" s="132" t="s">
        <v>26</v>
      </c>
      <c r="J20" s="17" t="s">
        <v>19</v>
      </c>
      <c r="L20" s="43"/>
    </row>
    <row r="21" spans="2:12" s="1" customFormat="1" ht="18" customHeight="1">
      <c r="B21" s="43"/>
      <c r="E21" s="17" t="s">
        <v>32</v>
      </c>
      <c r="I21" s="132" t="s">
        <v>28</v>
      </c>
      <c r="J21" s="17" t="s">
        <v>19</v>
      </c>
      <c r="L21" s="43"/>
    </row>
    <row r="22" spans="2:12" s="1" customFormat="1" ht="6.95" customHeight="1">
      <c r="B22" s="43"/>
      <c r="I22" s="130"/>
      <c r="L22" s="43"/>
    </row>
    <row r="23" spans="2:12" s="1" customFormat="1" ht="12" customHeight="1">
      <c r="B23" s="43"/>
      <c r="D23" s="128" t="s">
        <v>34</v>
      </c>
      <c r="I23" s="132" t="s">
        <v>26</v>
      </c>
      <c r="J23" s="17" t="str">
        <f>IF('Rekapitulace stavby'!AN19="","",'Rekapitulace stavby'!AN19)</f>
        <v/>
      </c>
      <c r="L23" s="43"/>
    </row>
    <row r="24" spans="2:12" s="1" customFormat="1" ht="18" customHeight="1">
      <c r="B24" s="43"/>
      <c r="E24" s="17" t="str">
        <f>IF('Rekapitulace stavby'!E20="","",'Rekapitulace stavby'!E20)</f>
        <v xml:space="preserve"> </v>
      </c>
      <c r="I24" s="132" t="s">
        <v>28</v>
      </c>
      <c r="J24" s="17" t="str">
        <f>IF('Rekapitulace stavby'!AN20="","",'Rekapitulace stavby'!AN20)</f>
        <v/>
      </c>
      <c r="L24" s="43"/>
    </row>
    <row r="25" spans="2:12" s="1" customFormat="1" ht="6.95" customHeight="1">
      <c r="B25" s="43"/>
      <c r="I25" s="130"/>
      <c r="L25" s="43"/>
    </row>
    <row r="26" spans="2:12" s="1" customFormat="1" ht="12" customHeight="1">
      <c r="B26" s="43"/>
      <c r="D26" s="128" t="s">
        <v>36</v>
      </c>
      <c r="I26" s="130"/>
      <c r="L26" s="43"/>
    </row>
    <row r="27" spans="2:12" s="6" customFormat="1" ht="45" customHeight="1">
      <c r="B27" s="134"/>
      <c r="E27" s="135" t="s">
        <v>37</v>
      </c>
      <c r="F27" s="135"/>
      <c r="G27" s="135"/>
      <c r="H27" s="135"/>
      <c r="I27" s="136"/>
      <c r="L27" s="134"/>
    </row>
    <row r="28" spans="2:12" s="1" customFormat="1" ht="6.95" customHeight="1">
      <c r="B28" s="43"/>
      <c r="I28" s="130"/>
      <c r="L28" s="43"/>
    </row>
    <row r="29" spans="2:12" s="1" customFormat="1" ht="6.95" customHeight="1">
      <c r="B29" s="43"/>
      <c r="D29" s="71"/>
      <c r="E29" s="71"/>
      <c r="F29" s="71"/>
      <c r="G29" s="71"/>
      <c r="H29" s="71"/>
      <c r="I29" s="137"/>
      <c r="J29" s="71"/>
      <c r="K29" s="71"/>
      <c r="L29" s="43"/>
    </row>
    <row r="30" spans="2:12" s="1" customFormat="1" ht="25.4" customHeight="1">
      <c r="B30" s="43"/>
      <c r="D30" s="138" t="s">
        <v>38</v>
      </c>
      <c r="I30" s="130"/>
      <c r="J30" s="139">
        <f>ROUND(J80,2)</f>
        <v>0</v>
      </c>
      <c r="L30" s="43"/>
    </row>
    <row r="31" spans="2:12" s="1" customFormat="1" ht="6.95" customHeight="1">
      <c r="B31" s="43"/>
      <c r="D31" s="71"/>
      <c r="E31" s="71"/>
      <c r="F31" s="71"/>
      <c r="G31" s="71"/>
      <c r="H31" s="71"/>
      <c r="I31" s="137"/>
      <c r="J31" s="71"/>
      <c r="K31" s="71"/>
      <c r="L31" s="43"/>
    </row>
    <row r="32" spans="2:12" s="1" customFormat="1" ht="14.4" customHeight="1">
      <c r="B32" s="43"/>
      <c r="F32" s="140" t="s">
        <v>40</v>
      </c>
      <c r="I32" s="141" t="s">
        <v>39</v>
      </c>
      <c r="J32" s="140" t="s">
        <v>41</v>
      </c>
      <c r="L32" s="43"/>
    </row>
    <row r="33" spans="2:12" s="1" customFormat="1" ht="14.4" customHeight="1">
      <c r="B33" s="43"/>
      <c r="D33" s="128" t="s">
        <v>42</v>
      </c>
      <c r="E33" s="128" t="s">
        <v>43</v>
      </c>
      <c r="F33" s="142">
        <f>ROUND((SUM(BE80:BE99)),2)</f>
        <v>0</v>
      </c>
      <c r="I33" s="143">
        <v>0.21</v>
      </c>
      <c r="J33" s="142">
        <f>ROUND(((SUM(BE80:BE99))*I33),2)</f>
        <v>0</v>
      </c>
      <c r="L33" s="43"/>
    </row>
    <row r="34" spans="2:12" s="1" customFormat="1" ht="14.4" customHeight="1">
      <c r="B34" s="43"/>
      <c r="E34" s="128" t="s">
        <v>44</v>
      </c>
      <c r="F34" s="142">
        <f>ROUND((SUM(BF80:BF99)),2)</f>
        <v>0</v>
      </c>
      <c r="I34" s="143">
        <v>0.15</v>
      </c>
      <c r="J34" s="142">
        <f>ROUND(((SUM(BF80:BF99))*I34),2)</f>
        <v>0</v>
      </c>
      <c r="L34" s="43"/>
    </row>
    <row r="35" spans="2:12" s="1" customFormat="1" ht="14.4" customHeight="1" hidden="1">
      <c r="B35" s="43"/>
      <c r="E35" s="128" t="s">
        <v>45</v>
      </c>
      <c r="F35" s="142">
        <f>ROUND((SUM(BG80:BG99)),2)</f>
        <v>0</v>
      </c>
      <c r="I35" s="143">
        <v>0.21</v>
      </c>
      <c r="J35" s="142">
        <f>0</f>
        <v>0</v>
      </c>
      <c r="L35" s="43"/>
    </row>
    <row r="36" spans="2:12" s="1" customFormat="1" ht="14.4" customHeight="1" hidden="1">
      <c r="B36" s="43"/>
      <c r="E36" s="128" t="s">
        <v>46</v>
      </c>
      <c r="F36" s="142">
        <f>ROUND((SUM(BH80:BH99)),2)</f>
        <v>0</v>
      </c>
      <c r="I36" s="143">
        <v>0.15</v>
      </c>
      <c r="J36" s="142">
        <f>0</f>
        <v>0</v>
      </c>
      <c r="L36" s="43"/>
    </row>
    <row r="37" spans="2:12" s="1" customFormat="1" ht="14.4" customHeight="1" hidden="1">
      <c r="B37" s="43"/>
      <c r="E37" s="128" t="s">
        <v>47</v>
      </c>
      <c r="F37" s="142">
        <f>ROUND((SUM(BI80:BI99)),2)</f>
        <v>0</v>
      </c>
      <c r="I37" s="143">
        <v>0</v>
      </c>
      <c r="J37" s="142">
        <f>0</f>
        <v>0</v>
      </c>
      <c r="L37" s="43"/>
    </row>
    <row r="38" spans="2:12" s="1" customFormat="1" ht="6.95" customHeight="1">
      <c r="B38" s="43"/>
      <c r="I38" s="130"/>
      <c r="L38" s="43"/>
    </row>
    <row r="39" spans="2:12" s="1" customFormat="1" ht="25.4" customHeight="1">
      <c r="B39" s="43"/>
      <c r="C39" s="144"/>
      <c r="D39" s="145" t="s">
        <v>48</v>
      </c>
      <c r="E39" s="146"/>
      <c r="F39" s="146"/>
      <c r="G39" s="147" t="s">
        <v>49</v>
      </c>
      <c r="H39" s="148" t="s">
        <v>50</v>
      </c>
      <c r="I39" s="149"/>
      <c r="J39" s="150">
        <f>SUM(J30:J37)</f>
        <v>0</v>
      </c>
      <c r="K39" s="151"/>
      <c r="L39" s="43"/>
    </row>
    <row r="40" spans="2:12" s="1" customFormat="1" ht="14.4" customHeight="1">
      <c r="B40" s="152"/>
      <c r="C40" s="153"/>
      <c r="D40" s="153"/>
      <c r="E40" s="153"/>
      <c r="F40" s="153"/>
      <c r="G40" s="153"/>
      <c r="H40" s="153"/>
      <c r="I40" s="154"/>
      <c r="J40" s="153"/>
      <c r="K40" s="153"/>
      <c r="L40" s="43"/>
    </row>
    <row r="44" spans="2:12" s="1" customFormat="1" ht="6.95" customHeight="1">
      <c r="B44" s="155"/>
      <c r="C44" s="156"/>
      <c r="D44" s="156"/>
      <c r="E44" s="156"/>
      <c r="F44" s="156"/>
      <c r="G44" s="156"/>
      <c r="H44" s="156"/>
      <c r="I44" s="157"/>
      <c r="J44" s="156"/>
      <c r="K44" s="156"/>
      <c r="L44" s="43"/>
    </row>
    <row r="45" spans="2:12" s="1" customFormat="1" ht="24.95" customHeight="1">
      <c r="B45" s="38"/>
      <c r="C45" s="23" t="s">
        <v>100</v>
      </c>
      <c r="D45" s="39"/>
      <c r="E45" s="39"/>
      <c r="F45" s="39"/>
      <c r="G45" s="39"/>
      <c r="H45" s="39"/>
      <c r="I45" s="130"/>
      <c r="J45" s="39"/>
      <c r="K45" s="39"/>
      <c r="L45" s="43"/>
    </row>
    <row r="46" spans="2:12" s="1" customFormat="1" ht="6.95" customHeight="1">
      <c r="B46" s="38"/>
      <c r="C46" s="39"/>
      <c r="D46" s="39"/>
      <c r="E46" s="39"/>
      <c r="F46" s="39"/>
      <c r="G46" s="39"/>
      <c r="H46" s="39"/>
      <c r="I46" s="130"/>
      <c r="J46" s="39"/>
      <c r="K46" s="39"/>
      <c r="L46" s="43"/>
    </row>
    <row r="47" spans="2:12" s="1" customFormat="1" ht="12" customHeight="1">
      <c r="B47" s="38"/>
      <c r="C47" s="32" t="s">
        <v>16</v>
      </c>
      <c r="D47" s="39"/>
      <c r="E47" s="39"/>
      <c r="F47" s="39"/>
      <c r="G47" s="39"/>
      <c r="H47" s="39"/>
      <c r="I47" s="130"/>
      <c r="J47" s="39"/>
      <c r="K47" s="39"/>
      <c r="L47" s="43"/>
    </row>
    <row r="48" spans="2:12" s="1" customFormat="1" ht="16.5" customHeight="1">
      <c r="B48" s="38"/>
      <c r="C48" s="39"/>
      <c r="D48" s="39"/>
      <c r="E48" s="158" t="str">
        <f>E7</f>
        <v>Domov Barbora - Stavební úpravy 1. a 2. NP, Pirknerovo nám. 206, KH</v>
      </c>
      <c r="F48" s="32"/>
      <c r="G48" s="32"/>
      <c r="H48" s="32"/>
      <c r="I48" s="130"/>
      <c r="J48" s="39"/>
      <c r="K48" s="39"/>
      <c r="L48" s="43"/>
    </row>
    <row r="49" spans="2:12" s="1" customFormat="1" ht="12" customHeight="1">
      <c r="B49" s="38"/>
      <c r="C49" s="32" t="s">
        <v>98</v>
      </c>
      <c r="D49" s="39"/>
      <c r="E49" s="39"/>
      <c r="F49" s="39"/>
      <c r="G49" s="39"/>
      <c r="H49" s="39"/>
      <c r="I49" s="130"/>
      <c r="J49" s="39"/>
      <c r="K49" s="39"/>
      <c r="L49" s="43"/>
    </row>
    <row r="50" spans="2:12" s="1" customFormat="1" ht="16.5" customHeight="1">
      <c r="B50" s="38"/>
      <c r="C50" s="39"/>
      <c r="D50" s="39"/>
      <c r="E50" s="64" t="str">
        <f>E9</f>
        <v>18709-TE - Technologická zařízení přípravny, úklid</v>
      </c>
      <c r="F50" s="39"/>
      <c r="G50" s="39"/>
      <c r="H50" s="39"/>
      <c r="I50" s="130"/>
      <c r="J50" s="39"/>
      <c r="K50" s="39"/>
      <c r="L50" s="43"/>
    </row>
    <row r="51" spans="2:12" s="1" customFormat="1" ht="6.95" customHeight="1">
      <c r="B51" s="38"/>
      <c r="C51" s="39"/>
      <c r="D51" s="39"/>
      <c r="E51" s="39"/>
      <c r="F51" s="39"/>
      <c r="G51" s="39"/>
      <c r="H51" s="39"/>
      <c r="I51" s="130"/>
      <c r="J51" s="39"/>
      <c r="K51" s="39"/>
      <c r="L51" s="43"/>
    </row>
    <row r="52" spans="2:12" s="1" customFormat="1" ht="12" customHeight="1">
      <c r="B52" s="38"/>
      <c r="C52" s="32" t="s">
        <v>21</v>
      </c>
      <c r="D52" s="39"/>
      <c r="E52" s="39"/>
      <c r="F52" s="27" t="str">
        <f>F12</f>
        <v>Pirknerovo nám. 206, Kutná Hora</v>
      </c>
      <c r="G52" s="39"/>
      <c r="H52" s="39"/>
      <c r="I52" s="132" t="s">
        <v>23</v>
      </c>
      <c r="J52" s="67" t="str">
        <f>IF(J12="","",J12)</f>
        <v>15. 5. 2019</v>
      </c>
      <c r="K52" s="39"/>
      <c r="L52" s="43"/>
    </row>
    <row r="53" spans="2:12" s="1" customFormat="1" ht="6.95" customHeight="1">
      <c r="B53" s="38"/>
      <c r="C53" s="39"/>
      <c r="D53" s="39"/>
      <c r="E53" s="39"/>
      <c r="F53" s="39"/>
      <c r="G53" s="39"/>
      <c r="H53" s="39"/>
      <c r="I53" s="130"/>
      <c r="J53" s="39"/>
      <c r="K53" s="39"/>
      <c r="L53" s="43"/>
    </row>
    <row r="54" spans="2:12" s="1" customFormat="1" ht="24.9" customHeight="1">
      <c r="B54" s="38"/>
      <c r="C54" s="32" t="s">
        <v>25</v>
      </c>
      <c r="D54" s="39"/>
      <c r="E54" s="39"/>
      <c r="F54" s="27" t="str">
        <f>E15</f>
        <v>Domov Barbora Kutná Hora, Pirknerovo nám. 228</v>
      </c>
      <c r="G54" s="39"/>
      <c r="H54" s="39"/>
      <c r="I54" s="132" t="s">
        <v>31</v>
      </c>
      <c r="J54" s="36" t="str">
        <f>E21</f>
        <v>Kutnohorská stavební projekce -ig Martin Hádek</v>
      </c>
      <c r="K54" s="39"/>
      <c r="L54" s="43"/>
    </row>
    <row r="55" spans="2:12" s="1" customFormat="1" ht="13.65" customHeight="1">
      <c r="B55" s="38"/>
      <c r="C55" s="32" t="s">
        <v>29</v>
      </c>
      <c r="D55" s="39"/>
      <c r="E55" s="39"/>
      <c r="F55" s="27" t="str">
        <f>IF(E18="","",E18)</f>
        <v>Vyplň údaj</v>
      </c>
      <c r="G55" s="39"/>
      <c r="H55" s="39"/>
      <c r="I55" s="132" t="s">
        <v>34</v>
      </c>
      <c r="J55" s="36" t="str">
        <f>E24</f>
        <v xml:space="preserve"> </v>
      </c>
      <c r="K55" s="39"/>
      <c r="L55" s="43"/>
    </row>
    <row r="56" spans="2:12" s="1" customFormat="1" ht="10.3" customHeight="1">
      <c r="B56" s="38"/>
      <c r="C56" s="39"/>
      <c r="D56" s="39"/>
      <c r="E56" s="39"/>
      <c r="F56" s="39"/>
      <c r="G56" s="39"/>
      <c r="H56" s="39"/>
      <c r="I56" s="130"/>
      <c r="J56" s="39"/>
      <c r="K56" s="39"/>
      <c r="L56" s="43"/>
    </row>
    <row r="57" spans="2:12" s="1" customFormat="1" ht="29.25" customHeight="1">
      <c r="B57" s="38"/>
      <c r="C57" s="159" t="s">
        <v>101</v>
      </c>
      <c r="D57" s="160"/>
      <c r="E57" s="160"/>
      <c r="F57" s="160"/>
      <c r="G57" s="160"/>
      <c r="H57" s="160"/>
      <c r="I57" s="161"/>
      <c r="J57" s="162" t="s">
        <v>102</v>
      </c>
      <c r="K57" s="160"/>
      <c r="L57" s="43"/>
    </row>
    <row r="58" spans="2:12" s="1" customFormat="1" ht="10.3" customHeight="1">
      <c r="B58" s="38"/>
      <c r="C58" s="39"/>
      <c r="D58" s="39"/>
      <c r="E58" s="39"/>
      <c r="F58" s="39"/>
      <c r="G58" s="39"/>
      <c r="H58" s="39"/>
      <c r="I58" s="130"/>
      <c r="J58" s="39"/>
      <c r="K58" s="39"/>
      <c r="L58" s="43"/>
    </row>
    <row r="59" spans="2:47" s="1" customFormat="1" ht="22.8" customHeight="1">
      <c r="B59" s="38"/>
      <c r="C59" s="163" t="s">
        <v>70</v>
      </c>
      <c r="D59" s="39"/>
      <c r="E59" s="39"/>
      <c r="F59" s="39"/>
      <c r="G59" s="39"/>
      <c r="H59" s="39"/>
      <c r="I59" s="130"/>
      <c r="J59" s="97">
        <f>J80</f>
        <v>0</v>
      </c>
      <c r="K59" s="39"/>
      <c r="L59" s="43"/>
      <c r="AU59" s="17" t="s">
        <v>103</v>
      </c>
    </row>
    <row r="60" spans="2:12" s="7" customFormat="1" ht="24.95" customHeight="1">
      <c r="B60" s="164"/>
      <c r="C60" s="165"/>
      <c r="D60" s="166" t="s">
        <v>111</v>
      </c>
      <c r="E60" s="167"/>
      <c r="F60" s="167"/>
      <c r="G60" s="167"/>
      <c r="H60" s="167"/>
      <c r="I60" s="168"/>
      <c r="J60" s="169">
        <f>J81</f>
        <v>0</v>
      </c>
      <c r="K60" s="165"/>
      <c r="L60" s="170"/>
    </row>
    <row r="61" spans="2:12" s="1" customFormat="1" ht="21.8" customHeight="1">
      <c r="B61" s="38"/>
      <c r="C61" s="39"/>
      <c r="D61" s="39"/>
      <c r="E61" s="39"/>
      <c r="F61" s="39"/>
      <c r="G61" s="39"/>
      <c r="H61" s="39"/>
      <c r="I61" s="130"/>
      <c r="J61" s="39"/>
      <c r="K61" s="39"/>
      <c r="L61" s="43"/>
    </row>
    <row r="62" spans="2:12" s="1" customFormat="1" ht="6.95" customHeight="1">
      <c r="B62" s="57"/>
      <c r="C62" s="58"/>
      <c r="D62" s="58"/>
      <c r="E62" s="58"/>
      <c r="F62" s="58"/>
      <c r="G62" s="58"/>
      <c r="H62" s="58"/>
      <c r="I62" s="154"/>
      <c r="J62" s="58"/>
      <c r="K62" s="58"/>
      <c r="L62" s="43"/>
    </row>
    <row r="66" spans="2:12" s="1" customFormat="1" ht="6.95" customHeight="1">
      <c r="B66" s="59"/>
      <c r="C66" s="60"/>
      <c r="D66" s="60"/>
      <c r="E66" s="60"/>
      <c r="F66" s="60"/>
      <c r="G66" s="60"/>
      <c r="H66" s="60"/>
      <c r="I66" s="157"/>
      <c r="J66" s="60"/>
      <c r="K66" s="60"/>
      <c r="L66" s="43"/>
    </row>
    <row r="67" spans="2:12" s="1" customFormat="1" ht="24.95" customHeight="1">
      <c r="B67" s="38"/>
      <c r="C67" s="23" t="s">
        <v>118</v>
      </c>
      <c r="D67" s="39"/>
      <c r="E67" s="39"/>
      <c r="F67" s="39"/>
      <c r="G67" s="39"/>
      <c r="H67" s="39"/>
      <c r="I67" s="130"/>
      <c r="J67" s="39"/>
      <c r="K67" s="39"/>
      <c r="L67" s="43"/>
    </row>
    <row r="68" spans="2:12" s="1" customFormat="1" ht="6.95" customHeight="1">
      <c r="B68" s="38"/>
      <c r="C68" s="39"/>
      <c r="D68" s="39"/>
      <c r="E68" s="39"/>
      <c r="F68" s="39"/>
      <c r="G68" s="39"/>
      <c r="H68" s="39"/>
      <c r="I68" s="130"/>
      <c r="J68" s="39"/>
      <c r="K68" s="39"/>
      <c r="L68" s="43"/>
    </row>
    <row r="69" spans="2:12" s="1" customFormat="1" ht="12" customHeight="1">
      <c r="B69" s="38"/>
      <c r="C69" s="32" t="s">
        <v>16</v>
      </c>
      <c r="D69" s="39"/>
      <c r="E69" s="39"/>
      <c r="F69" s="39"/>
      <c r="G69" s="39"/>
      <c r="H69" s="39"/>
      <c r="I69" s="130"/>
      <c r="J69" s="39"/>
      <c r="K69" s="39"/>
      <c r="L69" s="43"/>
    </row>
    <row r="70" spans="2:12" s="1" customFormat="1" ht="16.5" customHeight="1">
      <c r="B70" s="38"/>
      <c r="C70" s="39"/>
      <c r="D70" s="39"/>
      <c r="E70" s="158" t="str">
        <f>E7</f>
        <v>Domov Barbora - Stavební úpravy 1. a 2. NP, Pirknerovo nám. 206, KH</v>
      </c>
      <c r="F70" s="32"/>
      <c r="G70" s="32"/>
      <c r="H70" s="32"/>
      <c r="I70" s="130"/>
      <c r="J70" s="39"/>
      <c r="K70" s="39"/>
      <c r="L70" s="43"/>
    </row>
    <row r="71" spans="2:12" s="1" customFormat="1" ht="12" customHeight="1">
      <c r="B71" s="38"/>
      <c r="C71" s="32" t="s">
        <v>98</v>
      </c>
      <c r="D71" s="39"/>
      <c r="E71" s="39"/>
      <c r="F71" s="39"/>
      <c r="G71" s="39"/>
      <c r="H71" s="39"/>
      <c r="I71" s="130"/>
      <c r="J71" s="39"/>
      <c r="K71" s="39"/>
      <c r="L71" s="43"/>
    </row>
    <row r="72" spans="2:12" s="1" customFormat="1" ht="16.5" customHeight="1">
      <c r="B72" s="38"/>
      <c r="C72" s="39"/>
      <c r="D72" s="39"/>
      <c r="E72" s="64" t="str">
        <f>E9</f>
        <v>18709-TE - Technologická zařízení přípravny, úklid</v>
      </c>
      <c r="F72" s="39"/>
      <c r="G72" s="39"/>
      <c r="H72" s="39"/>
      <c r="I72" s="130"/>
      <c r="J72" s="39"/>
      <c r="K72" s="39"/>
      <c r="L72" s="43"/>
    </row>
    <row r="73" spans="2:12" s="1" customFormat="1" ht="6.95" customHeight="1">
      <c r="B73" s="38"/>
      <c r="C73" s="39"/>
      <c r="D73" s="39"/>
      <c r="E73" s="39"/>
      <c r="F73" s="39"/>
      <c r="G73" s="39"/>
      <c r="H73" s="39"/>
      <c r="I73" s="130"/>
      <c r="J73" s="39"/>
      <c r="K73" s="39"/>
      <c r="L73" s="43"/>
    </row>
    <row r="74" spans="2:12" s="1" customFormat="1" ht="12" customHeight="1">
      <c r="B74" s="38"/>
      <c r="C74" s="32" t="s">
        <v>21</v>
      </c>
      <c r="D74" s="39"/>
      <c r="E74" s="39"/>
      <c r="F74" s="27" t="str">
        <f>F12</f>
        <v>Pirknerovo nám. 206, Kutná Hora</v>
      </c>
      <c r="G74" s="39"/>
      <c r="H74" s="39"/>
      <c r="I74" s="132" t="s">
        <v>23</v>
      </c>
      <c r="J74" s="67" t="str">
        <f>IF(J12="","",J12)</f>
        <v>15. 5. 2019</v>
      </c>
      <c r="K74" s="39"/>
      <c r="L74" s="43"/>
    </row>
    <row r="75" spans="2:12" s="1" customFormat="1" ht="6.95" customHeight="1">
      <c r="B75" s="38"/>
      <c r="C75" s="39"/>
      <c r="D75" s="39"/>
      <c r="E75" s="39"/>
      <c r="F75" s="39"/>
      <c r="G75" s="39"/>
      <c r="H75" s="39"/>
      <c r="I75" s="130"/>
      <c r="J75" s="39"/>
      <c r="K75" s="39"/>
      <c r="L75" s="43"/>
    </row>
    <row r="76" spans="2:12" s="1" customFormat="1" ht="24.9" customHeight="1">
      <c r="B76" s="38"/>
      <c r="C76" s="32" t="s">
        <v>25</v>
      </c>
      <c r="D76" s="39"/>
      <c r="E76" s="39"/>
      <c r="F76" s="27" t="str">
        <f>E15</f>
        <v>Domov Barbora Kutná Hora, Pirknerovo nám. 228</v>
      </c>
      <c r="G76" s="39"/>
      <c r="H76" s="39"/>
      <c r="I76" s="132" t="s">
        <v>31</v>
      </c>
      <c r="J76" s="36" t="str">
        <f>E21</f>
        <v>Kutnohorská stavební projekce -ig Martin Hádek</v>
      </c>
      <c r="K76" s="39"/>
      <c r="L76" s="43"/>
    </row>
    <row r="77" spans="2:12" s="1" customFormat="1" ht="13.65" customHeight="1">
      <c r="B77" s="38"/>
      <c r="C77" s="32" t="s">
        <v>29</v>
      </c>
      <c r="D77" s="39"/>
      <c r="E77" s="39"/>
      <c r="F77" s="27" t="str">
        <f>IF(E18="","",E18)</f>
        <v>Vyplň údaj</v>
      </c>
      <c r="G77" s="39"/>
      <c r="H77" s="39"/>
      <c r="I77" s="132" t="s">
        <v>34</v>
      </c>
      <c r="J77" s="36" t="str">
        <f>E24</f>
        <v xml:space="preserve"> </v>
      </c>
      <c r="K77" s="39"/>
      <c r="L77" s="43"/>
    </row>
    <row r="78" spans="2:12" s="1" customFormat="1" ht="10.3" customHeight="1">
      <c r="B78" s="38"/>
      <c r="C78" s="39"/>
      <c r="D78" s="39"/>
      <c r="E78" s="39"/>
      <c r="F78" s="39"/>
      <c r="G78" s="39"/>
      <c r="H78" s="39"/>
      <c r="I78" s="130"/>
      <c r="J78" s="39"/>
      <c r="K78" s="39"/>
      <c r="L78" s="43"/>
    </row>
    <row r="79" spans="2:20" s="9" customFormat="1" ht="29.25" customHeight="1">
      <c r="B79" s="178"/>
      <c r="C79" s="179" t="s">
        <v>119</v>
      </c>
      <c r="D79" s="180" t="s">
        <v>57</v>
      </c>
      <c r="E79" s="180" t="s">
        <v>53</v>
      </c>
      <c r="F79" s="180" t="s">
        <v>54</v>
      </c>
      <c r="G79" s="180" t="s">
        <v>120</v>
      </c>
      <c r="H79" s="180" t="s">
        <v>121</v>
      </c>
      <c r="I79" s="181" t="s">
        <v>122</v>
      </c>
      <c r="J79" s="180" t="s">
        <v>102</v>
      </c>
      <c r="K79" s="182" t="s">
        <v>123</v>
      </c>
      <c r="L79" s="183"/>
      <c r="M79" s="87" t="s">
        <v>19</v>
      </c>
      <c r="N79" s="88" t="s">
        <v>42</v>
      </c>
      <c r="O79" s="88" t="s">
        <v>124</v>
      </c>
      <c r="P79" s="88" t="s">
        <v>125</v>
      </c>
      <c r="Q79" s="88" t="s">
        <v>126</v>
      </c>
      <c r="R79" s="88" t="s">
        <v>127</v>
      </c>
      <c r="S79" s="88" t="s">
        <v>128</v>
      </c>
      <c r="T79" s="89" t="s">
        <v>129</v>
      </c>
    </row>
    <row r="80" spans="2:63" s="1" customFormat="1" ht="22.8" customHeight="1">
      <c r="B80" s="38"/>
      <c r="C80" s="94" t="s">
        <v>130</v>
      </c>
      <c r="D80" s="39"/>
      <c r="E80" s="39"/>
      <c r="F80" s="39"/>
      <c r="G80" s="39"/>
      <c r="H80" s="39"/>
      <c r="I80" s="130"/>
      <c r="J80" s="184">
        <f>BK80</f>
        <v>0</v>
      </c>
      <c r="K80" s="39"/>
      <c r="L80" s="43"/>
      <c r="M80" s="90"/>
      <c r="N80" s="91"/>
      <c r="O80" s="91"/>
      <c r="P80" s="185">
        <f>P81</f>
        <v>0</v>
      </c>
      <c r="Q80" s="91"/>
      <c r="R80" s="185">
        <f>R81</f>
        <v>0.7840200000000003</v>
      </c>
      <c r="S80" s="91"/>
      <c r="T80" s="186">
        <f>T81</f>
        <v>0</v>
      </c>
      <c r="AT80" s="17" t="s">
        <v>71</v>
      </c>
      <c r="AU80" s="17" t="s">
        <v>103</v>
      </c>
      <c r="BK80" s="187">
        <f>BK81</f>
        <v>0</v>
      </c>
    </row>
    <row r="81" spans="2:63" s="10" customFormat="1" ht="25.9" customHeight="1">
      <c r="B81" s="188"/>
      <c r="C81" s="189"/>
      <c r="D81" s="190" t="s">
        <v>71</v>
      </c>
      <c r="E81" s="191" t="s">
        <v>221</v>
      </c>
      <c r="F81" s="191" t="s">
        <v>222</v>
      </c>
      <c r="G81" s="189"/>
      <c r="H81" s="189"/>
      <c r="I81" s="192"/>
      <c r="J81" s="193">
        <f>BK81</f>
        <v>0</v>
      </c>
      <c r="K81" s="189"/>
      <c r="L81" s="194"/>
      <c r="M81" s="195"/>
      <c r="N81" s="196"/>
      <c r="O81" s="196"/>
      <c r="P81" s="197">
        <f>SUM(P82:P99)</f>
        <v>0</v>
      </c>
      <c r="Q81" s="196"/>
      <c r="R81" s="197">
        <f>SUM(R82:R99)</f>
        <v>0.7840200000000003</v>
      </c>
      <c r="S81" s="196"/>
      <c r="T81" s="198">
        <f>SUM(T82:T99)</f>
        <v>0</v>
      </c>
      <c r="AR81" s="199" t="s">
        <v>142</v>
      </c>
      <c r="AT81" s="200" t="s">
        <v>71</v>
      </c>
      <c r="AU81" s="200" t="s">
        <v>72</v>
      </c>
      <c r="AY81" s="199" t="s">
        <v>133</v>
      </c>
      <c r="BK81" s="201">
        <f>SUM(BK82:BK99)</f>
        <v>0</v>
      </c>
    </row>
    <row r="82" spans="2:65" s="1" customFormat="1" ht="16.5" customHeight="1">
      <c r="B82" s="38"/>
      <c r="C82" s="204" t="s">
        <v>80</v>
      </c>
      <c r="D82" s="204" t="s">
        <v>136</v>
      </c>
      <c r="E82" s="205" t="s">
        <v>1352</v>
      </c>
      <c r="F82" s="206" t="s">
        <v>1353</v>
      </c>
      <c r="G82" s="207" t="s">
        <v>184</v>
      </c>
      <c r="H82" s="208">
        <v>1</v>
      </c>
      <c r="I82" s="209"/>
      <c r="J82" s="210">
        <f>ROUND(I82*H82,2)</f>
        <v>0</v>
      </c>
      <c r="K82" s="206" t="s">
        <v>140</v>
      </c>
      <c r="L82" s="43"/>
      <c r="M82" s="211" t="s">
        <v>19</v>
      </c>
      <c r="N82" s="212" t="s">
        <v>44</v>
      </c>
      <c r="O82" s="79"/>
      <c r="P82" s="213">
        <f>O82*H82</f>
        <v>0</v>
      </c>
      <c r="Q82" s="213">
        <v>2E-05</v>
      </c>
      <c r="R82" s="213">
        <f>Q82*H82</f>
        <v>2E-05</v>
      </c>
      <c r="S82" s="213">
        <v>0</v>
      </c>
      <c r="T82" s="214">
        <f>S82*H82</f>
        <v>0</v>
      </c>
      <c r="AR82" s="17" t="s">
        <v>228</v>
      </c>
      <c r="AT82" s="17" t="s">
        <v>136</v>
      </c>
      <c r="AU82" s="17" t="s">
        <v>80</v>
      </c>
      <c r="AY82" s="17" t="s">
        <v>133</v>
      </c>
      <c r="BE82" s="215">
        <f>IF(N82="základní",J82,0)</f>
        <v>0</v>
      </c>
      <c r="BF82" s="215">
        <f>IF(N82="snížená",J82,0)</f>
        <v>0</v>
      </c>
      <c r="BG82" s="215">
        <f>IF(N82="zákl. přenesená",J82,0)</f>
        <v>0</v>
      </c>
      <c r="BH82" s="215">
        <f>IF(N82="sníž. přenesená",J82,0)</f>
        <v>0</v>
      </c>
      <c r="BI82" s="215">
        <f>IF(N82="nulová",J82,0)</f>
        <v>0</v>
      </c>
      <c r="BJ82" s="17" t="s">
        <v>142</v>
      </c>
      <c r="BK82" s="215">
        <f>ROUND(I82*H82,2)</f>
        <v>0</v>
      </c>
      <c r="BL82" s="17" t="s">
        <v>228</v>
      </c>
      <c r="BM82" s="17" t="s">
        <v>1354</v>
      </c>
    </row>
    <row r="83" spans="2:47" s="1" customFormat="1" ht="12">
      <c r="B83" s="38"/>
      <c r="C83" s="39"/>
      <c r="D83" s="216" t="s">
        <v>144</v>
      </c>
      <c r="E83" s="39"/>
      <c r="F83" s="217" t="s">
        <v>1355</v>
      </c>
      <c r="G83" s="39"/>
      <c r="H83" s="39"/>
      <c r="I83" s="130"/>
      <c r="J83" s="39"/>
      <c r="K83" s="39"/>
      <c r="L83" s="43"/>
      <c r="M83" s="218"/>
      <c r="N83" s="79"/>
      <c r="O83" s="79"/>
      <c r="P83" s="79"/>
      <c r="Q83" s="79"/>
      <c r="R83" s="79"/>
      <c r="S83" s="79"/>
      <c r="T83" s="80"/>
      <c r="AT83" s="17" t="s">
        <v>144</v>
      </c>
      <c r="AU83" s="17" t="s">
        <v>80</v>
      </c>
    </row>
    <row r="84" spans="2:65" s="1" customFormat="1" ht="16.5" customHeight="1">
      <c r="B84" s="38"/>
      <c r="C84" s="204" t="s">
        <v>142</v>
      </c>
      <c r="D84" s="204" t="s">
        <v>136</v>
      </c>
      <c r="E84" s="205" t="s">
        <v>1356</v>
      </c>
      <c r="F84" s="206" t="s">
        <v>1357</v>
      </c>
      <c r="G84" s="207" t="s">
        <v>184</v>
      </c>
      <c r="H84" s="208">
        <v>1</v>
      </c>
      <c r="I84" s="209"/>
      <c r="J84" s="210">
        <f>ROUND(I84*H84,2)</f>
        <v>0</v>
      </c>
      <c r="K84" s="206" t="s">
        <v>140</v>
      </c>
      <c r="L84" s="43"/>
      <c r="M84" s="211" t="s">
        <v>19</v>
      </c>
      <c r="N84" s="212" t="s">
        <v>44</v>
      </c>
      <c r="O84" s="79"/>
      <c r="P84" s="213">
        <f>O84*H84</f>
        <v>0</v>
      </c>
      <c r="Q84" s="213">
        <v>0</v>
      </c>
      <c r="R84" s="213">
        <f>Q84*H84</f>
        <v>0</v>
      </c>
      <c r="S84" s="213">
        <v>0</v>
      </c>
      <c r="T84" s="214">
        <f>S84*H84</f>
        <v>0</v>
      </c>
      <c r="AR84" s="17" t="s">
        <v>228</v>
      </c>
      <c r="AT84" s="17" t="s">
        <v>136</v>
      </c>
      <c r="AU84" s="17" t="s">
        <v>80</v>
      </c>
      <c r="AY84" s="17" t="s">
        <v>133</v>
      </c>
      <c r="BE84" s="215">
        <f>IF(N84="základní",J84,0)</f>
        <v>0</v>
      </c>
      <c r="BF84" s="215">
        <f>IF(N84="snížená",J84,0)</f>
        <v>0</v>
      </c>
      <c r="BG84" s="215">
        <f>IF(N84="zákl. přenesená",J84,0)</f>
        <v>0</v>
      </c>
      <c r="BH84" s="215">
        <f>IF(N84="sníž. přenesená",J84,0)</f>
        <v>0</v>
      </c>
      <c r="BI84" s="215">
        <f>IF(N84="nulová",J84,0)</f>
        <v>0</v>
      </c>
      <c r="BJ84" s="17" t="s">
        <v>142</v>
      </c>
      <c r="BK84" s="215">
        <f>ROUND(I84*H84,2)</f>
        <v>0</v>
      </c>
      <c r="BL84" s="17" t="s">
        <v>228</v>
      </c>
      <c r="BM84" s="17" t="s">
        <v>1358</v>
      </c>
    </row>
    <row r="85" spans="2:47" s="1" customFormat="1" ht="12">
      <c r="B85" s="38"/>
      <c r="C85" s="39"/>
      <c r="D85" s="216" t="s">
        <v>144</v>
      </c>
      <c r="E85" s="39"/>
      <c r="F85" s="217" t="s">
        <v>1359</v>
      </c>
      <c r="G85" s="39"/>
      <c r="H85" s="39"/>
      <c r="I85" s="130"/>
      <c r="J85" s="39"/>
      <c r="K85" s="39"/>
      <c r="L85" s="43"/>
      <c r="M85" s="218"/>
      <c r="N85" s="79"/>
      <c r="O85" s="79"/>
      <c r="P85" s="79"/>
      <c r="Q85" s="79"/>
      <c r="R85" s="79"/>
      <c r="S85" s="79"/>
      <c r="T85" s="80"/>
      <c r="AT85" s="17" t="s">
        <v>144</v>
      </c>
      <c r="AU85" s="17" t="s">
        <v>80</v>
      </c>
    </row>
    <row r="86" spans="2:65" s="1" customFormat="1" ht="16.5" customHeight="1">
      <c r="B86" s="38"/>
      <c r="C86" s="230" t="s">
        <v>629</v>
      </c>
      <c r="D86" s="230" t="s">
        <v>439</v>
      </c>
      <c r="E86" s="231" t="s">
        <v>1360</v>
      </c>
      <c r="F86" s="232" t="s">
        <v>1361</v>
      </c>
      <c r="G86" s="233" t="s">
        <v>184</v>
      </c>
      <c r="H86" s="234">
        <v>1</v>
      </c>
      <c r="I86" s="235"/>
      <c r="J86" s="236">
        <f>ROUND(I86*H86,2)</f>
        <v>0</v>
      </c>
      <c r="K86" s="232" t="s">
        <v>19</v>
      </c>
      <c r="L86" s="237"/>
      <c r="M86" s="238" t="s">
        <v>19</v>
      </c>
      <c r="N86" s="239" t="s">
        <v>44</v>
      </c>
      <c r="O86" s="79"/>
      <c r="P86" s="213">
        <f>O86*H86</f>
        <v>0</v>
      </c>
      <c r="Q86" s="213">
        <v>0.056</v>
      </c>
      <c r="R86" s="213">
        <f>Q86*H86</f>
        <v>0.056</v>
      </c>
      <c r="S86" s="213">
        <v>0</v>
      </c>
      <c r="T86" s="214">
        <f>S86*H86</f>
        <v>0</v>
      </c>
      <c r="AR86" s="17" t="s">
        <v>359</v>
      </c>
      <c r="AT86" s="17" t="s">
        <v>439</v>
      </c>
      <c r="AU86" s="17" t="s">
        <v>80</v>
      </c>
      <c r="AY86" s="17" t="s">
        <v>133</v>
      </c>
      <c r="BE86" s="215">
        <f>IF(N86="základní",J86,0)</f>
        <v>0</v>
      </c>
      <c r="BF86" s="215">
        <f>IF(N86="snížená",J86,0)</f>
        <v>0</v>
      </c>
      <c r="BG86" s="215">
        <f>IF(N86="zákl. přenesená",J86,0)</f>
        <v>0</v>
      </c>
      <c r="BH86" s="215">
        <f>IF(N86="sníž. přenesená",J86,0)</f>
        <v>0</v>
      </c>
      <c r="BI86" s="215">
        <f>IF(N86="nulová",J86,0)</f>
        <v>0</v>
      </c>
      <c r="BJ86" s="17" t="s">
        <v>142</v>
      </c>
      <c r="BK86" s="215">
        <f>ROUND(I86*H86,2)</f>
        <v>0</v>
      </c>
      <c r="BL86" s="17" t="s">
        <v>228</v>
      </c>
      <c r="BM86" s="17" t="s">
        <v>1362</v>
      </c>
    </row>
    <row r="87" spans="2:65" s="1" customFormat="1" ht="16.5" customHeight="1">
      <c r="B87" s="38"/>
      <c r="C87" s="230" t="s">
        <v>141</v>
      </c>
      <c r="D87" s="230" t="s">
        <v>439</v>
      </c>
      <c r="E87" s="231" t="s">
        <v>1363</v>
      </c>
      <c r="F87" s="232" t="s">
        <v>1364</v>
      </c>
      <c r="G87" s="233" t="s">
        <v>184</v>
      </c>
      <c r="H87" s="234">
        <v>1</v>
      </c>
      <c r="I87" s="235"/>
      <c r="J87" s="236">
        <f>ROUND(I87*H87,2)</f>
        <v>0</v>
      </c>
      <c r="K87" s="232" t="s">
        <v>19</v>
      </c>
      <c r="L87" s="237"/>
      <c r="M87" s="238" t="s">
        <v>19</v>
      </c>
      <c r="N87" s="239" t="s">
        <v>44</v>
      </c>
      <c r="O87" s="79"/>
      <c r="P87" s="213">
        <f>O87*H87</f>
        <v>0</v>
      </c>
      <c r="Q87" s="213">
        <v>0.056</v>
      </c>
      <c r="R87" s="213">
        <f>Q87*H87</f>
        <v>0.056</v>
      </c>
      <c r="S87" s="213">
        <v>0</v>
      </c>
      <c r="T87" s="214">
        <f>S87*H87</f>
        <v>0</v>
      </c>
      <c r="AR87" s="17" t="s">
        <v>359</v>
      </c>
      <c r="AT87" s="17" t="s">
        <v>439</v>
      </c>
      <c r="AU87" s="17" t="s">
        <v>80</v>
      </c>
      <c r="AY87" s="17" t="s">
        <v>133</v>
      </c>
      <c r="BE87" s="215">
        <f>IF(N87="základní",J87,0)</f>
        <v>0</v>
      </c>
      <c r="BF87" s="215">
        <f>IF(N87="snížená",J87,0)</f>
        <v>0</v>
      </c>
      <c r="BG87" s="215">
        <f>IF(N87="zákl. přenesená",J87,0)</f>
        <v>0</v>
      </c>
      <c r="BH87" s="215">
        <f>IF(N87="sníž. přenesená",J87,0)</f>
        <v>0</v>
      </c>
      <c r="BI87" s="215">
        <f>IF(N87="nulová",J87,0)</f>
        <v>0</v>
      </c>
      <c r="BJ87" s="17" t="s">
        <v>142</v>
      </c>
      <c r="BK87" s="215">
        <f>ROUND(I87*H87,2)</f>
        <v>0</v>
      </c>
      <c r="BL87" s="17" t="s">
        <v>228</v>
      </c>
      <c r="BM87" s="17" t="s">
        <v>1365</v>
      </c>
    </row>
    <row r="88" spans="2:65" s="1" customFormat="1" ht="16.5" customHeight="1">
      <c r="B88" s="38"/>
      <c r="C88" s="230" t="s">
        <v>167</v>
      </c>
      <c r="D88" s="230" t="s">
        <v>439</v>
      </c>
      <c r="E88" s="231" t="s">
        <v>1366</v>
      </c>
      <c r="F88" s="232" t="s">
        <v>1367</v>
      </c>
      <c r="G88" s="233" t="s">
        <v>184</v>
      </c>
      <c r="H88" s="234">
        <v>1</v>
      </c>
      <c r="I88" s="235"/>
      <c r="J88" s="236">
        <f>ROUND(I88*H88,2)</f>
        <v>0</v>
      </c>
      <c r="K88" s="232" t="s">
        <v>19</v>
      </c>
      <c r="L88" s="237"/>
      <c r="M88" s="238" t="s">
        <v>19</v>
      </c>
      <c r="N88" s="239" t="s">
        <v>44</v>
      </c>
      <c r="O88" s="79"/>
      <c r="P88" s="213">
        <f>O88*H88</f>
        <v>0</v>
      </c>
      <c r="Q88" s="213">
        <v>0.056</v>
      </c>
      <c r="R88" s="213">
        <f>Q88*H88</f>
        <v>0.056</v>
      </c>
      <c r="S88" s="213">
        <v>0</v>
      </c>
      <c r="T88" s="214">
        <f>S88*H88</f>
        <v>0</v>
      </c>
      <c r="AR88" s="17" t="s">
        <v>359</v>
      </c>
      <c r="AT88" s="17" t="s">
        <v>439</v>
      </c>
      <c r="AU88" s="17" t="s">
        <v>80</v>
      </c>
      <c r="AY88" s="17" t="s">
        <v>133</v>
      </c>
      <c r="BE88" s="215">
        <f>IF(N88="základní",J88,0)</f>
        <v>0</v>
      </c>
      <c r="BF88" s="215">
        <f>IF(N88="snížená",J88,0)</f>
        <v>0</v>
      </c>
      <c r="BG88" s="215">
        <f>IF(N88="zákl. přenesená",J88,0)</f>
        <v>0</v>
      </c>
      <c r="BH88" s="215">
        <f>IF(N88="sníž. přenesená",J88,0)</f>
        <v>0</v>
      </c>
      <c r="BI88" s="215">
        <f>IF(N88="nulová",J88,0)</f>
        <v>0</v>
      </c>
      <c r="BJ88" s="17" t="s">
        <v>142</v>
      </c>
      <c r="BK88" s="215">
        <f>ROUND(I88*H88,2)</f>
        <v>0</v>
      </c>
      <c r="BL88" s="17" t="s">
        <v>228</v>
      </c>
      <c r="BM88" s="17" t="s">
        <v>1368</v>
      </c>
    </row>
    <row r="89" spans="2:65" s="1" customFormat="1" ht="16.5" customHeight="1">
      <c r="B89" s="38"/>
      <c r="C89" s="230" t="s">
        <v>636</v>
      </c>
      <c r="D89" s="230" t="s">
        <v>439</v>
      </c>
      <c r="E89" s="231" t="s">
        <v>1369</v>
      </c>
      <c r="F89" s="232" t="s">
        <v>1370</v>
      </c>
      <c r="G89" s="233" t="s">
        <v>184</v>
      </c>
      <c r="H89" s="234">
        <v>1</v>
      </c>
      <c r="I89" s="235"/>
      <c r="J89" s="236">
        <f>ROUND(I89*H89,2)</f>
        <v>0</v>
      </c>
      <c r="K89" s="232" t="s">
        <v>19</v>
      </c>
      <c r="L89" s="237"/>
      <c r="M89" s="238" t="s">
        <v>19</v>
      </c>
      <c r="N89" s="239" t="s">
        <v>44</v>
      </c>
      <c r="O89" s="79"/>
      <c r="P89" s="213">
        <f>O89*H89</f>
        <v>0</v>
      </c>
      <c r="Q89" s="213">
        <v>0.056</v>
      </c>
      <c r="R89" s="213">
        <f>Q89*H89</f>
        <v>0.056</v>
      </c>
      <c r="S89" s="213">
        <v>0</v>
      </c>
      <c r="T89" s="214">
        <f>S89*H89</f>
        <v>0</v>
      </c>
      <c r="AR89" s="17" t="s">
        <v>359</v>
      </c>
      <c r="AT89" s="17" t="s">
        <v>439</v>
      </c>
      <c r="AU89" s="17" t="s">
        <v>80</v>
      </c>
      <c r="AY89" s="17" t="s">
        <v>133</v>
      </c>
      <c r="BE89" s="215">
        <f>IF(N89="základní",J89,0)</f>
        <v>0</v>
      </c>
      <c r="BF89" s="215">
        <f>IF(N89="snížená",J89,0)</f>
        <v>0</v>
      </c>
      <c r="BG89" s="215">
        <f>IF(N89="zákl. přenesená",J89,0)</f>
        <v>0</v>
      </c>
      <c r="BH89" s="215">
        <f>IF(N89="sníž. přenesená",J89,0)</f>
        <v>0</v>
      </c>
      <c r="BI89" s="215">
        <f>IF(N89="nulová",J89,0)</f>
        <v>0</v>
      </c>
      <c r="BJ89" s="17" t="s">
        <v>142</v>
      </c>
      <c r="BK89" s="215">
        <f>ROUND(I89*H89,2)</f>
        <v>0</v>
      </c>
      <c r="BL89" s="17" t="s">
        <v>228</v>
      </c>
      <c r="BM89" s="17" t="s">
        <v>1371</v>
      </c>
    </row>
    <row r="90" spans="2:65" s="1" customFormat="1" ht="16.5" customHeight="1">
      <c r="B90" s="38"/>
      <c r="C90" s="230" t="s">
        <v>751</v>
      </c>
      <c r="D90" s="230" t="s">
        <v>439</v>
      </c>
      <c r="E90" s="231" t="s">
        <v>1372</v>
      </c>
      <c r="F90" s="232" t="s">
        <v>1373</v>
      </c>
      <c r="G90" s="233" t="s">
        <v>184</v>
      </c>
      <c r="H90" s="234">
        <v>1</v>
      </c>
      <c r="I90" s="235"/>
      <c r="J90" s="236">
        <f>ROUND(I90*H90,2)</f>
        <v>0</v>
      </c>
      <c r="K90" s="232" t="s">
        <v>19</v>
      </c>
      <c r="L90" s="237"/>
      <c r="M90" s="238" t="s">
        <v>19</v>
      </c>
      <c r="N90" s="239" t="s">
        <v>44</v>
      </c>
      <c r="O90" s="79"/>
      <c r="P90" s="213">
        <f>O90*H90</f>
        <v>0</v>
      </c>
      <c r="Q90" s="213">
        <v>0.056</v>
      </c>
      <c r="R90" s="213">
        <f>Q90*H90</f>
        <v>0.056</v>
      </c>
      <c r="S90" s="213">
        <v>0</v>
      </c>
      <c r="T90" s="214">
        <f>S90*H90</f>
        <v>0</v>
      </c>
      <c r="AR90" s="17" t="s">
        <v>359</v>
      </c>
      <c r="AT90" s="17" t="s">
        <v>439</v>
      </c>
      <c r="AU90" s="17" t="s">
        <v>80</v>
      </c>
      <c r="AY90" s="17" t="s">
        <v>133</v>
      </c>
      <c r="BE90" s="215">
        <f>IF(N90="základní",J90,0)</f>
        <v>0</v>
      </c>
      <c r="BF90" s="215">
        <f>IF(N90="snížená",J90,0)</f>
        <v>0</v>
      </c>
      <c r="BG90" s="215">
        <f>IF(N90="zákl. přenesená",J90,0)</f>
        <v>0</v>
      </c>
      <c r="BH90" s="215">
        <f>IF(N90="sníž. přenesená",J90,0)</f>
        <v>0</v>
      </c>
      <c r="BI90" s="215">
        <f>IF(N90="nulová",J90,0)</f>
        <v>0</v>
      </c>
      <c r="BJ90" s="17" t="s">
        <v>142</v>
      </c>
      <c r="BK90" s="215">
        <f>ROUND(I90*H90,2)</f>
        <v>0</v>
      </c>
      <c r="BL90" s="17" t="s">
        <v>228</v>
      </c>
      <c r="BM90" s="17" t="s">
        <v>1374</v>
      </c>
    </row>
    <row r="91" spans="2:65" s="1" customFormat="1" ht="16.5" customHeight="1">
      <c r="B91" s="38"/>
      <c r="C91" s="230" t="s">
        <v>179</v>
      </c>
      <c r="D91" s="230" t="s">
        <v>439</v>
      </c>
      <c r="E91" s="231" t="s">
        <v>1375</v>
      </c>
      <c r="F91" s="232" t="s">
        <v>1376</v>
      </c>
      <c r="G91" s="233" t="s">
        <v>184</v>
      </c>
      <c r="H91" s="234">
        <v>1</v>
      </c>
      <c r="I91" s="235"/>
      <c r="J91" s="236">
        <f>ROUND(I91*H91,2)</f>
        <v>0</v>
      </c>
      <c r="K91" s="232" t="s">
        <v>19</v>
      </c>
      <c r="L91" s="237"/>
      <c r="M91" s="238" t="s">
        <v>19</v>
      </c>
      <c r="N91" s="239" t="s">
        <v>44</v>
      </c>
      <c r="O91" s="79"/>
      <c r="P91" s="213">
        <f>O91*H91</f>
        <v>0</v>
      </c>
      <c r="Q91" s="213">
        <v>0.056</v>
      </c>
      <c r="R91" s="213">
        <f>Q91*H91</f>
        <v>0.056</v>
      </c>
      <c r="S91" s="213">
        <v>0</v>
      </c>
      <c r="T91" s="214">
        <f>S91*H91</f>
        <v>0</v>
      </c>
      <c r="AR91" s="17" t="s">
        <v>359</v>
      </c>
      <c r="AT91" s="17" t="s">
        <v>439</v>
      </c>
      <c r="AU91" s="17" t="s">
        <v>80</v>
      </c>
      <c r="AY91" s="17" t="s">
        <v>133</v>
      </c>
      <c r="BE91" s="215">
        <f>IF(N91="základní",J91,0)</f>
        <v>0</v>
      </c>
      <c r="BF91" s="215">
        <f>IF(N91="snížená",J91,0)</f>
        <v>0</v>
      </c>
      <c r="BG91" s="215">
        <f>IF(N91="zákl. přenesená",J91,0)</f>
        <v>0</v>
      </c>
      <c r="BH91" s="215">
        <f>IF(N91="sníž. přenesená",J91,0)</f>
        <v>0</v>
      </c>
      <c r="BI91" s="215">
        <f>IF(N91="nulová",J91,0)</f>
        <v>0</v>
      </c>
      <c r="BJ91" s="17" t="s">
        <v>142</v>
      </c>
      <c r="BK91" s="215">
        <f>ROUND(I91*H91,2)</f>
        <v>0</v>
      </c>
      <c r="BL91" s="17" t="s">
        <v>228</v>
      </c>
      <c r="BM91" s="17" t="s">
        <v>1377</v>
      </c>
    </row>
    <row r="92" spans="2:65" s="1" customFormat="1" ht="16.5" customHeight="1">
      <c r="B92" s="38"/>
      <c r="C92" s="230" t="s">
        <v>239</v>
      </c>
      <c r="D92" s="230" t="s">
        <v>439</v>
      </c>
      <c r="E92" s="231" t="s">
        <v>1378</v>
      </c>
      <c r="F92" s="232" t="s">
        <v>1379</v>
      </c>
      <c r="G92" s="233" t="s">
        <v>184</v>
      </c>
      <c r="H92" s="234">
        <v>1</v>
      </c>
      <c r="I92" s="235"/>
      <c r="J92" s="236">
        <f>ROUND(I92*H92,2)</f>
        <v>0</v>
      </c>
      <c r="K92" s="232" t="s">
        <v>19</v>
      </c>
      <c r="L92" s="237"/>
      <c r="M92" s="238" t="s">
        <v>19</v>
      </c>
      <c r="N92" s="239" t="s">
        <v>44</v>
      </c>
      <c r="O92" s="79"/>
      <c r="P92" s="213">
        <f>O92*H92</f>
        <v>0</v>
      </c>
      <c r="Q92" s="213">
        <v>0.056</v>
      </c>
      <c r="R92" s="213">
        <f>Q92*H92</f>
        <v>0.056</v>
      </c>
      <c r="S92" s="213">
        <v>0</v>
      </c>
      <c r="T92" s="214">
        <f>S92*H92</f>
        <v>0</v>
      </c>
      <c r="AR92" s="17" t="s">
        <v>359</v>
      </c>
      <c r="AT92" s="17" t="s">
        <v>439</v>
      </c>
      <c r="AU92" s="17" t="s">
        <v>80</v>
      </c>
      <c r="AY92" s="17" t="s">
        <v>133</v>
      </c>
      <c r="BE92" s="215">
        <f>IF(N92="základní",J92,0)</f>
        <v>0</v>
      </c>
      <c r="BF92" s="215">
        <f>IF(N92="snížená",J92,0)</f>
        <v>0</v>
      </c>
      <c r="BG92" s="215">
        <f>IF(N92="zákl. přenesená",J92,0)</f>
        <v>0</v>
      </c>
      <c r="BH92" s="215">
        <f>IF(N92="sníž. přenesená",J92,0)</f>
        <v>0</v>
      </c>
      <c r="BI92" s="215">
        <f>IF(N92="nulová",J92,0)</f>
        <v>0</v>
      </c>
      <c r="BJ92" s="17" t="s">
        <v>142</v>
      </c>
      <c r="BK92" s="215">
        <f>ROUND(I92*H92,2)</f>
        <v>0</v>
      </c>
      <c r="BL92" s="17" t="s">
        <v>228</v>
      </c>
      <c r="BM92" s="17" t="s">
        <v>1380</v>
      </c>
    </row>
    <row r="93" spans="2:65" s="1" customFormat="1" ht="16.5" customHeight="1">
      <c r="B93" s="38"/>
      <c r="C93" s="230" t="s">
        <v>652</v>
      </c>
      <c r="D93" s="230" t="s">
        <v>439</v>
      </c>
      <c r="E93" s="231" t="s">
        <v>1381</v>
      </c>
      <c r="F93" s="232" t="s">
        <v>1382</v>
      </c>
      <c r="G93" s="233" t="s">
        <v>184</v>
      </c>
      <c r="H93" s="234">
        <v>1</v>
      </c>
      <c r="I93" s="235"/>
      <c r="J93" s="236">
        <f>ROUND(I93*H93,2)</f>
        <v>0</v>
      </c>
      <c r="K93" s="232" t="s">
        <v>19</v>
      </c>
      <c r="L93" s="237"/>
      <c r="M93" s="238" t="s">
        <v>19</v>
      </c>
      <c r="N93" s="239" t="s">
        <v>44</v>
      </c>
      <c r="O93" s="79"/>
      <c r="P93" s="213">
        <f>O93*H93</f>
        <v>0</v>
      </c>
      <c r="Q93" s="213">
        <v>0.056</v>
      </c>
      <c r="R93" s="213">
        <f>Q93*H93</f>
        <v>0.056</v>
      </c>
      <c r="S93" s="213">
        <v>0</v>
      </c>
      <c r="T93" s="214">
        <f>S93*H93</f>
        <v>0</v>
      </c>
      <c r="AR93" s="17" t="s">
        <v>359</v>
      </c>
      <c r="AT93" s="17" t="s">
        <v>439</v>
      </c>
      <c r="AU93" s="17" t="s">
        <v>80</v>
      </c>
      <c r="AY93" s="17" t="s">
        <v>133</v>
      </c>
      <c r="BE93" s="215">
        <f>IF(N93="základní",J93,0)</f>
        <v>0</v>
      </c>
      <c r="BF93" s="215">
        <f>IF(N93="snížená",J93,0)</f>
        <v>0</v>
      </c>
      <c r="BG93" s="215">
        <f>IF(N93="zákl. přenesená",J93,0)</f>
        <v>0</v>
      </c>
      <c r="BH93" s="215">
        <f>IF(N93="sníž. přenesená",J93,0)</f>
        <v>0</v>
      </c>
      <c r="BI93" s="215">
        <f>IF(N93="nulová",J93,0)</f>
        <v>0</v>
      </c>
      <c r="BJ93" s="17" t="s">
        <v>142</v>
      </c>
      <c r="BK93" s="215">
        <f>ROUND(I93*H93,2)</f>
        <v>0</v>
      </c>
      <c r="BL93" s="17" t="s">
        <v>228</v>
      </c>
      <c r="BM93" s="17" t="s">
        <v>1383</v>
      </c>
    </row>
    <row r="94" spans="2:65" s="1" customFormat="1" ht="16.5" customHeight="1">
      <c r="B94" s="38"/>
      <c r="C94" s="230" t="s">
        <v>268</v>
      </c>
      <c r="D94" s="230" t="s">
        <v>439</v>
      </c>
      <c r="E94" s="231" t="s">
        <v>1384</v>
      </c>
      <c r="F94" s="232" t="s">
        <v>1385</v>
      </c>
      <c r="G94" s="233" t="s">
        <v>184</v>
      </c>
      <c r="H94" s="234">
        <v>1</v>
      </c>
      <c r="I94" s="235"/>
      <c r="J94" s="236">
        <f>ROUND(I94*H94,2)</f>
        <v>0</v>
      </c>
      <c r="K94" s="232" t="s">
        <v>19</v>
      </c>
      <c r="L94" s="237"/>
      <c r="M94" s="238" t="s">
        <v>19</v>
      </c>
      <c r="N94" s="239" t="s">
        <v>44</v>
      </c>
      <c r="O94" s="79"/>
      <c r="P94" s="213">
        <f>O94*H94</f>
        <v>0</v>
      </c>
      <c r="Q94" s="213">
        <v>0.056</v>
      </c>
      <c r="R94" s="213">
        <f>Q94*H94</f>
        <v>0.056</v>
      </c>
      <c r="S94" s="213">
        <v>0</v>
      </c>
      <c r="T94" s="214">
        <f>S94*H94</f>
        <v>0</v>
      </c>
      <c r="AR94" s="17" t="s">
        <v>359</v>
      </c>
      <c r="AT94" s="17" t="s">
        <v>439</v>
      </c>
      <c r="AU94" s="17" t="s">
        <v>80</v>
      </c>
      <c r="AY94" s="17" t="s">
        <v>133</v>
      </c>
      <c r="BE94" s="215">
        <f>IF(N94="základní",J94,0)</f>
        <v>0</v>
      </c>
      <c r="BF94" s="215">
        <f>IF(N94="snížená",J94,0)</f>
        <v>0</v>
      </c>
      <c r="BG94" s="215">
        <f>IF(N94="zákl. přenesená",J94,0)</f>
        <v>0</v>
      </c>
      <c r="BH94" s="215">
        <f>IF(N94="sníž. přenesená",J94,0)</f>
        <v>0</v>
      </c>
      <c r="BI94" s="215">
        <f>IF(N94="nulová",J94,0)</f>
        <v>0</v>
      </c>
      <c r="BJ94" s="17" t="s">
        <v>142</v>
      </c>
      <c r="BK94" s="215">
        <f>ROUND(I94*H94,2)</f>
        <v>0</v>
      </c>
      <c r="BL94" s="17" t="s">
        <v>228</v>
      </c>
      <c r="BM94" s="17" t="s">
        <v>1386</v>
      </c>
    </row>
    <row r="95" spans="2:65" s="1" customFormat="1" ht="16.5" customHeight="1">
      <c r="B95" s="38"/>
      <c r="C95" s="230" t="s">
        <v>273</v>
      </c>
      <c r="D95" s="230" t="s">
        <v>439</v>
      </c>
      <c r="E95" s="231" t="s">
        <v>1387</v>
      </c>
      <c r="F95" s="232" t="s">
        <v>1388</v>
      </c>
      <c r="G95" s="233" t="s">
        <v>184</v>
      </c>
      <c r="H95" s="234">
        <v>1</v>
      </c>
      <c r="I95" s="235"/>
      <c r="J95" s="236">
        <f>ROUND(I95*H95,2)</f>
        <v>0</v>
      </c>
      <c r="K95" s="232" t="s">
        <v>19</v>
      </c>
      <c r="L95" s="237"/>
      <c r="M95" s="238" t="s">
        <v>19</v>
      </c>
      <c r="N95" s="239" t="s">
        <v>44</v>
      </c>
      <c r="O95" s="79"/>
      <c r="P95" s="213">
        <f>O95*H95</f>
        <v>0</v>
      </c>
      <c r="Q95" s="213">
        <v>0.056</v>
      </c>
      <c r="R95" s="213">
        <f>Q95*H95</f>
        <v>0.056</v>
      </c>
      <c r="S95" s="213">
        <v>0</v>
      </c>
      <c r="T95" s="214">
        <f>S95*H95</f>
        <v>0</v>
      </c>
      <c r="AR95" s="17" t="s">
        <v>359</v>
      </c>
      <c r="AT95" s="17" t="s">
        <v>439</v>
      </c>
      <c r="AU95" s="17" t="s">
        <v>80</v>
      </c>
      <c r="AY95" s="17" t="s">
        <v>133</v>
      </c>
      <c r="BE95" s="215">
        <f>IF(N95="základní",J95,0)</f>
        <v>0</v>
      </c>
      <c r="BF95" s="215">
        <f>IF(N95="snížená",J95,0)</f>
        <v>0</v>
      </c>
      <c r="BG95" s="215">
        <f>IF(N95="zákl. přenesená",J95,0)</f>
        <v>0</v>
      </c>
      <c r="BH95" s="215">
        <f>IF(N95="sníž. přenesená",J95,0)</f>
        <v>0</v>
      </c>
      <c r="BI95" s="215">
        <f>IF(N95="nulová",J95,0)</f>
        <v>0</v>
      </c>
      <c r="BJ95" s="17" t="s">
        <v>142</v>
      </c>
      <c r="BK95" s="215">
        <f>ROUND(I95*H95,2)</f>
        <v>0</v>
      </c>
      <c r="BL95" s="17" t="s">
        <v>228</v>
      </c>
      <c r="BM95" s="17" t="s">
        <v>1389</v>
      </c>
    </row>
    <row r="96" spans="2:65" s="1" customFormat="1" ht="16.5" customHeight="1">
      <c r="B96" s="38"/>
      <c r="C96" s="230" t="s">
        <v>277</v>
      </c>
      <c r="D96" s="230" t="s">
        <v>439</v>
      </c>
      <c r="E96" s="231" t="s">
        <v>1390</v>
      </c>
      <c r="F96" s="232" t="s">
        <v>1391</v>
      </c>
      <c r="G96" s="233" t="s">
        <v>184</v>
      </c>
      <c r="H96" s="234">
        <v>1</v>
      </c>
      <c r="I96" s="235"/>
      <c r="J96" s="236">
        <f>ROUND(I96*H96,2)</f>
        <v>0</v>
      </c>
      <c r="K96" s="232" t="s">
        <v>19</v>
      </c>
      <c r="L96" s="237"/>
      <c r="M96" s="238" t="s">
        <v>19</v>
      </c>
      <c r="N96" s="239" t="s">
        <v>44</v>
      </c>
      <c r="O96" s="79"/>
      <c r="P96" s="213">
        <f>O96*H96</f>
        <v>0</v>
      </c>
      <c r="Q96" s="213">
        <v>0.056</v>
      </c>
      <c r="R96" s="213">
        <f>Q96*H96</f>
        <v>0.056</v>
      </c>
      <c r="S96" s="213">
        <v>0</v>
      </c>
      <c r="T96" s="214">
        <f>S96*H96</f>
        <v>0</v>
      </c>
      <c r="AR96" s="17" t="s">
        <v>359</v>
      </c>
      <c r="AT96" s="17" t="s">
        <v>439</v>
      </c>
      <c r="AU96" s="17" t="s">
        <v>80</v>
      </c>
      <c r="AY96" s="17" t="s">
        <v>133</v>
      </c>
      <c r="BE96" s="215">
        <f>IF(N96="základní",J96,0)</f>
        <v>0</v>
      </c>
      <c r="BF96" s="215">
        <f>IF(N96="snížená",J96,0)</f>
        <v>0</v>
      </c>
      <c r="BG96" s="215">
        <f>IF(N96="zákl. přenesená",J96,0)</f>
        <v>0</v>
      </c>
      <c r="BH96" s="215">
        <f>IF(N96="sníž. přenesená",J96,0)</f>
        <v>0</v>
      </c>
      <c r="BI96" s="215">
        <f>IF(N96="nulová",J96,0)</f>
        <v>0</v>
      </c>
      <c r="BJ96" s="17" t="s">
        <v>142</v>
      </c>
      <c r="BK96" s="215">
        <f>ROUND(I96*H96,2)</f>
        <v>0</v>
      </c>
      <c r="BL96" s="17" t="s">
        <v>228</v>
      </c>
      <c r="BM96" s="17" t="s">
        <v>1392</v>
      </c>
    </row>
    <row r="97" spans="2:65" s="1" customFormat="1" ht="16.5" customHeight="1">
      <c r="B97" s="38"/>
      <c r="C97" s="230" t="s">
        <v>228</v>
      </c>
      <c r="D97" s="230" t="s">
        <v>439</v>
      </c>
      <c r="E97" s="231" t="s">
        <v>1393</v>
      </c>
      <c r="F97" s="232" t="s">
        <v>1394</v>
      </c>
      <c r="G97" s="233" t="s">
        <v>184</v>
      </c>
      <c r="H97" s="234">
        <v>1</v>
      </c>
      <c r="I97" s="235"/>
      <c r="J97" s="236">
        <f>ROUND(I97*H97,2)</f>
        <v>0</v>
      </c>
      <c r="K97" s="232" t="s">
        <v>19</v>
      </c>
      <c r="L97" s="237"/>
      <c r="M97" s="238" t="s">
        <v>19</v>
      </c>
      <c r="N97" s="239" t="s">
        <v>44</v>
      </c>
      <c r="O97" s="79"/>
      <c r="P97" s="213">
        <f>O97*H97</f>
        <v>0</v>
      </c>
      <c r="Q97" s="213">
        <v>0.056</v>
      </c>
      <c r="R97" s="213">
        <f>Q97*H97</f>
        <v>0.056</v>
      </c>
      <c r="S97" s="213">
        <v>0</v>
      </c>
      <c r="T97" s="214">
        <f>S97*H97</f>
        <v>0</v>
      </c>
      <c r="AR97" s="17" t="s">
        <v>359</v>
      </c>
      <c r="AT97" s="17" t="s">
        <v>439</v>
      </c>
      <c r="AU97" s="17" t="s">
        <v>80</v>
      </c>
      <c r="AY97" s="17" t="s">
        <v>133</v>
      </c>
      <c r="BE97" s="215">
        <f>IF(N97="základní",J97,0)</f>
        <v>0</v>
      </c>
      <c r="BF97" s="215">
        <f>IF(N97="snížená",J97,0)</f>
        <v>0</v>
      </c>
      <c r="BG97" s="215">
        <f>IF(N97="zákl. přenesená",J97,0)</f>
        <v>0</v>
      </c>
      <c r="BH97" s="215">
        <f>IF(N97="sníž. přenesená",J97,0)</f>
        <v>0</v>
      </c>
      <c r="BI97" s="215">
        <f>IF(N97="nulová",J97,0)</f>
        <v>0</v>
      </c>
      <c r="BJ97" s="17" t="s">
        <v>142</v>
      </c>
      <c r="BK97" s="215">
        <f>ROUND(I97*H97,2)</f>
        <v>0</v>
      </c>
      <c r="BL97" s="17" t="s">
        <v>228</v>
      </c>
      <c r="BM97" s="17" t="s">
        <v>1395</v>
      </c>
    </row>
    <row r="98" spans="2:65" s="1" customFormat="1" ht="16.5" customHeight="1">
      <c r="B98" s="38"/>
      <c r="C98" s="230" t="s">
        <v>281</v>
      </c>
      <c r="D98" s="230" t="s">
        <v>439</v>
      </c>
      <c r="E98" s="231" t="s">
        <v>1396</v>
      </c>
      <c r="F98" s="232" t="s">
        <v>1397</v>
      </c>
      <c r="G98" s="233" t="s">
        <v>184</v>
      </c>
      <c r="H98" s="234">
        <v>1</v>
      </c>
      <c r="I98" s="235"/>
      <c r="J98" s="236">
        <f>ROUND(I98*H98,2)</f>
        <v>0</v>
      </c>
      <c r="K98" s="232" t="s">
        <v>19</v>
      </c>
      <c r="L98" s="237"/>
      <c r="M98" s="238" t="s">
        <v>19</v>
      </c>
      <c r="N98" s="239" t="s">
        <v>44</v>
      </c>
      <c r="O98" s="79"/>
      <c r="P98" s="213">
        <f>O98*H98</f>
        <v>0</v>
      </c>
      <c r="Q98" s="213">
        <v>0.056</v>
      </c>
      <c r="R98" s="213">
        <f>Q98*H98</f>
        <v>0.056</v>
      </c>
      <c r="S98" s="213">
        <v>0</v>
      </c>
      <c r="T98" s="214">
        <f>S98*H98</f>
        <v>0</v>
      </c>
      <c r="AR98" s="17" t="s">
        <v>359</v>
      </c>
      <c r="AT98" s="17" t="s">
        <v>439</v>
      </c>
      <c r="AU98" s="17" t="s">
        <v>80</v>
      </c>
      <c r="AY98" s="17" t="s">
        <v>133</v>
      </c>
      <c r="BE98" s="215">
        <f>IF(N98="základní",J98,0)</f>
        <v>0</v>
      </c>
      <c r="BF98" s="215">
        <f>IF(N98="snížená",J98,0)</f>
        <v>0</v>
      </c>
      <c r="BG98" s="215">
        <f>IF(N98="zákl. přenesená",J98,0)</f>
        <v>0</v>
      </c>
      <c r="BH98" s="215">
        <f>IF(N98="sníž. přenesená",J98,0)</f>
        <v>0</v>
      </c>
      <c r="BI98" s="215">
        <f>IF(N98="nulová",J98,0)</f>
        <v>0</v>
      </c>
      <c r="BJ98" s="17" t="s">
        <v>142</v>
      </c>
      <c r="BK98" s="215">
        <f>ROUND(I98*H98,2)</f>
        <v>0</v>
      </c>
      <c r="BL98" s="17" t="s">
        <v>228</v>
      </c>
      <c r="BM98" s="17" t="s">
        <v>1398</v>
      </c>
    </row>
    <row r="99" spans="2:65" s="1" customFormat="1" ht="16.5" customHeight="1">
      <c r="B99" s="38"/>
      <c r="C99" s="230" t="s">
        <v>8</v>
      </c>
      <c r="D99" s="230" t="s">
        <v>439</v>
      </c>
      <c r="E99" s="231" t="s">
        <v>1399</v>
      </c>
      <c r="F99" s="232" t="s">
        <v>1400</v>
      </c>
      <c r="G99" s="233" t="s">
        <v>184</v>
      </c>
      <c r="H99" s="234">
        <v>1</v>
      </c>
      <c r="I99" s="235"/>
      <c r="J99" s="236">
        <f>ROUND(I99*H99,2)</f>
        <v>0</v>
      </c>
      <c r="K99" s="232" t="s">
        <v>19</v>
      </c>
      <c r="L99" s="237"/>
      <c r="M99" s="281" t="s">
        <v>19</v>
      </c>
      <c r="N99" s="282" t="s">
        <v>44</v>
      </c>
      <c r="O99" s="243"/>
      <c r="P99" s="244">
        <f>O99*H99</f>
        <v>0</v>
      </c>
      <c r="Q99" s="244">
        <v>0.056</v>
      </c>
      <c r="R99" s="244">
        <f>Q99*H99</f>
        <v>0.056</v>
      </c>
      <c r="S99" s="244">
        <v>0</v>
      </c>
      <c r="T99" s="245">
        <f>S99*H99</f>
        <v>0</v>
      </c>
      <c r="AR99" s="17" t="s">
        <v>359</v>
      </c>
      <c r="AT99" s="17" t="s">
        <v>439</v>
      </c>
      <c r="AU99" s="17" t="s">
        <v>80</v>
      </c>
      <c r="AY99" s="17" t="s">
        <v>133</v>
      </c>
      <c r="BE99" s="215">
        <f>IF(N99="základní",J99,0)</f>
        <v>0</v>
      </c>
      <c r="BF99" s="215">
        <f>IF(N99="snížená",J99,0)</f>
        <v>0</v>
      </c>
      <c r="BG99" s="215">
        <f>IF(N99="zákl. přenesená",J99,0)</f>
        <v>0</v>
      </c>
      <c r="BH99" s="215">
        <f>IF(N99="sníž. přenesená",J99,0)</f>
        <v>0</v>
      </c>
      <c r="BI99" s="215">
        <f>IF(N99="nulová",J99,0)</f>
        <v>0</v>
      </c>
      <c r="BJ99" s="17" t="s">
        <v>142</v>
      </c>
      <c r="BK99" s="215">
        <f>ROUND(I99*H99,2)</f>
        <v>0</v>
      </c>
      <c r="BL99" s="17" t="s">
        <v>228</v>
      </c>
      <c r="BM99" s="17" t="s">
        <v>1401</v>
      </c>
    </row>
    <row r="100" spans="2:12" s="1" customFormat="1" ht="6.95" customHeight="1">
      <c r="B100" s="57"/>
      <c r="C100" s="58"/>
      <c r="D100" s="58"/>
      <c r="E100" s="58"/>
      <c r="F100" s="58"/>
      <c r="G100" s="58"/>
      <c r="H100" s="58"/>
      <c r="I100" s="154"/>
      <c r="J100" s="58"/>
      <c r="K100" s="58"/>
      <c r="L100" s="43"/>
    </row>
  </sheetData>
  <sheetProtection password="CC35" sheet="1" objects="1" scenarios="1" formatColumns="0" formatRows="0" autoFilter="0"/>
  <autoFilter ref="C79:K99"/>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BM14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3"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93</v>
      </c>
    </row>
    <row r="3" spans="2:46" ht="6.95" customHeight="1">
      <c r="B3" s="124"/>
      <c r="C3" s="125"/>
      <c r="D3" s="125"/>
      <c r="E3" s="125"/>
      <c r="F3" s="125"/>
      <c r="G3" s="125"/>
      <c r="H3" s="125"/>
      <c r="I3" s="126"/>
      <c r="J3" s="125"/>
      <c r="K3" s="125"/>
      <c r="L3" s="20"/>
      <c r="AT3" s="17" t="s">
        <v>80</v>
      </c>
    </row>
    <row r="4" spans="2:46" ht="24.95" customHeight="1">
      <c r="B4" s="20"/>
      <c r="D4" s="127" t="s">
        <v>97</v>
      </c>
      <c r="L4" s="20"/>
      <c r="M4" s="24" t="s">
        <v>10</v>
      </c>
      <c r="AT4" s="17" t="s">
        <v>4</v>
      </c>
    </row>
    <row r="5" spans="2:12" ht="6.95" customHeight="1">
      <c r="B5" s="20"/>
      <c r="L5" s="20"/>
    </row>
    <row r="6" spans="2:12" ht="12" customHeight="1">
      <c r="B6" s="20"/>
      <c r="D6" s="128" t="s">
        <v>16</v>
      </c>
      <c r="L6" s="20"/>
    </row>
    <row r="7" spans="2:12" ht="16.5" customHeight="1">
      <c r="B7" s="20"/>
      <c r="E7" s="129" t="str">
        <f>'Rekapitulace stavby'!K6</f>
        <v>Domov Barbora - Stavební úpravy 1. a 2. NP, Pirknerovo nám. 206, KH</v>
      </c>
      <c r="F7" s="128"/>
      <c r="G7" s="128"/>
      <c r="H7" s="128"/>
      <c r="L7" s="20"/>
    </row>
    <row r="8" spans="2:12" s="1" customFormat="1" ht="12" customHeight="1">
      <c r="B8" s="43"/>
      <c r="D8" s="128" t="s">
        <v>98</v>
      </c>
      <c r="I8" s="130"/>
      <c r="L8" s="43"/>
    </row>
    <row r="9" spans="2:12" s="1" customFormat="1" ht="36.95" customHeight="1">
      <c r="B9" s="43"/>
      <c r="E9" s="131" t="s">
        <v>1402</v>
      </c>
      <c r="F9" s="1"/>
      <c r="G9" s="1"/>
      <c r="H9" s="1"/>
      <c r="I9" s="130"/>
      <c r="L9" s="43"/>
    </row>
    <row r="10" spans="2:12" s="1" customFormat="1" ht="12">
      <c r="B10" s="43"/>
      <c r="I10" s="130"/>
      <c r="L10" s="43"/>
    </row>
    <row r="11" spans="2:12" s="1" customFormat="1" ht="12" customHeight="1">
      <c r="B11" s="43"/>
      <c r="D11" s="128" t="s">
        <v>18</v>
      </c>
      <c r="F11" s="17" t="s">
        <v>19</v>
      </c>
      <c r="I11" s="132" t="s">
        <v>20</v>
      </c>
      <c r="J11" s="17" t="s">
        <v>19</v>
      </c>
      <c r="L11" s="43"/>
    </row>
    <row r="12" spans="2:12" s="1" customFormat="1" ht="12" customHeight="1">
      <c r="B12" s="43"/>
      <c r="D12" s="128" t="s">
        <v>21</v>
      </c>
      <c r="F12" s="17" t="s">
        <v>22</v>
      </c>
      <c r="I12" s="132" t="s">
        <v>23</v>
      </c>
      <c r="J12" s="133" t="str">
        <f>'Rekapitulace stavby'!AN8</f>
        <v>15. 5. 2019</v>
      </c>
      <c r="L12" s="43"/>
    </row>
    <row r="13" spans="2:12" s="1" customFormat="1" ht="10.8" customHeight="1">
      <c r="B13" s="43"/>
      <c r="I13" s="130"/>
      <c r="L13" s="43"/>
    </row>
    <row r="14" spans="2:12" s="1" customFormat="1" ht="12" customHeight="1">
      <c r="B14" s="43"/>
      <c r="D14" s="128" t="s">
        <v>25</v>
      </c>
      <c r="I14" s="132" t="s">
        <v>26</v>
      </c>
      <c r="J14" s="17" t="s">
        <v>19</v>
      </c>
      <c r="L14" s="43"/>
    </row>
    <row r="15" spans="2:12" s="1" customFormat="1" ht="18" customHeight="1">
      <c r="B15" s="43"/>
      <c r="E15" s="17" t="s">
        <v>27</v>
      </c>
      <c r="I15" s="132" t="s">
        <v>28</v>
      </c>
      <c r="J15" s="17" t="s">
        <v>19</v>
      </c>
      <c r="L15" s="43"/>
    </row>
    <row r="16" spans="2:12" s="1" customFormat="1" ht="6.95" customHeight="1">
      <c r="B16" s="43"/>
      <c r="I16" s="130"/>
      <c r="L16" s="43"/>
    </row>
    <row r="17" spans="2:12" s="1" customFormat="1" ht="12" customHeight="1">
      <c r="B17" s="43"/>
      <c r="D17" s="128" t="s">
        <v>29</v>
      </c>
      <c r="I17" s="132" t="s">
        <v>26</v>
      </c>
      <c r="J17" s="33" t="str">
        <f>'Rekapitulace stavby'!AN13</f>
        <v>Vyplň údaj</v>
      </c>
      <c r="L17" s="43"/>
    </row>
    <row r="18" spans="2:12" s="1" customFormat="1" ht="18" customHeight="1">
      <c r="B18" s="43"/>
      <c r="E18" s="33" t="str">
        <f>'Rekapitulace stavby'!E14</f>
        <v>Vyplň údaj</v>
      </c>
      <c r="F18" s="17"/>
      <c r="G18" s="17"/>
      <c r="H18" s="17"/>
      <c r="I18" s="132" t="s">
        <v>28</v>
      </c>
      <c r="J18" s="33" t="str">
        <f>'Rekapitulace stavby'!AN14</f>
        <v>Vyplň údaj</v>
      </c>
      <c r="L18" s="43"/>
    </row>
    <row r="19" spans="2:12" s="1" customFormat="1" ht="6.95" customHeight="1">
      <c r="B19" s="43"/>
      <c r="I19" s="130"/>
      <c r="L19" s="43"/>
    </row>
    <row r="20" spans="2:12" s="1" customFormat="1" ht="12" customHeight="1">
      <c r="B20" s="43"/>
      <c r="D20" s="128" t="s">
        <v>31</v>
      </c>
      <c r="I20" s="132" t="s">
        <v>26</v>
      </c>
      <c r="J20" s="17" t="s">
        <v>19</v>
      </c>
      <c r="L20" s="43"/>
    </row>
    <row r="21" spans="2:12" s="1" customFormat="1" ht="18" customHeight="1">
      <c r="B21" s="43"/>
      <c r="E21" s="17" t="s">
        <v>32</v>
      </c>
      <c r="I21" s="132" t="s">
        <v>28</v>
      </c>
      <c r="J21" s="17" t="s">
        <v>19</v>
      </c>
      <c r="L21" s="43"/>
    </row>
    <row r="22" spans="2:12" s="1" customFormat="1" ht="6.95" customHeight="1">
      <c r="B22" s="43"/>
      <c r="I22" s="130"/>
      <c r="L22" s="43"/>
    </row>
    <row r="23" spans="2:12" s="1" customFormat="1" ht="12" customHeight="1">
      <c r="B23" s="43"/>
      <c r="D23" s="128" t="s">
        <v>34</v>
      </c>
      <c r="I23" s="132" t="s">
        <v>26</v>
      </c>
      <c r="J23" s="17" t="str">
        <f>IF('Rekapitulace stavby'!AN19="","",'Rekapitulace stavby'!AN19)</f>
        <v/>
      </c>
      <c r="L23" s="43"/>
    </row>
    <row r="24" spans="2:12" s="1" customFormat="1" ht="18" customHeight="1">
      <c r="B24" s="43"/>
      <c r="E24" s="17" t="str">
        <f>IF('Rekapitulace stavby'!E20="","",'Rekapitulace stavby'!E20)</f>
        <v xml:space="preserve"> </v>
      </c>
      <c r="I24" s="132" t="s">
        <v>28</v>
      </c>
      <c r="J24" s="17" t="str">
        <f>IF('Rekapitulace stavby'!AN20="","",'Rekapitulace stavby'!AN20)</f>
        <v/>
      </c>
      <c r="L24" s="43"/>
    </row>
    <row r="25" spans="2:12" s="1" customFormat="1" ht="6.95" customHeight="1">
      <c r="B25" s="43"/>
      <c r="I25" s="130"/>
      <c r="L25" s="43"/>
    </row>
    <row r="26" spans="2:12" s="1" customFormat="1" ht="12" customHeight="1">
      <c r="B26" s="43"/>
      <c r="D26" s="128" t="s">
        <v>36</v>
      </c>
      <c r="I26" s="130"/>
      <c r="L26" s="43"/>
    </row>
    <row r="27" spans="2:12" s="6" customFormat="1" ht="45" customHeight="1">
      <c r="B27" s="134"/>
      <c r="E27" s="135" t="s">
        <v>37</v>
      </c>
      <c r="F27" s="135"/>
      <c r="G27" s="135"/>
      <c r="H27" s="135"/>
      <c r="I27" s="136"/>
      <c r="L27" s="134"/>
    </row>
    <row r="28" spans="2:12" s="1" customFormat="1" ht="6.95" customHeight="1">
      <c r="B28" s="43"/>
      <c r="I28" s="130"/>
      <c r="L28" s="43"/>
    </row>
    <row r="29" spans="2:12" s="1" customFormat="1" ht="6.95" customHeight="1">
      <c r="B29" s="43"/>
      <c r="D29" s="71"/>
      <c r="E29" s="71"/>
      <c r="F29" s="71"/>
      <c r="G29" s="71"/>
      <c r="H29" s="71"/>
      <c r="I29" s="137"/>
      <c r="J29" s="71"/>
      <c r="K29" s="71"/>
      <c r="L29" s="43"/>
    </row>
    <row r="30" spans="2:12" s="1" customFormat="1" ht="25.4" customHeight="1">
      <c r="B30" s="43"/>
      <c r="D30" s="138" t="s">
        <v>38</v>
      </c>
      <c r="I30" s="130"/>
      <c r="J30" s="139">
        <f>ROUND(J83,2)</f>
        <v>0</v>
      </c>
      <c r="L30" s="43"/>
    </row>
    <row r="31" spans="2:12" s="1" customFormat="1" ht="6.95" customHeight="1">
      <c r="B31" s="43"/>
      <c r="D31" s="71"/>
      <c r="E31" s="71"/>
      <c r="F31" s="71"/>
      <c r="G31" s="71"/>
      <c r="H31" s="71"/>
      <c r="I31" s="137"/>
      <c r="J31" s="71"/>
      <c r="K31" s="71"/>
      <c r="L31" s="43"/>
    </row>
    <row r="32" spans="2:12" s="1" customFormat="1" ht="14.4" customHeight="1">
      <c r="B32" s="43"/>
      <c r="F32" s="140" t="s">
        <v>40</v>
      </c>
      <c r="I32" s="141" t="s">
        <v>39</v>
      </c>
      <c r="J32" s="140" t="s">
        <v>41</v>
      </c>
      <c r="L32" s="43"/>
    </row>
    <row r="33" spans="2:12" s="1" customFormat="1" ht="14.4" customHeight="1">
      <c r="B33" s="43"/>
      <c r="D33" s="128" t="s">
        <v>42</v>
      </c>
      <c r="E33" s="128" t="s">
        <v>43</v>
      </c>
      <c r="F33" s="142">
        <f>ROUND((SUM(BE83:BE145)),2)</f>
        <v>0</v>
      </c>
      <c r="I33" s="143">
        <v>0.21</v>
      </c>
      <c r="J33" s="142">
        <f>ROUND(((SUM(BE83:BE145))*I33),2)</f>
        <v>0</v>
      </c>
      <c r="L33" s="43"/>
    </row>
    <row r="34" spans="2:12" s="1" customFormat="1" ht="14.4" customHeight="1">
      <c r="B34" s="43"/>
      <c r="E34" s="128" t="s">
        <v>44</v>
      </c>
      <c r="F34" s="142">
        <f>ROUND((SUM(BF83:BF145)),2)</f>
        <v>0</v>
      </c>
      <c r="I34" s="143">
        <v>0.15</v>
      </c>
      <c r="J34" s="142">
        <f>ROUND(((SUM(BF83:BF145))*I34),2)</f>
        <v>0</v>
      </c>
      <c r="L34" s="43"/>
    </row>
    <row r="35" spans="2:12" s="1" customFormat="1" ht="14.4" customHeight="1" hidden="1">
      <c r="B35" s="43"/>
      <c r="E35" s="128" t="s">
        <v>45</v>
      </c>
      <c r="F35" s="142">
        <f>ROUND((SUM(BG83:BG145)),2)</f>
        <v>0</v>
      </c>
      <c r="I35" s="143">
        <v>0.21</v>
      </c>
      <c r="J35" s="142">
        <f>0</f>
        <v>0</v>
      </c>
      <c r="L35" s="43"/>
    </row>
    <row r="36" spans="2:12" s="1" customFormat="1" ht="14.4" customHeight="1" hidden="1">
      <c r="B36" s="43"/>
      <c r="E36" s="128" t="s">
        <v>46</v>
      </c>
      <c r="F36" s="142">
        <f>ROUND((SUM(BH83:BH145)),2)</f>
        <v>0</v>
      </c>
      <c r="I36" s="143">
        <v>0.15</v>
      </c>
      <c r="J36" s="142">
        <f>0</f>
        <v>0</v>
      </c>
      <c r="L36" s="43"/>
    </row>
    <row r="37" spans="2:12" s="1" customFormat="1" ht="14.4" customHeight="1" hidden="1">
      <c r="B37" s="43"/>
      <c r="E37" s="128" t="s">
        <v>47</v>
      </c>
      <c r="F37" s="142">
        <f>ROUND((SUM(BI83:BI145)),2)</f>
        <v>0</v>
      </c>
      <c r="I37" s="143">
        <v>0</v>
      </c>
      <c r="J37" s="142">
        <f>0</f>
        <v>0</v>
      </c>
      <c r="L37" s="43"/>
    </row>
    <row r="38" spans="2:12" s="1" customFormat="1" ht="6.95" customHeight="1">
      <c r="B38" s="43"/>
      <c r="I38" s="130"/>
      <c r="L38" s="43"/>
    </row>
    <row r="39" spans="2:12" s="1" customFormat="1" ht="25.4" customHeight="1">
      <c r="B39" s="43"/>
      <c r="C39" s="144"/>
      <c r="D39" s="145" t="s">
        <v>48</v>
      </c>
      <c r="E39" s="146"/>
      <c r="F39" s="146"/>
      <c r="G39" s="147" t="s">
        <v>49</v>
      </c>
      <c r="H39" s="148" t="s">
        <v>50</v>
      </c>
      <c r="I39" s="149"/>
      <c r="J39" s="150">
        <f>SUM(J30:J37)</f>
        <v>0</v>
      </c>
      <c r="K39" s="151"/>
      <c r="L39" s="43"/>
    </row>
    <row r="40" spans="2:12" s="1" customFormat="1" ht="14.4" customHeight="1">
      <c r="B40" s="152"/>
      <c r="C40" s="153"/>
      <c r="D40" s="153"/>
      <c r="E40" s="153"/>
      <c r="F40" s="153"/>
      <c r="G40" s="153"/>
      <c r="H40" s="153"/>
      <c r="I40" s="154"/>
      <c r="J40" s="153"/>
      <c r="K40" s="153"/>
      <c r="L40" s="43"/>
    </row>
    <row r="44" spans="2:12" s="1" customFormat="1" ht="6.95" customHeight="1">
      <c r="B44" s="155"/>
      <c r="C44" s="156"/>
      <c r="D44" s="156"/>
      <c r="E44" s="156"/>
      <c r="F44" s="156"/>
      <c r="G44" s="156"/>
      <c r="H44" s="156"/>
      <c r="I44" s="157"/>
      <c r="J44" s="156"/>
      <c r="K44" s="156"/>
      <c r="L44" s="43"/>
    </row>
    <row r="45" spans="2:12" s="1" customFormat="1" ht="24.95" customHeight="1">
      <c r="B45" s="38"/>
      <c r="C45" s="23" t="s">
        <v>100</v>
      </c>
      <c r="D45" s="39"/>
      <c r="E45" s="39"/>
      <c r="F45" s="39"/>
      <c r="G45" s="39"/>
      <c r="H45" s="39"/>
      <c r="I45" s="130"/>
      <c r="J45" s="39"/>
      <c r="K45" s="39"/>
      <c r="L45" s="43"/>
    </row>
    <row r="46" spans="2:12" s="1" customFormat="1" ht="6.95" customHeight="1">
      <c r="B46" s="38"/>
      <c r="C46" s="39"/>
      <c r="D46" s="39"/>
      <c r="E46" s="39"/>
      <c r="F46" s="39"/>
      <c r="G46" s="39"/>
      <c r="H46" s="39"/>
      <c r="I46" s="130"/>
      <c r="J46" s="39"/>
      <c r="K46" s="39"/>
      <c r="L46" s="43"/>
    </row>
    <row r="47" spans="2:12" s="1" customFormat="1" ht="12" customHeight="1">
      <c r="B47" s="38"/>
      <c r="C47" s="32" t="s">
        <v>16</v>
      </c>
      <c r="D47" s="39"/>
      <c r="E47" s="39"/>
      <c r="F47" s="39"/>
      <c r="G47" s="39"/>
      <c r="H47" s="39"/>
      <c r="I47" s="130"/>
      <c r="J47" s="39"/>
      <c r="K47" s="39"/>
      <c r="L47" s="43"/>
    </row>
    <row r="48" spans="2:12" s="1" customFormat="1" ht="16.5" customHeight="1">
      <c r="B48" s="38"/>
      <c r="C48" s="39"/>
      <c r="D48" s="39"/>
      <c r="E48" s="158" t="str">
        <f>E7</f>
        <v>Domov Barbora - Stavební úpravy 1. a 2. NP, Pirknerovo nám. 206, KH</v>
      </c>
      <c r="F48" s="32"/>
      <c r="G48" s="32"/>
      <c r="H48" s="32"/>
      <c r="I48" s="130"/>
      <c r="J48" s="39"/>
      <c r="K48" s="39"/>
      <c r="L48" s="43"/>
    </row>
    <row r="49" spans="2:12" s="1" customFormat="1" ht="12" customHeight="1">
      <c r="B49" s="38"/>
      <c r="C49" s="32" t="s">
        <v>98</v>
      </c>
      <c r="D49" s="39"/>
      <c r="E49" s="39"/>
      <c r="F49" s="39"/>
      <c r="G49" s="39"/>
      <c r="H49" s="39"/>
      <c r="I49" s="130"/>
      <c r="J49" s="39"/>
      <c r="K49" s="39"/>
      <c r="L49" s="43"/>
    </row>
    <row r="50" spans="2:12" s="1" customFormat="1" ht="16.5" customHeight="1">
      <c r="B50" s="38"/>
      <c r="C50" s="39"/>
      <c r="D50" s="39"/>
      <c r="E50" s="64" t="str">
        <f>E9</f>
        <v xml:space="preserve">18709-EL -  Elektromontáž</v>
      </c>
      <c r="F50" s="39"/>
      <c r="G50" s="39"/>
      <c r="H50" s="39"/>
      <c r="I50" s="130"/>
      <c r="J50" s="39"/>
      <c r="K50" s="39"/>
      <c r="L50" s="43"/>
    </row>
    <row r="51" spans="2:12" s="1" customFormat="1" ht="6.95" customHeight="1">
      <c r="B51" s="38"/>
      <c r="C51" s="39"/>
      <c r="D51" s="39"/>
      <c r="E51" s="39"/>
      <c r="F51" s="39"/>
      <c r="G51" s="39"/>
      <c r="H51" s="39"/>
      <c r="I51" s="130"/>
      <c r="J51" s="39"/>
      <c r="K51" s="39"/>
      <c r="L51" s="43"/>
    </row>
    <row r="52" spans="2:12" s="1" customFormat="1" ht="12" customHeight="1">
      <c r="B52" s="38"/>
      <c r="C52" s="32" t="s">
        <v>21</v>
      </c>
      <c r="D52" s="39"/>
      <c r="E52" s="39"/>
      <c r="F52" s="27" t="str">
        <f>F12</f>
        <v>Pirknerovo nám. 206, Kutná Hora</v>
      </c>
      <c r="G52" s="39"/>
      <c r="H52" s="39"/>
      <c r="I52" s="132" t="s">
        <v>23</v>
      </c>
      <c r="J52" s="67" t="str">
        <f>IF(J12="","",J12)</f>
        <v>15. 5. 2019</v>
      </c>
      <c r="K52" s="39"/>
      <c r="L52" s="43"/>
    </row>
    <row r="53" spans="2:12" s="1" customFormat="1" ht="6.95" customHeight="1">
      <c r="B53" s="38"/>
      <c r="C53" s="39"/>
      <c r="D53" s="39"/>
      <c r="E53" s="39"/>
      <c r="F53" s="39"/>
      <c r="G53" s="39"/>
      <c r="H53" s="39"/>
      <c r="I53" s="130"/>
      <c r="J53" s="39"/>
      <c r="K53" s="39"/>
      <c r="L53" s="43"/>
    </row>
    <row r="54" spans="2:12" s="1" customFormat="1" ht="24.9" customHeight="1">
      <c r="B54" s="38"/>
      <c r="C54" s="32" t="s">
        <v>25</v>
      </c>
      <c r="D54" s="39"/>
      <c r="E54" s="39"/>
      <c r="F54" s="27" t="str">
        <f>E15</f>
        <v>Domov Barbora Kutná Hora, Pirknerovo nám. 228</v>
      </c>
      <c r="G54" s="39"/>
      <c r="H54" s="39"/>
      <c r="I54" s="132" t="s">
        <v>31</v>
      </c>
      <c r="J54" s="36" t="str">
        <f>E21</f>
        <v>Kutnohorská stavební projekce -ig Martin Hádek</v>
      </c>
      <c r="K54" s="39"/>
      <c r="L54" s="43"/>
    </row>
    <row r="55" spans="2:12" s="1" customFormat="1" ht="13.65" customHeight="1">
      <c r="B55" s="38"/>
      <c r="C55" s="32" t="s">
        <v>29</v>
      </c>
      <c r="D55" s="39"/>
      <c r="E55" s="39"/>
      <c r="F55" s="27" t="str">
        <f>IF(E18="","",E18)</f>
        <v>Vyplň údaj</v>
      </c>
      <c r="G55" s="39"/>
      <c r="H55" s="39"/>
      <c r="I55" s="132" t="s">
        <v>34</v>
      </c>
      <c r="J55" s="36" t="str">
        <f>E24</f>
        <v xml:space="preserve"> </v>
      </c>
      <c r="K55" s="39"/>
      <c r="L55" s="43"/>
    </row>
    <row r="56" spans="2:12" s="1" customFormat="1" ht="10.3" customHeight="1">
      <c r="B56" s="38"/>
      <c r="C56" s="39"/>
      <c r="D56" s="39"/>
      <c r="E56" s="39"/>
      <c r="F56" s="39"/>
      <c r="G56" s="39"/>
      <c r="H56" s="39"/>
      <c r="I56" s="130"/>
      <c r="J56" s="39"/>
      <c r="K56" s="39"/>
      <c r="L56" s="43"/>
    </row>
    <row r="57" spans="2:12" s="1" customFormat="1" ht="29.25" customHeight="1">
      <c r="B57" s="38"/>
      <c r="C57" s="159" t="s">
        <v>101</v>
      </c>
      <c r="D57" s="160"/>
      <c r="E57" s="160"/>
      <c r="F57" s="160"/>
      <c r="G57" s="160"/>
      <c r="H57" s="160"/>
      <c r="I57" s="161"/>
      <c r="J57" s="162" t="s">
        <v>102</v>
      </c>
      <c r="K57" s="160"/>
      <c r="L57" s="43"/>
    </row>
    <row r="58" spans="2:12" s="1" customFormat="1" ht="10.3" customHeight="1">
      <c r="B58" s="38"/>
      <c r="C58" s="39"/>
      <c r="D58" s="39"/>
      <c r="E58" s="39"/>
      <c r="F58" s="39"/>
      <c r="G58" s="39"/>
      <c r="H58" s="39"/>
      <c r="I58" s="130"/>
      <c r="J58" s="39"/>
      <c r="K58" s="39"/>
      <c r="L58" s="43"/>
    </row>
    <row r="59" spans="2:47" s="1" customFormat="1" ht="22.8" customHeight="1">
      <c r="B59" s="38"/>
      <c r="C59" s="163" t="s">
        <v>70</v>
      </c>
      <c r="D59" s="39"/>
      <c r="E59" s="39"/>
      <c r="F59" s="39"/>
      <c r="G59" s="39"/>
      <c r="H59" s="39"/>
      <c r="I59" s="130"/>
      <c r="J59" s="97">
        <f>J83</f>
        <v>0</v>
      </c>
      <c r="K59" s="39"/>
      <c r="L59" s="43"/>
      <c r="AU59" s="17" t="s">
        <v>103</v>
      </c>
    </row>
    <row r="60" spans="2:12" s="7" customFormat="1" ht="24.95" customHeight="1">
      <c r="B60" s="164"/>
      <c r="C60" s="165"/>
      <c r="D60" s="166" t="s">
        <v>1403</v>
      </c>
      <c r="E60" s="167"/>
      <c r="F60" s="167"/>
      <c r="G60" s="167"/>
      <c r="H60" s="167"/>
      <c r="I60" s="168"/>
      <c r="J60" s="169">
        <f>J84</f>
        <v>0</v>
      </c>
      <c r="K60" s="165"/>
      <c r="L60" s="170"/>
    </row>
    <row r="61" spans="2:12" s="8" customFormat="1" ht="19.9" customHeight="1">
      <c r="B61" s="171"/>
      <c r="C61" s="172"/>
      <c r="D61" s="173" t="s">
        <v>1404</v>
      </c>
      <c r="E61" s="174"/>
      <c r="F61" s="174"/>
      <c r="G61" s="174"/>
      <c r="H61" s="174"/>
      <c r="I61" s="175"/>
      <c r="J61" s="176">
        <f>J85</f>
        <v>0</v>
      </c>
      <c r="K61" s="172"/>
      <c r="L61" s="177"/>
    </row>
    <row r="62" spans="2:12" s="8" customFormat="1" ht="19.9" customHeight="1">
      <c r="B62" s="171"/>
      <c r="C62" s="172"/>
      <c r="D62" s="173" t="s">
        <v>1405</v>
      </c>
      <c r="E62" s="174"/>
      <c r="F62" s="174"/>
      <c r="G62" s="174"/>
      <c r="H62" s="174"/>
      <c r="I62" s="175"/>
      <c r="J62" s="176">
        <f>J137</f>
        <v>0</v>
      </c>
      <c r="K62" s="172"/>
      <c r="L62" s="177"/>
    </row>
    <row r="63" spans="2:12" s="8" customFormat="1" ht="19.9" customHeight="1">
      <c r="B63" s="171"/>
      <c r="C63" s="172"/>
      <c r="D63" s="173" t="s">
        <v>1406</v>
      </c>
      <c r="E63" s="174"/>
      <c r="F63" s="174"/>
      <c r="G63" s="174"/>
      <c r="H63" s="174"/>
      <c r="I63" s="175"/>
      <c r="J63" s="176">
        <f>J143</f>
        <v>0</v>
      </c>
      <c r="K63" s="172"/>
      <c r="L63" s="177"/>
    </row>
    <row r="64" spans="2:12" s="1" customFormat="1" ht="21.8" customHeight="1">
      <c r="B64" s="38"/>
      <c r="C64" s="39"/>
      <c r="D64" s="39"/>
      <c r="E64" s="39"/>
      <c r="F64" s="39"/>
      <c r="G64" s="39"/>
      <c r="H64" s="39"/>
      <c r="I64" s="130"/>
      <c r="J64" s="39"/>
      <c r="K64" s="39"/>
      <c r="L64" s="43"/>
    </row>
    <row r="65" spans="2:12" s="1" customFormat="1" ht="6.95" customHeight="1">
      <c r="B65" s="57"/>
      <c r="C65" s="58"/>
      <c r="D65" s="58"/>
      <c r="E65" s="58"/>
      <c r="F65" s="58"/>
      <c r="G65" s="58"/>
      <c r="H65" s="58"/>
      <c r="I65" s="154"/>
      <c r="J65" s="58"/>
      <c r="K65" s="58"/>
      <c r="L65" s="43"/>
    </row>
    <row r="69" spans="2:12" s="1" customFormat="1" ht="6.95" customHeight="1">
      <c r="B69" s="59"/>
      <c r="C69" s="60"/>
      <c r="D69" s="60"/>
      <c r="E69" s="60"/>
      <c r="F69" s="60"/>
      <c r="G69" s="60"/>
      <c r="H69" s="60"/>
      <c r="I69" s="157"/>
      <c r="J69" s="60"/>
      <c r="K69" s="60"/>
      <c r="L69" s="43"/>
    </row>
    <row r="70" spans="2:12" s="1" customFormat="1" ht="24.95" customHeight="1">
      <c r="B70" s="38"/>
      <c r="C70" s="23" t="s">
        <v>118</v>
      </c>
      <c r="D70" s="39"/>
      <c r="E70" s="39"/>
      <c r="F70" s="39"/>
      <c r="G70" s="39"/>
      <c r="H70" s="39"/>
      <c r="I70" s="130"/>
      <c r="J70" s="39"/>
      <c r="K70" s="39"/>
      <c r="L70" s="43"/>
    </row>
    <row r="71" spans="2:12" s="1" customFormat="1" ht="6.95" customHeight="1">
      <c r="B71" s="38"/>
      <c r="C71" s="39"/>
      <c r="D71" s="39"/>
      <c r="E71" s="39"/>
      <c r="F71" s="39"/>
      <c r="G71" s="39"/>
      <c r="H71" s="39"/>
      <c r="I71" s="130"/>
      <c r="J71" s="39"/>
      <c r="K71" s="39"/>
      <c r="L71" s="43"/>
    </row>
    <row r="72" spans="2:12" s="1" customFormat="1" ht="12" customHeight="1">
      <c r="B72" s="38"/>
      <c r="C72" s="32" t="s">
        <v>16</v>
      </c>
      <c r="D72" s="39"/>
      <c r="E72" s="39"/>
      <c r="F72" s="39"/>
      <c r="G72" s="39"/>
      <c r="H72" s="39"/>
      <c r="I72" s="130"/>
      <c r="J72" s="39"/>
      <c r="K72" s="39"/>
      <c r="L72" s="43"/>
    </row>
    <row r="73" spans="2:12" s="1" customFormat="1" ht="16.5" customHeight="1">
      <c r="B73" s="38"/>
      <c r="C73" s="39"/>
      <c r="D73" s="39"/>
      <c r="E73" s="158" t="str">
        <f>E7</f>
        <v>Domov Barbora - Stavební úpravy 1. a 2. NP, Pirknerovo nám. 206, KH</v>
      </c>
      <c r="F73" s="32"/>
      <c r="G73" s="32"/>
      <c r="H73" s="32"/>
      <c r="I73" s="130"/>
      <c r="J73" s="39"/>
      <c r="K73" s="39"/>
      <c r="L73" s="43"/>
    </row>
    <row r="74" spans="2:12" s="1" customFormat="1" ht="12" customHeight="1">
      <c r="B74" s="38"/>
      <c r="C74" s="32" t="s">
        <v>98</v>
      </c>
      <c r="D74" s="39"/>
      <c r="E74" s="39"/>
      <c r="F74" s="39"/>
      <c r="G74" s="39"/>
      <c r="H74" s="39"/>
      <c r="I74" s="130"/>
      <c r="J74" s="39"/>
      <c r="K74" s="39"/>
      <c r="L74" s="43"/>
    </row>
    <row r="75" spans="2:12" s="1" customFormat="1" ht="16.5" customHeight="1">
      <c r="B75" s="38"/>
      <c r="C75" s="39"/>
      <c r="D75" s="39"/>
      <c r="E75" s="64" t="str">
        <f>E9</f>
        <v xml:space="preserve">18709-EL -  Elektromontáž</v>
      </c>
      <c r="F75" s="39"/>
      <c r="G75" s="39"/>
      <c r="H75" s="39"/>
      <c r="I75" s="130"/>
      <c r="J75" s="39"/>
      <c r="K75" s="39"/>
      <c r="L75" s="43"/>
    </row>
    <row r="76" spans="2:12" s="1" customFormat="1" ht="6.95" customHeight="1">
      <c r="B76" s="38"/>
      <c r="C76" s="39"/>
      <c r="D76" s="39"/>
      <c r="E76" s="39"/>
      <c r="F76" s="39"/>
      <c r="G76" s="39"/>
      <c r="H76" s="39"/>
      <c r="I76" s="130"/>
      <c r="J76" s="39"/>
      <c r="K76" s="39"/>
      <c r="L76" s="43"/>
    </row>
    <row r="77" spans="2:12" s="1" customFormat="1" ht="12" customHeight="1">
      <c r="B77" s="38"/>
      <c r="C77" s="32" t="s">
        <v>21</v>
      </c>
      <c r="D77" s="39"/>
      <c r="E77" s="39"/>
      <c r="F77" s="27" t="str">
        <f>F12</f>
        <v>Pirknerovo nám. 206, Kutná Hora</v>
      </c>
      <c r="G77" s="39"/>
      <c r="H77" s="39"/>
      <c r="I77" s="132" t="s">
        <v>23</v>
      </c>
      <c r="J77" s="67" t="str">
        <f>IF(J12="","",J12)</f>
        <v>15. 5. 2019</v>
      </c>
      <c r="K77" s="39"/>
      <c r="L77" s="43"/>
    </row>
    <row r="78" spans="2:12" s="1" customFormat="1" ht="6.95" customHeight="1">
      <c r="B78" s="38"/>
      <c r="C78" s="39"/>
      <c r="D78" s="39"/>
      <c r="E78" s="39"/>
      <c r="F78" s="39"/>
      <c r="G78" s="39"/>
      <c r="H78" s="39"/>
      <c r="I78" s="130"/>
      <c r="J78" s="39"/>
      <c r="K78" s="39"/>
      <c r="L78" s="43"/>
    </row>
    <row r="79" spans="2:12" s="1" customFormat="1" ht="24.9" customHeight="1">
      <c r="B79" s="38"/>
      <c r="C79" s="32" t="s">
        <v>25</v>
      </c>
      <c r="D79" s="39"/>
      <c r="E79" s="39"/>
      <c r="F79" s="27" t="str">
        <f>E15</f>
        <v>Domov Barbora Kutná Hora, Pirknerovo nám. 228</v>
      </c>
      <c r="G79" s="39"/>
      <c r="H79" s="39"/>
      <c r="I79" s="132" t="s">
        <v>31</v>
      </c>
      <c r="J79" s="36" t="str">
        <f>E21</f>
        <v>Kutnohorská stavební projekce -ig Martin Hádek</v>
      </c>
      <c r="K79" s="39"/>
      <c r="L79" s="43"/>
    </row>
    <row r="80" spans="2:12" s="1" customFormat="1" ht="13.65" customHeight="1">
      <c r="B80" s="38"/>
      <c r="C80" s="32" t="s">
        <v>29</v>
      </c>
      <c r="D80" s="39"/>
      <c r="E80" s="39"/>
      <c r="F80" s="27" t="str">
        <f>IF(E18="","",E18)</f>
        <v>Vyplň údaj</v>
      </c>
      <c r="G80" s="39"/>
      <c r="H80" s="39"/>
      <c r="I80" s="132" t="s">
        <v>34</v>
      </c>
      <c r="J80" s="36" t="str">
        <f>E24</f>
        <v xml:space="preserve"> </v>
      </c>
      <c r="K80" s="39"/>
      <c r="L80" s="43"/>
    </row>
    <row r="81" spans="2:12" s="1" customFormat="1" ht="10.3" customHeight="1">
      <c r="B81" s="38"/>
      <c r="C81" s="39"/>
      <c r="D81" s="39"/>
      <c r="E81" s="39"/>
      <c r="F81" s="39"/>
      <c r="G81" s="39"/>
      <c r="H81" s="39"/>
      <c r="I81" s="130"/>
      <c r="J81" s="39"/>
      <c r="K81" s="39"/>
      <c r="L81" s="43"/>
    </row>
    <row r="82" spans="2:20" s="9" customFormat="1" ht="29.25" customHeight="1">
      <c r="B82" s="178"/>
      <c r="C82" s="179" t="s">
        <v>119</v>
      </c>
      <c r="D82" s="180" t="s">
        <v>57</v>
      </c>
      <c r="E82" s="180" t="s">
        <v>53</v>
      </c>
      <c r="F82" s="180" t="s">
        <v>54</v>
      </c>
      <c r="G82" s="180" t="s">
        <v>120</v>
      </c>
      <c r="H82" s="180" t="s">
        <v>121</v>
      </c>
      <c r="I82" s="181" t="s">
        <v>122</v>
      </c>
      <c r="J82" s="180" t="s">
        <v>102</v>
      </c>
      <c r="K82" s="182" t="s">
        <v>123</v>
      </c>
      <c r="L82" s="183"/>
      <c r="M82" s="87" t="s">
        <v>19</v>
      </c>
      <c r="N82" s="88" t="s">
        <v>42</v>
      </c>
      <c r="O82" s="88" t="s">
        <v>124</v>
      </c>
      <c r="P82" s="88" t="s">
        <v>125</v>
      </c>
      <c r="Q82" s="88" t="s">
        <v>126</v>
      </c>
      <c r="R82" s="88" t="s">
        <v>127</v>
      </c>
      <c r="S82" s="88" t="s">
        <v>128</v>
      </c>
      <c r="T82" s="89" t="s">
        <v>129</v>
      </c>
    </row>
    <row r="83" spans="2:63" s="1" customFormat="1" ht="22.8" customHeight="1">
      <c r="B83" s="38"/>
      <c r="C83" s="94" t="s">
        <v>130</v>
      </c>
      <c r="D83" s="39"/>
      <c r="E83" s="39"/>
      <c r="F83" s="39"/>
      <c r="G83" s="39"/>
      <c r="H83" s="39"/>
      <c r="I83" s="130"/>
      <c r="J83" s="184">
        <f>BK83</f>
        <v>0</v>
      </c>
      <c r="K83" s="39"/>
      <c r="L83" s="43"/>
      <c r="M83" s="90"/>
      <c r="N83" s="91"/>
      <c r="O83" s="91"/>
      <c r="P83" s="185">
        <f>P84</f>
        <v>0</v>
      </c>
      <c r="Q83" s="91"/>
      <c r="R83" s="185">
        <f>R84</f>
        <v>0.07643000000000001</v>
      </c>
      <c r="S83" s="91"/>
      <c r="T83" s="186">
        <f>T84</f>
        <v>0</v>
      </c>
      <c r="AT83" s="17" t="s">
        <v>71</v>
      </c>
      <c r="AU83" s="17" t="s">
        <v>103</v>
      </c>
      <c r="BK83" s="187">
        <f>BK84</f>
        <v>0</v>
      </c>
    </row>
    <row r="84" spans="2:63" s="10" customFormat="1" ht="25.9" customHeight="1">
      <c r="B84" s="188"/>
      <c r="C84" s="189"/>
      <c r="D84" s="190" t="s">
        <v>71</v>
      </c>
      <c r="E84" s="191" t="s">
        <v>439</v>
      </c>
      <c r="F84" s="191" t="s">
        <v>439</v>
      </c>
      <c r="G84" s="189"/>
      <c r="H84" s="189"/>
      <c r="I84" s="192"/>
      <c r="J84" s="193">
        <f>BK84</f>
        <v>0</v>
      </c>
      <c r="K84" s="189"/>
      <c r="L84" s="194"/>
      <c r="M84" s="195"/>
      <c r="N84" s="196"/>
      <c r="O84" s="196"/>
      <c r="P84" s="197">
        <f>P85+P137+P143</f>
        <v>0</v>
      </c>
      <c r="Q84" s="196"/>
      <c r="R84" s="197">
        <f>R85+R137+R143</f>
        <v>0.07643000000000001</v>
      </c>
      <c r="S84" s="196"/>
      <c r="T84" s="198">
        <f>T85+T137+T143</f>
        <v>0</v>
      </c>
      <c r="AR84" s="199" t="s">
        <v>629</v>
      </c>
      <c r="AT84" s="200" t="s">
        <v>71</v>
      </c>
      <c r="AU84" s="200" t="s">
        <v>72</v>
      </c>
      <c r="AY84" s="199" t="s">
        <v>133</v>
      </c>
      <c r="BK84" s="201">
        <f>BK85+BK137+BK143</f>
        <v>0</v>
      </c>
    </row>
    <row r="85" spans="2:63" s="10" customFormat="1" ht="22.8" customHeight="1">
      <c r="B85" s="188"/>
      <c r="C85" s="189"/>
      <c r="D85" s="190" t="s">
        <v>71</v>
      </c>
      <c r="E85" s="202" t="s">
        <v>1407</v>
      </c>
      <c r="F85" s="202" t="s">
        <v>1408</v>
      </c>
      <c r="G85" s="189"/>
      <c r="H85" s="189"/>
      <c r="I85" s="192"/>
      <c r="J85" s="203">
        <f>BK85</f>
        <v>0</v>
      </c>
      <c r="K85" s="189"/>
      <c r="L85" s="194"/>
      <c r="M85" s="195"/>
      <c r="N85" s="196"/>
      <c r="O85" s="196"/>
      <c r="P85" s="197">
        <f>SUM(P86:P136)</f>
        <v>0</v>
      </c>
      <c r="Q85" s="196"/>
      <c r="R85" s="197">
        <f>SUM(R86:R136)</f>
        <v>0.07211000000000001</v>
      </c>
      <c r="S85" s="196"/>
      <c r="T85" s="198">
        <f>SUM(T86:T136)</f>
        <v>0</v>
      </c>
      <c r="AR85" s="199" t="s">
        <v>629</v>
      </c>
      <c r="AT85" s="200" t="s">
        <v>71</v>
      </c>
      <c r="AU85" s="200" t="s">
        <v>80</v>
      </c>
      <c r="AY85" s="199" t="s">
        <v>133</v>
      </c>
      <c r="BK85" s="201">
        <f>SUM(BK86:BK136)</f>
        <v>0</v>
      </c>
    </row>
    <row r="86" spans="2:65" s="1" customFormat="1" ht="16.5" customHeight="1">
      <c r="B86" s="38"/>
      <c r="C86" s="204" t="s">
        <v>80</v>
      </c>
      <c r="D86" s="204" t="s">
        <v>136</v>
      </c>
      <c r="E86" s="205" t="s">
        <v>1409</v>
      </c>
      <c r="F86" s="206" t="s">
        <v>1410</v>
      </c>
      <c r="G86" s="207" t="s">
        <v>184</v>
      </c>
      <c r="H86" s="208">
        <v>27</v>
      </c>
      <c r="I86" s="209"/>
      <c r="J86" s="210">
        <f>ROUND(I86*H86,2)</f>
        <v>0</v>
      </c>
      <c r="K86" s="206" t="s">
        <v>19</v>
      </c>
      <c r="L86" s="43"/>
      <c r="M86" s="211" t="s">
        <v>19</v>
      </c>
      <c r="N86" s="212" t="s">
        <v>44</v>
      </c>
      <c r="O86" s="79"/>
      <c r="P86" s="213">
        <f>O86*H86</f>
        <v>0</v>
      </c>
      <c r="Q86" s="213">
        <v>0</v>
      </c>
      <c r="R86" s="213">
        <f>Q86*H86</f>
        <v>0</v>
      </c>
      <c r="S86" s="213">
        <v>0</v>
      </c>
      <c r="T86" s="214">
        <f>S86*H86</f>
        <v>0</v>
      </c>
      <c r="AR86" s="17" t="s">
        <v>502</v>
      </c>
      <c r="AT86" s="17" t="s">
        <v>136</v>
      </c>
      <c r="AU86" s="17" t="s">
        <v>142</v>
      </c>
      <c r="AY86" s="17" t="s">
        <v>133</v>
      </c>
      <c r="BE86" s="215">
        <f>IF(N86="základní",J86,0)</f>
        <v>0</v>
      </c>
      <c r="BF86" s="215">
        <f>IF(N86="snížená",J86,0)</f>
        <v>0</v>
      </c>
      <c r="BG86" s="215">
        <f>IF(N86="zákl. přenesená",J86,0)</f>
        <v>0</v>
      </c>
      <c r="BH86" s="215">
        <f>IF(N86="sníž. přenesená",J86,0)</f>
        <v>0</v>
      </c>
      <c r="BI86" s="215">
        <f>IF(N86="nulová",J86,0)</f>
        <v>0</v>
      </c>
      <c r="BJ86" s="17" t="s">
        <v>142</v>
      </c>
      <c r="BK86" s="215">
        <f>ROUND(I86*H86,2)</f>
        <v>0</v>
      </c>
      <c r="BL86" s="17" t="s">
        <v>502</v>
      </c>
      <c r="BM86" s="17" t="s">
        <v>1411</v>
      </c>
    </row>
    <row r="87" spans="2:65" s="1" customFormat="1" ht="16.5" customHeight="1">
      <c r="B87" s="38"/>
      <c r="C87" s="230" t="s">
        <v>142</v>
      </c>
      <c r="D87" s="230" t="s">
        <v>439</v>
      </c>
      <c r="E87" s="231" t="s">
        <v>1412</v>
      </c>
      <c r="F87" s="232" t="s">
        <v>1413</v>
      </c>
      <c r="G87" s="233" t="s">
        <v>184</v>
      </c>
      <c r="H87" s="234">
        <v>27</v>
      </c>
      <c r="I87" s="235"/>
      <c r="J87" s="236">
        <f>ROUND(I87*H87,2)</f>
        <v>0</v>
      </c>
      <c r="K87" s="232" t="s">
        <v>19</v>
      </c>
      <c r="L87" s="237"/>
      <c r="M87" s="238" t="s">
        <v>19</v>
      </c>
      <c r="N87" s="239" t="s">
        <v>44</v>
      </c>
      <c r="O87" s="79"/>
      <c r="P87" s="213">
        <f>O87*H87</f>
        <v>0</v>
      </c>
      <c r="Q87" s="213">
        <v>5E-05</v>
      </c>
      <c r="R87" s="213">
        <f>Q87*H87</f>
        <v>0.00135</v>
      </c>
      <c r="S87" s="213">
        <v>0</v>
      </c>
      <c r="T87" s="214">
        <f>S87*H87</f>
        <v>0</v>
      </c>
      <c r="AR87" s="17" t="s">
        <v>187</v>
      </c>
      <c r="AT87" s="17" t="s">
        <v>439</v>
      </c>
      <c r="AU87" s="17" t="s">
        <v>142</v>
      </c>
      <c r="AY87" s="17" t="s">
        <v>133</v>
      </c>
      <c r="BE87" s="215">
        <f>IF(N87="základní",J87,0)</f>
        <v>0</v>
      </c>
      <c r="BF87" s="215">
        <f>IF(N87="snížená",J87,0)</f>
        <v>0</v>
      </c>
      <c r="BG87" s="215">
        <f>IF(N87="zákl. přenesená",J87,0)</f>
        <v>0</v>
      </c>
      <c r="BH87" s="215">
        <f>IF(N87="sníž. přenesená",J87,0)</f>
        <v>0</v>
      </c>
      <c r="BI87" s="215">
        <f>IF(N87="nulová",J87,0)</f>
        <v>0</v>
      </c>
      <c r="BJ87" s="17" t="s">
        <v>142</v>
      </c>
      <c r="BK87" s="215">
        <f>ROUND(I87*H87,2)</f>
        <v>0</v>
      </c>
      <c r="BL87" s="17" t="s">
        <v>187</v>
      </c>
      <c r="BM87" s="17" t="s">
        <v>1414</v>
      </c>
    </row>
    <row r="88" spans="2:65" s="1" customFormat="1" ht="16.5" customHeight="1">
      <c r="B88" s="38"/>
      <c r="C88" s="204" t="s">
        <v>629</v>
      </c>
      <c r="D88" s="204" t="s">
        <v>136</v>
      </c>
      <c r="E88" s="205" t="s">
        <v>1415</v>
      </c>
      <c r="F88" s="206" t="s">
        <v>1416</v>
      </c>
      <c r="G88" s="207" t="s">
        <v>184</v>
      </c>
      <c r="H88" s="208">
        <v>8</v>
      </c>
      <c r="I88" s="209"/>
      <c r="J88" s="210">
        <f>ROUND(I88*H88,2)</f>
        <v>0</v>
      </c>
      <c r="K88" s="206" t="s">
        <v>19</v>
      </c>
      <c r="L88" s="43"/>
      <c r="M88" s="211" t="s">
        <v>19</v>
      </c>
      <c r="N88" s="212" t="s">
        <v>44</v>
      </c>
      <c r="O88" s="79"/>
      <c r="P88" s="213">
        <f>O88*H88</f>
        <v>0</v>
      </c>
      <c r="Q88" s="213">
        <v>0</v>
      </c>
      <c r="R88" s="213">
        <f>Q88*H88</f>
        <v>0</v>
      </c>
      <c r="S88" s="213">
        <v>0</v>
      </c>
      <c r="T88" s="214">
        <f>S88*H88</f>
        <v>0</v>
      </c>
      <c r="AR88" s="17" t="s">
        <v>502</v>
      </c>
      <c r="AT88" s="17" t="s">
        <v>136</v>
      </c>
      <c r="AU88" s="17" t="s">
        <v>142</v>
      </c>
      <c r="AY88" s="17" t="s">
        <v>133</v>
      </c>
      <c r="BE88" s="215">
        <f>IF(N88="základní",J88,0)</f>
        <v>0</v>
      </c>
      <c r="BF88" s="215">
        <f>IF(N88="snížená",J88,0)</f>
        <v>0</v>
      </c>
      <c r="BG88" s="215">
        <f>IF(N88="zákl. přenesená",J88,0)</f>
        <v>0</v>
      </c>
      <c r="BH88" s="215">
        <f>IF(N88="sníž. přenesená",J88,0)</f>
        <v>0</v>
      </c>
      <c r="BI88" s="215">
        <f>IF(N88="nulová",J88,0)</f>
        <v>0</v>
      </c>
      <c r="BJ88" s="17" t="s">
        <v>142</v>
      </c>
      <c r="BK88" s="215">
        <f>ROUND(I88*H88,2)</f>
        <v>0</v>
      </c>
      <c r="BL88" s="17" t="s">
        <v>502</v>
      </c>
      <c r="BM88" s="17" t="s">
        <v>1417</v>
      </c>
    </row>
    <row r="89" spans="2:65" s="1" customFormat="1" ht="16.5" customHeight="1">
      <c r="B89" s="38"/>
      <c r="C89" s="230" t="s">
        <v>141</v>
      </c>
      <c r="D89" s="230" t="s">
        <v>439</v>
      </c>
      <c r="E89" s="231" t="s">
        <v>1418</v>
      </c>
      <c r="F89" s="232" t="s">
        <v>1419</v>
      </c>
      <c r="G89" s="233" t="s">
        <v>184</v>
      </c>
      <c r="H89" s="234">
        <v>8</v>
      </c>
      <c r="I89" s="235"/>
      <c r="J89" s="236">
        <f>ROUND(I89*H89,2)</f>
        <v>0</v>
      </c>
      <c r="K89" s="232" t="s">
        <v>19</v>
      </c>
      <c r="L89" s="237"/>
      <c r="M89" s="238" t="s">
        <v>19</v>
      </c>
      <c r="N89" s="239" t="s">
        <v>44</v>
      </c>
      <c r="O89" s="79"/>
      <c r="P89" s="213">
        <f>O89*H89</f>
        <v>0</v>
      </c>
      <c r="Q89" s="213">
        <v>0.00019</v>
      </c>
      <c r="R89" s="213">
        <f>Q89*H89</f>
        <v>0.00152</v>
      </c>
      <c r="S89" s="213">
        <v>0</v>
      </c>
      <c r="T89" s="214">
        <f>S89*H89</f>
        <v>0</v>
      </c>
      <c r="AR89" s="17" t="s">
        <v>187</v>
      </c>
      <c r="AT89" s="17" t="s">
        <v>439</v>
      </c>
      <c r="AU89" s="17" t="s">
        <v>142</v>
      </c>
      <c r="AY89" s="17" t="s">
        <v>133</v>
      </c>
      <c r="BE89" s="215">
        <f>IF(N89="základní",J89,0)</f>
        <v>0</v>
      </c>
      <c r="BF89" s="215">
        <f>IF(N89="snížená",J89,0)</f>
        <v>0</v>
      </c>
      <c r="BG89" s="215">
        <f>IF(N89="zákl. přenesená",J89,0)</f>
        <v>0</v>
      </c>
      <c r="BH89" s="215">
        <f>IF(N89="sníž. přenesená",J89,0)</f>
        <v>0</v>
      </c>
      <c r="BI89" s="215">
        <f>IF(N89="nulová",J89,0)</f>
        <v>0</v>
      </c>
      <c r="BJ89" s="17" t="s">
        <v>142</v>
      </c>
      <c r="BK89" s="215">
        <f>ROUND(I89*H89,2)</f>
        <v>0</v>
      </c>
      <c r="BL89" s="17" t="s">
        <v>187</v>
      </c>
      <c r="BM89" s="17" t="s">
        <v>1420</v>
      </c>
    </row>
    <row r="90" spans="2:65" s="1" customFormat="1" ht="16.5" customHeight="1">
      <c r="B90" s="38"/>
      <c r="C90" s="204" t="s">
        <v>167</v>
      </c>
      <c r="D90" s="204" t="s">
        <v>136</v>
      </c>
      <c r="E90" s="205" t="s">
        <v>1421</v>
      </c>
      <c r="F90" s="206" t="s">
        <v>1422</v>
      </c>
      <c r="G90" s="207" t="s">
        <v>184</v>
      </c>
      <c r="H90" s="208">
        <v>2</v>
      </c>
      <c r="I90" s="209"/>
      <c r="J90" s="210">
        <f>ROUND(I90*H90,2)</f>
        <v>0</v>
      </c>
      <c r="K90" s="206" t="s">
        <v>19</v>
      </c>
      <c r="L90" s="43"/>
      <c r="M90" s="211" t="s">
        <v>19</v>
      </c>
      <c r="N90" s="212" t="s">
        <v>44</v>
      </c>
      <c r="O90" s="79"/>
      <c r="P90" s="213">
        <f>O90*H90</f>
        <v>0</v>
      </c>
      <c r="Q90" s="213">
        <v>0</v>
      </c>
      <c r="R90" s="213">
        <f>Q90*H90</f>
        <v>0</v>
      </c>
      <c r="S90" s="213">
        <v>0</v>
      </c>
      <c r="T90" s="214">
        <f>S90*H90</f>
        <v>0</v>
      </c>
      <c r="AR90" s="17" t="s">
        <v>502</v>
      </c>
      <c r="AT90" s="17" t="s">
        <v>136</v>
      </c>
      <c r="AU90" s="17" t="s">
        <v>142</v>
      </c>
      <c r="AY90" s="17" t="s">
        <v>133</v>
      </c>
      <c r="BE90" s="215">
        <f>IF(N90="základní",J90,0)</f>
        <v>0</v>
      </c>
      <c r="BF90" s="215">
        <f>IF(N90="snížená",J90,0)</f>
        <v>0</v>
      </c>
      <c r="BG90" s="215">
        <f>IF(N90="zákl. přenesená",J90,0)</f>
        <v>0</v>
      </c>
      <c r="BH90" s="215">
        <f>IF(N90="sníž. přenesená",J90,0)</f>
        <v>0</v>
      </c>
      <c r="BI90" s="215">
        <f>IF(N90="nulová",J90,0)</f>
        <v>0</v>
      </c>
      <c r="BJ90" s="17" t="s">
        <v>142</v>
      </c>
      <c r="BK90" s="215">
        <f>ROUND(I90*H90,2)</f>
        <v>0</v>
      </c>
      <c r="BL90" s="17" t="s">
        <v>502</v>
      </c>
      <c r="BM90" s="17" t="s">
        <v>1423</v>
      </c>
    </row>
    <row r="91" spans="2:65" s="1" customFormat="1" ht="16.5" customHeight="1">
      <c r="B91" s="38"/>
      <c r="C91" s="204" t="s">
        <v>636</v>
      </c>
      <c r="D91" s="204" t="s">
        <v>136</v>
      </c>
      <c r="E91" s="205" t="s">
        <v>1424</v>
      </c>
      <c r="F91" s="206" t="s">
        <v>1425</v>
      </c>
      <c r="G91" s="207" t="s">
        <v>184</v>
      </c>
      <c r="H91" s="208">
        <v>14</v>
      </c>
      <c r="I91" s="209"/>
      <c r="J91" s="210">
        <f>ROUND(I91*H91,2)</f>
        <v>0</v>
      </c>
      <c r="K91" s="206" t="s">
        <v>19</v>
      </c>
      <c r="L91" s="43"/>
      <c r="M91" s="211" t="s">
        <v>19</v>
      </c>
      <c r="N91" s="212" t="s">
        <v>44</v>
      </c>
      <c r="O91" s="79"/>
      <c r="P91" s="213">
        <f>O91*H91</f>
        <v>0</v>
      </c>
      <c r="Q91" s="213">
        <v>0</v>
      </c>
      <c r="R91" s="213">
        <f>Q91*H91</f>
        <v>0</v>
      </c>
      <c r="S91" s="213">
        <v>0</v>
      </c>
      <c r="T91" s="214">
        <f>S91*H91</f>
        <v>0</v>
      </c>
      <c r="AR91" s="17" t="s">
        <v>502</v>
      </c>
      <c r="AT91" s="17" t="s">
        <v>136</v>
      </c>
      <c r="AU91" s="17" t="s">
        <v>142</v>
      </c>
      <c r="AY91" s="17" t="s">
        <v>133</v>
      </c>
      <c r="BE91" s="215">
        <f>IF(N91="základní",J91,0)</f>
        <v>0</v>
      </c>
      <c r="BF91" s="215">
        <f>IF(N91="snížená",J91,0)</f>
        <v>0</v>
      </c>
      <c r="BG91" s="215">
        <f>IF(N91="zákl. přenesená",J91,0)</f>
        <v>0</v>
      </c>
      <c r="BH91" s="215">
        <f>IF(N91="sníž. přenesená",J91,0)</f>
        <v>0</v>
      </c>
      <c r="BI91" s="215">
        <f>IF(N91="nulová",J91,0)</f>
        <v>0</v>
      </c>
      <c r="BJ91" s="17" t="s">
        <v>142</v>
      </c>
      <c r="BK91" s="215">
        <f>ROUND(I91*H91,2)</f>
        <v>0</v>
      </c>
      <c r="BL91" s="17" t="s">
        <v>502</v>
      </c>
      <c r="BM91" s="17" t="s">
        <v>1426</v>
      </c>
    </row>
    <row r="92" spans="2:65" s="1" customFormat="1" ht="16.5" customHeight="1">
      <c r="B92" s="38"/>
      <c r="C92" s="204" t="s">
        <v>751</v>
      </c>
      <c r="D92" s="204" t="s">
        <v>136</v>
      </c>
      <c r="E92" s="205" t="s">
        <v>1427</v>
      </c>
      <c r="F92" s="206" t="s">
        <v>1428</v>
      </c>
      <c r="G92" s="207" t="s">
        <v>184</v>
      </c>
      <c r="H92" s="208">
        <v>3</v>
      </c>
      <c r="I92" s="209"/>
      <c r="J92" s="210">
        <f>ROUND(I92*H92,2)</f>
        <v>0</v>
      </c>
      <c r="K92" s="206" t="s">
        <v>19</v>
      </c>
      <c r="L92" s="43"/>
      <c r="M92" s="211" t="s">
        <v>19</v>
      </c>
      <c r="N92" s="212" t="s">
        <v>44</v>
      </c>
      <c r="O92" s="79"/>
      <c r="P92" s="213">
        <f>O92*H92</f>
        <v>0</v>
      </c>
      <c r="Q92" s="213">
        <v>0</v>
      </c>
      <c r="R92" s="213">
        <f>Q92*H92</f>
        <v>0</v>
      </c>
      <c r="S92" s="213">
        <v>0</v>
      </c>
      <c r="T92" s="214">
        <f>S92*H92</f>
        <v>0</v>
      </c>
      <c r="AR92" s="17" t="s">
        <v>502</v>
      </c>
      <c r="AT92" s="17" t="s">
        <v>136</v>
      </c>
      <c r="AU92" s="17" t="s">
        <v>142</v>
      </c>
      <c r="AY92" s="17" t="s">
        <v>133</v>
      </c>
      <c r="BE92" s="215">
        <f>IF(N92="základní",J92,0)</f>
        <v>0</v>
      </c>
      <c r="BF92" s="215">
        <f>IF(N92="snížená",J92,0)</f>
        <v>0</v>
      </c>
      <c r="BG92" s="215">
        <f>IF(N92="zákl. přenesená",J92,0)</f>
        <v>0</v>
      </c>
      <c r="BH92" s="215">
        <f>IF(N92="sníž. přenesená",J92,0)</f>
        <v>0</v>
      </c>
      <c r="BI92" s="215">
        <f>IF(N92="nulová",J92,0)</f>
        <v>0</v>
      </c>
      <c r="BJ92" s="17" t="s">
        <v>142</v>
      </c>
      <c r="BK92" s="215">
        <f>ROUND(I92*H92,2)</f>
        <v>0</v>
      </c>
      <c r="BL92" s="17" t="s">
        <v>502</v>
      </c>
      <c r="BM92" s="17" t="s">
        <v>1429</v>
      </c>
    </row>
    <row r="93" spans="2:65" s="1" customFormat="1" ht="16.5" customHeight="1">
      <c r="B93" s="38"/>
      <c r="C93" s="204" t="s">
        <v>179</v>
      </c>
      <c r="D93" s="204" t="s">
        <v>136</v>
      </c>
      <c r="E93" s="205" t="s">
        <v>1430</v>
      </c>
      <c r="F93" s="206" t="s">
        <v>1431</v>
      </c>
      <c r="G93" s="207" t="s">
        <v>184</v>
      </c>
      <c r="H93" s="208">
        <v>2</v>
      </c>
      <c r="I93" s="209"/>
      <c r="J93" s="210">
        <f>ROUND(I93*H93,2)</f>
        <v>0</v>
      </c>
      <c r="K93" s="206" t="s">
        <v>19</v>
      </c>
      <c r="L93" s="43"/>
      <c r="M93" s="211" t="s">
        <v>19</v>
      </c>
      <c r="N93" s="212" t="s">
        <v>44</v>
      </c>
      <c r="O93" s="79"/>
      <c r="P93" s="213">
        <f>O93*H93</f>
        <v>0</v>
      </c>
      <c r="Q93" s="213">
        <v>0</v>
      </c>
      <c r="R93" s="213">
        <f>Q93*H93</f>
        <v>0</v>
      </c>
      <c r="S93" s="213">
        <v>0</v>
      </c>
      <c r="T93" s="214">
        <f>S93*H93</f>
        <v>0</v>
      </c>
      <c r="AR93" s="17" t="s">
        <v>502</v>
      </c>
      <c r="AT93" s="17" t="s">
        <v>136</v>
      </c>
      <c r="AU93" s="17" t="s">
        <v>142</v>
      </c>
      <c r="AY93" s="17" t="s">
        <v>133</v>
      </c>
      <c r="BE93" s="215">
        <f>IF(N93="základní",J93,0)</f>
        <v>0</v>
      </c>
      <c r="BF93" s="215">
        <f>IF(N93="snížená",J93,0)</f>
        <v>0</v>
      </c>
      <c r="BG93" s="215">
        <f>IF(N93="zákl. přenesená",J93,0)</f>
        <v>0</v>
      </c>
      <c r="BH93" s="215">
        <f>IF(N93="sníž. přenesená",J93,0)</f>
        <v>0</v>
      </c>
      <c r="BI93" s="215">
        <f>IF(N93="nulová",J93,0)</f>
        <v>0</v>
      </c>
      <c r="BJ93" s="17" t="s">
        <v>142</v>
      </c>
      <c r="BK93" s="215">
        <f>ROUND(I93*H93,2)</f>
        <v>0</v>
      </c>
      <c r="BL93" s="17" t="s">
        <v>502</v>
      </c>
      <c r="BM93" s="17" t="s">
        <v>1432</v>
      </c>
    </row>
    <row r="94" spans="2:65" s="1" customFormat="1" ht="16.5" customHeight="1">
      <c r="B94" s="38"/>
      <c r="C94" s="204" t="s">
        <v>239</v>
      </c>
      <c r="D94" s="204" t="s">
        <v>136</v>
      </c>
      <c r="E94" s="205" t="s">
        <v>1433</v>
      </c>
      <c r="F94" s="206" t="s">
        <v>1434</v>
      </c>
      <c r="G94" s="207" t="s">
        <v>184</v>
      </c>
      <c r="H94" s="208">
        <v>7</v>
      </c>
      <c r="I94" s="209"/>
      <c r="J94" s="210">
        <f>ROUND(I94*H94,2)</f>
        <v>0</v>
      </c>
      <c r="K94" s="206" t="s">
        <v>19</v>
      </c>
      <c r="L94" s="43"/>
      <c r="M94" s="211" t="s">
        <v>19</v>
      </c>
      <c r="N94" s="212" t="s">
        <v>44</v>
      </c>
      <c r="O94" s="79"/>
      <c r="P94" s="213">
        <f>O94*H94</f>
        <v>0</v>
      </c>
      <c r="Q94" s="213">
        <v>0</v>
      </c>
      <c r="R94" s="213">
        <f>Q94*H94</f>
        <v>0</v>
      </c>
      <c r="S94" s="213">
        <v>0</v>
      </c>
      <c r="T94" s="214">
        <f>S94*H94</f>
        <v>0</v>
      </c>
      <c r="AR94" s="17" t="s">
        <v>502</v>
      </c>
      <c r="AT94" s="17" t="s">
        <v>136</v>
      </c>
      <c r="AU94" s="17" t="s">
        <v>142</v>
      </c>
      <c r="AY94" s="17" t="s">
        <v>133</v>
      </c>
      <c r="BE94" s="215">
        <f>IF(N94="základní",J94,0)</f>
        <v>0</v>
      </c>
      <c r="BF94" s="215">
        <f>IF(N94="snížená",J94,0)</f>
        <v>0</v>
      </c>
      <c r="BG94" s="215">
        <f>IF(N94="zákl. přenesená",J94,0)</f>
        <v>0</v>
      </c>
      <c r="BH94" s="215">
        <f>IF(N94="sníž. přenesená",J94,0)</f>
        <v>0</v>
      </c>
      <c r="BI94" s="215">
        <f>IF(N94="nulová",J94,0)</f>
        <v>0</v>
      </c>
      <c r="BJ94" s="17" t="s">
        <v>142</v>
      </c>
      <c r="BK94" s="215">
        <f>ROUND(I94*H94,2)</f>
        <v>0</v>
      </c>
      <c r="BL94" s="17" t="s">
        <v>502</v>
      </c>
      <c r="BM94" s="17" t="s">
        <v>1435</v>
      </c>
    </row>
    <row r="95" spans="2:65" s="1" customFormat="1" ht="16.5" customHeight="1">
      <c r="B95" s="38"/>
      <c r="C95" s="230" t="s">
        <v>652</v>
      </c>
      <c r="D95" s="230" t="s">
        <v>439</v>
      </c>
      <c r="E95" s="231" t="s">
        <v>1436</v>
      </c>
      <c r="F95" s="232" t="s">
        <v>1437</v>
      </c>
      <c r="G95" s="233" t="s">
        <v>184</v>
      </c>
      <c r="H95" s="234">
        <v>7</v>
      </c>
      <c r="I95" s="235"/>
      <c r="J95" s="236">
        <f>ROUND(I95*H95,2)</f>
        <v>0</v>
      </c>
      <c r="K95" s="232" t="s">
        <v>19</v>
      </c>
      <c r="L95" s="237"/>
      <c r="M95" s="238" t="s">
        <v>19</v>
      </c>
      <c r="N95" s="239" t="s">
        <v>44</v>
      </c>
      <c r="O95" s="79"/>
      <c r="P95" s="213">
        <f>O95*H95</f>
        <v>0</v>
      </c>
      <c r="Q95" s="213">
        <v>0</v>
      </c>
      <c r="R95" s="213">
        <f>Q95*H95</f>
        <v>0</v>
      </c>
      <c r="S95" s="213">
        <v>0</v>
      </c>
      <c r="T95" s="214">
        <f>S95*H95</f>
        <v>0</v>
      </c>
      <c r="AR95" s="17" t="s">
        <v>187</v>
      </c>
      <c r="AT95" s="17" t="s">
        <v>439</v>
      </c>
      <c r="AU95" s="17" t="s">
        <v>142</v>
      </c>
      <c r="AY95" s="17" t="s">
        <v>133</v>
      </c>
      <c r="BE95" s="215">
        <f>IF(N95="základní",J95,0)</f>
        <v>0</v>
      </c>
      <c r="BF95" s="215">
        <f>IF(N95="snížená",J95,0)</f>
        <v>0</v>
      </c>
      <c r="BG95" s="215">
        <f>IF(N95="zákl. přenesená",J95,0)</f>
        <v>0</v>
      </c>
      <c r="BH95" s="215">
        <f>IF(N95="sníž. přenesená",J95,0)</f>
        <v>0</v>
      </c>
      <c r="BI95" s="215">
        <f>IF(N95="nulová",J95,0)</f>
        <v>0</v>
      </c>
      <c r="BJ95" s="17" t="s">
        <v>142</v>
      </c>
      <c r="BK95" s="215">
        <f>ROUND(I95*H95,2)</f>
        <v>0</v>
      </c>
      <c r="BL95" s="17" t="s">
        <v>187</v>
      </c>
      <c r="BM95" s="17" t="s">
        <v>1438</v>
      </c>
    </row>
    <row r="96" spans="2:65" s="1" customFormat="1" ht="16.5" customHeight="1">
      <c r="B96" s="38"/>
      <c r="C96" s="204" t="s">
        <v>268</v>
      </c>
      <c r="D96" s="204" t="s">
        <v>136</v>
      </c>
      <c r="E96" s="205" t="s">
        <v>1439</v>
      </c>
      <c r="F96" s="206" t="s">
        <v>1440</v>
      </c>
      <c r="G96" s="207" t="s">
        <v>184</v>
      </c>
      <c r="H96" s="208">
        <v>1</v>
      </c>
      <c r="I96" s="209"/>
      <c r="J96" s="210">
        <f>ROUND(I96*H96,2)</f>
        <v>0</v>
      </c>
      <c r="K96" s="206" t="s">
        <v>19</v>
      </c>
      <c r="L96" s="43"/>
      <c r="M96" s="211" t="s">
        <v>19</v>
      </c>
      <c r="N96" s="212" t="s">
        <v>44</v>
      </c>
      <c r="O96" s="79"/>
      <c r="P96" s="213">
        <f>O96*H96</f>
        <v>0</v>
      </c>
      <c r="Q96" s="213">
        <v>0</v>
      </c>
      <c r="R96" s="213">
        <f>Q96*H96</f>
        <v>0</v>
      </c>
      <c r="S96" s="213">
        <v>0</v>
      </c>
      <c r="T96" s="214">
        <f>S96*H96</f>
        <v>0</v>
      </c>
      <c r="AR96" s="17" t="s">
        <v>502</v>
      </c>
      <c r="AT96" s="17" t="s">
        <v>136</v>
      </c>
      <c r="AU96" s="17" t="s">
        <v>142</v>
      </c>
      <c r="AY96" s="17" t="s">
        <v>133</v>
      </c>
      <c r="BE96" s="215">
        <f>IF(N96="základní",J96,0)</f>
        <v>0</v>
      </c>
      <c r="BF96" s="215">
        <f>IF(N96="snížená",J96,0)</f>
        <v>0</v>
      </c>
      <c r="BG96" s="215">
        <f>IF(N96="zákl. přenesená",J96,0)</f>
        <v>0</v>
      </c>
      <c r="BH96" s="215">
        <f>IF(N96="sníž. přenesená",J96,0)</f>
        <v>0</v>
      </c>
      <c r="BI96" s="215">
        <f>IF(N96="nulová",J96,0)</f>
        <v>0</v>
      </c>
      <c r="BJ96" s="17" t="s">
        <v>142</v>
      </c>
      <c r="BK96" s="215">
        <f>ROUND(I96*H96,2)</f>
        <v>0</v>
      </c>
      <c r="BL96" s="17" t="s">
        <v>502</v>
      </c>
      <c r="BM96" s="17" t="s">
        <v>1441</v>
      </c>
    </row>
    <row r="97" spans="2:65" s="1" customFormat="1" ht="16.5" customHeight="1">
      <c r="B97" s="38"/>
      <c r="C97" s="230" t="s">
        <v>273</v>
      </c>
      <c r="D97" s="230" t="s">
        <v>439</v>
      </c>
      <c r="E97" s="231" t="s">
        <v>1442</v>
      </c>
      <c r="F97" s="232" t="s">
        <v>1443</v>
      </c>
      <c r="G97" s="233" t="s">
        <v>184</v>
      </c>
      <c r="H97" s="234">
        <v>1</v>
      </c>
      <c r="I97" s="235"/>
      <c r="J97" s="236">
        <f>ROUND(I97*H97,2)</f>
        <v>0</v>
      </c>
      <c r="K97" s="232" t="s">
        <v>19</v>
      </c>
      <c r="L97" s="237"/>
      <c r="M97" s="238" t="s">
        <v>19</v>
      </c>
      <c r="N97" s="239" t="s">
        <v>44</v>
      </c>
      <c r="O97" s="79"/>
      <c r="P97" s="213">
        <f>O97*H97</f>
        <v>0</v>
      </c>
      <c r="Q97" s="213">
        <v>0</v>
      </c>
      <c r="R97" s="213">
        <f>Q97*H97</f>
        <v>0</v>
      </c>
      <c r="S97" s="213">
        <v>0</v>
      </c>
      <c r="T97" s="214">
        <f>S97*H97</f>
        <v>0</v>
      </c>
      <c r="AR97" s="17" t="s">
        <v>187</v>
      </c>
      <c r="AT97" s="17" t="s">
        <v>439</v>
      </c>
      <c r="AU97" s="17" t="s">
        <v>142</v>
      </c>
      <c r="AY97" s="17" t="s">
        <v>133</v>
      </c>
      <c r="BE97" s="215">
        <f>IF(N97="základní",J97,0)</f>
        <v>0</v>
      </c>
      <c r="BF97" s="215">
        <f>IF(N97="snížená",J97,0)</f>
        <v>0</v>
      </c>
      <c r="BG97" s="215">
        <f>IF(N97="zákl. přenesená",J97,0)</f>
        <v>0</v>
      </c>
      <c r="BH97" s="215">
        <f>IF(N97="sníž. přenesená",J97,0)</f>
        <v>0</v>
      </c>
      <c r="BI97" s="215">
        <f>IF(N97="nulová",J97,0)</f>
        <v>0</v>
      </c>
      <c r="BJ97" s="17" t="s">
        <v>142</v>
      </c>
      <c r="BK97" s="215">
        <f>ROUND(I97*H97,2)</f>
        <v>0</v>
      </c>
      <c r="BL97" s="17" t="s">
        <v>187</v>
      </c>
      <c r="BM97" s="17" t="s">
        <v>1444</v>
      </c>
    </row>
    <row r="98" spans="2:65" s="1" customFormat="1" ht="16.5" customHeight="1">
      <c r="B98" s="38"/>
      <c r="C98" s="204" t="s">
        <v>277</v>
      </c>
      <c r="D98" s="204" t="s">
        <v>136</v>
      </c>
      <c r="E98" s="205" t="s">
        <v>1445</v>
      </c>
      <c r="F98" s="206" t="s">
        <v>1446</v>
      </c>
      <c r="G98" s="207" t="s">
        <v>184</v>
      </c>
      <c r="H98" s="208">
        <v>5</v>
      </c>
      <c r="I98" s="209"/>
      <c r="J98" s="210">
        <f>ROUND(I98*H98,2)</f>
        <v>0</v>
      </c>
      <c r="K98" s="206" t="s">
        <v>19</v>
      </c>
      <c r="L98" s="43"/>
      <c r="M98" s="211" t="s">
        <v>19</v>
      </c>
      <c r="N98" s="212" t="s">
        <v>44</v>
      </c>
      <c r="O98" s="79"/>
      <c r="P98" s="213">
        <f>O98*H98</f>
        <v>0</v>
      </c>
      <c r="Q98" s="213">
        <v>0</v>
      </c>
      <c r="R98" s="213">
        <f>Q98*H98</f>
        <v>0</v>
      </c>
      <c r="S98" s="213">
        <v>0</v>
      </c>
      <c r="T98" s="214">
        <f>S98*H98</f>
        <v>0</v>
      </c>
      <c r="AR98" s="17" t="s">
        <v>502</v>
      </c>
      <c r="AT98" s="17" t="s">
        <v>136</v>
      </c>
      <c r="AU98" s="17" t="s">
        <v>142</v>
      </c>
      <c r="AY98" s="17" t="s">
        <v>133</v>
      </c>
      <c r="BE98" s="215">
        <f>IF(N98="základní",J98,0)</f>
        <v>0</v>
      </c>
      <c r="BF98" s="215">
        <f>IF(N98="snížená",J98,0)</f>
        <v>0</v>
      </c>
      <c r="BG98" s="215">
        <f>IF(N98="zákl. přenesená",J98,0)</f>
        <v>0</v>
      </c>
      <c r="BH98" s="215">
        <f>IF(N98="sníž. přenesená",J98,0)</f>
        <v>0</v>
      </c>
      <c r="BI98" s="215">
        <f>IF(N98="nulová",J98,0)</f>
        <v>0</v>
      </c>
      <c r="BJ98" s="17" t="s">
        <v>142</v>
      </c>
      <c r="BK98" s="215">
        <f>ROUND(I98*H98,2)</f>
        <v>0</v>
      </c>
      <c r="BL98" s="17" t="s">
        <v>502</v>
      </c>
      <c r="BM98" s="17" t="s">
        <v>1447</v>
      </c>
    </row>
    <row r="99" spans="2:65" s="1" customFormat="1" ht="16.5" customHeight="1">
      <c r="B99" s="38"/>
      <c r="C99" s="230" t="s">
        <v>281</v>
      </c>
      <c r="D99" s="230" t="s">
        <v>439</v>
      </c>
      <c r="E99" s="231" t="s">
        <v>1448</v>
      </c>
      <c r="F99" s="232" t="s">
        <v>1449</v>
      </c>
      <c r="G99" s="233" t="s">
        <v>184</v>
      </c>
      <c r="H99" s="234">
        <v>5</v>
      </c>
      <c r="I99" s="235"/>
      <c r="J99" s="236">
        <f>ROUND(I99*H99,2)</f>
        <v>0</v>
      </c>
      <c r="K99" s="232" t="s">
        <v>19</v>
      </c>
      <c r="L99" s="237"/>
      <c r="M99" s="238" t="s">
        <v>19</v>
      </c>
      <c r="N99" s="239" t="s">
        <v>44</v>
      </c>
      <c r="O99" s="79"/>
      <c r="P99" s="213">
        <f>O99*H99</f>
        <v>0</v>
      </c>
      <c r="Q99" s="213">
        <v>0.00039</v>
      </c>
      <c r="R99" s="213">
        <f>Q99*H99</f>
        <v>0.00195</v>
      </c>
      <c r="S99" s="213">
        <v>0</v>
      </c>
      <c r="T99" s="214">
        <f>S99*H99</f>
        <v>0</v>
      </c>
      <c r="AR99" s="17" t="s">
        <v>187</v>
      </c>
      <c r="AT99" s="17" t="s">
        <v>439</v>
      </c>
      <c r="AU99" s="17" t="s">
        <v>142</v>
      </c>
      <c r="AY99" s="17" t="s">
        <v>133</v>
      </c>
      <c r="BE99" s="215">
        <f>IF(N99="základní",J99,0)</f>
        <v>0</v>
      </c>
      <c r="BF99" s="215">
        <f>IF(N99="snížená",J99,0)</f>
        <v>0</v>
      </c>
      <c r="BG99" s="215">
        <f>IF(N99="zákl. přenesená",J99,0)</f>
        <v>0</v>
      </c>
      <c r="BH99" s="215">
        <f>IF(N99="sníž. přenesená",J99,0)</f>
        <v>0</v>
      </c>
      <c r="BI99" s="215">
        <f>IF(N99="nulová",J99,0)</f>
        <v>0</v>
      </c>
      <c r="BJ99" s="17" t="s">
        <v>142</v>
      </c>
      <c r="BK99" s="215">
        <f>ROUND(I99*H99,2)</f>
        <v>0</v>
      </c>
      <c r="BL99" s="17" t="s">
        <v>187</v>
      </c>
      <c r="BM99" s="17" t="s">
        <v>1450</v>
      </c>
    </row>
    <row r="100" spans="2:65" s="1" customFormat="1" ht="16.5" customHeight="1">
      <c r="B100" s="38"/>
      <c r="C100" s="204" t="s">
        <v>8</v>
      </c>
      <c r="D100" s="204" t="s">
        <v>136</v>
      </c>
      <c r="E100" s="205" t="s">
        <v>1451</v>
      </c>
      <c r="F100" s="206" t="s">
        <v>1452</v>
      </c>
      <c r="G100" s="207" t="s">
        <v>184</v>
      </c>
      <c r="H100" s="208">
        <v>2</v>
      </c>
      <c r="I100" s="209"/>
      <c r="J100" s="210">
        <f>ROUND(I100*H100,2)</f>
        <v>0</v>
      </c>
      <c r="K100" s="206" t="s">
        <v>19</v>
      </c>
      <c r="L100" s="43"/>
      <c r="M100" s="211" t="s">
        <v>19</v>
      </c>
      <c r="N100" s="212" t="s">
        <v>44</v>
      </c>
      <c r="O100" s="79"/>
      <c r="P100" s="213">
        <f>O100*H100</f>
        <v>0</v>
      </c>
      <c r="Q100" s="213">
        <v>0</v>
      </c>
      <c r="R100" s="213">
        <f>Q100*H100</f>
        <v>0</v>
      </c>
      <c r="S100" s="213">
        <v>0</v>
      </c>
      <c r="T100" s="214">
        <f>S100*H100</f>
        <v>0</v>
      </c>
      <c r="AR100" s="17" t="s">
        <v>502</v>
      </c>
      <c r="AT100" s="17" t="s">
        <v>136</v>
      </c>
      <c r="AU100" s="17" t="s">
        <v>142</v>
      </c>
      <c r="AY100" s="17" t="s">
        <v>133</v>
      </c>
      <c r="BE100" s="215">
        <f>IF(N100="základní",J100,0)</f>
        <v>0</v>
      </c>
      <c r="BF100" s="215">
        <f>IF(N100="snížená",J100,0)</f>
        <v>0</v>
      </c>
      <c r="BG100" s="215">
        <f>IF(N100="zákl. přenesená",J100,0)</f>
        <v>0</v>
      </c>
      <c r="BH100" s="215">
        <f>IF(N100="sníž. přenesená",J100,0)</f>
        <v>0</v>
      </c>
      <c r="BI100" s="215">
        <f>IF(N100="nulová",J100,0)</f>
        <v>0</v>
      </c>
      <c r="BJ100" s="17" t="s">
        <v>142</v>
      </c>
      <c r="BK100" s="215">
        <f>ROUND(I100*H100,2)</f>
        <v>0</v>
      </c>
      <c r="BL100" s="17" t="s">
        <v>502</v>
      </c>
      <c r="BM100" s="17" t="s">
        <v>1453</v>
      </c>
    </row>
    <row r="101" spans="2:65" s="1" customFormat="1" ht="16.5" customHeight="1">
      <c r="B101" s="38"/>
      <c r="C101" s="230" t="s">
        <v>228</v>
      </c>
      <c r="D101" s="230" t="s">
        <v>439</v>
      </c>
      <c r="E101" s="231" t="s">
        <v>1454</v>
      </c>
      <c r="F101" s="232" t="s">
        <v>1455</v>
      </c>
      <c r="G101" s="233" t="s">
        <v>184</v>
      </c>
      <c r="H101" s="234">
        <v>2</v>
      </c>
      <c r="I101" s="235"/>
      <c r="J101" s="236">
        <f>ROUND(I101*H101,2)</f>
        <v>0</v>
      </c>
      <c r="K101" s="232" t="s">
        <v>19</v>
      </c>
      <c r="L101" s="237"/>
      <c r="M101" s="238" t="s">
        <v>19</v>
      </c>
      <c r="N101" s="239" t="s">
        <v>44</v>
      </c>
      <c r="O101" s="79"/>
      <c r="P101" s="213">
        <f>O101*H101</f>
        <v>0</v>
      </c>
      <c r="Q101" s="213">
        <v>0</v>
      </c>
      <c r="R101" s="213">
        <f>Q101*H101</f>
        <v>0</v>
      </c>
      <c r="S101" s="213">
        <v>0</v>
      </c>
      <c r="T101" s="214">
        <f>S101*H101</f>
        <v>0</v>
      </c>
      <c r="AR101" s="17" t="s">
        <v>187</v>
      </c>
      <c r="AT101" s="17" t="s">
        <v>439</v>
      </c>
      <c r="AU101" s="17" t="s">
        <v>142</v>
      </c>
      <c r="AY101" s="17" t="s">
        <v>133</v>
      </c>
      <c r="BE101" s="215">
        <f>IF(N101="základní",J101,0)</f>
        <v>0</v>
      </c>
      <c r="BF101" s="215">
        <f>IF(N101="snížená",J101,0)</f>
        <v>0</v>
      </c>
      <c r="BG101" s="215">
        <f>IF(N101="zákl. přenesená",J101,0)</f>
        <v>0</v>
      </c>
      <c r="BH101" s="215">
        <f>IF(N101="sníž. přenesená",J101,0)</f>
        <v>0</v>
      </c>
      <c r="BI101" s="215">
        <f>IF(N101="nulová",J101,0)</f>
        <v>0</v>
      </c>
      <c r="BJ101" s="17" t="s">
        <v>142</v>
      </c>
      <c r="BK101" s="215">
        <f>ROUND(I101*H101,2)</f>
        <v>0</v>
      </c>
      <c r="BL101" s="17" t="s">
        <v>187</v>
      </c>
      <c r="BM101" s="17" t="s">
        <v>1456</v>
      </c>
    </row>
    <row r="102" spans="2:65" s="1" customFormat="1" ht="16.5" customHeight="1">
      <c r="B102" s="38"/>
      <c r="C102" s="204" t="s">
        <v>292</v>
      </c>
      <c r="D102" s="204" t="s">
        <v>136</v>
      </c>
      <c r="E102" s="205" t="s">
        <v>1457</v>
      </c>
      <c r="F102" s="206" t="s">
        <v>1458</v>
      </c>
      <c r="G102" s="207" t="s">
        <v>184</v>
      </c>
      <c r="H102" s="208">
        <v>8</v>
      </c>
      <c r="I102" s="209"/>
      <c r="J102" s="210">
        <f>ROUND(I102*H102,2)</f>
        <v>0</v>
      </c>
      <c r="K102" s="206" t="s">
        <v>19</v>
      </c>
      <c r="L102" s="43"/>
      <c r="M102" s="211" t="s">
        <v>19</v>
      </c>
      <c r="N102" s="212" t="s">
        <v>44</v>
      </c>
      <c r="O102" s="79"/>
      <c r="P102" s="213">
        <f>O102*H102</f>
        <v>0</v>
      </c>
      <c r="Q102" s="213">
        <v>0</v>
      </c>
      <c r="R102" s="213">
        <f>Q102*H102</f>
        <v>0</v>
      </c>
      <c r="S102" s="213">
        <v>0</v>
      </c>
      <c r="T102" s="214">
        <f>S102*H102</f>
        <v>0</v>
      </c>
      <c r="AR102" s="17" t="s">
        <v>502</v>
      </c>
      <c r="AT102" s="17" t="s">
        <v>136</v>
      </c>
      <c r="AU102" s="17" t="s">
        <v>142</v>
      </c>
      <c r="AY102" s="17" t="s">
        <v>133</v>
      </c>
      <c r="BE102" s="215">
        <f>IF(N102="základní",J102,0)</f>
        <v>0</v>
      </c>
      <c r="BF102" s="215">
        <f>IF(N102="snížená",J102,0)</f>
        <v>0</v>
      </c>
      <c r="BG102" s="215">
        <f>IF(N102="zákl. přenesená",J102,0)</f>
        <v>0</v>
      </c>
      <c r="BH102" s="215">
        <f>IF(N102="sníž. přenesená",J102,0)</f>
        <v>0</v>
      </c>
      <c r="BI102" s="215">
        <f>IF(N102="nulová",J102,0)</f>
        <v>0</v>
      </c>
      <c r="BJ102" s="17" t="s">
        <v>142</v>
      </c>
      <c r="BK102" s="215">
        <f>ROUND(I102*H102,2)</f>
        <v>0</v>
      </c>
      <c r="BL102" s="17" t="s">
        <v>502</v>
      </c>
      <c r="BM102" s="17" t="s">
        <v>1459</v>
      </c>
    </row>
    <row r="103" spans="2:65" s="1" customFormat="1" ht="16.5" customHeight="1">
      <c r="B103" s="38"/>
      <c r="C103" s="230" t="s">
        <v>690</v>
      </c>
      <c r="D103" s="230" t="s">
        <v>439</v>
      </c>
      <c r="E103" s="231" t="s">
        <v>1460</v>
      </c>
      <c r="F103" s="232" t="s">
        <v>1461</v>
      </c>
      <c r="G103" s="233" t="s">
        <v>184</v>
      </c>
      <c r="H103" s="234">
        <v>3</v>
      </c>
      <c r="I103" s="235"/>
      <c r="J103" s="236">
        <f>ROUND(I103*H103,2)</f>
        <v>0</v>
      </c>
      <c r="K103" s="232" t="s">
        <v>19</v>
      </c>
      <c r="L103" s="237"/>
      <c r="M103" s="238" t="s">
        <v>19</v>
      </c>
      <c r="N103" s="239" t="s">
        <v>44</v>
      </c>
      <c r="O103" s="79"/>
      <c r="P103" s="213">
        <f>O103*H103</f>
        <v>0</v>
      </c>
      <c r="Q103" s="213">
        <v>0</v>
      </c>
      <c r="R103" s="213">
        <f>Q103*H103</f>
        <v>0</v>
      </c>
      <c r="S103" s="213">
        <v>0</v>
      </c>
      <c r="T103" s="214">
        <f>S103*H103</f>
        <v>0</v>
      </c>
      <c r="AR103" s="17" t="s">
        <v>187</v>
      </c>
      <c r="AT103" s="17" t="s">
        <v>439</v>
      </c>
      <c r="AU103" s="17" t="s">
        <v>142</v>
      </c>
      <c r="AY103" s="17" t="s">
        <v>133</v>
      </c>
      <c r="BE103" s="215">
        <f>IF(N103="základní",J103,0)</f>
        <v>0</v>
      </c>
      <c r="BF103" s="215">
        <f>IF(N103="snížená",J103,0)</f>
        <v>0</v>
      </c>
      <c r="BG103" s="215">
        <f>IF(N103="zákl. přenesená",J103,0)</f>
        <v>0</v>
      </c>
      <c r="BH103" s="215">
        <f>IF(N103="sníž. přenesená",J103,0)</f>
        <v>0</v>
      </c>
      <c r="BI103" s="215">
        <f>IF(N103="nulová",J103,0)</f>
        <v>0</v>
      </c>
      <c r="BJ103" s="17" t="s">
        <v>142</v>
      </c>
      <c r="BK103" s="215">
        <f>ROUND(I103*H103,2)</f>
        <v>0</v>
      </c>
      <c r="BL103" s="17" t="s">
        <v>187</v>
      </c>
      <c r="BM103" s="17" t="s">
        <v>1462</v>
      </c>
    </row>
    <row r="104" spans="2:65" s="1" customFormat="1" ht="16.5" customHeight="1">
      <c r="B104" s="38"/>
      <c r="C104" s="230" t="s">
        <v>694</v>
      </c>
      <c r="D104" s="230" t="s">
        <v>439</v>
      </c>
      <c r="E104" s="231" t="s">
        <v>1463</v>
      </c>
      <c r="F104" s="232" t="s">
        <v>1464</v>
      </c>
      <c r="G104" s="233" t="s">
        <v>184</v>
      </c>
      <c r="H104" s="234">
        <v>5</v>
      </c>
      <c r="I104" s="235"/>
      <c r="J104" s="236">
        <f>ROUND(I104*H104,2)</f>
        <v>0</v>
      </c>
      <c r="K104" s="232" t="s">
        <v>19</v>
      </c>
      <c r="L104" s="237"/>
      <c r="M104" s="238" t="s">
        <v>19</v>
      </c>
      <c r="N104" s="239" t="s">
        <v>44</v>
      </c>
      <c r="O104" s="79"/>
      <c r="P104" s="213">
        <f>O104*H104</f>
        <v>0</v>
      </c>
      <c r="Q104" s="213">
        <v>0</v>
      </c>
      <c r="R104" s="213">
        <f>Q104*H104</f>
        <v>0</v>
      </c>
      <c r="S104" s="213">
        <v>0</v>
      </c>
      <c r="T104" s="214">
        <f>S104*H104</f>
        <v>0</v>
      </c>
      <c r="AR104" s="17" t="s">
        <v>187</v>
      </c>
      <c r="AT104" s="17" t="s">
        <v>439</v>
      </c>
      <c r="AU104" s="17" t="s">
        <v>142</v>
      </c>
      <c r="AY104" s="17" t="s">
        <v>133</v>
      </c>
      <c r="BE104" s="215">
        <f>IF(N104="základní",J104,0)</f>
        <v>0</v>
      </c>
      <c r="BF104" s="215">
        <f>IF(N104="snížená",J104,0)</f>
        <v>0</v>
      </c>
      <c r="BG104" s="215">
        <f>IF(N104="zákl. přenesená",J104,0)</f>
        <v>0</v>
      </c>
      <c r="BH104" s="215">
        <f>IF(N104="sníž. přenesená",J104,0)</f>
        <v>0</v>
      </c>
      <c r="BI104" s="215">
        <f>IF(N104="nulová",J104,0)</f>
        <v>0</v>
      </c>
      <c r="BJ104" s="17" t="s">
        <v>142</v>
      </c>
      <c r="BK104" s="215">
        <f>ROUND(I104*H104,2)</f>
        <v>0</v>
      </c>
      <c r="BL104" s="17" t="s">
        <v>187</v>
      </c>
      <c r="BM104" s="17" t="s">
        <v>1465</v>
      </c>
    </row>
    <row r="105" spans="2:65" s="1" customFormat="1" ht="16.5" customHeight="1">
      <c r="B105" s="38"/>
      <c r="C105" s="204" t="s">
        <v>304</v>
      </c>
      <c r="D105" s="204" t="s">
        <v>136</v>
      </c>
      <c r="E105" s="205" t="s">
        <v>1466</v>
      </c>
      <c r="F105" s="206" t="s">
        <v>1467</v>
      </c>
      <c r="G105" s="207" t="s">
        <v>184</v>
      </c>
      <c r="H105" s="208">
        <v>5</v>
      </c>
      <c r="I105" s="209"/>
      <c r="J105" s="210">
        <f>ROUND(I105*H105,2)</f>
        <v>0</v>
      </c>
      <c r="K105" s="206" t="s">
        <v>19</v>
      </c>
      <c r="L105" s="43"/>
      <c r="M105" s="211" t="s">
        <v>19</v>
      </c>
      <c r="N105" s="212" t="s">
        <v>44</v>
      </c>
      <c r="O105" s="79"/>
      <c r="P105" s="213">
        <f>O105*H105</f>
        <v>0</v>
      </c>
      <c r="Q105" s="213">
        <v>0</v>
      </c>
      <c r="R105" s="213">
        <f>Q105*H105</f>
        <v>0</v>
      </c>
      <c r="S105" s="213">
        <v>0</v>
      </c>
      <c r="T105" s="214">
        <f>S105*H105</f>
        <v>0</v>
      </c>
      <c r="AR105" s="17" t="s">
        <v>502</v>
      </c>
      <c r="AT105" s="17" t="s">
        <v>136</v>
      </c>
      <c r="AU105" s="17" t="s">
        <v>142</v>
      </c>
      <c r="AY105" s="17" t="s">
        <v>133</v>
      </c>
      <c r="BE105" s="215">
        <f>IF(N105="základní",J105,0)</f>
        <v>0</v>
      </c>
      <c r="BF105" s="215">
        <f>IF(N105="snížená",J105,0)</f>
        <v>0</v>
      </c>
      <c r="BG105" s="215">
        <f>IF(N105="zákl. přenesená",J105,0)</f>
        <v>0</v>
      </c>
      <c r="BH105" s="215">
        <f>IF(N105="sníž. přenesená",J105,0)</f>
        <v>0</v>
      </c>
      <c r="BI105" s="215">
        <f>IF(N105="nulová",J105,0)</f>
        <v>0</v>
      </c>
      <c r="BJ105" s="17" t="s">
        <v>142</v>
      </c>
      <c r="BK105" s="215">
        <f>ROUND(I105*H105,2)</f>
        <v>0</v>
      </c>
      <c r="BL105" s="17" t="s">
        <v>502</v>
      </c>
      <c r="BM105" s="17" t="s">
        <v>1468</v>
      </c>
    </row>
    <row r="106" spans="2:65" s="1" customFormat="1" ht="16.5" customHeight="1">
      <c r="B106" s="38"/>
      <c r="C106" s="230" t="s">
        <v>7</v>
      </c>
      <c r="D106" s="230" t="s">
        <v>439</v>
      </c>
      <c r="E106" s="231" t="s">
        <v>1469</v>
      </c>
      <c r="F106" s="232" t="s">
        <v>1470</v>
      </c>
      <c r="G106" s="233" t="s">
        <v>184</v>
      </c>
      <c r="H106" s="234">
        <v>5</v>
      </c>
      <c r="I106" s="235"/>
      <c r="J106" s="236">
        <f>ROUND(I106*H106,2)</f>
        <v>0</v>
      </c>
      <c r="K106" s="232" t="s">
        <v>19</v>
      </c>
      <c r="L106" s="237"/>
      <c r="M106" s="238" t="s">
        <v>19</v>
      </c>
      <c r="N106" s="239" t="s">
        <v>44</v>
      </c>
      <c r="O106" s="79"/>
      <c r="P106" s="213">
        <f>O106*H106</f>
        <v>0</v>
      </c>
      <c r="Q106" s="213">
        <v>0</v>
      </c>
      <c r="R106" s="213">
        <f>Q106*H106</f>
        <v>0</v>
      </c>
      <c r="S106" s="213">
        <v>0</v>
      </c>
      <c r="T106" s="214">
        <f>S106*H106</f>
        <v>0</v>
      </c>
      <c r="AR106" s="17" t="s">
        <v>187</v>
      </c>
      <c r="AT106" s="17" t="s">
        <v>439</v>
      </c>
      <c r="AU106" s="17" t="s">
        <v>142</v>
      </c>
      <c r="AY106" s="17" t="s">
        <v>133</v>
      </c>
      <c r="BE106" s="215">
        <f>IF(N106="základní",J106,0)</f>
        <v>0</v>
      </c>
      <c r="BF106" s="215">
        <f>IF(N106="snížená",J106,0)</f>
        <v>0</v>
      </c>
      <c r="BG106" s="215">
        <f>IF(N106="zákl. přenesená",J106,0)</f>
        <v>0</v>
      </c>
      <c r="BH106" s="215">
        <f>IF(N106="sníž. přenesená",J106,0)</f>
        <v>0</v>
      </c>
      <c r="BI106" s="215">
        <f>IF(N106="nulová",J106,0)</f>
        <v>0</v>
      </c>
      <c r="BJ106" s="17" t="s">
        <v>142</v>
      </c>
      <c r="BK106" s="215">
        <f>ROUND(I106*H106,2)</f>
        <v>0</v>
      </c>
      <c r="BL106" s="17" t="s">
        <v>187</v>
      </c>
      <c r="BM106" s="17" t="s">
        <v>1471</v>
      </c>
    </row>
    <row r="107" spans="2:65" s="1" customFormat="1" ht="16.5" customHeight="1">
      <c r="B107" s="38"/>
      <c r="C107" s="204" t="s">
        <v>312</v>
      </c>
      <c r="D107" s="204" t="s">
        <v>136</v>
      </c>
      <c r="E107" s="205" t="s">
        <v>1472</v>
      </c>
      <c r="F107" s="206" t="s">
        <v>1473</v>
      </c>
      <c r="G107" s="207" t="s">
        <v>184</v>
      </c>
      <c r="H107" s="208">
        <v>1</v>
      </c>
      <c r="I107" s="209"/>
      <c r="J107" s="210">
        <f>ROUND(I107*H107,2)</f>
        <v>0</v>
      </c>
      <c r="K107" s="206" t="s">
        <v>19</v>
      </c>
      <c r="L107" s="43"/>
      <c r="M107" s="211" t="s">
        <v>19</v>
      </c>
      <c r="N107" s="212" t="s">
        <v>44</v>
      </c>
      <c r="O107" s="79"/>
      <c r="P107" s="213">
        <f>O107*H107</f>
        <v>0</v>
      </c>
      <c r="Q107" s="213">
        <v>0</v>
      </c>
      <c r="R107" s="213">
        <f>Q107*H107</f>
        <v>0</v>
      </c>
      <c r="S107" s="213">
        <v>0</v>
      </c>
      <c r="T107" s="214">
        <f>S107*H107</f>
        <v>0</v>
      </c>
      <c r="AR107" s="17" t="s">
        <v>502</v>
      </c>
      <c r="AT107" s="17" t="s">
        <v>136</v>
      </c>
      <c r="AU107" s="17" t="s">
        <v>142</v>
      </c>
      <c r="AY107" s="17" t="s">
        <v>133</v>
      </c>
      <c r="BE107" s="215">
        <f>IF(N107="základní",J107,0)</f>
        <v>0</v>
      </c>
      <c r="BF107" s="215">
        <f>IF(N107="snížená",J107,0)</f>
        <v>0</v>
      </c>
      <c r="BG107" s="215">
        <f>IF(N107="zákl. přenesená",J107,0)</f>
        <v>0</v>
      </c>
      <c r="BH107" s="215">
        <f>IF(N107="sníž. přenesená",J107,0)</f>
        <v>0</v>
      </c>
      <c r="BI107" s="215">
        <f>IF(N107="nulová",J107,0)</f>
        <v>0</v>
      </c>
      <c r="BJ107" s="17" t="s">
        <v>142</v>
      </c>
      <c r="BK107" s="215">
        <f>ROUND(I107*H107,2)</f>
        <v>0</v>
      </c>
      <c r="BL107" s="17" t="s">
        <v>502</v>
      </c>
      <c r="BM107" s="17" t="s">
        <v>1474</v>
      </c>
    </row>
    <row r="108" spans="2:65" s="1" customFormat="1" ht="16.5" customHeight="1">
      <c r="B108" s="38"/>
      <c r="C108" s="230" t="s">
        <v>320</v>
      </c>
      <c r="D108" s="230" t="s">
        <v>439</v>
      </c>
      <c r="E108" s="231" t="s">
        <v>1475</v>
      </c>
      <c r="F108" s="232" t="s">
        <v>1476</v>
      </c>
      <c r="G108" s="233" t="s">
        <v>184</v>
      </c>
      <c r="H108" s="234">
        <v>1</v>
      </c>
      <c r="I108" s="235"/>
      <c r="J108" s="236">
        <f>ROUND(I108*H108,2)</f>
        <v>0</v>
      </c>
      <c r="K108" s="232" t="s">
        <v>19</v>
      </c>
      <c r="L108" s="237"/>
      <c r="M108" s="238" t="s">
        <v>19</v>
      </c>
      <c r="N108" s="239" t="s">
        <v>44</v>
      </c>
      <c r="O108" s="79"/>
      <c r="P108" s="213">
        <f>O108*H108</f>
        <v>0</v>
      </c>
      <c r="Q108" s="213">
        <v>0.0004</v>
      </c>
      <c r="R108" s="213">
        <f>Q108*H108</f>
        <v>0.0004</v>
      </c>
      <c r="S108" s="213">
        <v>0</v>
      </c>
      <c r="T108" s="214">
        <f>S108*H108</f>
        <v>0</v>
      </c>
      <c r="AR108" s="17" t="s">
        <v>187</v>
      </c>
      <c r="AT108" s="17" t="s">
        <v>439</v>
      </c>
      <c r="AU108" s="17" t="s">
        <v>142</v>
      </c>
      <c r="AY108" s="17" t="s">
        <v>133</v>
      </c>
      <c r="BE108" s="215">
        <f>IF(N108="základní",J108,0)</f>
        <v>0</v>
      </c>
      <c r="BF108" s="215">
        <f>IF(N108="snížená",J108,0)</f>
        <v>0</v>
      </c>
      <c r="BG108" s="215">
        <f>IF(N108="zákl. přenesená",J108,0)</f>
        <v>0</v>
      </c>
      <c r="BH108" s="215">
        <f>IF(N108="sníž. přenesená",J108,0)</f>
        <v>0</v>
      </c>
      <c r="BI108" s="215">
        <f>IF(N108="nulová",J108,0)</f>
        <v>0</v>
      </c>
      <c r="BJ108" s="17" t="s">
        <v>142</v>
      </c>
      <c r="BK108" s="215">
        <f>ROUND(I108*H108,2)</f>
        <v>0</v>
      </c>
      <c r="BL108" s="17" t="s">
        <v>187</v>
      </c>
      <c r="BM108" s="17" t="s">
        <v>1477</v>
      </c>
    </row>
    <row r="109" spans="2:65" s="1" customFormat="1" ht="16.5" customHeight="1">
      <c r="B109" s="38"/>
      <c r="C109" s="204" t="s">
        <v>324</v>
      </c>
      <c r="D109" s="204" t="s">
        <v>136</v>
      </c>
      <c r="E109" s="205" t="s">
        <v>1478</v>
      </c>
      <c r="F109" s="206" t="s">
        <v>1479</v>
      </c>
      <c r="G109" s="207" t="s">
        <v>184</v>
      </c>
      <c r="H109" s="208">
        <v>1</v>
      </c>
      <c r="I109" s="209"/>
      <c r="J109" s="210">
        <f>ROUND(I109*H109,2)</f>
        <v>0</v>
      </c>
      <c r="K109" s="206" t="s">
        <v>19</v>
      </c>
      <c r="L109" s="43"/>
      <c r="M109" s="211" t="s">
        <v>19</v>
      </c>
      <c r="N109" s="212" t="s">
        <v>44</v>
      </c>
      <c r="O109" s="79"/>
      <c r="P109" s="213">
        <f>O109*H109</f>
        <v>0</v>
      </c>
      <c r="Q109" s="213">
        <v>0</v>
      </c>
      <c r="R109" s="213">
        <f>Q109*H109</f>
        <v>0</v>
      </c>
      <c r="S109" s="213">
        <v>0</v>
      </c>
      <c r="T109" s="214">
        <f>S109*H109</f>
        <v>0</v>
      </c>
      <c r="AR109" s="17" t="s">
        <v>502</v>
      </c>
      <c r="AT109" s="17" t="s">
        <v>136</v>
      </c>
      <c r="AU109" s="17" t="s">
        <v>142</v>
      </c>
      <c r="AY109" s="17" t="s">
        <v>133</v>
      </c>
      <c r="BE109" s="215">
        <f>IF(N109="základní",J109,0)</f>
        <v>0</v>
      </c>
      <c r="BF109" s="215">
        <f>IF(N109="snížená",J109,0)</f>
        <v>0</v>
      </c>
      <c r="BG109" s="215">
        <f>IF(N109="zákl. přenesená",J109,0)</f>
        <v>0</v>
      </c>
      <c r="BH109" s="215">
        <f>IF(N109="sníž. přenesená",J109,0)</f>
        <v>0</v>
      </c>
      <c r="BI109" s="215">
        <f>IF(N109="nulová",J109,0)</f>
        <v>0</v>
      </c>
      <c r="BJ109" s="17" t="s">
        <v>142</v>
      </c>
      <c r="BK109" s="215">
        <f>ROUND(I109*H109,2)</f>
        <v>0</v>
      </c>
      <c r="BL109" s="17" t="s">
        <v>502</v>
      </c>
      <c r="BM109" s="17" t="s">
        <v>1480</v>
      </c>
    </row>
    <row r="110" spans="2:65" s="1" customFormat="1" ht="16.5" customHeight="1">
      <c r="B110" s="38"/>
      <c r="C110" s="230" t="s">
        <v>329</v>
      </c>
      <c r="D110" s="230" t="s">
        <v>439</v>
      </c>
      <c r="E110" s="231" t="s">
        <v>1481</v>
      </c>
      <c r="F110" s="232" t="s">
        <v>1482</v>
      </c>
      <c r="G110" s="233" t="s">
        <v>184</v>
      </c>
      <c r="H110" s="234">
        <v>1</v>
      </c>
      <c r="I110" s="235"/>
      <c r="J110" s="236">
        <f>ROUND(I110*H110,2)</f>
        <v>0</v>
      </c>
      <c r="K110" s="232" t="s">
        <v>19</v>
      </c>
      <c r="L110" s="237"/>
      <c r="M110" s="238" t="s">
        <v>19</v>
      </c>
      <c r="N110" s="239" t="s">
        <v>44</v>
      </c>
      <c r="O110" s="79"/>
      <c r="P110" s="213">
        <f>O110*H110</f>
        <v>0</v>
      </c>
      <c r="Q110" s="213">
        <v>0</v>
      </c>
      <c r="R110" s="213">
        <f>Q110*H110</f>
        <v>0</v>
      </c>
      <c r="S110" s="213">
        <v>0</v>
      </c>
      <c r="T110" s="214">
        <f>S110*H110</f>
        <v>0</v>
      </c>
      <c r="AR110" s="17" t="s">
        <v>1483</v>
      </c>
      <c r="AT110" s="17" t="s">
        <v>439</v>
      </c>
      <c r="AU110" s="17" t="s">
        <v>142</v>
      </c>
      <c r="AY110" s="17" t="s">
        <v>133</v>
      </c>
      <c r="BE110" s="215">
        <f>IF(N110="základní",J110,0)</f>
        <v>0</v>
      </c>
      <c r="BF110" s="215">
        <f>IF(N110="snížená",J110,0)</f>
        <v>0</v>
      </c>
      <c r="BG110" s="215">
        <f>IF(N110="zákl. přenesená",J110,0)</f>
        <v>0</v>
      </c>
      <c r="BH110" s="215">
        <f>IF(N110="sníž. přenesená",J110,0)</f>
        <v>0</v>
      </c>
      <c r="BI110" s="215">
        <f>IF(N110="nulová",J110,0)</f>
        <v>0</v>
      </c>
      <c r="BJ110" s="17" t="s">
        <v>142</v>
      </c>
      <c r="BK110" s="215">
        <f>ROUND(I110*H110,2)</f>
        <v>0</v>
      </c>
      <c r="BL110" s="17" t="s">
        <v>502</v>
      </c>
      <c r="BM110" s="17" t="s">
        <v>1484</v>
      </c>
    </row>
    <row r="111" spans="2:65" s="1" customFormat="1" ht="16.5" customHeight="1">
      <c r="B111" s="38"/>
      <c r="C111" s="230" t="s">
        <v>663</v>
      </c>
      <c r="D111" s="230" t="s">
        <v>439</v>
      </c>
      <c r="E111" s="231" t="s">
        <v>1485</v>
      </c>
      <c r="F111" s="232" t="s">
        <v>1486</v>
      </c>
      <c r="G111" s="233" t="s">
        <v>184</v>
      </c>
      <c r="H111" s="234">
        <v>1</v>
      </c>
      <c r="I111" s="235"/>
      <c r="J111" s="236">
        <f>ROUND(I111*H111,2)</f>
        <v>0</v>
      </c>
      <c r="K111" s="232" t="s">
        <v>19</v>
      </c>
      <c r="L111" s="237"/>
      <c r="M111" s="238" t="s">
        <v>19</v>
      </c>
      <c r="N111" s="239" t="s">
        <v>44</v>
      </c>
      <c r="O111" s="79"/>
      <c r="P111" s="213">
        <f>O111*H111</f>
        <v>0</v>
      </c>
      <c r="Q111" s="213">
        <v>0</v>
      </c>
      <c r="R111" s="213">
        <f>Q111*H111</f>
        <v>0</v>
      </c>
      <c r="S111" s="213">
        <v>0</v>
      </c>
      <c r="T111" s="214">
        <f>S111*H111</f>
        <v>0</v>
      </c>
      <c r="AR111" s="17" t="s">
        <v>1483</v>
      </c>
      <c r="AT111" s="17" t="s">
        <v>439</v>
      </c>
      <c r="AU111" s="17" t="s">
        <v>142</v>
      </c>
      <c r="AY111" s="17" t="s">
        <v>133</v>
      </c>
      <c r="BE111" s="215">
        <f>IF(N111="základní",J111,0)</f>
        <v>0</v>
      </c>
      <c r="BF111" s="215">
        <f>IF(N111="snížená",J111,0)</f>
        <v>0</v>
      </c>
      <c r="BG111" s="215">
        <f>IF(N111="zákl. přenesená",J111,0)</f>
        <v>0</v>
      </c>
      <c r="BH111" s="215">
        <f>IF(N111="sníž. přenesená",J111,0)</f>
        <v>0</v>
      </c>
      <c r="BI111" s="215">
        <f>IF(N111="nulová",J111,0)</f>
        <v>0</v>
      </c>
      <c r="BJ111" s="17" t="s">
        <v>142</v>
      </c>
      <c r="BK111" s="215">
        <f>ROUND(I111*H111,2)</f>
        <v>0</v>
      </c>
      <c r="BL111" s="17" t="s">
        <v>502</v>
      </c>
      <c r="BM111" s="17" t="s">
        <v>1487</v>
      </c>
    </row>
    <row r="112" spans="2:65" s="1" customFormat="1" ht="16.5" customHeight="1">
      <c r="B112" s="38"/>
      <c r="C112" s="204" t="s">
        <v>676</v>
      </c>
      <c r="D112" s="204" t="s">
        <v>136</v>
      </c>
      <c r="E112" s="205" t="s">
        <v>1488</v>
      </c>
      <c r="F112" s="206" t="s">
        <v>1489</v>
      </c>
      <c r="G112" s="207" t="s">
        <v>184</v>
      </c>
      <c r="H112" s="208">
        <v>7</v>
      </c>
      <c r="I112" s="209"/>
      <c r="J112" s="210">
        <f>ROUND(I112*H112,2)</f>
        <v>0</v>
      </c>
      <c r="K112" s="206" t="s">
        <v>19</v>
      </c>
      <c r="L112" s="43"/>
      <c r="M112" s="211" t="s">
        <v>19</v>
      </c>
      <c r="N112" s="212" t="s">
        <v>44</v>
      </c>
      <c r="O112" s="79"/>
      <c r="P112" s="213">
        <f>O112*H112</f>
        <v>0</v>
      </c>
      <c r="Q112" s="213">
        <v>0</v>
      </c>
      <c r="R112" s="213">
        <f>Q112*H112</f>
        <v>0</v>
      </c>
      <c r="S112" s="213">
        <v>0</v>
      </c>
      <c r="T112" s="214">
        <f>S112*H112</f>
        <v>0</v>
      </c>
      <c r="AR112" s="17" t="s">
        <v>502</v>
      </c>
      <c r="AT112" s="17" t="s">
        <v>136</v>
      </c>
      <c r="AU112" s="17" t="s">
        <v>142</v>
      </c>
      <c r="AY112" s="17" t="s">
        <v>133</v>
      </c>
      <c r="BE112" s="215">
        <f>IF(N112="základní",J112,0)</f>
        <v>0</v>
      </c>
      <c r="BF112" s="215">
        <f>IF(N112="snížená",J112,0)</f>
        <v>0</v>
      </c>
      <c r="BG112" s="215">
        <f>IF(N112="zákl. přenesená",J112,0)</f>
        <v>0</v>
      </c>
      <c r="BH112" s="215">
        <f>IF(N112="sníž. přenesená",J112,0)</f>
        <v>0</v>
      </c>
      <c r="BI112" s="215">
        <f>IF(N112="nulová",J112,0)</f>
        <v>0</v>
      </c>
      <c r="BJ112" s="17" t="s">
        <v>142</v>
      </c>
      <c r="BK112" s="215">
        <f>ROUND(I112*H112,2)</f>
        <v>0</v>
      </c>
      <c r="BL112" s="17" t="s">
        <v>502</v>
      </c>
      <c r="BM112" s="17" t="s">
        <v>1490</v>
      </c>
    </row>
    <row r="113" spans="2:65" s="1" customFormat="1" ht="16.5" customHeight="1">
      <c r="B113" s="38"/>
      <c r="C113" s="230" t="s">
        <v>342</v>
      </c>
      <c r="D113" s="230" t="s">
        <v>439</v>
      </c>
      <c r="E113" s="231" t="s">
        <v>1491</v>
      </c>
      <c r="F113" s="232" t="s">
        <v>1492</v>
      </c>
      <c r="G113" s="233" t="s">
        <v>1493</v>
      </c>
      <c r="H113" s="234">
        <v>3</v>
      </c>
      <c r="I113" s="235"/>
      <c r="J113" s="236">
        <f>ROUND(I113*H113,2)</f>
        <v>0</v>
      </c>
      <c r="K113" s="232" t="s">
        <v>19</v>
      </c>
      <c r="L113" s="237"/>
      <c r="M113" s="238" t="s">
        <v>19</v>
      </c>
      <c r="N113" s="239" t="s">
        <v>44</v>
      </c>
      <c r="O113" s="79"/>
      <c r="P113" s="213">
        <f>O113*H113</f>
        <v>0</v>
      </c>
      <c r="Q113" s="213">
        <v>0</v>
      </c>
      <c r="R113" s="213">
        <f>Q113*H113</f>
        <v>0</v>
      </c>
      <c r="S113" s="213">
        <v>0</v>
      </c>
      <c r="T113" s="214">
        <f>S113*H113</f>
        <v>0</v>
      </c>
      <c r="AR113" s="17" t="s">
        <v>187</v>
      </c>
      <c r="AT113" s="17" t="s">
        <v>439</v>
      </c>
      <c r="AU113" s="17" t="s">
        <v>142</v>
      </c>
      <c r="AY113" s="17" t="s">
        <v>133</v>
      </c>
      <c r="BE113" s="215">
        <f>IF(N113="základní",J113,0)</f>
        <v>0</v>
      </c>
      <c r="BF113" s="215">
        <f>IF(N113="snížená",J113,0)</f>
        <v>0</v>
      </c>
      <c r="BG113" s="215">
        <f>IF(N113="zákl. přenesená",J113,0)</f>
        <v>0</v>
      </c>
      <c r="BH113" s="215">
        <f>IF(N113="sníž. přenesená",J113,0)</f>
        <v>0</v>
      </c>
      <c r="BI113" s="215">
        <f>IF(N113="nulová",J113,0)</f>
        <v>0</v>
      </c>
      <c r="BJ113" s="17" t="s">
        <v>142</v>
      </c>
      <c r="BK113" s="215">
        <f>ROUND(I113*H113,2)</f>
        <v>0</v>
      </c>
      <c r="BL113" s="17" t="s">
        <v>187</v>
      </c>
      <c r="BM113" s="17" t="s">
        <v>1494</v>
      </c>
    </row>
    <row r="114" spans="2:65" s="1" customFormat="1" ht="16.5" customHeight="1">
      <c r="B114" s="38"/>
      <c r="C114" s="230" t="s">
        <v>350</v>
      </c>
      <c r="D114" s="230" t="s">
        <v>439</v>
      </c>
      <c r="E114" s="231" t="s">
        <v>1495</v>
      </c>
      <c r="F114" s="232" t="s">
        <v>1496</v>
      </c>
      <c r="G114" s="233" t="s">
        <v>1493</v>
      </c>
      <c r="H114" s="234">
        <v>3</v>
      </c>
      <c r="I114" s="235"/>
      <c r="J114" s="236">
        <f>ROUND(I114*H114,2)</f>
        <v>0</v>
      </c>
      <c r="K114" s="232" t="s">
        <v>19</v>
      </c>
      <c r="L114" s="237"/>
      <c r="M114" s="238" t="s">
        <v>19</v>
      </c>
      <c r="N114" s="239" t="s">
        <v>44</v>
      </c>
      <c r="O114" s="79"/>
      <c r="P114" s="213">
        <f>O114*H114</f>
        <v>0</v>
      </c>
      <c r="Q114" s="213">
        <v>0</v>
      </c>
      <c r="R114" s="213">
        <f>Q114*H114</f>
        <v>0</v>
      </c>
      <c r="S114" s="213">
        <v>0</v>
      </c>
      <c r="T114" s="214">
        <f>S114*H114</f>
        <v>0</v>
      </c>
      <c r="AR114" s="17" t="s">
        <v>187</v>
      </c>
      <c r="AT114" s="17" t="s">
        <v>439</v>
      </c>
      <c r="AU114" s="17" t="s">
        <v>142</v>
      </c>
      <c r="AY114" s="17" t="s">
        <v>133</v>
      </c>
      <c r="BE114" s="215">
        <f>IF(N114="základní",J114,0)</f>
        <v>0</v>
      </c>
      <c r="BF114" s="215">
        <f>IF(N114="snížená",J114,0)</f>
        <v>0</v>
      </c>
      <c r="BG114" s="215">
        <f>IF(N114="zákl. přenesená",J114,0)</f>
        <v>0</v>
      </c>
      <c r="BH114" s="215">
        <f>IF(N114="sníž. přenesená",J114,0)</f>
        <v>0</v>
      </c>
      <c r="BI114" s="215">
        <f>IF(N114="nulová",J114,0)</f>
        <v>0</v>
      </c>
      <c r="BJ114" s="17" t="s">
        <v>142</v>
      </c>
      <c r="BK114" s="215">
        <f>ROUND(I114*H114,2)</f>
        <v>0</v>
      </c>
      <c r="BL114" s="17" t="s">
        <v>187</v>
      </c>
      <c r="BM114" s="17" t="s">
        <v>1497</v>
      </c>
    </row>
    <row r="115" spans="2:65" s="1" customFormat="1" ht="16.5" customHeight="1">
      <c r="B115" s="38"/>
      <c r="C115" s="230" t="s">
        <v>355</v>
      </c>
      <c r="D115" s="230" t="s">
        <v>439</v>
      </c>
      <c r="E115" s="231" t="s">
        <v>1498</v>
      </c>
      <c r="F115" s="232" t="s">
        <v>1499</v>
      </c>
      <c r="G115" s="233" t="s">
        <v>184</v>
      </c>
      <c r="H115" s="234">
        <v>1</v>
      </c>
      <c r="I115" s="235"/>
      <c r="J115" s="236">
        <f>ROUND(I115*H115,2)</f>
        <v>0</v>
      </c>
      <c r="K115" s="232" t="s">
        <v>19</v>
      </c>
      <c r="L115" s="237"/>
      <c r="M115" s="238" t="s">
        <v>19</v>
      </c>
      <c r="N115" s="239" t="s">
        <v>44</v>
      </c>
      <c r="O115" s="79"/>
      <c r="P115" s="213">
        <f>O115*H115</f>
        <v>0</v>
      </c>
      <c r="Q115" s="213">
        <v>0</v>
      </c>
      <c r="R115" s="213">
        <f>Q115*H115</f>
        <v>0</v>
      </c>
      <c r="S115" s="213">
        <v>0</v>
      </c>
      <c r="T115" s="214">
        <f>S115*H115</f>
        <v>0</v>
      </c>
      <c r="AR115" s="17" t="s">
        <v>187</v>
      </c>
      <c r="AT115" s="17" t="s">
        <v>439</v>
      </c>
      <c r="AU115" s="17" t="s">
        <v>142</v>
      </c>
      <c r="AY115" s="17" t="s">
        <v>133</v>
      </c>
      <c r="BE115" s="215">
        <f>IF(N115="základní",J115,0)</f>
        <v>0</v>
      </c>
      <c r="BF115" s="215">
        <f>IF(N115="snížená",J115,0)</f>
        <v>0</v>
      </c>
      <c r="BG115" s="215">
        <f>IF(N115="zákl. přenesená",J115,0)</f>
        <v>0</v>
      </c>
      <c r="BH115" s="215">
        <f>IF(N115="sníž. přenesená",J115,0)</f>
        <v>0</v>
      </c>
      <c r="BI115" s="215">
        <f>IF(N115="nulová",J115,0)</f>
        <v>0</v>
      </c>
      <c r="BJ115" s="17" t="s">
        <v>142</v>
      </c>
      <c r="BK115" s="215">
        <f>ROUND(I115*H115,2)</f>
        <v>0</v>
      </c>
      <c r="BL115" s="17" t="s">
        <v>187</v>
      </c>
      <c r="BM115" s="17" t="s">
        <v>1500</v>
      </c>
    </row>
    <row r="116" spans="2:65" s="1" customFormat="1" ht="16.5" customHeight="1">
      <c r="B116" s="38"/>
      <c r="C116" s="204" t="s">
        <v>706</v>
      </c>
      <c r="D116" s="204" t="s">
        <v>136</v>
      </c>
      <c r="E116" s="205" t="s">
        <v>1501</v>
      </c>
      <c r="F116" s="206" t="s">
        <v>1502</v>
      </c>
      <c r="G116" s="207" t="s">
        <v>184</v>
      </c>
      <c r="H116" s="208">
        <v>5</v>
      </c>
      <c r="I116" s="209"/>
      <c r="J116" s="210">
        <f>ROUND(I116*H116,2)</f>
        <v>0</v>
      </c>
      <c r="K116" s="206" t="s">
        <v>19</v>
      </c>
      <c r="L116" s="43"/>
      <c r="M116" s="211" t="s">
        <v>19</v>
      </c>
      <c r="N116" s="212" t="s">
        <v>44</v>
      </c>
      <c r="O116" s="79"/>
      <c r="P116" s="213">
        <f>O116*H116</f>
        <v>0</v>
      </c>
      <c r="Q116" s="213">
        <v>0</v>
      </c>
      <c r="R116" s="213">
        <f>Q116*H116</f>
        <v>0</v>
      </c>
      <c r="S116" s="213">
        <v>0</v>
      </c>
      <c r="T116" s="214">
        <f>S116*H116</f>
        <v>0</v>
      </c>
      <c r="AR116" s="17" t="s">
        <v>502</v>
      </c>
      <c r="AT116" s="17" t="s">
        <v>136</v>
      </c>
      <c r="AU116" s="17" t="s">
        <v>142</v>
      </c>
      <c r="AY116" s="17" t="s">
        <v>133</v>
      </c>
      <c r="BE116" s="215">
        <f>IF(N116="základní",J116,0)</f>
        <v>0</v>
      </c>
      <c r="BF116" s="215">
        <f>IF(N116="snížená",J116,0)</f>
        <v>0</v>
      </c>
      <c r="BG116" s="215">
        <f>IF(N116="zákl. přenesená",J116,0)</f>
        <v>0</v>
      </c>
      <c r="BH116" s="215">
        <f>IF(N116="sníž. přenesená",J116,0)</f>
        <v>0</v>
      </c>
      <c r="BI116" s="215">
        <f>IF(N116="nulová",J116,0)</f>
        <v>0</v>
      </c>
      <c r="BJ116" s="17" t="s">
        <v>142</v>
      </c>
      <c r="BK116" s="215">
        <f>ROUND(I116*H116,2)</f>
        <v>0</v>
      </c>
      <c r="BL116" s="17" t="s">
        <v>502</v>
      </c>
      <c r="BM116" s="17" t="s">
        <v>1503</v>
      </c>
    </row>
    <row r="117" spans="2:65" s="1" customFormat="1" ht="16.5" customHeight="1">
      <c r="B117" s="38"/>
      <c r="C117" s="230" t="s">
        <v>359</v>
      </c>
      <c r="D117" s="230" t="s">
        <v>439</v>
      </c>
      <c r="E117" s="231" t="s">
        <v>1504</v>
      </c>
      <c r="F117" s="232" t="s">
        <v>1505</v>
      </c>
      <c r="G117" s="233" t="s">
        <v>184</v>
      </c>
      <c r="H117" s="234">
        <v>3</v>
      </c>
      <c r="I117" s="235"/>
      <c r="J117" s="236">
        <f>ROUND(I117*H117,2)</f>
        <v>0</v>
      </c>
      <c r="K117" s="232" t="s">
        <v>19</v>
      </c>
      <c r="L117" s="237"/>
      <c r="M117" s="238" t="s">
        <v>19</v>
      </c>
      <c r="N117" s="239" t="s">
        <v>44</v>
      </c>
      <c r="O117" s="79"/>
      <c r="P117" s="213">
        <f>O117*H117</f>
        <v>0</v>
      </c>
      <c r="Q117" s="213">
        <v>0</v>
      </c>
      <c r="R117" s="213">
        <f>Q117*H117</f>
        <v>0</v>
      </c>
      <c r="S117" s="213">
        <v>0</v>
      </c>
      <c r="T117" s="214">
        <f>S117*H117</f>
        <v>0</v>
      </c>
      <c r="AR117" s="17" t="s">
        <v>187</v>
      </c>
      <c r="AT117" s="17" t="s">
        <v>439</v>
      </c>
      <c r="AU117" s="17" t="s">
        <v>142</v>
      </c>
      <c r="AY117" s="17" t="s">
        <v>133</v>
      </c>
      <c r="BE117" s="215">
        <f>IF(N117="základní",J117,0)</f>
        <v>0</v>
      </c>
      <c r="BF117" s="215">
        <f>IF(N117="snížená",J117,0)</f>
        <v>0</v>
      </c>
      <c r="BG117" s="215">
        <f>IF(N117="zákl. přenesená",J117,0)</f>
        <v>0</v>
      </c>
      <c r="BH117" s="215">
        <f>IF(N117="sníž. přenesená",J117,0)</f>
        <v>0</v>
      </c>
      <c r="BI117" s="215">
        <f>IF(N117="nulová",J117,0)</f>
        <v>0</v>
      </c>
      <c r="BJ117" s="17" t="s">
        <v>142</v>
      </c>
      <c r="BK117" s="215">
        <f>ROUND(I117*H117,2)</f>
        <v>0</v>
      </c>
      <c r="BL117" s="17" t="s">
        <v>187</v>
      </c>
      <c r="BM117" s="17" t="s">
        <v>1506</v>
      </c>
    </row>
    <row r="118" spans="2:65" s="1" customFormat="1" ht="16.5" customHeight="1">
      <c r="B118" s="38"/>
      <c r="C118" s="230" t="s">
        <v>364</v>
      </c>
      <c r="D118" s="230" t="s">
        <v>439</v>
      </c>
      <c r="E118" s="231" t="s">
        <v>1507</v>
      </c>
      <c r="F118" s="232" t="s">
        <v>1508</v>
      </c>
      <c r="G118" s="233" t="s">
        <v>184</v>
      </c>
      <c r="H118" s="234">
        <v>2</v>
      </c>
      <c r="I118" s="235"/>
      <c r="J118" s="236">
        <f>ROUND(I118*H118,2)</f>
        <v>0</v>
      </c>
      <c r="K118" s="232" t="s">
        <v>19</v>
      </c>
      <c r="L118" s="237"/>
      <c r="M118" s="238" t="s">
        <v>19</v>
      </c>
      <c r="N118" s="239" t="s">
        <v>44</v>
      </c>
      <c r="O118" s="79"/>
      <c r="P118" s="213">
        <f>O118*H118</f>
        <v>0</v>
      </c>
      <c r="Q118" s="213">
        <v>0</v>
      </c>
      <c r="R118" s="213">
        <f>Q118*H118</f>
        <v>0</v>
      </c>
      <c r="S118" s="213">
        <v>0</v>
      </c>
      <c r="T118" s="214">
        <f>S118*H118</f>
        <v>0</v>
      </c>
      <c r="AR118" s="17" t="s">
        <v>187</v>
      </c>
      <c r="AT118" s="17" t="s">
        <v>439</v>
      </c>
      <c r="AU118" s="17" t="s">
        <v>142</v>
      </c>
      <c r="AY118" s="17" t="s">
        <v>133</v>
      </c>
      <c r="BE118" s="215">
        <f>IF(N118="základní",J118,0)</f>
        <v>0</v>
      </c>
      <c r="BF118" s="215">
        <f>IF(N118="snížená",J118,0)</f>
        <v>0</v>
      </c>
      <c r="BG118" s="215">
        <f>IF(N118="zákl. přenesená",J118,0)</f>
        <v>0</v>
      </c>
      <c r="BH118" s="215">
        <f>IF(N118="sníž. přenesená",J118,0)</f>
        <v>0</v>
      </c>
      <c r="BI118" s="215">
        <f>IF(N118="nulová",J118,0)</f>
        <v>0</v>
      </c>
      <c r="BJ118" s="17" t="s">
        <v>142</v>
      </c>
      <c r="BK118" s="215">
        <f>ROUND(I118*H118,2)</f>
        <v>0</v>
      </c>
      <c r="BL118" s="17" t="s">
        <v>187</v>
      </c>
      <c r="BM118" s="17" t="s">
        <v>1509</v>
      </c>
    </row>
    <row r="119" spans="2:65" s="1" customFormat="1" ht="16.5" customHeight="1">
      <c r="B119" s="38"/>
      <c r="C119" s="204" t="s">
        <v>368</v>
      </c>
      <c r="D119" s="204" t="s">
        <v>136</v>
      </c>
      <c r="E119" s="205" t="s">
        <v>1510</v>
      </c>
      <c r="F119" s="206" t="s">
        <v>1511</v>
      </c>
      <c r="G119" s="207" t="s">
        <v>184</v>
      </c>
      <c r="H119" s="208">
        <v>5</v>
      </c>
      <c r="I119" s="209"/>
      <c r="J119" s="210">
        <f>ROUND(I119*H119,2)</f>
        <v>0</v>
      </c>
      <c r="K119" s="206" t="s">
        <v>19</v>
      </c>
      <c r="L119" s="43"/>
      <c r="M119" s="211" t="s">
        <v>19</v>
      </c>
      <c r="N119" s="212" t="s">
        <v>44</v>
      </c>
      <c r="O119" s="79"/>
      <c r="P119" s="213">
        <f>O119*H119</f>
        <v>0</v>
      </c>
      <c r="Q119" s="213">
        <v>0</v>
      </c>
      <c r="R119" s="213">
        <f>Q119*H119</f>
        <v>0</v>
      </c>
      <c r="S119" s="213">
        <v>0</v>
      </c>
      <c r="T119" s="214">
        <f>S119*H119</f>
        <v>0</v>
      </c>
      <c r="AR119" s="17" t="s">
        <v>502</v>
      </c>
      <c r="AT119" s="17" t="s">
        <v>136</v>
      </c>
      <c r="AU119" s="17" t="s">
        <v>142</v>
      </c>
      <c r="AY119" s="17" t="s">
        <v>133</v>
      </c>
      <c r="BE119" s="215">
        <f>IF(N119="základní",J119,0)</f>
        <v>0</v>
      </c>
      <c r="BF119" s="215">
        <f>IF(N119="snížená",J119,0)</f>
        <v>0</v>
      </c>
      <c r="BG119" s="215">
        <f>IF(N119="zákl. přenesená",J119,0)</f>
        <v>0</v>
      </c>
      <c r="BH119" s="215">
        <f>IF(N119="sníž. přenesená",J119,0)</f>
        <v>0</v>
      </c>
      <c r="BI119" s="215">
        <f>IF(N119="nulová",J119,0)</f>
        <v>0</v>
      </c>
      <c r="BJ119" s="17" t="s">
        <v>142</v>
      </c>
      <c r="BK119" s="215">
        <f>ROUND(I119*H119,2)</f>
        <v>0</v>
      </c>
      <c r="BL119" s="17" t="s">
        <v>502</v>
      </c>
      <c r="BM119" s="17" t="s">
        <v>1512</v>
      </c>
    </row>
    <row r="120" spans="2:65" s="1" customFormat="1" ht="16.5" customHeight="1">
      <c r="B120" s="38"/>
      <c r="C120" s="230" t="s">
        <v>884</v>
      </c>
      <c r="D120" s="230" t="s">
        <v>439</v>
      </c>
      <c r="E120" s="231" t="s">
        <v>1513</v>
      </c>
      <c r="F120" s="232" t="s">
        <v>1514</v>
      </c>
      <c r="G120" s="233" t="s">
        <v>184</v>
      </c>
      <c r="H120" s="234">
        <v>5</v>
      </c>
      <c r="I120" s="235"/>
      <c r="J120" s="236">
        <f>ROUND(I120*H120,2)</f>
        <v>0</v>
      </c>
      <c r="K120" s="232" t="s">
        <v>19</v>
      </c>
      <c r="L120" s="237"/>
      <c r="M120" s="238" t="s">
        <v>19</v>
      </c>
      <c r="N120" s="239" t="s">
        <v>44</v>
      </c>
      <c r="O120" s="79"/>
      <c r="P120" s="213">
        <f>O120*H120</f>
        <v>0</v>
      </c>
      <c r="Q120" s="213">
        <v>0.00025</v>
      </c>
      <c r="R120" s="213">
        <f>Q120*H120</f>
        <v>0.00125</v>
      </c>
      <c r="S120" s="213">
        <v>0</v>
      </c>
      <c r="T120" s="214">
        <f>S120*H120</f>
        <v>0</v>
      </c>
      <c r="AR120" s="17" t="s">
        <v>187</v>
      </c>
      <c r="AT120" s="17" t="s">
        <v>439</v>
      </c>
      <c r="AU120" s="17" t="s">
        <v>142</v>
      </c>
      <c r="AY120" s="17" t="s">
        <v>133</v>
      </c>
      <c r="BE120" s="215">
        <f>IF(N120="základní",J120,0)</f>
        <v>0</v>
      </c>
      <c r="BF120" s="215">
        <f>IF(N120="snížená",J120,0)</f>
        <v>0</v>
      </c>
      <c r="BG120" s="215">
        <f>IF(N120="zákl. přenesená",J120,0)</f>
        <v>0</v>
      </c>
      <c r="BH120" s="215">
        <f>IF(N120="sníž. přenesená",J120,0)</f>
        <v>0</v>
      </c>
      <c r="BI120" s="215">
        <f>IF(N120="nulová",J120,0)</f>
        <v>0</v>
      </c>
      <c r="BJ120" s="17" t="s">
        <v>142</v>
      </c>
      <c r="BK120" s="215">
        <f>ROUND(I120*H120,2)</f>
        <v>0</v>
      </c>
      <c r="BL120" s="17" t="s">
        <v>187</v>
      </c>
      <c r="BM120" s="17" t="s">
        <v>1515</v>
      </c>
    </row>
    <row r="121" spans="2:65" s="1" customFormat="1" ht="16.5" customHeight="1">
      <c r="B121" s="38"/>
      <c r="C121" s="204" t="s">
        <v>372</v>
      </c>
      <c r="D121" s="204" t="s">
        <v>136</v>
      </c>
      <c r="E121" s="205" t="s">
        <v>1516</v>
      </c>
      <c r="F121" s="206" t="s">
        <v>1517</v>
      </c>
      <c r="G121" s="207" t="s">
        <v>184</v>
      </c>
      <c r="H121" s="208">
        <v>2</v>
      </c>
      <c r="I121" s="209"/>
      <c r="J121" s="210">
        <f>ROUND(I121*H121,2)</f>
        <v>0</v>
      </c>
      <c r="K121" s="206" t="s">
        <v>19</v>
      </c>
      <c r="L121" s="43"/>
      <c r="M121" s="211" t="s">
        <v>19</v>
      </c>
      <c r="N121" s="212" t="s">
        <v>44</v>
      </c>
      <c r="O121" s="79"/>
      <c r="P121" s="213">
        <f>O121*H121</f>
        <v>0</v>
      </c>
      <c r="Q121" s="213">
        <v>0</v>
      </c>
      <c r="R121" s="213">
        <f>Q121*H121</f>
        <v>0</v>
      </c>
      <c r="S121" s="213">
        <v>0</v>
      </c>
      <c r="T121" s="214">
        <f>S121*H121</f>
        <v>0</v>
      </c>
      <c r="AR121" s="17" t="s">
        <v>502</v>
      </c>
      <c r="AT121" s="17" t="s">
        <v>136</v>
      </c>
      <c r="AU121" s="17" t="s">
        <v>142</v>
      </c>
      <c r="AY121" s="17" t="s">
        <v>133</v>
      </c>
      <c r="BE121" s="215">
        <f>IF(N121="základní",J121,0)</f>
        <v>0</v>
      </c>
      <c r="BF121" s="215">
        <f>IF(N121="snížená",J121,0)</f>
        <v>0</v>
      </c>
      <c r="BG121" s="215">
        <f>IF(N121="zákl. přenesená",J121,0)</f>
        <v>0</v>
      </c>
      <c r="BH121" s="215">
        <f>IF(N121="sníž. přenesená",J121,0)</f>
        <v>0</v>
      </c>
      <c r="BI121" s="215">
        <f>IF(N121="nulová",J121,0)</f>
        <v>0</v>
      </c>
      <c r="BJ121" s="17" t="s">
        <v>142</v>
      </c>
      <c r="BK121" s="215">
        <f>ROUND(I121*H121,2)</f>
        <v>0</v>
      </c>
      <c r="BL121" s="17" t="s">
        <v>502</v>
      </c>
      <c r="BM121" s="17" t="s">
        <v>1518</v>
      </c>
    </row>
    <row r="122" spans="2:65" s="1" customFormat="1" ht="16.5" customHeight="1">
      <c r="B122" s="38"/>
      <c r="C122" s="230" t="s">
        <v>377</v>
      </c>
      <c r="D122" s="230" t="s">
        <v>439</v>
      </c>
      <c r="E122" s="231" t="s">
        <v>1519</v>
      </c>
      <c r="F122" s="232" t="s">
        <v>1520</v>
      </c>
      <c r="G122" s="233" t="s">
        <v>184</v>
      </c>
      <c r="H122" s="234">
        <v>2</v>
      </c>
      <c r="I122" s="235"/>
      <c r="J122" s="236">
        <f>ROUND(I122*H122,2)</f>
        <v>0</v>
      </c>
      <c r="K122" s="232" t="s">
        <v>19</v>
      </c>
      <c r="L122" s="237"/>
      <c r="M122" s="238" t="s">
        <v>19</v>
      </c>
      <c r="N122" s="239" t="s">
        <v>44</v>
      </c>
      <c r="O122" s="79"/>
      <c r="P122" s="213">
        <f>O122*H122</f>
        <v>0</v>
      </c>
      <c r="Q122" s="213">
        <v>0</v>
      </c>
      <c r="R122" s="213">
        <f>Q122*H122</f>
        <v>0</v>
      </c>
      <c r="S122" s="213">
        <v>0</v>
      </c>
      <c r="T122" s="214">
        <f>S122*H122</f>
        <v>0</v>
      </c>
      <c r="AR122" s="17" t="s">
        <v>1483</v>
      </c>
      <c r="AT122" s="17" t="s">
        <v>439</v>
      </c>
      <c r="AU122" s="17" t="s">
        <v>142</v>
      </c>
      <c r="AY122" s="17" t="s">
        <v>133</v>
      </c>
      <c r="BE122" s="215">
        <f>IF(N122="základní",J122,0)</f>
        <v>0</v>
      </c>
      <c r="BF122" s="215">
        <f>IF(N122="snížená",J122,0)</f>
        <v>0</v>
      </c>
      <c r="BG122" s="215">
        <f>IF(N122="zákl. přenesená",J122,0)</f>
        <v>0</v>
      </c>
      <c r="BH122" s="215">
        <f>IF(N122="sníž. přenesená",J122,0)</f>
        <v>0</v>
      </c>
      <c r="BI122" s="215">
        <f>IF(N122="nulová",J122,0)</f>
        <v>0</v>
      </c>
      <c r="BJ122" s="17" t="s">
        <v>142</v>
      </c>
      <c r="BK122" s="215">
        <f>ROUND(I122*H122,2)</f>
        <v>0</v>
      </c>
      <c r="BL122" s="17" t="s">
        <v>502</v>
      </c>
      <c r="BM122" s="17" t="s">
        <v>1521</v>
      </c>
    </row>
    <row r="123" spans="2:65" s="1" customFormat="1" ht="16.5" customHeight="1">
      <c r="B123" s="38"/>
      <c r="C123" s="204" t="s">
        <v>382</v>
      </c>
      <c r="D123" s="204" t="s">
        <v>136</v>
      </c>
      <c r="E123" s="205" t="s">
        <v>1522</v>
      </c>
      <c r="F123" s="206" t="s">
        <v>1523</v>
      </c>
      <c r="G123" s="207" t="s">
        <v>236</v>
      </c>
      <c r="H123" s="208">
        <v>17</v>
      </c>
      <c r="I123" s="209"/>
      <c r="J123" s="210">
        <f>ROUND(I123*H123,2)</f>
        <v>0</v>
      </c>
      <c r="K123" s="206" t="s">
        <v>19</v>
      </c>
      <c r="L123" s="43"/>
      <c r="M123" s="211" t="s">
        <v>19</v>
      </c>
      <c r="N123" s="212" t="s">
        <v>44</v>
      </c>
      <c r="O123" s="79"/>
      <c r="P123" s="213">
        <f>O123*H123</f>
        <v>0</v>
      </c>
      <c r="Q123" s="213">
        <v>0</v>
      </c>
      <c r="R123" s="213">
        <f>Q123*H123</f>
        <v>0</v>
      </c>
      <c r="S123" s="213">
        <v>0</v>
      </c>
      <c r="T123" s="214">
        <f>S123*H123</f>
        <v>0</v>
      </c>
      <c r="AR123" s="17" t="s">
        <v>502</v>
      </c>
      <c r="AT123" s="17" t="s">
        <v>136</v>
      </c>
      <c r="AU123" s="17" t="s">
        <v>142</v>
      </c>
      <c r="AY123" s="17" t="s">
        <v>133</v>
      </c>
      <c r="BE123" s="215">
        <f>IF(N123="základní",J123,0)</f>
        <v>0</v>
      </c>
      <c r="BF123" s="215">
        <f>IF(N123="snížená",J123,0)</f>
        <v>0</v>
      </c>
      <c r="BG123" s="215">
        <f>IF(N123="zákl. přenesená",J123,0)</f>
        <v>0</v>
      </c>
      <c r="BH123" s="215">
        <f>IF(N123="sníž. přenesená",J123,0)</f>
        <v>0</v>
      </c>
      <c r="BI123" s="215">
        <f>IF(N123="nulová",J123,0)</f>
        <v>0</v>
      </c>
      <c r="BJ123" s="17" t="s">
        <v>142</v>
      </c>
      <c r="BK123" s="215">
        <f>ROUND(I123*H123,2)</f>
        <v>0</v>
      </c>
      <c r="BL123" s="17" t="s">
        <v>502</v>
      </c>
      <c r="BM123" s="17" t="s">
        <v>1524</v>
      </c>
    </row>
    <row r="124" spans="2:65" s="1" customFormat="1" ht="16.5" customHeight="1">
      <c r="B124" s="38"/>
      <c r="C124" s="230" t="s">
        <v>387</v>
      </c>
      <c r="D124" s="230" t="s">
        <v>439</v>
      </c>
      <c r="E124" s="231" t="s">
        <v>1525</v>
      </c>
      <c r="F124" s="232" t="s">
        <v>1526</v>
      </c>
      <c r="G124" s="233" t="s">
        <v>236</v>
      </c>
      <c r="H124" s="234">
        <v>17</v>
      </c>
      <c r="I124" s="235"/>
      <c r="J124" s="236">
        <f>ROUND(I124*H124,2)</f>
        <v>0</v>
      </c>
      <c r="K124" s="232" t="s">
        <v>19</v>
      </c>
      <c r="L124" s="237"/>
      <c r="M124" s="238" t="s">
        <v>19</v>
      </c>
      <c r="N124" s="239" t="s">
        <v>44</v>
      </c>
      <c r="O124" s="79"/>
      <c r="P124" s="213">
        <f>O124*H124</f>
        <v>0</v>
      </c>
      <c r="Q124" s="213">
        <v>4E-05</v>
      </c>
      <c r="R124" s="213">
        <f>Q124*H124</f>
        <v>0.00068</v>
      </c>
      <c r="S124" s="213">
        <v>0</v>
      </c>
      <c r="T124" s="214">
        <f>S124*H124</f>
        <v>0</v>
      </c>
      <c r="AR124" s="17" t="s">
        <v>187</v>
      </c>
      <c r="AT124" s="17" t="s">
        <v>439</v>
      </c>
      <c r="AU124" s="17" t="s">
        <v>142</v>
      </c>
      <c r="AY124" s="17" t="s">
        <v>133</v>
      </c>
      <c r="BE124" s="215">
        <f>IF(N124="základní",J124,0)</f>
        <v>0</v>
      </c>
      <c r="BF124" s="215">
        <f>IF(N124="snížená",J124,0)</f>
        <v>0</v>
      </c>
      <c r="BG124" s="215">
        <f>IF(N124="zákl. přenesená",J124,0)</f>
        <v>0</v>
      </c>
      <c r="BH124" s="215">
        <f>IF(N124="sníž. přenesená",J124,0)</f>
        <v>0</v>
      </c>
      <c r="BI124" s="215">
        <f>IF(N124="nulová",J124,0)</f>
        <v>0</v>
      </c>
      <c r="BJ124" s="17" t="s">
        <v>142</v>
      </c>
      <c r="BK124" s="215">
        <f>ROUND(I124*H124,2)</f>
        <v>0</v>
      </c>
      <c r="BL124" s="17" t="s">
        <v>187</v>
      </c>
      <c r="BM124" s="17" t="s">
        <v>1527</v>
      </c>
    </row>
    <row r="125" spans="2:65" s="1" customFormat="1" ht="16.5" customHeight="1">
      <c r="B125" s="38"/>
      <c r="C125" s="204" t="s">
        <v>392</v>
      </c>
      <c r="D125" s="204" t="s">
        <v>136</v>
      </c>
      <c r="E125" s="205" t="s">
        <v>1528</v>
      </c>
      <c r="F125" s="206" t="s">
        <v>1529</v>
      </c>
      <c r="G125" s="207" t="s">
        <v>236</v>
      </c>
      <c r="H125" s="208">
        <v>20</v>
      </c>
      <c r="I125" s="209"/>
      <c r="J125" s="210">
        <f>ROUND(I125*H125,2)</f>
        <v>0</v>
      </c>
      <c r="K125" s="206" t="s">
        <v>19</v>
      </c>
      <c r="L125" s="43"/>
      <c r="M125" s="211" t="s">
        <v>19</v>
      </c>
      <c r="N125" s="212" t="s">
        <v>44</v>
      </c>
      <c r="O125" s="79"/>
      <c r="P125" s="213">
        <f>O125*H125</f>
        <v>0</v>
      </c>
      <c r="Q125" s="213">
        <v>0</v>
      </c>
      <c r="R125" s="213">
        <f>Q125*H125</f>
        <v>0</v>
      </c>
      <c r="S125" s="213">
        <v>0</v>
      </c>
      <c r="T125" s="214">
        <f>S125*H125</f>
        <v>0</v>
      </c>
      <c r="AR125" s="17" t="s">
        <v>502</v>
      </c>
      <c r="AT125" s="17" t="s">
        <v>136</v>
      </c>
      <c r="AU125" s="17" t="s">
        <v>142</v>
      </c>
      <c r="AY125" s="17" t="s">
        <v>133</v>
      </c>
      <c r="BE125" s="215">
        <f>IF(N125="základní",J125,0)</f>
        <v>0</v>
      </c>
      <c r="BF125" s="215">
        <f>IF(N125="snížená",J125,0)</f>
        <v>0</v>
      </c>
      <c r="BG125" s="215">
        <f>IF(N125="zákl. přenesená",J125,0)</f>
        <v>0</v>
      </c>
      <c r="BH125" s="215">
        <f>IF(N125="sníž. přenesená",J125,0)</f>
        <v>0</v>
      </c>
      <c r="BI125" s="215">
        <f>IF(N125="nulová",J125,0)</f>
        <v>0</v>
      </c>
      <c r="BJ125" s="17" t="s">
        <v>142</v>
      </c>
      <c r="BK125" s="215">
        <f>ROUND(I125*H125,2)</f>
        <v>0</v>
      </c>
      <c r="BL125" s="17" t="s">
        <v>502</v>
      </c>
      <c r="BM125" s="17" t="s">
        <v>1530</v>
      </c>
    </row>
    <row r="126" spans="2:65" s="1" customFormat="1" ht="16.5" customHeight="1">
      <c r="B126" s="38"/>
      <c r="C126" s="230" t="s">
        <v>908</v>
      </c>
      <c r="D126" s="230" t="s">
        <v>439</v>
      </c>
      <c r="E126" s="231" t="s">
        <v>1531</v>
      </c>
      <c r="F126" s="232" t="s">
        <v>1532</v>
      </c>
      <c r="G126" s="233" t="s">
        <v>236</v>
      </c>
      <c r="H126" s="234">
        <v>20</v>
      </c>
      <c r="I126" s="235"/>
      <c r="J126" s="236">
        <f>ROUND(I126*H126,2)</f>
        <v>0</v>
      </c>
      <c r="K126" s="232" t="s">
        <v>19</v>
      </c>
      <c r="L126" s="237"/>
      <c r="M126" s="238" t="s">
        <v>19</v>
      </c>
      <c r="N126" s="239" t="s">
        <v>44</v>
      </c>
      <c r="O126" s="79"/>
      <c r="P126" s="213">
        <f>O126*H126</f>
        <v>0</v>
      </c>
      <c r="Q126" s="213">
        <v>0.00016</v>
      </c>
      <c r="R126" s="213">
        <f>Q126*H126</f>
        <v>0.0032</v>
      </c>
      <c r="S126" s="213">
        <v>0</v>
      </c>
      <c r="T126" s="214">
        <f>S126*H126</f>
        <v>0</v>
      </c>
      <c r="AR126" s="17" t="s">
        <v>187</v>
      </c>
      <c r="AT126" s="17" t="s">
        <v>439</v>
      </c>
      <c r="AU126" s="17" t="s">
        <v>142</v>
      </c>
      <c r="AY126" s="17" t="s">
        <v>133</v>
      </c>
      <c r="BE126" s="215">
        <f>IF(N126="základní",J126,0)</f>
        <v>0</v>
      </c>
      <c r="BF126" s="215">
        <f>IF(N126="snížená",J126,0)</f>
        <v>0</v>
      </c>
      <c r="BG126" s="215">
        <f>IF(N126="zákl. přenesená",J126,0)</f>
        <v>0</v>
      </c>
      <c r="BH126" s="215">
        <f>IF(N126="sníž. přenesená",J126,0)</f>
        <v>0</v>
      </c>
      <c r="BI126" s="215">
        <f>IF(N126="nulová",J126,0)</f>
        <v>0</v>
      </c>
      <c r="BJ126" s="17" t="s">
        <v>142</v>
      </c>
      <c r="BK126" s="215">
        <f>ROUND(I126*H126,2)</f>
        <v>0</v>
      </c>
      <c r="BL126" s="17" t="s">
        <v>187</v>
      </c>
      <c r="BM126" s="17" t="s">
        <v>1533</v>
      </c>
    </row>
    <row r="127" spans="2:65" s="1" customFormat="1" ht="16.5" customHeight="1">
      <c r="B127" s="38"/>
      <c r="C127" s="204" t="s">
        <v>412</v>
      </c>
      <c r="D127" s="204" t="s">
        <v>136</v>
      </c>
      <c r="E127" s="205" t="s">
        <v>1534</v>
      </c>
      <c r="F127" s="206" t="s">
        <v>1535</v>
      </c>
      <c r="G127" s="207" t="s">
        <v>236</v>
      </c>
      <c r="H127" s="208">
        <v>100</v>
      </c>
      <c r="I127" s="209"/>
      <c r="J127" s="210">
        <f>ROUND(I127*H127,2)</f>
        <v>0</v>
      </c>
      <c r="K127" s="206" t="s">
        <v>19</v>
      </c>
      <c r="L127" s="43"/>
      <c r="M127" s="211" t="s">
        <v>19</v>
      </c>
      <c r="N127" s="212" t="s">
        <v>44</v>
      </c>
      <c r="O127" s="79"/>
      <c r="P127" s="213">
        <f>O127*H127</f>
        <v>0</v>
      </c>
      <c r="Q127" s="213">
        <v>0</v>
      </c>
      <c r="R127" s="213">
        <f>Q127*H127</f>
        <v>0</v>
      </c>
      <c r="S127" s="213">
        <v>0</v>
      </c>
      <c r="T127" s="214">
        <f>S127*H127</f>
        <v>0</v>
      </c>
      <c r="AR127" s="17" t="s">
        <v>502</v>
      </c>
      <c r="AT127" s="17" t="s">
        <v>136</v>
      </c>
      <c r="AU127" s="17" t="s">
        <v>142</v>
      </c>
      <c r="AY127" s="17" t="s">
        <v>133</v>
      </c>
      <c r="BE127" s="215">
        <f>IF(N127="základní",J127,0)</f>
        <v>0</v>
      </c>
      <c r="BF127" s="215">
        <f>IF(N127="snížená",J127,0)</f>
        <v>0</v>
      </c>
      <c r="BG127" s="215">
        <f>IF(N127="zákl. přenesená",J127,0)</f>
        <v>0</v>
      </c>
      <c r="BH127" s="215">
        <f>IF(N127="sníž. přenesená",J127,0)</f>
        <v>0</v>
      </c>
      <c r="BI127" s="215">
        <f>IF(N127="nulová",J127,0)</f>
        <v>0</v>
      </c>
      <c r="BJ127" s="17" t="s">
        <v>142</v>
      </c>
      <c r="BK127" s="215">
        <f>ROUND(I127*H127,2)</f>
        <v>0</v>
      </c>
      <c r="BL127" s="17" t="s">
        <v>502</v>
      </c>
      <c r="BM127" s="17" t="s">
        <v>1536</v>
      </c>
    </row>
    <row r="128" spans="2:65" s="1" customFormat="1" ht="16.5" customHeight="1">
      <c r="B128" s="38"/>
      <c r="C128" s="230" t="s">
        <v>417</v>
      </c>
      <c r="D128" s="230" t="s">
        <v>439</v>
      </c>
      <c r="E128" s="231" t="s">
        <v>1537</v>
      </c>
      <c r="F128" s="232" t="s">
        <v>1538</v>
      </c>
      <c r="G128" s="233" t="s">
        <v>236</v>
      </c>
      <c r="H128" s="234">
        <v>100</v>
      </c>
      <c r="I128" s="235"/>
      <c r="J128" s="236">
        <f>ROUND(I128*H128,2)</f>
        <v>0</v>
      </c>
      <c r="K128" s="232" t="s">
        <v>19</v>
      </c>
      <c r="L128" s="237"/>
      <c r="M128" s="238" t="s">
        <v>19</v>
      </c>
      <c r="N128" s="239" t="s">
        <v>44</v>
      </c>
      <c r="O128" s="79"/>
      <c r="P128" s="213">
        <f>O128*H128</f>
        <v>0</v>
      </c>
      <c r="Q128" s="213">
        <v>0.00013</v>
      </c>
      <c r="R128" s="213">
        <f>Q128*H128</f>
        <v>0.013</v>
      </c>
      <c r="S128" s="213">
        <v>0</v>
      </c>
      <c r="T128" s="214">
        <f>S128*H128</f>
        <v>0</v>
      </c>
      <c r="AR128" s="17" t="s">
        <v>187</v>
      </c>
      <c r="AT128" s="17" t="s">
        <v>439</v>
      </c>
      <c r="AU128" s="17" t="s">
        <v>142</v>
      </c>
      <c r="AY128" s="17" t="s">
        <v>133</v>
      </c>
      <c r="BE128" s="215">
        <f>IF(N128="základní",J128,0)</f>
        <v>0</v>
      </c>
      <c r="BF128" s="215">
        <f>IF(N128="snížená",J128,0)</f>
        <v>0</v>
      </c>
      <c r="BG128" s="215">
        <f>IF(N128="zákl. přenesená",J128,0)</f>
        <v>0</v>
      </c>
      <c r="BH128" s="215">
        <f>IF(N128="sníž. přenesená",J128,0)</f>
        <v>0</v>
      </c>
      <c r="BI128" s="215">
        <f>IF(N128="nulová",J128,0)</f>
        <v>0</v>
      </c>
      <c r="BJ128" s="17" t="s">
        <v>142</v>
      </c>
      <c r="BK128" s="215">
        <f>ROUND(I128*H128,2)</f>
        <v>0</v>
      </c>
      <c r="BL128" s="17" t="s">
        <v>187</v>
      </c>
      <c r="BM128" s="17" t="s">
        <v>1539</v>
      </c>
    </row>
    <row r="129" spans="2:65" s="1" customFormat="1" ht="16.5" customHeight="1">
      <c r="B129" s="38"/>
      <c r="C129" s="204" t="s">
        <v>421</v>
      </c>
      <c r="D129" s="204" t="s">
        <v>136</v>
      </c>
      <c r="E129" s="205" t="s">
        <v>1540</v>
      </c>
      <c r="F129" s="206" t="s">
        <v>1541</v>
      </c>
      <c r="G129" s="207" t="s">
        <v>236</v>
      </c>
      <c r="H129" s="208">
        <v>180</v>
      </c>
      <c r="I129" s="209"/>
      <c r="J129" s="210">
        <f>ROUND(I129*H129,2)</f>
        <v>0</v>
      </c>
      <c r="K129" s="206" t="s">
        <v>19</v>
      </c>
      <c r="L129" s="43"/>
      <c r="M129" s="211" t="s">
        <v>19</v>
      </c>
      <c r="N129" s="212" t="s">
        <v>44</v>
      </c>
      <c r="O129" s="79"/>
      <c r="P129" s="213">
        <f>O129*H129</f>
        <v>0</v>
      </c>
      <c r="Q129" s="213">
        <v>0</v>
      </c>
      <c r="R129" s="213">
        <f>Q129*H129</f>
        <v>0</v>
      </c>
      <c r="S129" s="213">
        <v>0</v>
      </c>
      <c r="T129" s="214">
        <f>S129*H129</f>
        <v>0</v>
      </c>
      <c r="AR129" s="17" t="s">
        <v>502</v>
      </c>
      <c r="AT129" s="17" t="s">
        <v>136</v>
      </c>
      <c r="AU129" s="17" t="s">
        <v>142</v>
      </c>
      <c r="AY129" s="17" t="s">
        <v>133</v>
      </c>
      <c r="BE129" s="215">
        <f>IF(N129="základní",J129,0)</f>
        <v>0</v>
      </c>
      <c r="BF129" s="215">
        <f>IF(N129="snížená",J129,0)</f>
        <v>0</v>
      </c>
      <c r="BG129" s="215">
        <f>IF(N129="zákl. přenesená",J129,0)</f>
        <v>0</v>
      </c>
      <c r="BH129" s="215">
        <f>IF(N129="sníž. přenesená",J129,0)</f>
        <v>0</v>
      </c>
      <c r="BI129" s="215">
        <f>IF(N129="nulová",J129,0)</f>
        <v>0</v>
      </c>
      <c r="BJ129" s="17" t="s">
        <v>142</v>
      </c>
      <c r="BK129" s="215">
        <f>ROUND(I129*H129,2)</f>
        <v>0</v>
      </c>
      <c r="BL129" s="17" t="s">
        <v>502</v>
      </c>
      <c r="BM129" s="17" t="s">
        <v>1542</v>
      </c>
    </row>
    <row r="130" spans="2:65" s="1" customFormat="1" ht="16.5" customHeight="1">
      <c r="B130" s="38"/>
      <c r="C130" s="230" t="s">
        <v>428</v>
      </c>
      <c r="D130" s="230" t="s">
        <v>439</v>
      </c>
      <c r="E130" s="231" t="s">
        <v>1543</v>
      </c>
      <c r="F130" s="232" t="s">
        <v>1544</v>
      </c>
      <c r="G130" s="233" t="s">
        <v>236</v>
      </c>
      <c r="H130" s="234">
        <v>180</v>
      </c>
      <c r="I130" s="235"/>
      <c r="J130" s="236">
        <f>ROUND(I130*H130,2)</f>
        <v>0</v>
      </c>
      <c r="K130" s="232" t="s">
        <v>19</v>
      </c>
      <c r="L130" s="237"/>
      <c r="M130" s="238" t="s">
        <v>19</v>
      </c>
      <c r="N130" s="239" t="s">
        <v>44</v>
      </c>
      <c r="O130" s="79"/>
      <c r="P130" s="213">
        <f>O130*H130</f>
        <v>0</v>
      </c>
      <c r="Q130" s="213">
        <v>0.00018</v>
      </c>
      <c r="R130" s="213">
        <f>Q130*H130</f>
        <v>0.032400000000000005</v>
      </c>
      <c r="S130" s="213">
        <v>0</v>
      </c>
      <c r="T130" s="214">
        <f>S130*H130</f>
        <v>0</v>
      </c>
      <c r="AR130" s="17" t="s">
        <v>187</v>
      </c>
      <c r="AT130" s="17" t="s">
        <v>439</v>
      </c>
      <c r="AU130" s="17" t="s">
        <v>142</v>
      </c>
      <c r="AY130" s="17" t="s">
        <v>133</v>
      </c>
      <c r="BE130" s="215">
        <f>IF(N130="základní",J130,0)</f>
        <v>0</v>
      </c>
      <c r="BF130" s="215">
        <f>IF(N130="snížená",J130,0)</f>
        <v>0</v>
      </c>
      <c r="BG130" s="215">
        <f>IF(N130="zákl. přenesená",J130,0)</f>
        <v>0</v>
      </c>
      <c r="BH130" s="215">
        <f>IF(N130="sníž. přenesená",J130,0)</f>
        <v>0</v>
      </c>
      <c r="BI130" s="215">
        <f>IF(N130="nulová",J130,0)</f>
        <v>0</v>
      </c>
      <c r="BJ130" s="17" t="s">
        <v>142</v>
      </c>
      <c r="BK130" s="215">
        <f>ROUND(I130*H130,2)</f>
        <v>0</v>
      </c>
      <c r="BL130" s="17" t="s">
        <v>187</v>
      </c>
      <c r="BM130" s="17" t="s">
        <v>1545</v>
      </c>
    </row>
    <row r="131" spans="2:65" s="1" customFormat="1" ht="16.5" customHeight="1">
      <c r="B131" s="38"/>
      <c r="C131" s="204" t="s">
        <v>933</v>
      </c>
      <c r="D131" s="204" t="s">
        <v>136</v>
      </c>
      <c r="E131" s="205" t="s">
        <v>1546</v>
      </c>
      <c r="F131" s="206" t="s">
        <v>1547</v>
      </c>
      <c r="G131" s="207" t="s">
        <v>236</v>
      </c>
      <c r="H131" s="208">
        <v>10</v>
      </c>
      <c r="I131" s="209"/>
      <c r="J131" s="210">
        <f>ROUND(I131*H131,2)</f>
        <v>0</v>
      </c>
      <c r="K131" s="206" t="s">
        <v>19</v>
      </c>
      <c r="L131" s="43"/>
      <c r="M131" s="211" t="s">
        <v>19</v>
      </c>
      <c r="N131" s="212" t="s">
        <v>44</v>
      </c>
      <c r="O131" s="79"/>
      <c r="P131" s="213">
        <f>O131*H131</f>
        <v>0</v>
      </c>
      <c r="Q131" s="213">
        <v>0</v>
      </c>
      <c r="R131" s="213">
        <f>Q131*H131</f>
        <v>0</v>
      </c>
      <c r="S131" s="213">
        <v>0</v>
      </c>
      <c r="T131" s="214">
        <f>S131*H131</f>
        <v>0</v>
      </c>
      <c r="AR131" s="17" t="s">
        <v>502</v>
      </c>
      <c r="AT131" s="17" t="s">
        <v>136</v>
      </c>
      <c r="AU131" s="17" t="s">
        <v>142</v>
      </c>
      <c r="AY131" s="17" t="s">
        <v>133</v>
      </c>
      <c r="BE131" s="215">
        <f>IF(N131="základní",J131,0)</f>
        <v>0</v>
      </c>
      <c r="BF131" s="215">
        <f>IF(N131="snížená",J131,0)</f>
        <v>0</v>
      </c>
      <c r="BG131" s="215">
        <f>IF(N131="zákl. přenesená",J131,0)</f>
        <v>0</v>
      </c>
      <c r="BH131" s="215">
        <f>IF(N131="sníž. přenesená",J131,0)</f>
        <v>0</v>
      </c>
      <c r="BI131" s="215">
        <f>IF(N131="nulová",J131,0)</f>
        <v>0</v>
      </c>
      <c r="BJ131" s="17" t="s">
        <v>142</v>
      </c>
      <c r="BK131" s="215">
        <f>ROUND(I131*H131,2)</f>
        <v>0</v>
      </c>
      <c r="BL131" s="17" t="s">
        <v>502</v>
      </c>
      <c r="BM131" s="17" t="s">
        <v>1548</v>
      </c>
    </row>
    <row r="132" spans="2:65" s="1" customFormat="1" ht="16.5" customHeight="1">
      <c r="B132" s="38"/>
      <c r="C132" s="230" t="s">
        <v>940</v>
      </c>
      <c r="D132" s="230" t="s">
        <v>439</v>
      </c>
      <c r="E132" s="231" t="s">
        <v>1549</v>
      </c>
      <c r="F132" s="232" t="s">
        <v>1550</v>
      </c>
      <c r="G132" s="233" t="s">
        <v>236</v>
      </c>
      <c r="H132" s="234">
        <v>10</v>
      </c>
      <c r="I132" s="235"/>
      <c r="J132" s="236">
        <f>ROUND(I132*H132,2)</f>
        <v>0</v>
      </c>
      <c r="K132" s="232" t="s">
        <v>19</v>
      </c>
      <c r="L132" s="237"/>
      <c r="M132" s="238" t="s">
        <v>19</v>
      </c>
      <c r="N132" s="239" t="s">
        <v>44</v>
      </c>
      <c r="O132" s="79"/>
      <c r="P132" s="213">
        <f>O132*H132</f>
        <v>0</v>
      </c>
      <c r="Q132" s="213">
        <v>0.00018</v>
      </c>
      <c r="R132" s="213">
        <f>Q132*H132</f>
        <v>0.0018000000000000002</v>
      </c>
      <c r="S132" s="213">
        <v>0</v>
      </c>
      <c r="T132" s="214">
        <f>S132*H132</f>
        <v>0</v>
      </c>
      <c r="AR132" s="17" t="s">
        <v>187</v>
      </c>
      <c r="AT132" s="17" t="s">
        <v>439</v>
      </c>
      <c r="AU132" s="17" t="s">
        <v>142</v>
      </c>
      <c r="AY132" s="17" t="s">
        <v>133</v>
      </c>
      <c r="BE132" s="215">
        <f>IF(N132="základní",J132,0)</f>
        <v>0</v>
      </c>
      <c r="BF132" s="215">
        <f>IF(N132="snížená",J132,0)</f>
        <v>0</v>
      </c>
      <c r="BG132" s="215">
        <f>IF(N132="zákl. přenesená",J132,0)</f>
        <v>0</v>
      </c>
      <c r="BH132" s="215">
        <f>IF(N132="sníž. přenesená",J132,0)</f>
        <v>0</v>
      </c>
      <c r="BI132" s="215">
        <f>IF(N132="nulová",J132,0)</f>
        <v>0</v>
      </c>
      <c r="BJ132" s="17" t="s">
        <v>142</v>
      </c>
      <c r="BK132" s="215">
        <f>ROUND(I132*H132,2)</f>
        <v>0</v>
      </c>
      <c r="BL132" s="17" t="s">
        <v>187</v>
      </c>
      <c r="BM132" s="17" t="s">
        <v>1551</v>
      </c>
    </row>
    <row r="133" spans="2:65" s="1" customFormat="1" ht="16.5" customHeight="1">
      <c r="B133" s="38"/>
      <c r="C133" s="204" t="s">
        <v>947</v>
      </c>
      <c r="D133" s="204" t="s">
        <v>136</v>
      </c>
      <c r="E133" s="205" t="s">
        <v>1552</v>
      </c>
      <c r="F133" s="206" t="s">
        <v>1553</v>
      </c>
      <c r="G133" s="207" t="s">
        <v>236</v>
      </c>
      <c r="H133" s="208">
        <v>20</v>
      </c>
      <c r="I133" s="209"/>
      <c r="J133" s="210">
        <f>ROUND(I133*H133,2)</f>
        <v>0</v>
      </c>
      <c r="K133" s="206" t="s">
        <v>19</v>
      </c>
      <c r="L133" s="43"/>
      <c r="M133" s="211" t="s">
        <v>19</v>
      </c>
      <c r="N133" s="212" t="s">
        <v>44</v>
      </c>
      <c r="O133" s="79"/>
      <c r="P133" s="213">
        <f>O133*H133</f>
        <v>0</v>
      </c>
      <c r="Q133" s="213">
        <v>0</v>
      </c>
      <c r="R133" s="213">
        <f>Q133*H133</f>
        <v>0</v>
      </c>
      <c r="S133" s="213">
        <v>0</v>
      </c>
      <c r="T133" s="214">
        <f>S133*H133</f>
        <v>0</v>
      </c>
      <c r="AR133" s="17" t="s">
        <v>502</v>
      </c>
      <c r="AT133" s="17" t="s">
        <v>136</v>
      </c>
      <c r="AU133" s="17" t="s">
        <v>142</v>
      </c>
      <c r="AY133" s="17" t="s">
        <v>133</v>
      </c>
      <c r="BE133" s="215">
        <f>IF(N133="základní",J133,0)</f>
        <v>0</v>
      </c>
      <c r="BF133" s="215">
        <f>IF(N133="snížená",J133,0)</f>
        <v>0</v>
      </c>
      <c r="BG133" s="215">
        <f>IF(N133="zákl. přenesená",J133,0)</f>
        <v>0</v>
      </c>
      <c r="BH133" s="215">
        <f>IF(N133="sníž. přenesená",J133,0)</f>
        <v>0</v>
      </c>
      <c r="BI133" s="215">
        <f>IF(N133="nulová",J133,0)</f>
        <v>0</v>
      </c>
      <c r="BJ133" s="17" t="s">
        <v>142</v>
      </c>
      <c r="BK133" s="215">
        <f>ROUND(I133*H133,2)</f>
        <v>0</v>
      </c>
      <c r="BL133" s="17" t="s">
        <v>502</v>
      </c>
      <c r="BM133" s="17" t="s">
        <v>1554</v>
      </c>
    </row>
    <row r="134" spans="2:65" s="1" customFormat="1" ht="16.5" customHeight="1">
      <c r="B134" s="38"/>
      <c r="C134" s="230" t="s">
        <v>952</v>
      </c>
      <c r="D134" s="230" t="s">
        <v>439</v>
      </c>
      <c r="E134" s="231" t="s">
        <v>1555</v>
      </c>
      <c r="F134" s="232" t="s">
        <v>1556</v>
      </c>
      <c r="G134" s="233" t="s">
        <v>236</v>
      </c>
      <c r="H134" s="234">
        <v>20</v>
      </c>
      <c r="I134" s="235"/>
      <c r="J134" s="236">
        <f>ROUND(I134*H134,2)</f>
        <v>0</v>
      </c>
      <c r="K134" s="232" t="s">
        <v>19</v>
      </c>
      <c r="L134" s="237"/>
      <c r="M134" s="238" t="s">
        <v>19</v>
      </c>
      <c r="N134" s="239" t="s">
        <v>44</v>
      </c>
      <c r="O134" s="79"/>
      <c r="P134" s="213">
        <f>O134*H134</f>
        <v>0</v>
      </c>
      <c r="Q134" s="213">
        <v>0.00026</v>
      </c>
      <c r="R134" s="213">
        <f>Q134*H134</f>
        <v>0.0052</v>
      </c>
      <c r="S134" s="213">
        <v>0</v>
      </c>
      <c r="T134" s="214">
        <f>S134*H134</f>
        <v>0</v>
      </c>
      <c r="AR134" s="17" t="s">
        <v>187</v>
      </c>
      <c r="AT134" s="17" t="s">
        <v>439</v>
      </c>
      <c r="AU134" s="17" t="s">
        <v>142</v>
      </c>
      <c r="AY134" s="17" t="s">
        <v>133</v>
      </c>
      <c r="BE134" s="215">
        <f>IF(N134="základní",J134,0)</f>
        <v>0</v>
      </c>
      <c r="BF134" s="215">
        <f>IF(N134="snížená",J134,0)</f>
        <v>0</v>
      </c>
      <c r="BG134" s="215">
        <f>IF(N134="zákl. přenesená",J134,0)</f>
        <v>0</v>
      </c>
      <c r="BH134" s="215">
        <f>IF(N134="sníž. přenesená",J134,0)</f>
        <v>0</v>
      </c>
      <c r="BI134" s="215">
        <f>IF(N134="nulová",J134,0)</f>
        <v>0</v>
      </c>
      <c r="BJ134" s="17" t="s">
        <v>142</v>
      </c>
      <c r="BK134" s="215">
        <f>ROUND(I134*H134,2)</f>
        <v>0</v>
      </c>
      <c r="BL134" s="17" t="s">
        <v>187</v>
      </c>
      <c r="BM134" s="17" t="s">
        <v>1557</v>
      </c>
    </row>
    <row r="135" spans="2:65" s="1" customFormat="1" ht="16.5" customHeight="1">
      <c r="B135" s="38"/>
      <c r="C135" s="204" t="s">
        <v>960</v>
      </c>
      <c r="D135" s="204" t="s">
        <v>136</v>
      </c>
      <c r="E135" s="205" t="s">
        <v>1558</v>
      </c>
      <c r="F135" s="206" t="s">
        <v>1559</v>
      </c>
      <c r="G135" s="207" t="s">
        <v>236</v>
      </c>
      <c r="H135" s="208">
        <v>24</v>
      </c>
      <c r="I135" s="209"/>
      <c r="J135" s="210">
        <f>ROUND(I135*H135,2)</f>
        <v>0</v>
      </c>
      <c r="K135" s="206" t="s">
        <v>19</v>
      </c>
      <c r="L135" s="43"/>
      <c r="M135" s="211" t="s">
        <v>19</v>
      </c>
      <c r="N135" s="212" t="s">
        <v>44</v>
      </c>
      <c r="O135" s="79"/>
      <c r="P135" s="213">
        <f>O135*H135</f>
        <v>0</v>
      </c>
      <c r="Q135" s="213">
        <v>0</v>
      </c>
      <c r="R135" s="213">
        <f>Q135*H135</f>
        <v>0</v>
      </c>
      <c r="S135" s="213">
        <v>0</v>
      </c>
      <c r="T135" s="214">
        <f>S135*H135</f>
        <v>0</v>
      </c>
      <c r="AR135" s="17" t="s">
        <v>502</v>
      </c>
      <c r="AT135" s="17" t="s">
        <v>136</v>
      </c>
      <c r="AU135" s="17" t="s">
        <v>142</v>
      </c>
      <c r="AY135" s="17" t="s">
        <v>133</v>
      </c>
      <c r="BE135" s="215">
        <f>IF(N135="základní",J135,0)</f>
        <v>0</v>
      </c>
      <c r="BF135" s="215">
        <f>IF(N135="snížená",J135,0)</f>
        <v>0</v>
      </c>
      <c r="BG135" s="215">
        <f>IF(N135="zákl. přenesená",J135,0)</f>
        <v>0</v>
      </c>
      <c r="BH135" s="215">
        <f>IF(N135="sníž. přenesená",J135,0)</f>
        <v>0</v>
      </c>
      <c r="BI135" s="215">
        <f>IF(N135="nulová",J135,0)</f>
        <v>0</v>
      </c>
      <c r="BJ135" s="17" t="s">
        <v>142</v>
      </c>
      <c r="BK135" s="215">
        <f>ROUND(I135*H135,2)</f>
        <v>0</v>
      </c>
      <c r="BL135" s="17" t="s">
        <v>502</v>
      </c>
      <c r="BM135" s="17" t="s">
        <v>1560</v>
      </c>
    </row>
    <row r="136" spans="2:65" s="1" customFormat="1" ht="16.5" customHeight="1">
      <c r="B136" s="38"/>
      <c r="C136" s="230" t="s">
        <v>443</v>
      </c>
      <c r="D136" s="230" t="s">
        <v>439</v>
      </c>
      <c r="E136" s="231" t="s">
        <v>1561</v>
      </c>
      <c r="F136" s="232" t="s">
        <v>1562</v>
      </c>
      <c r="G136" s="233" t="s">
        <v>236</v>
      </c>
      <c r="H136" s="234">
        <v>24</v>
      </c>
      <c r="I136" s="235"/>
      <c r="J136" s="236">
        <f>ROUND(I136*H136,2)</f>
        <v>0</v>
      </c>
      <c r="K136" s="232" t="s">
        <v>19</v>
      </c>
      <c r="L136" s="237"/>
      <c r="M136" s="238" t="s">
        <v>19</v>
      </c>
      <c r="N136" s="239" t="s">
        <v>44</v>
      </c>
      <c r="O136" s="79"/>
      <c r="P136" s="213">
        <f>O136*H136</f>
        <v>0</v>
      </c>
      <c r="Q136" s="213">
        <v>0.00039</v>
      </c>
      <c r="R136" s="213">
        <f>Q136*H136</f>
        <v>0.00936</v>
      </c>
      <c r="S136" s="213">
        <v>0</v>
      </c>
      <c r="T136" s="214">
        <f>S136*H136</f>
        <v>0</v>
      </c>
      <c r="AR136" s="17" t="s">
        <v>187</v>
      </c>
      <c r="AT136" s="17" t="s">
        <v>439</v>
      </c>
      <c r="AU136" s="17" t="s">
        <v>142</v>
      </c>
      <c r="AY136" s="17" t="s">
        <v>133</v>
      </c>
      <c r="BE136" s="215">
        <f>IF(N136="základní",J136,0)</f>
        <v>0</v>
      </c>
      <c r="BF136" s="215">
        <f>IF(N136="snížená",J136,0)</f>
        <v>0</v>
      </c>
      <c r="BG136" s="215">
        <f>IF(N136="zákl. přenesená",J136,0)</f>
        <v>0</v>
      </c>
      <c r="BH136" s="215">
        <f>IF(N136="sníž. přenesená",J136,0)</f>
        <v>0</v>
      </c>
      <c r="BI136" s="215">
        <f>IF(N136="nulová",J136,0)</f>
        <v>0</v>
      </c>
      <c r="BJ136" s="17" t="s">
        <v>142</v>
      </c>
      <c r="BK136" s="215">
        <f>ROUND(I136*H136,2)</f>
        <v>0</v>
      </c>
      <c r="BL136" s="17" t="s">
        <v>187</v>
      </c>
      <c r="BM136" s="17" t="s">
        <v>1563</v>
      </c>
    </row>
    <row r="137" spans="2:63" s="10" customFormat="1" ht="22.8" customHeight="1">
      <c r="B137" s="188"/>
      <c r="C137" s="189"/>
      <c r="D137" s="190" t="s">
        <v>71</v>
      </c>
      <c r="E137" s="202" t="s">
        <v>1564</v>
      </c>
      <c r="F137" s="202" t="s">
        <v>1565</v>
      </c>
      <c r="G137" s="189"/>
      <c r="H137" s="189"/>
      <c r="I137" s="192"/>
      <c r="J137" s="203">
        <f>BK137</f>
        <v>0</v>
      </c>
      <c r="K137" s="189"/>
      <c r="L137" s="194"/>
      <c r="M137" s="195"/>
      <c r="N137" s="196"/>
      <c r="O137" s="196"/>
      <c r="P137" s="197">
        <f>SUM(P138:P142)</f>
        <v>0</v>
      </c>
      <c r="Q137" s="196"/>
      <c r="R137" s="197">
        <f>SUM(R138:R142)</f>
        <v>0.00432</v>
      </c>
      <c r="S137" s="196"/>
      <c r="T137" s="198">
        <f>SUM(T138:T142)</f>
        <v>0</v>
      </c>
      <c r="AR137" s="199" t="s">
        <v>629</v>
      </c>
      <c r="AT137" s="200" t="s">
        <v>71</v>
      </c>
      <c r="AU137" s="200" t="s">
        <v>80</v>
      </c>
      <c r="AY137" s="199" t="s">
        <v>133</v>
      </c>
      <c r="BK137" s="201">
        <f>SUM(BK138:BK142)</f>
        <v>0</v>
      </c>
    </row>
    <row r="138" spans="2:65" s="1" customFormat="1" ht="16.5" customHeight="1">
      <c r="B138" s="38"/>
      <c r="C138" s="204" t="s">
        <v>447</v>
      </c>
      <c r="D138" s="204" t="s">
        <v>136</v>
      </c>
      <c r="E138" s="205" t="s">
        <v>1566</v>
      </c>
      <c r="F138" s="206" t="s">
        <v>1567</v>
      </c>
      <c r="G138" s="207" t="s">
        <v>184</v>
      </c>
      <c r="H138" s="208">
        <v>2</v>
      </c>
      <c r="I138" s="209"/>
      <c r="J138" s="210">
        <f>ROUND(I138*H138,2)</f>
        <v>0</v>
      </c>
      <c r="K138" s="206" t="s">
        <v>19</v>
      </c>
      <c r="L138" s="43"/>
      <c r="M138" s="211" t="s">
        <v>19</v>
      </c>
      <c r="N138" s="212" t="s">
        <v>44</v>
      </c>
      <c r="O138" s="79"/>
      <c r="P138" s="213">
        <f>O138*H138</f>
        <v>0</v>
      </c>
      <c r="Q138" s="213">
        <v>0.00034</v>
      </c>
      <c r="R138" s="213">
        <f>Q138*H138</f>
        <v>0.00068</v>
      </c>
      <c r="S138" s="213">
        <v>0</v>
      </c>
      <c r="T138" s="214">
        <f>S138*H138</f>
        <v>0</v>
      </c>
      <c r="AR138" s="17" t="s">
        <v>502</v>
      </c>
      <c r="AT138" s="17" t="s">
        <v>136</v>
      </c>
      <c r="AU138" s="17" t="s">
        <v>142</v>
      </c>
      <c r="AY138" s="17" t="s">
        <v>133</v>
      </c>
      <c r="BE138" s="215">
        <f>IF(N138="základní",J138,0)</f>
        <v>0</v>
      </c>
      <c r="BF138" s="215">
        <f>IF(N138="snížená",J138,0)</f>
        <v>0</v>
      </c>
      <c r="BG138" s="215">
        <f>IF(N138="zákl. přenesená",J138,0)</f>
        <v>0</v>
      </c>
      <c r="BH138" s="215">
        <f>IF(N138="sníž. přenesená",J138,0)</f>
        <v>0</v>
      </c>
      <c r="BI138" s="215">
        <f>IF(N138="nulová",J138,0)</f>
        <v>0</v>
      </c>
      <c r="BJ138" s="17" t="s">
        <v>142</v>
      </c>
      <c r="BK138" s="215">
        <f>ROUND(I138*H138,2)</f>
        <v>0</v>
      </c>
      <c r="BL138" s="17" t="s">
        <v>502</v>
      </c>
      <c r="BM138" s="17" t="s">
        <v>1568</v>
      </c>
    </row>
    <row r="139" spans="2:65" s="1" customFormat="1" ht="16.5" customHeight="1">
      <c r="B139" s="38"/>
      <c r="C139" s="204" t="s">
        <v>973</v>
      </c>
      <c r="D139" s="204" t="s">
        <v>136</v>
      </c>
      <c r="E139" s="205" t="s">
        <v>1569</v>
      </c>
      <c r="F139" s="206" t="s">
        <v>1570</v>
      </c>
      <c r="G139" s="207" t="s">
        <v>184</v>
      </c>
      <c r="H139" s="208">
        <v>8</v>
      </c>
      <c r="I139" s="209"/>
      <c r="J139" s="210">
        <f>ROUND(I139*H139,2)</f>
        <v>0</v>
      </c>
      <c r="K139" s="206" t="s">
        <v>19</v>
      </c>
      <c r="L139" s="43"/>
      <c r="M139" s="211" t="s">
        <v>19</v>
      </c>
      <c r="N139" s="212" t="s">
        <v>44</v>
      </c>
      <c r="O139" s="79"/>
      <c r="P139" s="213">
        <f>O139*H139</f>
        <v>0</v>
      </c>
      <c r="Q139" s="213">
        <v>8E-05</v>
      </c>
      <c r="R139" s="213">
        <f>Q139*H139</f>
        <v>0.00064</v>
      </c>
      <c r="S139" s="213">
        <v>0</v>
      </c>
      <c r="T139" s="214">
        <f>S139*H139</f>
        <v>0</v>
      </c>
      <c r="AR139" s="17" t="s">
        <v>502</v>
      </c>
      <c r="AT139" s="17" t="s">
        <v>136</v>
      </c>
      <c r="AU139" s="17" t="s">
        <v>142</v>
      </c>
      <c r="AY139" s="17" t="s">
        <v>133</v>
      </c>
      <c r="BE139" s="215">
        <f>IF(N139="základní",J139,0)</f>
        <v>0</v>
      </c>
      <c r="BF139" s="215">
        <f>IF(N139="snížená",J139,0)</f>
        <v>0</v>
      </c>
      <c r="BG139" s="215">
        <f>IF(N139="zákl. přenesená",J139,0)</f>
        <v>0</v>
      </c>
      <c r="BH139" s="215">
        <f>IF(N139="sníž. přenesená",J139,0)</f>
        <v>0</v>
      </c>
      <c r="BI139" s="215">
        <f>IF(N139="nulová",J139,0)</f>
        <v>0</v>
      </c>
      <c r="BJ139" s="17" t="s">
        <v>142</v>
      </c>
      <c r="BK139" s="215">
        <f>ROUND(I139*H139,2)</f>
        <v>0</v>
      </c>
      <c r="BL139" s="17" t="s">
        <v>502</v>
      </c>
      <c r="BM139" s="17" t="s">
        <v>1571</v>
      </c>
    </row>
    <row r="140" spans="2:65" s="1" customFormat="1" ht="16.5" customHeight="1">
      <c r="B140" s="38"/>
      <c r="C140" s="204" t="s">
        <v>978</v>
      </c>
      <c r="D140" s="204" t="s">
        <v>136</v>
      </c>
      <c r="E140" s="205" t="s">
        <v>1572</v>
      </c>
      <c r="F140" s="206" t="s">
        <v>1573</v>
      </c>
      <c r="G140" s="207" t="s">
        <v>236</v>
      </c>
      <c r="H140" s="208">
        <v>6</v>
      </c>
      <c r="I140" s="209"/>
      <c r="J140" s="210">
        <f>ROUND(I140*H140,2)</f>
        <v>0</v>
      </c>
      <c r="K140" s="206" t="s">
        <v>19</v>
      </c>
      <c r="L140" s="43"/>
      <c r="M140" s="211" t="s">
        <v>19</v>
      </c>
      <c r="N140" s="212" t="s">
        <v>44</v>
      </c>
      <c r="O140" s="79"/>
      <c r="P140" s="213">
        <f>O140*H140</f>
        <v>0</v>
      </c>
      <c r="Q140" s="213">
        <v>0.0005</v>
      </c>
      <c r="R140" s="213">
        <f>Q140*H140</f>
        <v>0.003</v>
      </c>
      <c r="S140" s="213">
        <v>0</v>
      </c>
      <c r="T140" s="214">
        <f>S140*H140</f>
        <v>0</v>
      </c>
      <c r="AR140" s="17" t="s">
        <v>502</v>
      </c>
      <c r="AT140" s="17" t="s">
        <v>136</v>
      </c>
      <c r="AU140" s="17" t="s">
        <v>142</v>
      </c>
      <c r="AY140" s="17" t="s">
        <v>133</v>
      </c>
      <c r="BE140" s="215">
        <f>IF(N140="základní",J140,0)</f>
        <v>0</v>
      </c>
      <c r="BF140" s="215">
        <f>IF(N140="snížená",J140,0)</f>
        <v>0</v>
      </c>
      <c r="BG140" s="215">
        <f>IF(N140="zákl. přenesená",J140,0)</f>
        <v>0</v>
      </c>
      <c r="BH140" s="215">
        <f>IF(N140="sníž. přenesená",J140,0)</f>
        <v>0</v>
      </c>
      <c r="BI140" s="215">
        <f>IF(N140="nulová",J140,0)</f>
        <v>0</v>
      </c>
      <c r="BJ140" s="17" t="s">
        <v>142</v>
      </c>
      <c r="BK140" s="215">
        <f>ROUND(I140*H140,2)</f>
        <v>0</v>
      </c>
      <c r="BL140" s="17" t="s">
        <v>502</v>
      </c>
      <c r="BM140" s="17" t="s">
        <v>1574</v>
      </c>
    </row>
    <row r="141" spans="2:65" s="1" customFormat="1" ht="16.5" customHeight="1">
      <c r="B141" s="38"/>
      <c r="C141" s="204" t="s">
        <v>457</v>
      </c>
      <c r="D141" s="204" t="s">
        <v>136</v>
      </c>
      <c r="E141" s="205" t="s">
        <v>1575</v>
      </c>
      <c r="F141" s="206" t="s">
        <v>1576</v>
      </c>
      <c r="G141" s="207" t="s">
        <v>184</v>
      </c>
      <c r="H141" s="208">
        <v>12</v>
      </c>
      <c r="I141" s="209"/>
      <c r="J141" s="210">
        <f>ROUND(I141*H141,2)</f>
        <v>0</v>
      </c>
      <c r="K141" s="206" t="s">
        <v>19</v>
      </c>
      <c r="L141" s="43"/>
      <c r="M141" s="211" t="s">
        <v>19</v>
      </c>
      <c r="N141" s="212" t="s">
        <v>44</v>
      </c>
      <c r="O141" s="79"/>
      <c r="P141" s="213">
        <f>O141*H141</f>
        <v>0</v>
      </c>
      <c r="Q141" s="213">
        <v>0</v>
      </c>
      <c r="R141" s="213">
        <f>Q141*H141</f>
        <v>0</v>
      </c>
      <c r="S141" s="213">
        <v>0</v>
      </c>
      <c r="T141" s="214">
        <f>S141*H141</f>
        <v>0</v>
      </c>
      <c r="AR141" s="17" t="s">
        <v>502</v>
      </c>
      <c r="AT141" s="17" t="s">
        <v>136</v>
      </c>
      <c r="AU141" s="17" t="s">
        <v>142</v>
      </c>
      <c r="AY141" s="17" t="s">
        <v>133</v>
      </c>
      <c r="BE141" s="215">
        <f>IF(N141="základní",J141,0)</f>
        <v>0</v>
      </c>
      <c r="BF141" s="215">
        <f>IF(N141="snížená",J141,0)</f>
        <v>0</v>
      </c>
      <c r="BG141" s="215">
        <f>IF(N141="zákl. přenesená",J141,0)</f>
        <v>0</v>
      </c>
      <c r="BH141" s="215">
        <f>IF(N141="sníž. přenesená",J141,0)</f>
        <v>0</v>
      </c>
      <c r="BI141" s="215">
        <f>IF(N141="nulová",J141,0)</f>
        <v>0</v>
      </c>
      <c r="BJ141" s="17" t="s">
        <v>142</v>
      </c>
      <c r="BK141" s="215">
        <f>ROUND(I141*H141,2)</f>
        <v>0</v>
      </c>
      <c r="BL141" s="17" t="s">
        <v>502</v>
      </c>
      <c r="BM141" s="17" t="s">
        <v>1577</v>
      </c>
    </row>
    <row r="142" spans="2:65" s="1" customFormat="1" ht="16.5" customHeight="1">
      <c r="B142" s="38"/>
      <c r="C142" s="204" t="s">
        <v>987</v>
      </c>
      <c r="D142" s="204" t="s">
        <v>136</v>
      </c>
      <c r="E142" s="205" t="s">
        <v>1578</v>
      </c>
      <c r="F142" s="206" t="s">
        <v>1579</v>
      </c>
      <c r="G142" s="207" t="s">
        <v>184</v>
      </c>
      <c r="H142" s="208">
        <v>12</v>
      </c>
      <c r="I142" s="209"/>
      <c r="J142" s="210">
        <f>ROUND(I142*H142,2)</f>
        <v>0</v>
      </c>
      <c r="K142" s="206" t="s">
        <v>19</v>
      </c>
      <c r="L142" s="43"/>
      <c r="M142" s="211" t="s">
        <v>19</v>
      </c>
      <c r="N142" s="212" t="s">
        <v>44</v>
      </c>
      <c r="O142" s="79"/>
      <c r="P142" s="213">
        <f>O142*H142</f>
        <v>0</v>
      </c>
      <c r="Q142" s="213">
        <v>0</v>
      </c>
      <c r="R142" s="213">
        <f>Q142*H142</f>
        <v>0</v>
      </c>
      <c r="S142" s="213">
        <v>0</v>
      </c>
      <c r="T142" s="214">
        <f>S142*H142</f>
        <v>0</v>
      </c>
      <c r="AR142" s="17" t="s">
        <v>502</v>
      </c>
      <c r="AT142" s="17" t="s">
        <v>136</v>
      </c>
      <c r="AU142" s="17" t="s">
        <v>142</v>
      </c>
      <c r="AY142" s="17" t="s">
        <v>133</v>
      </c>
      <c r="BE142" s="215">
        <f>IF(N142="základní",J142,0)</f>
        <v>0</v>
      </c>
      <c r="BF142" s="215">
        <f>IF(N142="snížená",J142,0)</f>
        <v>0</v>
      </c>
      <c r="BG142" s="215">
        <f>IF(N142="zákl. přenesená",J142,0)</f>
        <v>0</v>
      </c>
      <c r="BH142" s="215">
        <f>IF(N142="sníž. přenesená",J142,0)</f>
        <v>0</v>
      </c>
      <c r="BI142" s="215">
        <f>IF(N142="nulová",J142,0)</f>
        <v>0</v>
      </c>
      <c r="BJ142" s="17" t="s">
        <v>142</v>
      </c>
      <c r="BK142" s="215">
        <f>ROUND(I142*H142,2)</f>
        <v>0</v>
      </c>
      <c r="BL142" s="17" t="s">
        <v>502</v>
      </c>
      <c r="BM142" s="17" t="s">
        <v>1580</v>
      </c>
    </row>
    <row r="143" spans="2:63" s="10" customFormat="1" ht="22.8" customHeight="1">
      <c r="B143" s="188"/>
      <c r="C143" s="189"/>
      <c r="D143" s="190" t="s">
        <v>71</v>
      </c>
      <c r="E143" s="202" t="s">
        <v>599</v>
      </c>
      <c r="F143" s="202" t="s">
        <v>1581</v>
      </c>
      <c r="G143" s="189"/>
      <c r="H143" s="189"/>
      <c r="I143" s="192"/>
      <c r="J143" s="203">
        <f>BK143</f>
        <v>0</v>
      </c>
      <c r="K143" s="189"/>
      <c r="L143" s="194"/>
      <c r="M143" s="195"/>
      <c r="N143" s="196"/>
      <c r="O143" s="196"/>
      <c r="P143" s="197">
        <f>SUM(P144:P145)</f>
        <v>0</v>
      </c>
      <c r="Q143" s="196"/>
      <c r="R143" s="197">
        <f>SUM(R144:R145)</f>
        <v>0</v>
      </c>
      <c r="S143" s="196"/>
      <c r="T143" s="198">
        <f>SUM(T144:T145)</f>
        <v>0</v>
      </c>
      <c r="AR143" s="199" t="s">
        <v>629</v>
      </c>
      <c r="AT143" s="200" t="s">
        <v>71</v>
      </c>
      <c r="AU143" s="200" t="s">
        <v>80</v>
      </c>
      <c r="AY143" s="199" t="s">
        <v>133</v>
      </c>
      <c r="BK143" s="201">
        <f>SUM(BK144:BK145)</f>
        <v>0</v>
      </c>
    </row>
    <row r="144" spans="2:65" s="1" customFormat="1" ht="16.5" customHeight="1">
      <c r="B144" s="38"/>
      <c r="C144" s="204" t="s">
        <v>992</v>
      </c>
      <c r="D144" s="204" t="s">
        <v>136</v>
      </c>
      <c r="E144" s="205" t="s">
        <v>1582</v>
      </c>
      <c r="F144" s="206" t="s">
        <v>1583</v>
      </c>
      <c r="G144" s="207" t="s">
        <v>604</v>
      </c>
      <c r="H144" s="208">
        <v>10</v>
      </c>
      <c r="I144" s="209"/>
      <c r="J144" s="210">
        <f>ROUND(I144*H144,2)</f>
        <v>0</v>
      </c>
      <c r="K144" s="206" t="s">
        <v>19</v>
      </c>
      <c r="L144" s="43"/>
      <c r="M144" s="211" t="s">
        <v>19</v>
      </c>
      <c r="N144" s="212" t="s">
        <v>44</v>
      </c>
      <c r="O144" s="79"/>
      <c r="P144" s="213">
        <f>O144*H144</f>
        <v>0</v>
      </c>
      <c r="Q144" s="213">
        <v>0</v>
      </c>
      <c r="R144" s="213">
        <f>Q144*H144</f>
        <v>0</v>
      </c>
      <c r="S144" s="213">
        <v>0</v>
      </c>
      <c r="T144" s="214">
        <f>S144*H144</f>
        <v>0</v>
      </c>
      <c r="AR144" s="17" t="s">
        <v>605</v>
      </c>
      <c r="AT144" s="17" t="s">
        <v>136</v>
      </c>
      <c r="AU144" s="17" t="s">
        <v>142</v>
      </c>
      <c r="AY144" s="17" t="s">
        <v>133</v>
      </c>
      <c r="BE144" s="215">
        <f>IF(N144="základní",J144,0)</f>
        <v>0</v>
      </c>
      <c r="BF144" s="215">
        <f>IF(N144="snížená",J144,0)</f>
        <v>0</v>
      </c>
      <c r="BG144" s="215">
        <f>IF(N144="zákl. přenesená",J144,0)</f>
        <v>0</v>
      </c>
      <c r="BH144" s="215">
        <f>IF(N144="sníž. přenesená",J144,0)</f>
        <v>0</v>
      </c>
      <c r="BI144" s="215">
        <f>IF(N144="nulová",J144,0)</f>
        <v>0</v>
      </c>
      <c r="BJ144" s="17" t="s">
        <v>142</v>
      </c>
      <c r="BK144" s="215">
        <f>ROUND(I144*H144,2)</f>
        <v>0</v>
      </c>
      <c r="BL144" s="17" t="s">
        <v>605</v>
      </c>
      <c r="BM144" s="17" t="s">
        <v>1584</v>
      </c>
    </row>
    <row r="145" spans="2:65" s="1" customFormat="1" ht="16.5" customHeight="1">
      <c r="B145" s="38"/>
      <c r="C145" s="204" t="s">
        <v>996</v>
      </c>
      <c r="D145" s="204" t="s">
        <v>136</v>
      </c>
      <c r="E145" s="205" t="s">
        <v>1585</v>
      </c>
      <c r="F145" s="206" t="s">
        <v>1586</v>
      </c>
      <c r="G145" s="207" t="s">
        <v>604</v>
      </c>
      <c r="H145" s="208">
        <v>12</v>
      </c>
      <c r="I145" s="209"/>
      <c r="J145" s="210">
        <f>ROUND(I145*H145,2)</f>
        <v>0</v>
      </c>
      <c r="K145" s="206" t="s">
        <v>19</v>
      </c>
      <c r="L145" s="43"/>
      <c r="M145" s="241" t="s">
        <v>19</v>
      </c>
      <c r="N145" s="242" t="s">
        <v>44</v>
      </c>
      <c r="O145" s="243"/>
      <c r="P145" s="244">
        <f>O145*H145</f>
        <v>0</v>
      </c>
      <c r="Q145" s="244">
        <v>0</v>
      </c>
      <c r="R145" s="244">
        <f>Q145*H145</f>
        <v>0</v>
      </c>
      <c r="S145" s="244">
        <v>0</v>
      </c>
      <c r="T145" s="245">
        <f>S145*H145</f>
        <v>0</v>
      </c>
      <c r="AR145" s="17" t="s">
        <v>605</v>
      </c>
      <c r="AT145" s="17" t="s">
        <v>136</v>
      </c>
      <c r="AU145" s="17" t="s">
        <v>142</v>
      </c>
      <c r="AY145" s="17" t="s">
        <v>133</v>
      </c>
      <c r="BE145" s="215">
        <f>IF(N145="základní",J145,0)</f>
        <v>0</v>
      </c>
      <c r="BF145" s="215">
        <f>IF(N145="snížená",J145,0)</f>
        <v>0</v>
      </c>
      <c r="BG145" s="215">
        <f>IF(N145="zákl. přenesená",J145,0)</f>
        <v>0</v>
      </c>
      <c r="BH145" s="215">
        <f>IF(N145="sníž. přenesená",J145,0)</f>
        <v>0</v>
      </c>
      <c r="BI145" s="215">
        <f>IF(N145="nulová",J145,0)</f>
        <v>0</v>
      </c>
      <c r="BJ145" s="17" t="s">
        <v>142</v>
      </c>
      <c r="BK145" s="215">
        <f>ROUND(I145*H145,2)</f>
        <v>0</v>
      </c>
      <c r="BL145" s="17" t="s">
        <v>605</v>
      </c>
      <c r="BM145" s="17" t="s">
        <v>1587</v>
      </c>
    </row>
    <row r="146" spans="2:12" s="1" customFormat="1" ht="6.95" customHeight="1">
      <c r="B146" s="57"/>
      <c r="C146" s="58"/>
      <c r="D146" s="58"/>
      <c r="E146" s="58"/>
      <c r="F146" s="58"/>
      <c r="G146" s="58"/>
      <c r="H146" s="58"/>
      <c r="I146" s="154"/>
      <c r="J146" s="58"/>
      <c r="K146" s="58"/>
      <c r="L146" s="43"/>
    </row>
  </sheetData>
  <sheetProtection password="CC35" sheet="1" objects="1" scenarios="1" formatColumns="0" formatRows="0" autoFilter="0"/>
  <autoFilter ref="C82:K145"/>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BM9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3"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96</v>
      </c>
    </row>
    <row r="3" spans="2:46" ht="6.95" customHeight="1">
      <c r="B3" s="124"/>
      <c r="C3" s="125"/>
      <c r="D3" s="125"/>
      <c r="E3" s="125"/>
      <c r="F3" s="125"/>
      <c r="G3" s="125"/>
      <c r="H3" s="125"/>
      <c r="I3" s="126"/>
      <c r="J3" s="125"/>
      <c r="K3" s="125"/>
      <c r="L3" s="20"/>
      <c r="AT3" s="17" t="s">
        <v>80</v>
      </c>
    </row>
    <row r="4" spans="2:46" ht="24.95" customHeight="1">
      <c r="B4" s="20"/>
      <c r="D4" s="127" t="s">
        <v>97</v>
      </c>
      <c r="L4" s="20"/>
      <c r="M4" s="24" t="s">
        <v>10</v>
      </c>
      <c r="AT4" s="17" t="s">
        <v>4</v>
      </c>
    </row>
    <row r="5" spans="2:12" ht="6.95" customHeight="1">
      <c r="B5" s="20"/>
      <c r="L5" s="20"/>
    </row>
    <row r="6" spans="2:12" ht="12" customHeight="1">
      <c r="B6" s="20"/>
      <c r="D6" s="128" t="s">
        <v>16</v>
      </c>
      <c r="L6" s="20"/>
    </row>
    <row r="7" spans="2:12" ht="16.5" customHeight="1">
      <c r="B7" s="20"/>
      <c r="E7" s="129" t="str">
        <f>'Rekapitulace stavby'!K6</f>
        <v>Domov Barbora - Stavební úpravy 1. a 2. NP, Pirknerovo nám. 206, KH</v>
      </c>
      <c r="F7" s="128"/>
      <c r="G7" s="128"/>
      <c r="H7" s="128"/>
      <c r="L7" s="20"/>
    </row>
    <row r="8" spans="2:12" s="1" customFormat="1" ht="12" customHeight="1">
      <c r="B8" s="43"/>
      <c r="D8" s="128" t="s">
        <v>98</v>
      </c>
      <c r="I8" s="130"/>
      <c r="L8" s="43"/>
    </row>
    <row r="9" spans="2:12" s="1" customFormat="1" ht="36.95" customHeight="1">
      <c r="B9" s="43"/>
      <c r="E9" s="131" t="s">
        <v>1588</v>
      </c>
      <c r="F9" s="1"/>
      <c r="G9" s="1"/>
      <c r="H9" s="1"/>
      <c r="I9" s="130"/>
      <c r="L9" s="43"/>
    </row>
    <row r="10" spans="2:12" s="1" customFormat="1" ht="12">
      <c r="B10" s="43"/>
      <c r="I10" s="130"/>
      <c r="L10" s="43"/>
    </row>
    <row r="11" spans="2:12" s="1" customFormat="1" ht="12" customHeight="1">
      <c r="B11" s="43"/>
      <c r="D11" s="128" t="s">
        <v>18</v>
      </c>
      <c r="F11" s="17" t="s">
        <v>19</v>
      </c>
      <c r="I11" s="132" t="s">
        <v>20</v>
      </c>
      <c r="J11" s="17" t="s">
        <v>19</v>
      </c>
      <c r="L11" s="43"/>
    </row>
    <row r="12" spans="2:12" s="1" customFormat="1" ht="12" customHeight="1">
      <c r="B12" s="43"/>
      <c r="D12" s="128" t="s">
        <v>21</v>
      </c>
      <c r="F12" s="17" t="s">
        <v>22</v>
      </c>
      <c r="I12" s="132" t="s">
        <v>23</v>
      </c>
      <c r="J12" s="133" t="str">
        <f>'Rekapitulace stavby'!AN8</f>
        <v>15. 5. 2019</v>
      </c>
      <c r="L12" s="43"/>
    </row>
    <row r="13" spans="2:12" s="1" customFormat="1" ht="10.8" customHeight="1">
      <c r="B13" s="43"/>
      <c r="I13" s="130"/>
      <c r="L13" s="43"/>
    </row>
    <row r="14" spans="2:12" s="1" customFormat="1" ht="12" customHeight="1">
      <c r="B14" s="43"/>
      <c r="D14" s="128" t="s">
        <v>25</v>
      </c>
      <c r="I14" s="132" t="s">
        <v>26</v>
      </c>
      <c r="J14" s="17" t="s">
        <v>19</v>
      </c>
      <c r="L14" s="43"/>
    </row>
    <row r="15" spans="2:12" s="1" customFormat="1" ht="18" customHeight="1">
      <c r="B15" s="43"/>
      <c r="E15" s="17" t="s">
        <v>27</v>
      </c>
      <c r="I15" s="132" t="s">
        <v>28</v>
      </c>
      <c r="J15" s="17" t="s">
        <v>19</v>
      </c>
      <c r="L15" s="43"/>
    </row>
    <row r="16" spans="2:12" s="1" customFormat="1" ht="6.95" customHeight="1">
      <c r="B16" s="43"/>
      <c r="I16" s="130"/>
      <c r="L16" s="43"/>
    </row>
    <row r="17" spans="2:12" s="1" customFormat="1" ht="12" customHeight="1">
      <c r="B17" s="43"/>
      <c r="D17" s="128" t="s">
        <v>29</v>
      </c>
      <c r="I17" s="132" t="s">
        <v>26</v>
      </c>
      <c r="J17" s="33" t="str">
        <f>'Rekapitulace stavby'!AN13</f>
        <v>Vyplň údaj</v>
      </c>
      <c r="L17" s="43"/>
    </row>
    <row r="18" spans="2:12" s="1" customFormat="1" ht="18" customHeight="1">
      <c r="B18" s="43"/>
      <c r="E18" s="33" t="str">
        <f>'Rekapitulace stavby'!E14</f>
        <v>Vyplň údaj</v>
      </c>
      <c r="F18" s="17"/>
      <c r="G18" s="17"/>
      <c r="H18" s="17"/>
      <c r="I18" s="132" t="s">
        <v>28</v>
      </c>
      <c r="J18" s="33" t="str">
        <f>'Rekapitulace stavby'!AN14</f>
        <v>Vyplň údaj</v>
      </c>
      <c r="L18" s="43"/>
    </row>
    <row r="19" spans="2:12" s="1" customFormat="1" ht="6.95" customHeight="1">
      <c r="B19" s="43"/>
      <c r="I19" s="130"/>
      <c r="L19" s="43"/>
    </row>
    <row r="20" spans="2:12" s="1" customFormat="1" ht="12" customHeight="1">
      <c r="B20" s="43"/>
      <c r="D20" s="128" t="s">
        <v>31</v>
      </c>
      <c r="I20" s="132" t="s">
        <v>26</v>
      </c>
      <c r="J20" s="17" t="s">
        <v>19</v>
      </c>
      <c r="L20" s="43"/>
    </row>
    <row r="21" spans="2:12" s="1" customFormat="1" ht="18" customHeight="1">
      <c r="B21" s="43"/>
      <c r="E21" s="17" t="s">
        <v>32</v>
      </c>
      <c r="I21" s="132" t="s">
        <v>28</v>
      </c>
      <c r="J21" s="17" t="s">
        <v>19</v>
      </c>
      <c r="L21" s="43"/>
    </row>
    <row r="22" spans="2:12" s="1" customFormat="1" ht="6.95" customHeight="1">
      <c r="B22" s="43"/>
      <c r="I22" s="130"/>
      <c r="L22" s="43"/>
    </row>
    <row r="23" spans="2:12" s="1" customFormat="1" ht="12" customHeight="1">
      <c r="B23" s="43"/>
      <c r="D23" s="128" t="s">
        <v>34</v>
      </c>
      <c r="I23" s="132" t="s">
        <v>26</v>
      </c>
      <c r="J23" s="17" t="str">
        <f>IF('Rekapitulace stavby'!AN19="","",'Rekapitulace stavby'!AN19)</f>
        <v/>
      </c>
      <c r="L23" s="43"/>
    </row>
    <row r="24" spans="2:12" s="1" customFormat="1" ht="18" customHeight="1">
      <c r="B24" s="43"/>
      <c r="E24" s="17" t="str">
        <f>IF('Rekapitulace stavby'!E20="","",'Rekapitulace stavby'!E20)</f>
        <v xml:space="preserve"> </v>
      </c>
      <c r="I24" s="132" t="s">
        <v>28</v>
      </c>
      <c r="J24" s="17" t="str">
        <f>IF('Rekapitulace stavby'!AN20="","",'Rekapitulace stavby'!AN20)</f>
        <v/>
      </c>
      <c r="L24" s="43"/>
    </row>
    <row r="25" spans="2:12" s="1" customFormat="1" ht="6.95" customHeight="1">
      <c r="B25" s="43"/>
      <c r="I25" s="130"/>
      <c r="L25" s="43"/>
    </row>
    <row r="26" spans="2:12" s="1" customFormat="1" ht="12" customHeight="1">
      <c r="B26" s="43"/>
      <c r="D26" s="128" t="s">
        <v>36</v>
      </c>
      <c r="I26" s="130"/>
      <c r="L26" s="43"/>
    </row>
    <row r="27" spans="2:12" s="6" customFormat="1" ht="16.5" customHeight="1">
      <c r="B27" s="134"/>
      <c r="E27" s="135" t="s">
        <v>19</v>
      </c>
      <c r="F27" s="135"/>
      <c r="G27" s="135"/>
      <c r="H27" s="135"/>
      <c r="I27" s="136"/>
      <c r="L27" s="134"/>
    </row>
    <row r="28" spans="2:12" s="1" customFormat="1" ht="6.95" customHeight="1">
      <c r="B28" s="43"/>
      <c r="I28" s="130"/>
      <c r="L28" s="43"/>
    </row>
    <row r="29" spans="2:12" s="1" customFormat="1" ht="6.95" customHeight="1">
      <c r="B29" s="43"/>
      <c r="D29" s="71"/>
      <c r="E29" s="71"/>
      <c r="F29" s="71"/>
      <c r="G29" s="71"/>
      <c r="H29" s="71"/>
      <c r="I29" s="137"/>
      <c r="J29" s="71"/>
      <c r="K29" s="71"/>
      <c r="L29" s="43"/>
    </row>
    <row r="30" spans="2:12" s="1" customFormat="1" ht="25.4" customHeight="1">
      <c r="B30" s="43"/>
      <c r="D30" s="138" t="s">
        <v>38</v>
      </c>
      <c r="I30" s="130"/>
      <c r="J30" s="139">
        <f>ROUND(J84,2)</f>
        <v>0</v>
      </c>
      <c r="L30" s="43"/>
    </row>
    <row r="31" spans="2:12" s="1" customFormat="1" ht="6.95" customHeight="1">
      <c r="B31" s="43"/>
      <c r="D31" s="71"/>
      <c r="E31" s="71"/>
      <c r="F31" s="71"/>
      <c r="G31" s="71"/>
      <c r="H31" s="71"/>
      <c r="I31" s="137"/>
      <c r="J31" s="71"/>
      <c r="K31" s="71"/>
      <c r="L31" s="43"/>
    </row>
    <row r="32" spans="2:12" s="1" customFormat="1" ht="14.4" customHeight="1">
      <c r="B32" s="43"/>
      <c r="F32" s="140" t="s">
        <v>40</v>
      </c>
      <c r="I32" s="141" t="s">
        <v>39</v>
      </c>
      <c r="J32" s="140" t="s">
        <v>41</v>
      </c>
      <c r="L32" s="43"/>
    </row>
    <row r="33" spans="2:12" s="1" customFormat="1" ht="14.4" customHeight="1">
      <c r="B33" s="43"/>
      <c r="D33" s="128" t="s">
        <v>42</v>
      </c>
      <c r="E33" s="128" t="s">
        <v>43</v>
      </c>
      <c r="F33" s="142">
        <f>ROUND((SUM(BE84:BE94)),2)</f>
        <v>0</v>
      </c>
      <c r="I33" s="143">
        <v>0.21</v>
      </c>
      <c r="J33" s="142">
        <f>ROUND(((SUM(BE84:BE94))*I33),2)</f>
        <v>0</v>
      </c>
      <c r="L33" s="43"/>
    </row>
    <row r="34" spans="2:12" s="1" customFormat="1" ht="14.4" customHeight="1">
      <c r="B34" s="43"/>
      <c r="E34" s="128" t="s">
        <v>44</v>
      </c>
      <c r="F34" s="142">
        <f>ROUND((SUM(BF84:BF94)),2)</f>
        <v>0</v>
      </c>
      <c r="I34" s="143">
        <v>0.15</v>
      </c>
      <c r="J34" s="142">
        <f>ROUND(((SUM(BF84:BF94))*I34),2)</f>
        <v>0</v>
      </c>
      <c r="L34" s="43"/>
    </row>
    <row r="35" spans="2:12" s="1" customFormat="1" ht="14.4" customHeight="1" hidden="1">
      <c r="B35" s="43"/>
      <c r="E35" s="128" t="s">
        <v>45</v>
      </c>
      <c r="F35" s="142">
        <f>ROUND((SUM(BG84:BG94)),2)</f>
        <v>0</v>
      </c>
      <c r="I35" s="143">
        <v>0.21</v>
      </c>
      <c r="J35" s="142">
        <f>0</f>
        <v>0</v>
      </c>
      <c r="L35" s="43"/>
    </row>
    <row r="36" spans="2:12" s="1" customFormat="1" ht="14.4" customHeight="1" hidden="1">
      <c r="B36" s="43"/>
      <c r="E36" s="128" t="s">
        <v>46</v>
      </c>
      <c r="F36" s="142">
        <f>ROUND((SUM(BH84:BH94)),2)</f>
        <v>0</v>
      </c>
      <c r="I36" s="143">
        <v>0.15</v>
      </c>
      <c r="J36" s="142">
        <f>0</f>
        <v>0</v>
      </c>
      <c r="L36" s="43"/>
    </row>
    <row r="37" spans="2:12" s="1" customFormat="1" ht="14.4" customHeight="1" hidden="1">
      <c r="B37" s="43"/>
      <c r="E37" s="128" t="s">
        <v>47</v>
      </c>
      <c r="F37" s="142">
        <f>ROUND((SUM(BI84:BI94)),2)</f>
        <v>0</v>
      </c>
      <c r="I37" s="143">
        <v>0</v>
      </c>
      <c r="J37" s="142">
        <f>0</f>
        <v>0</v>
      </c>
      <c r="L37" s="43"/>
    </row>
    <row r="38" spans="2:12" s="1" customFormat="1" ht="6.95" customHeight="1">
      <c r="B38" s="43"/>
      <c r="I38" s="130"/>
      <c r="L38" s="43"/>
    </row>
    <row r="39" spans="2:12" s="1" customFormat="1" ht="25.4" customHeight="1">
      <c r="B39" s="43"/>
      <c r="C39" s="144"/>
      <c r="D39" s="145" t="s">
        <v>48</v>
      </c>
      <c r="E39" s="146"/>
      <c r="F39" s="146"/>
      <c r="G39" s="147" t="s">
        <v>49</v>
      </c>
      <c r="H39" s="148" t="s">
        <v>50</v>
      </c>
      <c r="I39" s="149"/>
      <c r="J39" s="150">
        <f>SUM(J30:J37)</f>
        <v>0</v>
      </c>
      <c r="K39" s="151"/>
      <c r="L39" s="43"/>
    </row>
    <row r="40" spans="2:12" s="1" customFormat="1" ht="14.4" customHeight="1">
      <c r="B40" s="152"/>
      <c r="C40" s="153"/>
      <c r="D40" s="153"/>
      <c r="E40" s="153"/>
      <c r="F40" s="153"/>
      <c r="G40" s="153"/>
      <c r="H40" s="153"/>
      <c r="I40" s="154"/>
      <c r="J40" s="153"/>
      <c r="K40" s="153"/>
      <c r="L40" s="43"/>
    </row>
    <row r="44" spans="2:12" s="1" customFormat="1" ht="6.95" customHeight="1">
      <c r="B44" s="155"/>
      <c r="C44" s="156"/>
      <c r="D44" s="156"/>
      <c r="E44" s="156"/>
      <c r="F44" s="156"/>
      <c r="G44" s="156"/>
      <c r="H44" s="156"/>
      <c r="I44" s="157"/>
      <c r="J44" s="156"/>
      <c r="K44" s="156"/>
      <c r="L44" s="43"/>
    </row>
    <row r="45" spans="2:12" s="1" customFormat="1" ht="24.95" customHeight="1">
      <c r="B45" s="38"/>
      <c r="C45" s="23" t="s">
        <v>100</v>
      </c>
      <c r="D45" s="39"/>
      <c r="E45" s="39"/>
      <c r="F45" s="39"/>
      <c r="G45" s="39"/>
      <c r="H45" s="39"/>
      <c r="I45" s="130"/>
      <c r="J45" s="39"/>
      <c r="K45" s="39"/>
      <c r="L45" s="43"/>
    </row>
    <row r="46" spans="2:12" s="1" customFormat="1" ht="6.95" customHeight="1">
      <c r="B46" s="38"/>
      <c r="C46" s="39"/>
      <c r="D46" s="39"/>
      <c r="E46" s="39"/>
      <c r="F46" s="39"/>
      <c r="G46" s="39"/>
      <c r="H46" s="39"/>
      <c r="I46" s="130"/>
      <c r="J46" s="39"/>
      <c r="K46" s="39"/>
      <c r="L46" s="43"/>
    </row>
    <row r="47" spans="2:12" s="1" customFormat="1" ht="12" customHeight="1">
      <c r="B47" s="38"/>
      <c r="C47" s="32" t="s">
        <v>16</v>
      </c>
      <c r="D47" s="39"/>
      <c r="E47" s="39"/>
      <c r="F47" s="39"/>
      <c r="G47" s="39"/>
      <c r="H47" s="39"/>
      <c r="I47" s="130"/>
      <c r="J47" s="39"/>
      <c r="K47" s="39"/>
      <c r="L47" s="43"/>
    </row>
    <row r="48" spans="2:12" s="1" customFormat="1" ht="16.5" customHeight="1">
      <c r="B48" s="38"/>
      <c r="C48" s="39"/>
      <c r="D48" s="39"/>
      <c r="E48" s="158" t="str">
        <f>E7</f>
        <v>Domov Barbora - Stavební úpravy 1. a 2. NP, Pirknerovo nám. 206, KH</v>
      </c>
      <c r="F48" s="32"/>
      <c r="G48" s="32"/>
      <c r="H48" s="32"/>
      <c r="I48" s="130"/>
      <c r="J48" s="39"/>
      <c r="K48" s="39"/>
      <c r="L48" s="43"/>
    </row>
    <row r="49" spans="2:12" s="1" customFormat="1" ht="12" customHeight="1">
      <c r="B49" s="38"/>
      <c r="C49" s="32" t="s">
        <v>98</v>
      </c>
      <c r="D49" s="39"/>
      <c r="E49" s="39"/>
      <c r="F49" s="39"/>
      <c r="G49" s="39"/>
      <c r="H49" s="39"/>
      <c r="I49" s="130"/>
      <c r="J49" s="39"/>
      <c r="K49" s="39"/>
      <c r="L49" s="43"/>
    </row>
    <row r="50" spans="2:12" s="1" customFormat="1" ht="16.5" customHeight="1">
      <c r="B50" s="38"/>
      <c r="C50" s="39"/>
      <c r="D50" s="39"/>
      <c r="E50" s="64" t="str">
        <f>E9</f>
        <v>18709-VN - Vedlejší náklady</v>
      </c>
      <c r="F50" s="39"/>
      <c r="G50" s="39"/>
      <c r="H50" s="39"/>
      <c r="I50" s="130"/>
      <c r="J50" s="39"/>
      <c r="K50" s="39"/>
      <c r="L50" s="43"/>
    </row>
    <row r="51" spans="2:12" s="1" customFormat="1" ht="6.95" customHeight="1">
      <c r="B51" s="38"/>
      <c r="C51" s="39"/>
      <c r="D51" s="39"/>
      <c r="E51" s="39"/>
      <c r="F51" s="39"/>
      <c r="G51" s="39"/>
      <c r="H51" s="39"/>
      <c r="I51" s="130"/>
      <c r="J51" s="39"/>
      <c r="K51" s="39"/>
      <c r="L51" s="43"/>
    </row>
    <row r="52" spans="2:12" s="1" customFormat="1" ht="12" customHeight="1">
      <c r="B52" s="38"/>
      <c r="C52" s="32" t="s">
        <v>21</v>
      </c>
      <c r="D52" s="39"/>
      <c r="E52" s="39"/>
      <c r="F52" s="27" t="str">
        <f>F12</f>
        <v>Pirknerovo nám. 206, Kutná Hora</v>
      </c>
      <c r="G52" s="39"/>
      <c r="H52" s="39"/>
      <c r="I52" s="132" t="s">
        <v>23</v>
      </c>
      <c r="J52" s="67" t="str">
        <f>IF(J12="","",J12)</f>
        <v>15. 5. 2019</v>
      </c>
      <c r="K52" s="39"/>
      <c r="L52" s="43"/>
    </row>
    <row r="53" spans="2:12" s="1" customFormat="1" ht="6.95" customHeight="1">
      <c r="B53" s="38"/>
      <c r="C53" s="39"/>
      <c r="D53" s="39"/>
      <c r="E53" s="39"/>
      <c r="F53" s="39"/>
      <c r="G53" s="39"/>
      <c r="H53" s="39"/>
      <c r="I53" s="130"/>
      <c r="J53" s="39"/>
      <c r="K53" s="39"/>
      <c r="L53" s="43"/>
    </row>
    <row r="54" spans="2:12" s="1" customFormat="1" ht="24.9" customHeight="1">
      <c r="B54" s="38"/>
      <c r="C54" s="32" t="s">
        <v>25</v>
      </c>
      <c r="D54" s="39"/>
      <c r="E54" s="39"/>
      <c r="F54" s="27" t="str">
        <f>E15</f>
        <v>Domov Barbora Kutná Hora, Pirknerovo nám. 228</v>
      </c>
      <c r="G54" s="39"/>
      <c r="H54" s="39"/>
      <c r="I54" s="132" t="s">
        <v>31</v>
      </c>
      <c r="J54" s="36" t="str">
        <f>E21</f>
        <v>Kutnohorská stavební projekce -ig Martin Hádek</v>
      </c>
      <c r="K54" s="39"/>
      <c r="L54" s="43"/>
    </row>
    <row r="55" spans="2:12" s="1" customFormat="1" ht="13.65" customHeight="1">
      <c r="B55" s="38"/>
      <c r="C55" s="32" t="s">
        <v>29</v>
      </c>
      <c r="D55" s="39"/>
      <c r="E55" s="39"/>
      <c r="F55" s="27" t="str">
        <f>IF(E18="","",E18)</f>
        <v>Vyplň údaj</v>
      </c>
      <c r="G55" s="39"/>
      <c r="H55" s="39"/>
      <c r="I55" s="132" t="s">
        <v>34</v>
      </c>
      <c r="J55" s="36" t="str">
        <f>E24</f>
        <v xml:space="preserve"> </v>
      </c>
      <c r="K55" s="39"/>
      <c r="L55" s="43"/>
    </row>
    <row r="56" spans="2:12" s="1" customFormat="1" ht="10.3" customHeight="1">
      <c r="B56" s="38"/>
      <c r="C56" s="39"/>
      <c r="D56" s="39"/>
      <c r="E56" s="39"/>
      <c r="F56" s="39"/>
      <c r="G56" s="39"/>
      <c r="H56" s="39"/>
      <c r="I56" s="130"/>
      <c r="J56" s="39"/>
      <c r="K56" s="39"/>
      <c r="L56" s="43"/>
    </row>
    <row r="57" spans="2:12" s="1" customFormat="1" ht="29.25" customHeight="1">
      <c r="B57" s="38"/>
      <c r="C57" s="159" t="s">
        <v>101</v>
      </c>
      <c r="D57" s="160"/>
      <c r="E57" s="160"/>
      <c r="F57" s="160"/>
      <c r="G57" s="160"/>
      <c r="H57" s="160"/>
      <c r="I57" s="161"/>
      <c r="J57" s="162" t="s">
        <v>102</v>
      </c>
      <c r="K57" s="160"/>
      <c r="L57" s="43"/>
    </row>
    <row r="58" spans="2:12" s="1" customFormat="1" ht="10.3" customHeight="1">
      <c r="B58" s="38"/>
      <c r="C58" s="39"/>
      <c r="D58" s="39"/>
      <c r="E58" s="39"/>
      <c r="F58" s="39"/>
      <c r="G58" s="39"/>
      <c r="H58" s="39"/>
      <c r="I58" s="130"/>
      <c r="J58" s="39"/>
      <c r="K58" s="39"/>
      <c r="L58" s="43"/>
    </row>
    <row r="59" spans="2:47" s="1" customFormat="1" ht="22.8" customHeight="1">
      <c r="B59" s="38"/>
      <c r="C59" s="163" t="s">
        <v>70</v>
      </c>
      <c r="D59" s="39"/>
      <c r="E59" s="39"/>
      <c r="F59" s="39"/>
      <c r="G59" s="39"/>
      <c r="H59" s="39"/>
      <c r="I59" s="130"/>
      <c r="J59" s="97">
        <f>J84</f>
        <v>0</v>
      </c>
      <c r="K59" s="39"/>
      <c r="L59" s="43"/>
      <c r="AU59" s="17" t="s">
        <v>103</v>
      </c>
    </row>
    <row r="60" spans="2:12" s="7" customFormat="1" ht="24.95" customHeight="1">
      <c r="B60" s="164"/>
      <c r="C60" s="165"/>
      <c r="D60" s="166" t="s">
        <v>1589</v>
      </c>
      <c r="E60" s="167"/>
      <c r="F60" s="167"/>
      <c r="G60" s="167"/>
      <c r="H60" s="167"/>
      <c r="I60" s="168"/>
      <c r="J60" s="169">
        <f>J85</f>
        <v>0</v>
      </c>
      <c r="K60" s="165"/>
      <c r="L60" s="170"/>
    </row>
    <row r="61" spans="2:12" s="8" customFormat="1" ht="19.9" customHeight="1">
      <c r="B61" s="171"/>
      <c r="C61" s="172"/>
      <c r="D61" s="173" t="s">
        <v>1590</v>
      </c>
      <c r="E61" s="174"/>
      <c r="F61" s="174"/>
      <c r="G61" s="174"/>
      <c r="H61" s="174"/>
      <c r="I61" s="175"/>
      <c r="J61" s="176">
        <f>J86</f>
        <v>0</v>
      </c>
      <c r="K61" s="172"/>
      <c r="L61" s="177"/>
    </row>
    <row r="62" spans="2:12" s="8" customFormat="1" ht="19.9" customHeight="1">
      <c r="B62" s="171"/>
      <c r="C62" s="172"/>
      <c r="D62" s="173" t="s">
        <v>1591</v>
      </c>
      <c r="E62" s="174"/>
      <c r="F62" s="174"/>
      <c r="G62" s="174"/>
      <c r="H62" s="174"/>
      <c r="I62" s="175"/>
      <c r="J62" s="176">
        <f>J88</f>
        <v>0</v>
      </c>
      <c r="K62" s="172"/>
      <c r="L62" s="177"/>
    </row>
    <row r="63" spans="2:12" s="8" customFormat="1" ht="19.9" customHeight="1">
      <c r="B63" s="171"/>
      <c r="C63" s="172"/>
      <c r="D63" s="173" t="s">
        <v>1592</v>
      </c>
      <c r="E63" s="174"/>
      <c r="F63" s="174"/>
      <c r="G63" s="174"/>
      <c r="H63" s="174"/>
      <c r="I63" s="175"/>
      <c r="J63" s="176">
        <f>J90</f>
        <v>0</v>
      </c>
      <c r="K63" s="172"/>
      <c r="L63" s="177"/>
    </row>
    <row r="64" spans="2:12" s="8" customFormat="1" ht="19.9" customHeight="1">
      <c r="B64" s="171"/>
      <c r="C64" s="172"/>
      <c r="D64" s="173" t="s">
        <v>1593</v>
      </c>
      <c r="E64" s="174"/>
      <c r="F64" s="174"/>
      <c r="G64" s="174"/>
      <c r="H64" s="174"/>
      <c r="I64" s="175"/>
      <c r="J64" s="176">
        <f>J92</f>
        <v>0</v>
      </c>
      <c r="K64" s="172"/>
      <c r="L64" s="177"/>
    </row>
    <row r="65" spans="2:12" s="1" customFormat="1" ht="21.8" customHeight="1">
      <c r="B65" s="38"/>
      <c r="C65" s="39"/>
      <c r="D65" s="39"/>
      <c r="E65" s="39"/>
      <c r="F65" s="39"/>
      <c r="G65" s="39"/>
      <c r="H65" s="39"/>
      <c r="I65" s="130"/>
      <c r="J65" s="39"/>
      <c r="K65" s="39"/>
      <c r="L65" s="43"/>
    </row>
    <row r="66" spans="2:12" s="1" customFormat="1" ht="6.95" customHeight="1">
      <c r="B66" s="57"/>
      <c r="C66" s="58"/>
      <c r="D66" s="58"/>
      <c r="E66" s="58"/>
      <c r="F66" s="58"/>
      <c r="G66" s="58"/>
      <c r="H66" s="58"/>
      <c r="I66" s="154"/>
      <c r="J66" s="58"/>
      <c r="K66" s="58"/>
      <c r="L66" s="43"/>
    </row>
    <row r="70" spans="2:12" s="1" customFormat="1" ht="6.95" customHeight="1">
      <c r="B70" s="59"/>
      <c r="C70" s="60"/>
      <c r="D70" s="60"/>
      <c r="E70" s="60"/>
      <c r="F70" s="60"/>
      <c r="G70" s="60"/>
      <c r="H70" s="60"/>
      <c r="I70" s="157"/>
      <c r="J70" s="60"/>
      <c r="K70" s="60"/>
      <c r="L70" s="43"/>
    </row>
    <row r="71" spans="2:12" s="1" customFormat="1" ht="24.95" customHeight="1">
      <c r="B71" s="38"/>
      <c r="C71" s="23" t="s">
        <v>118</v>
      </c>
      <c r="D71" s="39"/>
      <c r="E71" s="39"/>
      <c r="F71" s="39"/>
      <c r="G71" s="39"/>
      <c r="H71" s="39"/>
      <c r="I71" s="130"/>
      <c r="J71" s="39"/>
      <c r="K71" s="39"/>
      <c r="L71" s="43"/>
    </row>
    <row r="72" spans="2:12" s="1" customFormat="1" ht="6.95" customHeight="1">
      <c r="B72" s="38"/>
      <c r="C72" s="39"/>
      <c r="D72" s="39"/>
      <c r="E72" s="39"/>
      <c r="F72" s="39"/>
      <c r="G72" s="39"/>
      <c r="H72" s="39"/>
      <c r="I72" s="130"/>
      <c r="J72" s="39"/>
      <c r="K72" s="39"/>
      <c r="L72" s="43"/>
    </row>
    <row r="73" spans="2:12" s="1" customFormat="1" ht="12" customHeight="1">
      <c r="B73" s="38"/>
      <c r="C73" s="32" t="s">
        <v>16</v>
      </c>
      <c r="D73" s="39"/>
      <c r="E73" s="39"/>
      <c r="F73" s="39"/>
      <c r="G73" s="39"/>
      <c r="H73" s="39"/>
      <c r="I73" s="130"/>
      <c r="J73" s="39"/>
      <c r="K73" s="39"/>
      <c r="L73" s="43"/>
    </row>
    <row r="74" spans="2:12" s="1" customFormat="1" ht="16.5" customHeight="1">
      <c r="B74" s="38"/>
      <c r="C74" s="39"/>
      <c r="D74" s="39"/>
      <c r="E74" s="158" t="str">
        <f>E7</f>
        <v>Domov Barbora - Stavební úpravy 1. a 2. NP, Pirknerovo nám. 206, KH</v>
      </c>
      <c r="F74" s="32"/>
      <c r="G74" s="32"/>
      <c r="H74" s="32"/>
      <c r="I74" s="130"/>
      <c r="J74" s="39"/>
      <c r="K74" s="39"/>
      <c r="L74" s="43"/>
    </row>
    <row r="75" spans="2:12" s="1" customFormat="1" ht="12" customHeight="1">
      <c r="B75" s="38"/>
      <c r="C75" s="32" t="s">
        <v>98</v>
      </c>
      <c r="D75" s="39"/>
      <c r="E75" s="39"/>
      <c r="F75" s="39"/>
      <c r="G75" s="39"/>
      <c r="H75" s="39"/>
      <c r="I75" s="130"/>
      <c r="J75" s="39"/>
      <c r="K75" s="39"/>
      <c r="L75" s="43"/>
    </row>
    <row r="76" spans="2:12" s="1" customFormat="1" ht="16.5" customHeight="1">
      <c r="B76" s="38"/>
      <c r="C76" s="39"/>
      <c r="D76" s="39"/>
      <c r="E76" s="64" t="str">
        <f>E9</f>
        <v>18709-VN - Vedlejší náklady</v>
      </c>
      <c r="F76" s="39"/>
      <c r="G76" s="39"/>
      <c r="H76" s="39"/>
      <c r="I76" s="130"/>
      <c r="J76" s="39"/>
      <c r="K76" s="39"/>
      <c r="L76" s="43"/>
    </row>
    <row r="77" spans="2:12" s="1" customFormat="1" ht="6.95" customHeight="1">
      <c r="B77" s="38"/>
      <c r="C77" s="39"/>
      <c r="D77" s="39"/>
      <c r="E77" s="39"/>
      <c r="F77" s="39"/>
      <c r="G77" s="39"/>
      <c r="H77" s="39"/>
      <c r="I77" s="130"/>
      <c r="J77" s="39"/>
      <c r="K77" s="39"/>
      <c r="L77" s="43"/>
    </row>
    <row r="78" spans="2:12" s="1" customFormat="1" ht="12" customHeight="1">
      <c r="B78" s="38"/>
      <c r="C78" s="32" t="s">
        <v>21</v>
      </c>
      <c r="D78" s="39"/>
      <c r="E78" s="39"/>
      <c r="F78" s="27" t="str">
        <f>F12</f>
        <v>Pirknerovo nám. 206, Kutná Hora</v>
      </c>
      <c r="G78" s="39"/>
      <c r="H78" s="39"/>
      <c r="I78" s="132" t="s">
        <v>23</v>
      </c>
      <c r="J78" s="67" t="str">
        <f>IF(J12="","",J12)</f>
        <v>15. 5. 2019</v>
      </c>
      <c r="K78" s="39"/>
      <c r="L78" s="43"/>
    </row>
    <row r="79" spans="2:12" s="1" customFormat="1" ht="6.95" customHeight="1">
      <c r="B79" s="38"/>
      <c r="C79" s="39"/>
      <c r="D79" s="39"/>
      <c r="E79" s="39"/>
      <c r="F79" s="39"/>
      <c r="G79" s="39"/>
      <c r="H79" s="39"/>
      <c r="I79" s="130"/>
      <c r="J79" s="39"/>
      <c r="K79" s="39"/>
      <c r="L79" s="43"/>
    </row>
    <row r="80" spans="2:12" s="1" customFormat="1" ht="24.9" customHeight="1">
      <c r="B80" s="38"/>
      <c r="C80" s="32" t="s">
        <v>25</v>
      </c>
      <c r="D80" s="39"/>
      <c r="E80" s="39"/>
      <c r="F80" s="27" t="str">
        <f>E15</f>
        <v>Domov Barbora Kutná Hora, Pirknerovo nám. 228</v>
      </c>
      <c r="G80" s="39"/>
      <c r="H80" s="39"/>
      <c r="I80" s="132" t="s">
        <v>31</v>
      </c>
      <c r="J80" s="36" t="str">
        <f>E21</f>
        <v>Kutnohorská stavební projekce -ig Martin Hádek</v>
      </c>
      <c r="K80" s="39"/>
      <c r="L80" s="43"/>
    </row>
    <row r="81" spans="2:12" s="1" customFormat="1" ht="13.65" customHeight="1">
      <c r="B81" s="38"/>
      <c r="C81" s="32" t="s">
        <v>29</v>
      </c>
      <c r="D81" s="39"/>
      <c r="E81" s="39"/>
      <c r="F81" s="27" t="str">
        <f>IF(E18="","",E18)</f>
        <v>Vyplň údaj</v>
      </c>
      <c r="G81" s="39"/>
      <c r="H81" s="39"/>
      <c r="I81" s="132" t="s">
        <v>34</v>
      </c>
      <c r="J81" s="36" t="str">
        <f>E24</f>
        <v xml:space="preserve"> </v>
      </c>
      <c r="K81" s="39"/>
      <c r="L81" s="43"/>
    </row>
    <row r="82" spans="2:12" s="1" customFormat="1" ht="10.3" customHeight="1">
      <c r="B82" s="38"/>
      <c r="C82" s="39"/>
      <c r="D82" s="39"/>
      <c r="E82" s="39"/>
      <c r="F82" s="39"/>
      <c r="G82" s="39"/>
      <c r="H82" s="39"/>
      <c r="I82" s="130"/>
      <c r="J82" s="39"/>
      <c r="K82" s="39"/>
      <c r="L82" s="43"/>
    </row>
    <row r="83" spans="2:20" s="9" customFormat="1" ht="29.25" customHeight="1">
      <c r="B83" s="178"/>
      <c r="C83" s="179" t="s">
        <v>119</v>
      </c>
      <c r="D83" s="180" t="s">
        <v>57</v>
      </c>
      <c r="E83" s="180" t="s">
        <v>53</v>
      </c>
      <c r="F83" s="180" t="s">
        <v>54</v>
      </c>
      <c r="G83" s="180" t="s">
        <v>120</v>
      </c>
      <c r="H83" s="180" t="s">
        <v>121</v>
      </c>
      <c r="I83" s="181" t="s">
        <v>122</v>
      </c>
      <c r="J83" s="180" t="s">
        <v>102</v>
      </c>
      <c r="K83" s="182" t="s">
        <v>123</v>
      </c>
      <c r="L83" s="183"/>
      <c r="M83" s="87" t="s">
        <v>19</v>
      </c>
      <c r="N83" s="88" t="s">
        <v>42</v>
      </c>
      <c r="O83" s="88" t="s">
        <v>124</v>
      </c>
      <c r="P83" s="88" t="s">
        <v>125</v>
      </c>
      <c r="Q83" s="88" t="s">
        <v>126</v>
      </c>
      <c r="R83" s="88" t="s">
        <v>127</v>
      </c>
      <c r="S83" s="88" t="s">
        <v>128</v>
      </c>
      <c r="T83" s="89" t="s">
        <v>129</v>
      </c>
    </row>
    <row r="84" spans="2:63" s="1" customFormat="1" ht="22.8" customHeight="1">
      <c r="B84" s="38"/>
      <c r="C84" s="94" t="s">
        <v>130</v>
      </c>
      <c r="D84" s="39"/>
      <c r="E84" s="39"/>
      <c r="F84" s="39"/>
      <c r="G84" s="39"/>
      <c r="H84" s="39"/>
      <c r="I84" s="130"/>
      <c r="J84" s="184">
        <f>BK84</f>
        <v>0</v>
      </c>
      <c r="K84" s="39"/>
      <c r="L84" s="43"/>
      <c r="M84" s="90"/>
      <c r="N84" s="91"/>
      <c r="O84" s="91"/>
      <c r="P84" s="185">
        <f>P85</f>
        <v>0</v>
      </c>
      <c r="Q84" s="91"/>
      <c r="R84" s="185">
        <f>R85</f>
        <v>0</v>
      </c>
      <c r="S84" s="91"/>
      <c r="T84" s="186">
        <f>T85</f>
        <v>0</v>
      </c>
      <c r="AT84" s="17" t="s">
        <v>71</v>
      </c>
      <c r="AU84" s="17" t="s">
        <v>103</v>
      </c>
      <c r="BK84" s="187">
        <f>BK85</f>
        <v>0</v>
      </c>
    </row>
    <row r="85" spans="2:63" s="10" customFormat="1" ht="25.9" customHeight="1">
      <c r="B85" s="188"/>
      <c r="C85" s="189"/>
      <c r="D85" s="190" t="s">
        <v>71</v>
      </c>
      <c r="E85" s="191" t="s">
        <v>1594</v>
      </c>
      <c r="F85" s="191" t="s">
        <v>1595</v>
      </c>
      <c r="G85" s="189"/>
      <c r="H85" s="189"/>
      <c r="I85" s="192"/>
      <c r="J85" s="193">
        <f>BK85</f>
        <v>0</v>
      </c>
      <c r="K85" s="189"/>
      <c r="L85" s="194"/>
      <c r="M85" s="195"/>
      <c r="N85" s="196"/>
      <c r="O85" s="196"/>
      <c r="P85" s="197">
        <f>P86+P88+P90+P92</f>
        <v>0</v>
      </c>
      <c r="Q85" s="196"/>
      <c r="R85" s="197">
        <f>R86+R88+R90+R92</f>
        <v>0</v>
      </c>
      <c r="S85" s="196"/>
      <c r="T85" s="198">
        <f>T86+T88+T90+T92</f>
        <v>0</v>
      </c>
      <c r="AR85" s="199" t="s">
        <v>167</v>
      </c>
      <c r="AT85" s="200" t="s">
        <v>71</v>
      </c>
      <c r="AU85" s="200" t="s">
        <v>72</v>
      </c>
      <c r="AY85" s="199" t="s">
        <v>133</v>
      </c>
      <c r="BK85" s="201">
        <f>BK86+BK88+BK90+BK92</f>
        <v>0</v>
      </c>
    </row>
    <row r="86" spans="2:63" s="10" customFormat="1" ht="22.8" customHeight="1">
      <c r="B86" s="188"/>
      <c r="C86" s="189"/>
      <c r="D86" s="190" t="s">
        <v>71</v>
      </c>
      <c r="E86" s="202" t="s">
        <v>1596</v>
      </c>
      <c r="F86" s="202" t="s">
        <v>1597</v>
      </c>
      <c r="G86" s="189"/>
      <c r="H86" s="189"/>
      <c r="I86" s="192"/>
      <c r="J86" s="203">
        <f>BK86</f>
        <v>0</v>
      </c>
      <c r="K86" s="189"/>
      <c r="L86" s="194"/>
      <c r="M86" s="195"/>
      <c r="N86" s="196"/>
      <c r="O86" s="196"/>
      <c r="P86" s="197">
        <f>P87</f>
        <v>0</v>
      </c>
      <c r="Q86" s="196"/>
      <c r="R86" s="197">
        <f>R87</f>
        <v>0</v>
      </c>
      <c r="S86" s="196"/>
      <c r="T86" s="198">
        <f>T87</f>
        <v>0</v>
      </c>
      <c r="AR86" s="199" t="s">
        <v>167</v>
      </c>
      <c r="AT86" s="200" t="s">
        <v>71</v>
      </c>
      <c r="AU86" s="200" t="s">
        <v>80</v>
      </c>
      <c r="AY86" s="199" t="s">
        <v>133</v>
      </c>
      <c r="BK86" s="201">
        <f>BK87</f>
        <v>0</v>
      </c>
    </row>
    <row r="87" spans="2:65" s="1" customFormat="1" ht="16.5" customHeight="1">
      <c r="B87" s="38"/>
      <c r="C87" s="204" t="s">
        <v>141</v>
      </c>
      <c r="D87" s="204" t="s">
        <v>136</v>
      </c>
      <c r="E87" s="205" t="s">
        <v>1598</v>
      </c>
      <c r="F87" s="206" t="s">
        <v>1599</v>
      </c>
      <c r="G87" s="207" t="s">
        <v>1600</v>
      </c>
      <c r="H87" s="208">
        <v>1</v>
      </c>
      <c r="I87" s="209"/>
      <c r="J87" s="210">
        <f>ROUND(I87*H87,2)</f>
        <v>0</v>
      </c>
      <c r="K87" s="206" t="s">
        <v>140</v>
      </c>
      <c r="L87" s="43"/>
      <c r="M87" s="211" t="s">
        <v>19</v>
      </c>
      <c r="N87" s="212" t="s">
        <v>44</v>
      </c>
      <c r="O87" s="79"/>
      <c r="P87" s="213">
        <f>O87*H87</f>
        <v>0</v>
      </c>
      <c r="Q87" s="213">
        <v>0</v>
      </c>
      <c r="R87" s="213">
        <f>Q87*H87</f>
        <v>0</v>
      </c>
      <c r="S87" s="213">
        <v>0</v>
      </c>
      <c r="T87" s="214">
        <f>S87*H87</f>
        <v>0</v>
      </c>
      <c r="AR87" s="17" t="s">
        <v>1601</v>
      </c>
      <c r="AT87" s="17" t="s">
        <v>136</v>
      </c>
      <c r="AU87" s="17" t="s">
        <v>142</v>
      </c>
      <c r="AY87" s="17" t="s">
        <v>133</v>
      </c>
      <c r="BE87" s="215">
        <f>IF(N87="základní",J87,0)</f>
        <v>0</v>
      </c>
      <c r="BF87" s="215">
        <f>IF(N87="snížená",J87,0)</f>
        <v>0</v>
      </c>
      <c r="BG87" s="215">
        <f>IF(N87="zákl. přenesená",J87,0)</f>
        <v>0</v>
      </c>
      <c r="BH87" s="215">
        <f>IF(N87="sníž. přenesená",J87,0)</f>
        <v>0</v>
      </c>
      <c r="BI87" s="215">
        <f>IF(N87="nulová",J87,0)</f>
        <v>0</v>
      </c>
      <c r="BJ87" s="17" t="s">
        <v>142</v>
      </c>
      <c r="BK87" s="215">
        <f>ROUND(I87*H87,2)</f>
        <v>0</v>
      </c>
      <c r="BL87" s="17" t="s">
        <v>1601</v>
      </c>
      <c r="BM87" s="17" t="s">
        <v>1602</v>
      </c>
    </row>
    <row r="88" spans="2:63" s="10" customFormat="1" ht="22.8" customHeight="1">
      <c r="B88" s="188"/>
      <c r="C88" s="189"/>
      <c r="D88" s="190" t="s">
        <v>71</v>
      </c>
      <c r="E88" s="202" t="s">
        <v>1603</v>
      </c>
      <c r="F88" s="202" t="s">
        <v>1604</v>
      </c>
      <c r="G88" s="189"/>
      <c r="H88" s="189"/>
      <c r="I88" s="192"/>
      <c r="J88" s="203">
        <f>BK88</f>
        <v>0</v>
      </c>
      <c r="K88" s="189"/>
      <c r="L88" s="194"/>
      <c r="M88" s="195"/>
      <c r="N88" s="196"/>
      <c r="O88" s="196"/>
      <c r="P88" s="197">
        <f>P89</f>
        <v>0</v>
      </c>
      <c r="Q88" s="196"/>
      <c r="R88" s="197">
        <f>R89</f>
        <v>0</v>
      </c>
      <c r="S88" s="196"/>
      <c r="T88" s="198">
        <f>T89</f>
        <v>0</v>
      </c>
      <c r="AR88" s="199" t="s">
        <v>167</v>
      </c>
      <c r="AT88" s="200" t="s">
        <v>71</v>
      </c>
      <c r="AU88" s="200" t="s">
        <v>80</v>
      </c>
      <c r="AY88" s="199" t="s">
        <v>133</v>
      </c>
      <c r="BK88" s="201">
        <f>BK89</f>
        <v>0</v>
      </c>
    </row>
    <row r="89" spans="2:65" s="1" customFormat="1" ht="16.5" customHeight="1">
      <c r="B89" s="38"/>
      <c r="C89" s="204" t="s">
        <v>80</v>
      </c>
      <c r="D89" s="204" t="s">
        <v>136</v>
      </c>
      <c r="E89" s="205" t="s">
        <v>1605</v>
      </c>
      <c r="F89" s="206" t="s">
        <v>1604</v>
      </c>
      <c r="G89" s="207" t="s">
        <v>1600</v>
      </c>
      <c r="H89" s="208">
        <v>1</v>
      </c>
      <c r="I89" s="209"/>
      <c r="J89" s="210">
        <f>ROUND(I89*H89,2)</f>
        <v>0</v>
      </c>
      <c r="K89" s="206" t="s">
        <v>140</v>
      </c>
      <c r="L89" s="43"/>
      <c r="M89" s="211" t="s">
        <v>19</v>
      </c>
      <c r="N89" s="212" t="s">
        <v>44</v>
      </c>
      <c r="O89" s="79"/>
      <c r="P89" s="213">
        <f>O89*H89</f>
        <v>0</v>
      </c>
      <c r="Q89" s="213">
        <v>0</v>
      </c>
      <c r="R89" s="213">
        <f>Q89*H89</f>
        <v>0</v>
      </c>
      <c r="S89" s="213">
        <v>0</v>
      </c>
      <c r="T89" s="214">
        <f>S89*H89</f>
        <v>0</v>
      </c>
      <c r="AR89" s="17" t="s">
        <v>1601</v>
      </c>
      <c r="AT89" s="17" t="s">
        <v>136</v>
      </c>
      <c r="AU89" s="17" t="s">
        <v>142</v>
      </c>
      <c r="AY89" s="17" t="s">
        <v>133</v>
      </c>
      <c r="BE89" s="215">
        <f>IF(N89="základní",J89,0)</f>
        <v>0</v>
      </c>
      <c r="BF89" s="215">
        <f>IF(N89="snížená",J89,0)</f>
        <v>0</v>
      </c>
      <c r="BG89" s="215">
        <f>IF(N89="zákl. přenesená",J89,0)</f>
        <v>0</v>
      </c>
      <c r="BH89" s="215">
        <f>IF(N89="sníž. přenesená",J89,0)</f>
        <v>0</v>
      </c>
      <c r="BI89" s="215">
        <f>IF(N89="nulová",J89,0)</f>
        <v>0</v>
      </c>
      <c r="BJ89" s="17" t="s">
        <v>142</v>
      </c>
      <c r="BK89" s="215">
        <f>ROUND(I89*H89,2)</f>
        <v>0</v>
      </c>
      <c r="BL89" s="17" t="s">
        <v>1601</v>
      </c>
      <c r="BM89" s="17" t="s">
        <v>1606</v>
      </c>
    </row>
    <row r="90" spans="2:63" s="10" customFormat="1" ht="22.8" customHeight="1">
      <c r="B90" s="188"/>
      <c r="C90" s="189"/>
      <c r="D90" s="190" t="s">
        <v>71</v>
      </c>
      <c r="E90" s="202" t="s">
        <v>1607</v>
      </c>
      <c r="F90" s="202" t="s">
        <v>1608</v>
      </c>
      <c r="G90" s="189"/>
      <c r="H90" s="189"/>
      <c r="I90" s="192"/>
      <c r="J90" s="203">
        <f>BK90</f>
        <v>0</v>
      </c>
      <c r="K90" s="189"/>
      <c r="L90" s="194"/>
      <c r="M90" s="195"/>
      <c r="N90" s="196"/>
      <c r="O90" s="196"/>
      <c r="P90" s="197">
        <f>P91</f>
        <v>0</v>
      </c>
      <c r="Q90" s="196"/>
      <c r="R90" s="197">
        <f>R91</f>
        <v>0</v>
      </c>
      <c r="S90" s="196"/>
      <c r="T90" s="198">
        <f>T91</f>
        <v>0</v>
      </c>
      <c r="AR90" s="199" t="s">
        <v>167</v>
      </c>
      <c r="AT90" s="200" t="s">
        <v>71</v>
      </c>
      <c r="AU90" s="200" t="s">
        <v>80</v>
      </c>
      <c r="AY90" s="199" t="s">
        <v>133</v>
      </c>
      <c r="BK90" s="201">
        <f>BK91</f>
        <v>0</v>
      </c>
    </row>
    <row r="91" spans="2:65" s="1" customFormat="1" ht="16.5" customHeight="1">
      <c r="B91" s="38"/>
      <c r="C91" s="204" t="s">
        <v>142</v>
      </c>
      <c r="D91" s="204" t="s">
        <v>136</v>
      </c>
      <c r="E91" s="205" t="s">
        <v>1609</v>
      </c>
      <c r="F91" s="206" t="s">
        <v>1608</v>
      </c>
      <c r="G91" s="207" t="s">
        <v>1600</v>
      </c>
      <c r="H91" s="208">
        <v>1</v>
      </c>
      <c r="I91" s="209"/>
      <c r="J91" s="210">
        <f>ROUND(I91*H91,2)</f>
        <v>0</v>
      </c>
      <c r="K91" s="206" t="s">
        <v>140</v>
      </c>
      <c r="L91" s="43"/>
      <c r="M91" s="211" t="s">
        <v>19</v>
      </c>
      <c r="N91" s="212" t="s">
        <v>44</v>
      </c>
      <c r="O91" s="79"/>
      <c r="P91" s="213">
        <f>O91*H91</f>
        <v>0</v>
      </c>
      <c r="Q91" s="213">
        <v>0</v>
      </c>
      <c r="R91" s="213">
        <f>Q91*H91</f>
        <v>0</v>
      </c>
      <c r="S91" s="213">
        <v>0</v>
      </c>
      <c r="T91" s="214">
        <f>S91*H91</f>
        <v>0</v>
      </c>
      <c r="AR91" s="17" t="s">
        <v>1601</v>
      </c>
      <c r="AT91" s="17" t="s">
        <v>136</v>
      </c>
      <c r="AU91" s="17" t="s">
        <v>142</v>
      </c>
      <c r="AY91" s="17" t="s">
        <v>133</v>
      </c>
      <c r="BE91" s="215">
        <f>IF(N91="základní",J91,0)</f>
        <v>0</v>
      </c>
      <c r="BF91" s="215">
        <f>IF(N91="snížená",J91,0)</f>
        <v>0</v>
      </c>
      <c r="BG91" s="215">
        <f>IF(N91="zákl. přenesená",J91,0)</f>
        <v>0</v>
      </c>
      <c r="BH91" s="215">
        <f>IF(N91="sníž. přenesená",J91,0)</f>
        <v>0</v>
      </c>
      <c r="BI91" s="215">
        <f>IF(N91="nulová",J91,0)</f>
        <v>0</v>
      </c>
      <c r="BJ91" s="17" t="s">
        <v>142</v>
      </c>
      <c r="BK91" s="215">
        <f>ROUND(I91*H91,2)</f>
        <v>0</v>
      </c>
      <c r="BL91" s="17" t="s">
        <v>1601</v>
      </c>
      <c r="BM91" s="17" t="s">
        <v>1610</v>
      </c>
    </row>
    <row r="92" spans="2:63" s="10" customFormat="1" ht="22.8" customHeight="1">
      <c r="B92" s="188"/>
      <c r="C92" s="189"/>
      <c r="D92" s="190" t="s">
        <v>71</v>
      </c>
      <c r="E92" s="202" t="s">
        <v>1611</v>
      </c>
      <c r="F92" s="202" t="s">
        <v>1612</v>
      </c>
      <c r="G92" s="189"/>
      <c r="H92" s="189"/>
      <c r="I92" s="192"/>
      <c r="J92" s="203">
        <f>BK92</f>
        <v>0</v>
      </c>
      <c r="K92" s="189"/>
      <c r="L92" s="194"/>
      <c r="M92" s="195"/>
      <c r="N92" s="196"/>
      <c r="O92" s="196"/>
      <c r="P92" s="197">
        <f>SUM(P93:P94)</f>
        <v>0</v>
      </c>
      <c r="Q92" s="196"/>
      <c r="R92" s="197">
        <f>SUM(R93:R94)</f>
        <v>0</v>
      </c>
      <c r="S92" s="196"/>
      <c r="T92" s="198">
        <f>SUM(T93:T94)</f>
        <v>0</v>
      </c>
      <c r="AR92" s="199" t="s">
        <v>167</v>
      </c>
      <c r="AT92" s="200" t="s">
        <v>71</v>
      </c>
      <c r="AU92" s="200" t="s">
        <v>80</v>
      </c>
      <c r="AY92" s="199" t="s">
        <v>133</v>
      </c>
      <c r="BK92" s="201">
        <f>SUM(BK93:BK94)</f>
        <v>0</v>
      </c>
    </row>
    <row r="93" spans="2:65" s="1" customFormat="1" ht="16.5" customHeight="1">
      <c r="B93" s="38"/>
      <c r="C93" s="204" t="s">
        <v>629</v>
      </c>
      <c r="D93" s="204" t="s">
        <v>136</v>
      </c>
      <c r="E93" s="205" t="s">
        <v>1613</v>
      </c>
      <c r="F93" s="206" t="s">
        <v>1612</v>
      </c>
      <c r="G93" s="207" t="s">
        <v>1600</v>
      </c>
      <c r="H93" s="208">
        <v>1</v>
      </c>
      <c r="I93" s="209"/>
      <c r="J93" s="210">
        <f>ROUND(I93*H93,2)</f>
        <v>0</v>
      </c>
      <c r="K93" s="206" t="s">
        <v>140</v>
      </c>
      <c r="L93" s="43"/>
      <c r="M93" s="211" t="s">
        <v>19</v>
      </c>
      <c r="N93" s="212" t="s">
        <v>44</v>
      </c>
      <c r="O93" s="79"/>
      <c r="P93" s="213">
        <f>O93*H93</f>
        <v>0</v>
      </c>
      <c r="Q93" s="213">
        <v>0</v>
      </c>
      <c r="R93" s="213">
        <f>Q93*H93</f>
        <v>0</v>
      </c>
      <c r="S93" s="213">
        <v>0</v>
      </c>
      <c r="T93" s="214">
        <f>S93*H93</f>
        <v>0</v>
      </c>
      <c r="AR93" s="17" t="s">
        <v>1601</v>
      </c>
      <c r="AT93" s="17" t="s">
        <v>136</v>
      </c>
      <c r="AU93" s="17" t="s">
        <v>142</v>
      </c>
      <c r="AY93" s="17" t="s">
        <v>133</v>
      </c>
      <c r="BE93" s="215">
        <f>IF(N93="základní",J93,0)</f>
        <v>0</v>
      </c>
      <c r="BF93" s="215">
        <f>IF(N93="snížená",J93,0)</f>
        <v>0</v>
      </c>
      <c r="BG93" s="215">
        <f>IF(N93="zákl. přenesená",J93,0)</f>
        <v>0</v>
      </c>
      <c r="BH93" s="215">
        <f>IF(N93="sníž. přenesená",J93,0)</f>
        <v>0</v>
      </c>
      <c r="BI93" s="215">
        <f>IF(N93="nulová",J93,0)</f>
        <v>0</v>
      </c>
      <c r="BJ93" s="17" t="s">
        <v>142</v>
      </c>
      <c r="BK93" s="215">
        <f>ROUND(I93*H93,2)</f>
        <v>0</v>
      </c>
      <c r="BL93" s="17" t="s">
        <v>1601</v>
      </c>
      <c r="BM93" s="17" t="s">
        <v>1614</v>
      </c>
    </row>
    <row r="94" spans="2:51" s="11" customFormat="1" ht="12">
      <c r="B94" s="219"/>
      <c r="C94" s="220"/>
      <c r="D94" s="216" t="s">
        <v>208</v>
      </c>
      <c r="E94" s="220"/>
      <c r="F94" s="221" t="s">
        <v>1615</v>
      </c>
      <c r="G94" s="220"/>
      <c r="H94" s="222">
        <v>1</v>
      </c>
      <c r="I94" s="223"/>
      <c r="J94" s="220"/>
      <c r="K94" s="220"/>
      <c r="L94" s="224"/>
      <c r="M94" s="283"/>
      <c r="N94" s="284"/>
      <c r="O94" s="284"/>
      <c r="P94" s="284"/>
      <c r="Q94" s="284"/>
      <c r="R94" s="284"/>
      <c r="S94" s="284"/>
      <c r="T94" s="285"/>
      <c r="AT94" s="228" t="s">
        <v>208</v>
      </c>
      <c r="AU94" s="228" t="s">
        <v>142</v>
      </c>
      <c r="AV94" s="11" t="s">
        <v>142</v>
      </c>
      <c r="AW94" s="11" t="s">
        <v>4</v>
      </c>
      <c r="AX94" s="11" t="s">
        <v>80</v>
      </c>
      <c r="AY94" s="228" t="s">
        <v>133</v>
      </c>
    </row>
    <row r="95" spans="2:12" s="1" customFormat="1" ht="6.95" customHeight="1">
      <c r="B95" s="57"/>
      <c r="C95" s="58"/>
      <c r="D95" s="58"/>
      <c r="E95" s="58"/>
      <c r="F95" s="58"/>
      <c r="G95" s="58"/>
      <c r="H95" s="58"/>
      <c r="I95" s="154"/>
      <c r="J95" s="58"/>
      <c r="K95" s="58"/>
      <c r="L95" s="43"/>
    </row>
  </sheetData>
  <sheetProtection password="CC35" sheet="1" objects="1" scenarios="1" formatColumns="0" formatRows="0" autoFilter="0"/>
  <autoFilter ref="C83:K94"/>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K218"/>
  <sheetViews>
    <sheetView showGridLines="0" workbookViewId="0" topLeftCell="A1"/>
  </sheetViews>
  <sheetFormatPr defaultColWidth="9.140625" defaultRowHeight="12"/>
  <cols>
    <col min="1" max="1" width="8.28125" style="286" customWidth="1"/>
    <col min="2" max="2" width="1.7109375" style="286" customWidth="1"/>
    <col min="3" max="4" width="5.00390625" style="286" customWidth="1"/>
    <col min="5" max="5" width="11.7109375" style="286" customWidth="1"/>
    <col min="6" max="6" width="9.140625" style="286" customWidth="1"/>
    <col min="7" max="7" width="5.00390625" style="286" customWidth="1"/>
    <col min="8" max="8" width="77.8515625" style="286" customWidth="1"/>
    <col min="9" max="10" width="20.00390625" style="286" customWidth="1"/>
    <col min="11" max="11" width="1.7109375" style="286" customWidth="1"/>
  </cols>
  <sheetData>
    <row r="1" ht="37.5" customHeight="1"/>
    <row r="2" spans="2:11" ht="7.5" customHeight="1">
      <c r="B2" s="287"/>
      <c r="C2" s="288"/>
      <c r="D2" s="288"/>
      <c r="E2" s="288"/>
      <c r="F2" s="288"/>
      <c r="G2" s="288"/>
      <c r="H2" s="288"/>
      <c r="I2" s="288"/>
      <c r="J2" s="288"/>
      <c r="K2" s="289"/>
    </row>
    <row r="3" spans="2:11" s="15" customFormat="1" ht="45" customHeight="1">
      <c r="B3" s="290"/>
      <c r="C3" s="291" t="s">
        <v>1616</v>
      </c>
      <c r="D3" s="291"/>
      <c r="E3" s="291"/>
      <c r="F3" s="291"/>
      <c r="G3" s="291"/>
      <c r="H3" s="291"/>
      <c r="I3" s="291"/>
      <c r="J3" s="291"/>
      <c r="K3" s="292"/>
    </row>
    <row r="4" spans="2:11" ht="25.5" customHeight="1">
      <c r="B4" s="293"/>
      <c r="C4" s="294" t="s">
        <v>1617</v>
      </c>
      <c r="D4" s="294"/>
      <c r="E4" s="294"/>
      <c r="F4" s="294"/>
      <c r="G4" s="294"/>
      <c r="H4" s="294"/>
      <c r="I4" s="294"/>
      <c r="J4" s="294"/>
      <c r="K4" s="295"/>
    </row>
    <row r="5" spans="2:11" ht="5.25" customHeight="1">
      <c r="B5" s="293"/>
      <c r="C5" s="296"/>
      <c r="D5" s="296"/>
      <c r="E5" s="296"/>
      <c r="F5" s="296"/>
      <c r="G5" s="296"/>
      <c r="H5" s="296"/>
      <c r="I5" s="296"/>
      <c r="J5" s="296"/>
      <c r="K5" s="295"/>
    </row>
    <row r="6" spans="2:11" ht="15" customHeight="1">
      <c r="B6" s="293"/>
      <c r="C6" s="297" t="s">
        <v>1618</v>
      </c>
      <c r="D6" s="297"/>
      <c r="E6" s="297"/>
      <c r="F6" s="297"/>
      <c r="G6" s="297"/>
      <c r="H6" s="297"/>
      <c r="I6" s="297"/>
      <c r="J6" s="297"/>
      <c r="K6" s="295"/>
    </row>
    <row r="7" spans="2:11" ht="15" customHeight="1">
      <c r="B7" s="298"/>
      <c r="C7" s="297" t="s">
        <v>1619</v>
      </c>
      <c r="D7" s="297"/>
      <c r="E7" s="297"/>
      <c r="F7" s="297"/>
      <c r="G7" s="297"/>
      <c r="H7" s="297"/>
      <c r="I7" s="297"/>
      <c r="J7" s="297"/>
      <c r="K7" s="295"/>
    </row>
    <row r="8" spans="2:11" ht="12.75" customHeight="1">
      <c r="B8" s="298"/>
      <c r="C8" s="297"/>
      <c r="D8" s="297"/>
      <c r="E8" s="297"/>
      <c r="F8" s="297"/>
      <c r="G8" s="297"/>
      <c r="H8" s="297"/>
      <c r="I8" s="297"/>
      <c r="J8" s="297"/>
      <c r="K8" s="295"/>
    </row>
    <row r="9" spans="2:11" ht="15" customHeight="1">
      <c r="B9" s="298"/>
      <c r="C9" s="297" t="s">
        <v>1620</v>
      </c>
      <c r="D9" s="297"/>
      <c r="E9" s="297"/>
      <c r="F9" s="297"/>
      <c r="G9" s="297"/>
      <c r="H9" s="297"/>
      <c r="I9" s="297"/>
      <c r="J9" s="297"/>
      <c r="K9" s="295"/>
    </row>
    <row r="10" spans="2:11" ht="15" customHeight="1">
      <c r="B10" s="298"/>
      <c r="C10" s="297"/>
      <c r="D10" s="297" t="s">
        <v>1621</v>
      </c>
      <c r="E10" s="297"/>
      <c r="F10" s="297"/>
      <c r="G10" s="297"/>
      <c r="H10" s="297"/>
      <c r="I10" s="297"/>
      <c r="J10" s="297"/>
      <c r="K10" s="295"/>
    </row>
    <row r="11" spans="2:11" ht="15" customHeight="1">
      <c r="B11" s="298"/>
      <c r="C11" s="299"/>
      <c r="D11" s="297" t="s">
        <v>1622</v>
      </c>
      <c r="E11" s="297"/>
      <c r="F11" s="297"/>
      <c r="G11" s="297"/>
      <c r="H11" s="297"/>
      <c r="I11" s="297"/>
      <c r="J11" s="297"/>
      <c r="K11" s="295"/>
    </row>
    <row r="12" spans="2:11" ht="15" customHeight="1">
      <c r="B12" s="298"/>
      <c r="C12" s="299"/>
      <c r="D12" s="297"/>
      <c r="E12" s="297"/>
      <c r="F12" s="297"/>
      <c r="G12" s="297"/>
      <c r="H12" s="297"/>
      <c r="I12" s="297"/>
      <c r="J12" s="297"/>
      <c r="K12" s="295"/>
    </row>
    <row r="13" spans="2:11" ht="15" customHeight="1">
      <c r="B13" s="298"/>
      <c r="C13" s="299"/>
      <c r="D13" s="300" t="s">
        <v>1623</v>
      </c>
      <c r="E13" s="297"/>
      <c r="F13" s="297"/>
      <c r="G13" s="297"/>
      <c r="H13" s="297"/>
      <c r="I13" s="297"/>
      <c r="J13" s="297"/>
      <c r="K13" s="295"/>
    </row>
    <row r="14" spans="2:11" ht="12.75" customHeight="1">
      <c r="B14" s="298"/>
      <c r="C14" s="299"/>
      <c r="D14" s="299"/>
      <c r="E14" s="299"/>
      <c r="F14" s="299"/>
      <c r="G14" s="299"/>
      <c r="H14" s="299"/>
      <c r="I14" s="299"/>
      <c r="J14" s="299"/>
      <c r="K14" s="295"/>
    </row>
    <row r="15" spans="2:11" ht="15" customHeight="1">
      <c r="B15" s="298"/>
      <c r="C15" s="299"/>
      <c r="D15" s="297" t="s">
        <v>1624</v>
      </c>
      <c r="E15" s="297"/>
      <c r="F15" s="297"/>
      <c r="G15" s="297"/>
      <c r="H15" s="297"/>
      <c r="I15" s="297"/>
      <c r="J15" s="297"/>
      <c r="K15" s="295"/>
    </row>
    <row r="16" spans="2:11" ht="15" customHeight="1">
      <c r="B16" s="298"/>
      <c r="C16" s="299"/>
      <c r="D16" s="297" t="s">
        <v>1625</v>
      </c>
      <c r="E16" s="297"/>
      <c r="F16" s="297"/>
      <c r="G16" s="297"/>
      <c r="H16" s="297"/>
      <c r="I16" s="297"/>
      <c r="J16" s="297"/>
      <c r="K16" s="295"/>
    </row>
    <row r="17" spans="2:11" ht="15" customHeight="1">
      <c r="B17" s="298"/>
      <c r="C17" s="299"/>
      <c r="D17" s="297" t="s">
        <v>1626</v>
      </c>
      <c r="E17" s="297"/>
      <c r="F17" s="297"/>
      <c r="G17" s="297"/>
      <c r="H17" s="297"/>
      <c r="I17" s="297"/>
      <c r="J17" s="297"/>
      <c r="K17" s="295"/>
    </row>
    <row r="18" spans="2:11" ht="15" customHeight="1">
      <c r="B18" s="298"/>
      <c r="C18" s="299"/>
      <c r="D18" s="299"/>
      <c r="E18" s="301" t="s">
        <v>79</v>
      </c>
      <c r="F18" s="297" t="s">
        <v>1627</v>
      </c>
      <c r="G18" s="297"/>
      <c r="H18" s="297"/>
      <c r="I18" s="297"/>
      <c r="J18" s="297"/>
      <c r="K18" s="295"/>
    </row>
    <row r="19" spans="2:11" ht="15" customHeight="1">
      <c r="B19" s="298"/>
      <c r="C19" s="299"/>
      <c r="D19" s="299"/>
      <c r="E19" s="301" t="s">
        <v>1628</v>
      </c>
      <c r="F19" s="297" t="s">
        <v>1629</v>
      </c>
      <c r="G19" s="297"/>
      <c r="H19" s="297"/>
      <c r="I19" s="297"/>
      <c r="J19" s="297"/>
      <c r="K19" s="295"/>
    </row>
    <row r="20" spans="2:11" ht="15" customHeight="1">
      <c r="B20" s="298"/>
      <c r="C20" s="299"/>
      <c r="D20" s="299"/>
      <c r="E20" s="301" t="s">
        <v>1630</v>
      </c>
      <c r="F20" s="297" t="s">
        <v>1631</v>
      </c>
      <c r="G20" s="297"/>
      <c r="H20" s="297"/>
      <c r="I20" s="297"/>
      <c r="J20" s="297"/>
      <c r="K20" s="295"/>
    </row>
    <row r="21" spans="2:11" ht="15" customHeight="1">
      <c r="B21" s="298"/>
      <c r="C21" s="299"/>
      <c r="D21" s="299"/>
      <c r="E21" s="301" t="s">
        <v>1632</v>
      </c>
      <c r="F21" s="297" t="s">
        <v>1633</v>
      </c>
      <c r="G21" s="297"/>
      <c r="H21" s="297"/>
      <c r="I21" s="297"/>
      <c r="J21" s="297"/>
      <c r="K21" s="295"/>
    </row>
    <row r="22" spans="2:11" ht="15" customHeight="1">
      <c r="B22" s="298"/>
      <c r="C22" s="299"/>
      <c r="D22" s="299"/>
      <c r="E22" s="301" t="s">
        <v>1634</v>
      </c>
      <c r="F22" s="297" t="s">
        <v>1635</v>
      </c>
      <c r="G22" s="297"/>
      <c r="H22" s="297"/>
      <c r="I22" s="297"/>
      <c r="J22" s="297"/>
      <c r="K22" s="295"/>
    </row>
    <row r="23" spans="2:11" ht="15" customHeight="1">
      <c r="B23" s="298"/>
      <c r="C23" s="299"/>
      <c r="D23" s="299"/>
      <c r="E23" s="301" t="s">
        <v>1636</v>
      </c>
      <c r="F23" s="297" t="s">
        <v>1637</v>
      </c>
      <c r="G23" s="297"/>
      <c r="H23" s="297"/>
      <c r="I23" s="297"/>
      <c r="J23" s="297"/>
      <c r="K23" s="295"/>
    </row>
    <row r="24" spans="2:11" ht="12.75" customHeight="1">
      <c r="B24" s="298"/>
      <c r="C24" s="299"/>
      <c r="D24" s="299"/>
      <c r="E24" s="299"/>
      <c r="F24" s="299"/>
      <c r="G24" s="299"/>
      <c r="H24" s="299"/>
      <c r="I24" s="299"/>
      <c r="J24" s="299"/>
      <c r="K24" s="295"/>
    </row>
    <row r="25" spans="2:11" ht="15" customHeight="1">
      <c r="B25" s="298"/>
      <c r="C25" s="297" t="s">
        <v>1638</v>
      </c>
      <c r="D25" s="297"/>
      <c r="E25" s="297"/>
      <c r="F25" s="297"/>
      <c r="G25" s="297"/>
      <c r="H25" s="297"/>
      <c r="I25" s="297"/>
      <c r="J25" s="297"/>
      <c r="K25" s="295"/>
    </row>
    <row r="26" spans="2:11" ht="15" customHeight="1">
      <c r="B26" s="298"/>
      <c r="C26" s="297" t="s">
        <v>1639</v>
      </c>
      <c r="D26" s="297"/>
      <c r="E26" s="297"/>
      <c r="F26" s="297"/>
      <c r="G26" s="297"/>
      <c r="H26" s="297"/>
      <c r="I26" s="297"/>
      <c r="J26" s="297"/>
      <c r="K26" s="295"/>
    </row>
    <row r="27" spans="2:11" ht="15" customHeight="1">
      <c r="B27" s="298"/>
      <c r="C27" s="297"/>
      <c r="D27" s="297" t="s">
        <v>1640</v>
      </c>
      <c r="E27" s="297"/>
      <c r="F27" s="297"/>
      <c r="G27" s="297"/>
      <c r="H27" s="297"/>
      <c r="I27" s="297"/>
      <c r="J27" s="297"/>
      <c r="K27" s="295"/>
    </row>
    <row r="28" spans="2:11" ht="15" customHeight="1">
      <c r="B28" s="298"/>
      <c r="C28" s="299"/>
      <c r="D28" s="297" t="s">
        <v>1641</v>
      </c>
      <c r="E28" s="297"/>
      <c r="F28" s="297"/>
      <c r="G28" s="297"/>
      <c r="H28" s="297"/>
      <c r="I28" s="297"/>
      <c r="J28" s="297"/>
      <c r="K28" s="295"/>
    </row>
    <row r="29" spans="2:11" ht="12.75" customHeight="1">
      <c r="B29" s="298"/>
      <c r="C29" s="299"/>
      <c r="D29" s="299"/>
      <c r="E29" s="299"/>
      <c r="F29" s="299"/>
      <c r="G29" s="299"/>
      <c r="H29" s="299"/>
      <c r="I29" s="299"/>
      <c r="J29" s="299"/>
      <c r="K29" s="295"/>
    </row>
    <row r="30" spans="2:11" ht="15" customHeight="1">
      <c r="B30" s="298"/>
      <c r="C30" s="299"/>
      <c r="D30" s="297" t="s">
        <v>1642</v>
      </c>
      <c r="E30" s="297"/>
      <c r="F30" s="297"/>
      <c r="G30" s="297"/>
      <c r="H30" s="297"/>
      <c r="I30" s="297"/>
      <c r="J30" s="297"/>
      <c r="K30" s="295"/>
    </row>
    <row r="31" spans="2:11" ht="15" customHeight="1">
      <c r="B31" s="298"/>
      <c r="C31" s="299"/>
      <c r="D31" s="297" t="s">
        <v>1643</v>
      </c>
      <c r="E31" s="297"/>
      <c r="F31" s="297"/>
      <c r="G31" s="297"/>
      <c r="H31" s="297"/>
      <c r="I31" s="297"/>
      <c r="J31" s="297"/>
      <c r="K31" s="295"/>
    </row>
    <row r="32" spans="2:11" ht="12.75" customHeight="1">
      <c r="B32" s="298"/>
      <c r="C32" s="299"/>
      <c r="D32" s="299"/>
      <c r="E32" s="299"/>
      <c r="F32" s="299"/>
      <c r="G32" s="299"/>
      <c r="H32" s="299"/>
      <c r="I32" s="299"/>
      <c r="J32" s="299"/>
      <c r="K32" s="295"/>
    </row>
    <row r="33" spans="2:11" ht="15" customHeight="1">
      <c r="B33" s="298"/>
      <c r="C33" s="299"/>
      <c r="D33" s="297" t="s">
        <v>1644</v>
      </c>
      <c r="E33" s="297"/>
      <c r="F33" s="297"/>
      <c r="G33" s="297"/>
      <c r="H33" s="297"/>
      <c r="I33" s="297"/>
      <c r="J33" s="297"/>
      <c r="K33" s="295"/>
    </row>
    <row r="34" spans="2:11" ht="15" customHeight="1">
      <c r="B34" s="298"/>
      <c r="C34" s="299"/>
      <c r="D34" s="297" t="s">
        <v>1645</v>
      </c>
      <c r="E34" s="297"/>
      <c r="F34" s="297"/>
      <c r="G34" s="297"/>
      <c r="H34" s="297"/>
      <c r="I34" s="297"/>
      <c r="J34" s="297"/>
      <c r="K34" s="295"/>
    </row>
    <row r="35" spans="2:11" ht="15" customHeight="1">
      <c r="B35" s="298"/>
      <c r="C35" s="299"/>
      <c r="D35" s="297" t="s">
        <v>1646</v>
      </c>
      <c r="E35" s="297"/>
      <c r="F35" s="297"/>
      <c r="G35" s="297"/>
      <c r="H35" s="297"/>
      <c r="I35" s="297"/>
      <c r="J35" s="297"/>
      <c r="K35" s="295"/>
    </row>
    <row r="36" spans="2:11" ht="15" customHeight="1">
      <c r="B36" s="298"/>
      <c r="C36" s="299"/>
      <c r="D36" s="297"/>
      <c r="E36" s="300" t="s">
        <v>119</v>
      </c>
      <c r="F36" s="297"/>
      <c r="G36" s="297" t="s">
        <v>1647</v>
      </c>
      <c r="H36" s="297"/>
      <c r="I36" s="297"/>
      <c r="J36" s="297"/>
      <c r="K36" s="295"/>
    </row>
    <row r="37" spans="2:11" ht="30.75" customHeight="1">
      <c r="B37" s="298"/>
      <c r="C37" s="299"/>
      <c r="D37" s="297"/>
      <c r="E37" s="300" t="s">
        <v>1648</v>
      </c>
      <c r="F37" s="297"/>
      <c r="G37" s="297" t="s">
        <v>1649</v>
      </c>
      <c r="H37" s="297"/>
      <c r="I37" s="297"/>
      <c r="J37" s="297"/>
      <c r="K37" s="295"/>
    </row>
    <row r="38" spans="2:11" ht="15" customHeight="1">
      <c r="B38" s="298"/>
      <c r="C38" s="299"/>
      <c r="D38" s="297"/>
      <c r="E38" s="300" t="s">
        <v>53</v>
      </c>
      <c r="F38" s="297"/>
      <c r="G38" s="297" t="s">
        <v>1650</v>
      </c>
      <c r="H38" s="297"/>
      <c r="I38" s="297"/>
      <c r="J38" s="297"/>
      <c r="K38" s="295"/>
    </row>
    <row r="39" spans="2:11" ht="15" customHeight="1">
      <c r="B39" s="298"/>
      <c r="C39" s="299"/>
      <c r="D39" s="297"/>
      <c r="E39" s="300" t="s">
        <v>54</v>
      </c>
      <c r="F39" s="297"/>
      <c r="G39" s="297" t="s">
        <v>1651</v>
      </c>
      <c r="H39" s="297"/>
      <c r="I39" s="297"/>
      <c r="J39" s="297"/>
      <c r="K39" s="295"/>
    </row>
    <row r="40" spans="2:11" ht="15" customHeight="1">
      <c r="B40" s="298"/>
      <c r="C40" s="299"/>
      <c r="D40" s="297"/>
      <c r="E40" s="300" t="s">
        <v>120</v>
      </c>
      <c r="F40" s="297"/>
      <c r="G40" s="297" t="s">
        <v>1652</v>
      </c>
      <c r="H40" s="297"/>
      <c r="I40" s="297"/>
      <c r="J40" s="297"/>
      <c r="K40" s="295"/>
    </row>
    <row r="41" spans="2:11" ht="15" customHeight="1">
      <c r="B41" s="298"/>
      <c r="C41" s="299"/>
      <c r="D41" s="297"/>
      <c r="E41" s="300" t="s">
        <v>121</v>
      </c>
      <c r="F41" s="297"/>
      <c r="G41" s="297" t="s">
        <v>1653</v>
      </c>
      <c r="H41" s="297"/>
      <c r="I41" s="297"/>
      <c r="J41" s="297"/>
      <c r="K41" s="295"/>
    </row>
    <row r="42" spans="2:11" ht="15" customHeight="1">
      <c r="B42" s="298"/>
      <c r="C42" s="299"/>
      <c r="D42" s="297"/>
      <c r="E42" s="300" t="s">
        <v>1654</v>
      </c>
      <c r="F42" s="297"/>
      <c r="G42" s="297" t="s">
        <v>1655</v>
      </c>
      <c r="H42" s="297"/>
      <c r="I42" s="297"/>
      <c r="J42" s="297"/>
      <c r="K42" s="295"/>
    </row>
    <row r="43" spans="2:11" ht="15" customHeight="1">
      <c r="B43" s="298"/>
      <c r="C43" s="299"/>
      <c r="D43" s="297"/>
      <c r="E43" s="300"/>
      <c r="F43" s="297"/>
      <c r="G43" s="297" t="s">
        <v>1656</v>
      </c>
      <c r="H43" s="297"/>
      <c r="I43" s="297"/>
      <c r="J43" s="297"/>
      <c r="K43" s="295"/>
    </row>
    <row r="44" spans="2:11" ht="15" customHeight="1">
      <c r="B44" s="298"/>
      <c r="C44" s="299"/>
      <c r="D44" s="297"/>
      <c r="E44" s="300" t="s">
        <v>1657</v>
      </c>
      <c r="F44" s="297"/>
      <c r="G44" s="297" t="s">
        <v>1658</v>
      </c>
      <c r="H44" s="297"/>
      <c r="I44" s="297"/>
      <c r="J44" s="297"/>
      <c r="K44" s="295"/>
    </row>
    <row r="45" spans="2:11" ht="15" customHeight="1">
      <c r="B45" s="298"/>
      <c r="C45" s="299"/>
      <c r="D45" s="297"/>
      <c r="E45" s="300" t="s">
        <v>123</v>
      </c>
      <c r="F45" s="297"/>
      <c r="G45" s="297" t="s">
        <v>1659</v>
      </c>
      <c r="H45" s="297"/>
      <c r="I45" s="297"/>
      <c r="J45" s="297"/>
      <c r="K45" s="295"/>
    </row>
    <row r="46" spans="2:11" ht="12.75" customHeight="1">
      <c r="B46" s="298"/>
      <c r="C46" s="299"/>
      <c r="D46" s="297"/>
      <c r="E46" s="297"/>
      <c r="F46" s="297"/>
      <c r="G46" s="297"/>
      <c r="H46" s="297"/>
      <c r="I46" s="297"/>
      <c r="J46" s="297"/>
      <c r="K46" s="295"/>
    </row>
    <row r="47" spans="2:11" ht="15" customHeight="1">
      <c r="B47" s="298"/>
      <c r="C47" s="299"/>
      <c r="D47" s="297" t="s">
        <v>1660</v>
      </c>
      <c r="E47" s="297"/>
      <c r="F47" s="297"/>
      <c r="G47" s="297"/>
      <c r="H47" s="297"/>
      <c r="I47" s="297"/>
      <c r="J47" s="297"/>
      <c r="K47" s="295"/>
    </row>
    <row r="48" spans="2:11" ht="15" customHeight="1">
      <c r="B48" s="298"/>
      <c r="C48" s="299"/>
      <c r="D48" s="299"/>
      <c r="E48" s="297" t="s">
        <v>1661</v>
      </c>
      <c r="F48" s="297"/>
      <c r="G48" s="297"/>
      <c r="H48" s="297"/>
      <c r="I48" s="297"/>
      <c r="J48" s="297"/>
      <c r="K48" s="295"/>
    </row>
    <row r="49" spans="2:11" ht="15" customHeight="1">
      <c r="B49" s="298"/>
      <c r="C49" s="299"/>
      <c r="D49" s="299"/>
      <c r="E49" s="297" t="s">
        <v>1662</v>
      </c>
      <c r="F49" s="297"/>
      <c r="G49" s="297"/>
      <c r="H49" s="297"/>
      <c r="I49" s="297"/>
      <c r="J49" s="297"/>
      <c r="K49" s="295"/>
    </row>
    <row r="50" spans="2:11" ht="15" customHeight="1">
      <c r="B50" s="298"/>
      <c r="C50" s="299"/>
      <c r="D50" s="299"/>
      <c r="E50" s="297" t="s">
        <v>1663</v>
      </c>
      <c r="F50" s="297"/>
      <c r="G50" s="297"/>
      <c r="H50" s="297"/>
      <c r="I50" s="297"/>
      <c r="J50" s="297"/>
      <c r="K50" s="295"/>
    </row>
    <row r="51" spans="2:11" ht="15" customHeight="1">
      <c r="B51" s="298"/>
      <c r="C51" s="299"/>
      <c r="D51" s="297" t="s">
        <v>1664</v>
      </c>
      <c r="E51" s="297"/>
      <c r="F51" s="297"/>
      <c r="G51" s="297"/>
      <c r="H51" s="297"/>
      <c r="I51" s="297"/>
      <c r="J51" s="297"/>
      <c r="K51" s="295"/>
    </row>
    <row r="52" spans="2:11" ht="25.5" customHeight="1">
      <c r="B52" s="293"/>
      <c r="C52" s="294" t="s">
        <v>1665</v>
      </c>
      <c r="D52" s="294"/>
      <c r="E52" s="294"/>
      <c r="F52" s="294"/>
      <c r="G52" s="294"/>
      <c r="H52" s="294"/>
      <c r="I52" s="294"/>
      <c r="J52" s="294"/>
      <c r="K52" s="295"/>
    </row>
    <row r="53" spans="2:11" ht="5.25" customHeight="1">
      <c r="B53" s="293"/>
      <c r="C53" s="296"/>
      <c r="D53" s="296"/>
      <c r="E53" s="296"/>
      <c r="F53" s="296"/>
      <c r="G53" s="296"/>
      <c r="H53" s="296"/>
      <c r="I53" s="296"/>
      <c r="J53" s="296"/>
      <c r="K53" s="295"/>
    </row>
    <row r="54" spans="2:11" ht="15" customHeight="1">
      <c r="B54" s="293"/>
      <c r="C54" s="297" t="s">
        <v>1666</v>
      </c>
      <c r="D54" s="297"/>
      <c r="E54" s="297"/>
      <c r="F54" s="297"/>
      <c r="G54" s="297"/>
      <c r="H54" s="297"/>
      <c r="I54" s="297"/>
      <c r="J54" s="297"/>
      <c r="K54" s="295"/>
    </row>
    <row r="55" spans="2:11" ht="15" customHeight="1">
      <c r="B55" s="293"/>
      <c r="C55" s="297" t="s">
        <v>1667</v>
      </c>
      <c r="D55" s="297"/>
      <c r="E55" s="297"/>
      <c r="F55" s="297"/>
      <c r="G55" s="297"/>
      <c r="H55" s="297"/>
      <c r="I55" s="297"/>
      <c r="J55" s="297"/>
      <c r="K55" s="295"/>
    </row>
    <row r="56" spans="2:11" ht="12.75" customHeight="1">
      <c r="B56" s="293"/>
      <c r="C56" s="297"/>
      <c r="D56" s="297"/>
      <c r="E56" s="297"/>
      <c r="F56" s="297"/>
      <c r="G56" s="297"/>
      <c r="H56" s="297"/>
      <c r="I56" s="297"/>
      <c r="J56" s="297"/>
      <c r="K56" s="295"/>
    </row>
    <row r="57" spans="2:11" ht="15" customHeight="1">
      <c r="B57" s="293"/>
      <c r="C57" s="297" t="s">
        <v>1668</v>
      </c>
      <c r="D57" s="297"/>
      <c r="E57" s="297"/>
      <c r="F57" s="297"/>
      <c r="G57" s="297"/>
      <c r="H57" s="297"/>
      <c r="I57" s="297"/>
      <c r="J57" s="297"/>
      <c r="K57" s="295"/>
    </row>
    <row r="58" spans="2:11" ht="15" customHeight="1">
      <c r="B58" s="293"/>
      <c r="C58" s="299"/>
      <c r="D58" s="297" t="s">
        <v>1669</v>
      </c>
      <c r="E58" s="297"/>
      <c r="F58" s="297"/>
      <c r="G58" s="297"/>
      <c r="H58" s="297"/>
      <c r="I58" s="297"/>
      <c r="J58" s="297"/>
      <c r="K58" s="295"/>
    </row>
    <row r="59" spans="2:11" ht="15" customHeight="1">
      <c r="B59" s="293"/>
      <c r="C59" s="299"/>
      <c r="D59" s="297" t="s">
        <v>1670</v>
      </c>
      <c r="E59" s="297"/>
      <c r="F59" s="297"/>
      <c r="G59" s="297"/>
      <c r="H59" s="297"/>
      <c r="I59" s="297"/>
      <c r="J59" s="297"/>
      <c r="K59" s="295"/>
    </row>
    <row r="60" spans="2:11" ht="15" customHeight="1">
      <c r="B60" s="293"/>
      <c r="C60" s="299"/>
      <c r="D60" s="297" t="s">
        <v>1671</v>
      </c>
      <c r="E60" s="297"/>
      <c r="F60" s="297"/>
      <c r="G60" s="297"/>
      <c r="H60" s="297"/>
      <c r="I60" s="297"/>
      <c r="J60" s="297"/>
      <c r="K60" s="295"/>
    </row>
    <row r="61" spans="2:11" ht="15" customHeight="1">
      <c r="B61" s="293"/>
      <c r="C61" s="299"/>
      <c r="D61" s="297" t="s">
        <v>1672</v>
      </c>
      <c r="E61" s="297"/>
      <c r="F61" s="297"/>
      <c r="G61" s="297"/>
      <c r="H61" s="297"/>
      <c r="I61" s="297"/>
      <c r="J61" s="297"/>
      <c r="K61" s="295"/>
    </row>
    <row r="62" spans="2:11" ht="15" customHeight="1">
      <c r="B62" s="293"/>
      <c r="C62" s="299"/>
      <c r="D62" s="302" t="s">
        <v>1673</v>
      </c>
      <c r="E62" s="302"/>
      <c r="F62" s="302"/>
      <c r="G62" s="302"/>
      <c r="H62" s="302"/>
      <c r="I62" s="302"/>
      <c r="J62" s="302"/>
      <c r="K62" s="295"/>
    </row>
    <row r="63" spans="2:11" ht="15" customHeight="1">
      <c r="B63" s="293"/>
      <c r="C63" s="299"/>
      <c r="D63" s="297" t="s">
        <v>1674</v>
      </c>
      <c r="E63" s="297"/>
      <c r="F63" s="297"/>
      <c r="G63" s="297"/>
      <c r="H63" s="297"/>
      <c r="I63" s="297"/>
      <c r="J63" s="297"/>
      <c r="K63" s="295"/>
    </row>
    <row r="64" spans="2:11" ht="12.75" customHeight="1">
      <c r="B64" s="293"/>
      <c r="C64" s="299"/>
      <c r="D64" s="299"/>
      <c r="E64" s="303"/>
      <c r="F64" s="299"/>
      <c r="G64" s="299"/>
      <c r="H64" s="299"/>
      <c r="I64" s="299"/>
      <c r="J64" s="299"/>
      <c r="K64" s="295"/>
    </row>
    <row r="65" spans="2:11" ht="15" customHeight="1">
      <c r="B65" s="293"/>
      <c r="C65" s="299"/>
      <c r="D65" s="297" t="s">
        <v>1675</v>
      </c>
      <c r="E65" s="297"/>
      <c r="F65" s="297"/>
      <c r="G65" s="297"/>
      <c r="H65" s="297"/>
      <c r="I65" s="297"/>
      <c r="J65" s="297"/>
      <c r="K65" s="295"/>
    </row>
    <row r="66" spans="2:11" ht="15" customHeight="1">
      <c r="B66" s="293"/>
      <c r="C66" s="299"/>
      <c r="D66" s="302" t="s">
        <v>1676</v>
      </c>
      <c r="E66" s="302"/>
      <c r="F66" s="302"/>
      <c r="G66" s="302"/>
      <c r="H66" s="302"/>
      <c r="I66" s="302"/>
      <c r="J66" s="302"/>
      <c r="K66" s="295"/>
    </row>
    <row r="67" spans="2:11" ht="15" customHeight="1">
      <c r="B67" s="293"/>
      <c r="C67" s="299"/>
      <c r="D67" s="297" t="s">
        <v>1677</v>
      </c>
      <c r="E67" s="297"/>
      <c r="F67" s="297"/>
      <c r="G67" s="297"/>
      <c r="H67" s="297"/>
      <c r="I67" s="297"/>
      <c r="J67" s="297"/>
      <c r="K67" s="295"/>
    </row>
    <row r="68" spans="2:11" ht="15" customHeight="1">
      <c r="B68" s="293"/>
      <c r="C68" s="299"/>
      <c r="D68" s="297" t="s">
        <v>1678</v>
      </c>
      <c r="E68" s="297"/>
      <c r="F68" s="297"/>
      <c r="G68" s="297"/>
      <c r="H68" s="297"/>
      <c r="I68" s="297"/>
      <c r="J68" s="297"/>
      <c r="K68" s="295"/>
    </row>
    <row r="69" spans="2:11" ht="15" customHeight="1">
      <c r="B69" s="293"/>
      <c r="C69" s="299"/>
      <c r="D69" s="297" t="s">
        <v>1679</v>
      </c>
      <c r="E69" s="297"/>
      <c r="F69" s="297"/>
      <c r="G69" s="297"/>
      <c r="H69" s="297"/>
      <c r="I69" s="297"/>
      <c r="J69" s="297"/>
      <c r="K69" s="295"/>
    </row>
    <row r="70" spans="2:11" ht="15" customHeight="1">
      <c r="B70" s="293"/>
      <c r="C70" s="299"/>
      <c r="D70" s="297" t="s">
        <v>1680</v>
      </c>
      <c r="E70" s="297"/>
      <c r="F70" s="297"/>
      <c r="G70" s="297"/>
      <c r="H70" s="297"/>
      <c r="I70" s="297"/>
      <c r="J70" s="297"/>
      <c r="K70" s="295"/>
    </row>
    <row r="71" spans="2:11" ht="12.75" customHeight="1">
      <c r="B71" s="304"/>
      <c r="C71" s="305"/>
      <c r="D71" s="305"/>
      <c r="E71" s="305"/>
      <c r="F71" s="305"/>
      <c r="G71" s="305"/>
      <c r="H71" s="305"/>
      <c r="I71" s="305"/>
      <c r="J71" s="305"/>
      <c r="K71" s="306"/>
    </row>
    <row r="72" spans="2:11" ht="18.75" customHeight="1">
      <c r="B72" s="307"/>
      <c r="C72" s="307"/>
      <c r="D72" s="307"/>
      <c r="E72" s="307"/>
      <c r="F72" s="307"/>
      <c r="G72" s="307"/>
      <c r="H72" s="307"/>
      <c r="I72" s="307"/>
      <c r="J72" s="307"/>
      <c r="K72" s="308"/>
    </row>
    <row r="73" spans="2:11" ht="18.75" customHeight="1">
      <c r="B73" s="308"/>
      <c r="C73" s="308"/>
      <c r="D73" s="308"/>
      <c r="E73" s="308"/>
      <c r="F73" s="308"/>
      <c r="G73" s="308"/>
      <c r="H73" s="308"/>
      <c r="I73" s="308"/>
      <c r="J73" s="308"/>
      <c r="K73" s="308"/>
    </row>
    <row r="74" spans="2:11" ht="7.5" customHeight="1">
      <c r="B74" s="309"/>
      <c r="C74" s="310"/>
      <c r="D74" s="310"/>
      <c r="E74" s="310"/>
      <c r="F74" s="310"/>
      <c r="G74" s="310"/>
      <c r="H74" s="310"/>
      <c r="I74" s="310"/>
      <c r="J74" s="310"/>
      <c r="K74" s="311"/>
    </row>
    <row r="75" spans="2:11" ht="45" customHeight="1">
      <c r="B75" s="312"/>
      <c r="C75" s="313" t="s">
        <v>1681</v>
      </c>
      <c r="D75" s="313"/>
      <c r="E75" s="313"/>
      <c r="F75" s="313"/>
      <c r="G75" s="313"/>
      <c r="H75" s="313"/>
      <c r="I75" s="313"/>
      <c r="J75" s="313"/>
      <c r="K75" s="314"/>
    </row>
    <row r="76" spans="2:11" ht="17.25" customHeight="1">
      <c r="B76" s="312"/>
      <c r="C76" s="315" t="s">
        <v>1682</v>
      </c>
      <c r="D76" s="315"/>
      <c r="E76" s="315"/>
      <c r="F76" s="315" t="s">
        <v>1683</v>
      </c>
      <c r="G76" s="316"/>
      <c r="H76" s="315" t="s">
        <v>54</v>
      </c>
      <c r="I76" s="315" t="s">
        <v>57</v>
      </c>
      <c r="J76" s="315" t="s">
        <v>1684</v>
      </c>
      <c r="K76" s="314"/>
    </row>
    <row r="77" spans="2:11" ht="17.25" customHeight="1">
      <c r="B77" s="312"/>
      <c r="C77" s="317" t="s">
        <v>1685</v>
      </c>
      <c r="D77" s="317"/>
      <c r="E77" s="317"/>
      <c r="F77" s="318" t="s">
        <v>1686</v>
      </c>
      <c r="G77" s="319"/>
      <c r="H77" s="317"/>
      <c r="I77" s="317"/>
      <c r="J77" s="317" t="s">
        <v>1687</v>
      </c>
      <c r="K77" s="314"/>
    </row>
    <row r="78" spans="2:11" ht="5.25" customHeight="1">
      <c r="B78" s="312"/>
      <c r="C78" s="320"/>
      <c r="D78" s="320"/>
      <c r="E78" s="320"/>
      <c r="F78" s="320"/>
      <c r="G78" s="321"/>
      <c r="H78" s="320"/>
      <c r="I78" s="320"/>
      <c r="J78" s="320"/>
      <c r="K78" s="314"/>
    </row>
    <row r="79" spans="2:11" ht="15" customHeight="1">
      <c r="B79" s="312"/>
      <c r="C79" s="300" t="s">
        <v>53</v>
      </c>
      <c r="D79" s="320"/>
      <c r="E79" s="320"/>
      <c r="F79" s="322" t="s">
        <v>1688</v>
      </c>
      <c r="G79" s="321"/>
      <c r="H79" s="300" t="s">
        <v>1689</v>
      </c>
      <c r="I79" s="300" t="s">
        <v>1690</v>
      </c>
      <c r="J79" s="300">
        <v>20</v>
      </c>
      <c r="K79" s="314"/>
    </row>
    <row r="80" spans="2:11" ht="15" customHeight="1">
      <c r="B80" s="312"/>
      <c r="C80" s="300" t="s">
        <v>1691</v>
      </c>
      <c r="D80" s="300"/>
      <c r="E80" s="300"/>
      <c r="F80" s="322" t="s">
        <v>1688</v>
      </c>
      <c r="G80" s="321"/>
      <c r="H80" s="300" t="s">
        <v>1692</v>
      </c>
      <c r="I80" s="300" t="s">
        <v>1690</v>
      </c>
      <c r="J80" s="300">
        <v>120</v>
      </c>
      <c r="K80" s="314"/>
    </row>
    <row r="81" spans="2:11" ht="15" customHeight="1">
      <c r="B81" s="323"/>
      <c r="C81" s="300" t="s">
        <v>1693</v>
      </c>
      <c r="D81" s="300"/>
      <c r="E81" s="300"/>
      <c r="F81" s="322" t="s">
        <v>1694</v>
      </c>
      <c r="G81" s="321"/>
      <c r="H81" s="300" t="s">
        <v>1695</v>
      </c>
      <c r="I81" s="300" t="s">
        <v>1690</v>
      </c>
      <c r="J81" s="300">
        <v>50</v>
      </c>
      <c r="K81" s="314"/>
    </row>
    <row r="82" spans="2:11" ht="15" customHeight="1">
      <c r="B82" s="323"/>
      <c r="C82" s="300" t="s">
        <v>1696</v>
      </c>
      <c r="D82" s="300"/>
      <c r="E82" s="300"/>
      <c r="F82" s="322" t="s">
        <v>1688</v>
      </c>
      <c r="G82" s="321"/>
      <c r="H82" s="300" t="s">
        <v>1697</v>
      </c>
      <c r="I82" s="300" t="s">
        <v>1698</v>
      </c>
      <c r="J82" s="300"/>
      <c r="K82" s="314"/>
    </row>
    <row r="83" spans="2:11" ht="15" customHeight="1">
      <c r="B83" s="323"/>
      <c r="C83" s="324" t="s">
        <v>1699</v>
      </c>
      <c r="D83" s="324"/>
      <c r="E83" s="324"/>
      <c r="F83" s="325" t="s">
        <v>1694</v>
      </c>
      <c r="G83" s="324"/>
      <c r="H83" s="324" t="s">
        <v>1700</v>
      </c>
      <c r="I83" s="324" t="s">
        <v>1690</v>
      </c>
      <c r="J83" s="324">
        <v>15</v>
      </c>
      <c r="K83" s="314"/>
    </row>
    <row r="84" spans="2:11" ht="15" customHeight="1">
      <c r="B84" s="323"/>
      <c r="C84" s="324" t="s">
        <v>1701</v>
      </c>
      <c r="D84" s="324"/>
      <c r="E84" s="324"/>
      <c r="F84" s="325" t="s">
        <v>1694</v>
      </c>
      <c r="G84" s="324"/>
      <c r="H84" s="324" t="s">
        <v>1702</v>
      </c>
      <c r="I84" s="324" t="s">
        <v>1690</v>
      </c>
      <c r="J84" s="324">
        <v>15</v>
      </c>
      <c r="K84" s="314"/>
    </row>
    <row r="85" spans="2:11" ht="15" customHeight="1">
      <c r="B85" s="323"/>
      <c r="C85" s="324" t="s">
        <v>1703</v>
      </c>
      <c r="D85" s="324"/>
      <c r="E85" s="324"/>
      <c r="F85" s="325" t="s">
        <v>1694</v>
      </c>
      <c r="G85" s="324"/>
      <c r="H85" s="324" t="s">
        <v>1704</v>
      </c>
      <c r="I85" s="324" t="s">
        <v>1690</v>
      </c>
      <c r="J85" s="324">
        <v>20</v>
      </c>
      <c r="K85" s="314"/>
    </row>
    <row r="86" spans="2:11" ht="15" customHeight="1">
      <c r="B86" s="323"/>
      <c r="C86" s="324" t="s">
        <v>1705</v>
      </c>
      <c r="D86" s="324"/>
      <c r="E86" s="324"/>
      <c r="F86" s="325" t="s">
        <v>1694</v>
      </c>
      <c r="G86" s="324"/>
      <c r="H86" s="324" t="s">
        <v>1706</v>
      </c>
      <c r="I86" s="324" t="s">
        <v>1690</v>
      </c>
      <c r="J86" s="324">
        <v>20</v>
      </c>
      <c r="K86" s="314"/>
    </row>
    <row r="87" spans="2:11" ht="15" customHeight="1">
      <c r="B87" s="323"/>
      <c r="C87" s="300" t="s">
        <v>1707</v>
      </c>
      <c r="D87" s="300"/>
      <c r="E87" s="300"/>
      <c r="F87" s="322" t="s">
        <v>1694</v>
      </c>
      <c r="G87" s="321"/>
      <c r="H87" s="300" t="s">
        <v>1708</v>
      </c>
      <c r="I87" s="300" t="s">
        <v>1690</v>
      </c>
      <c r="J87" s="300">
        <v>50</v>
      </c>
      <c r="K87" s="314"/>
    </row>
    <row r="88" spans="2:11" ht="15" customHeight="1">
      <c r="B88" s="323"/>
      <c r="C88" s="300" t="s">
        <v>1709</v>
      </c>
      <c r="D88" s="300"/>
      <c r="E88" s="300"/>
      <c r="F88" s="322" t="s">
        <v>1694</v>
      </c>
      <c r="G88" s="321"/>
      <c r="H88" s="300" t="s">
        <v>1710</v>
      </c>
      <c r="I88" s="300" t="s">
        <v>1690</v>
      </c>
      <c r="J88" s="300">
        <v>20</v>
      </c>
      <c r="K88" s="314"/>
    </row>
    <row r="89" spans="2:11" ht="15" customHeight="1">
      <c r="B89" s="323"/>
      <c r="C89" s="300" t="s">
        <v>1711</v>
      </c>
      <c r="D89" s="300"/>
      <c r="E89" s="300"/>
      <c r="F89" s="322" t="s">
        <v>1694</v>
      </c>
      <c r="G89" s="321"/>
      <c r="H89" s="300" t="s">
        <v>1712</v>
      </c>
      <c r="I89" s="300" t="s">
        <v>1690</v>
      </c>
      <c r="J89" s="300">
        <v>20</v>
      </c>
      <c r="K89" s="314"/>
    </row>
    <row r="90" spans="2:11" ht="15" customHeight="1">
      <c r="B90" s="323"/>
      <c r="C90" s="300" t="s">
        <v>1713</v>
      </c>
      <c r="D90" s="300"/>
      <c r="E90" s="300"/>
      <c r="F90" s="322" t="s">
        <v>1694</v>
      </c>
      <c r="G90" s="321"/>
      <c r="H90" s="300" t="s">
        <v>1714</v>
      </c>
      <c r="I90" s="300" t="s">
        <v>1690</v>
      </c>
      <c r="J90" s="300">
        <v>50</v>
      </c>
      <c r="K90" s="314"/>
    </row>
    <row r="91" spans="2:11" ht="15" customHeight="1">
      <c r="B91" s="323"/>
      <c r="C91" s="300" t="s">
        <v>1715</v>
      </c>
      <c r="D91" s="300"/>
      <c r="E91" s="300"/>
      <c r="F91" s="322" t="s">
        <v>1694</v>
      </c>
      <c r="G91" s="321"/>
      <c r="H91" s="300" t="s">
        <v>1715</v>
      </c>
      <c r="I91" s="300" t="s">
        <v>1690</v>
      </c>
      <c r="J91" s="300">
        <v>50</v>
      </c>
      <c r="K91" s="314"/>
    </row>
    <row r="92" spans="2:11" ht="15" customHeight="1">
      <c r="B92" s="323"/>
      <c r="C92" s="300" t="s">
        <v>1716</v>
      </c>
      <c r="D92" s="300"/>
      <c r="E92" s="300"/>
      <c r="F92" s="322" t="s">
        <v>1694</v>
      </c>
      <c r="G92" s="321"/>
      <c r="H92" s="300" t="s">
        <v>1717</v>
      </c>
      <c r="I92" s="300" t="s">
        <v>1690</v>
      </c>
      <c r="J92" s="300">
        <v>255</v>
      </c>
      <c r="K92" s="314"/>
    </row>
    <row r="93" spans="2:11" ht="15" customHeight="1">
      <c r="B93" s="323"/>
      <c r="C93" s="300" t="s">
        <v>1718</v>
      </c>
      <c r="D93" s="300"/>
      <c r="E93" s="300"/>
      <c r="F93" s="322" t="s">
        <v>1688</v>
      </c>
      <c r="G93" s="321"/>
      <c r="H93" s="300" t="s">
        <v>1719</v>
      </c>
      <c r="I93" s="300" t="s">
        <v>1720</v>
      </c>
      <c r="J93" s="300"/>
      <c r="K93" s="314"/>
    </row>
    <row r="94" spans="2:11" ht="15" customHeight="1">
      <c r="B94" s="323"/>
      <c r="C94" s="300" t="s">
        <v>1721</v>
      </c>
      <c r="D94" s="300"/>
      <c r="E94" s="300"/>
      <c r="F94" s="322" t="s">
        <v>1688</v>
      </c>
      <c r="G94" s="321"/>
      <c r="H94" s="300" t="s">
        <v>1722</v>
      </c>
      <c r="I94" s="300" t="s">
        <v>1723</v>
      </c>
      <c r="J94" s="300"/>
      <c r="K94" s="314"/>
    </row>
    <row r="95" spans="2:11" ht="15" customHeight="1">
      <c r="B95" s="323"/>
      <c r="C95" s="300" t="s">
        <v>1724</v>
      </c>
      <c r="D95" s="300"/>
      <c r="E95" s="300"/>
      <c r="F95" s="322" t="s">
        <v>1688</v>
      </c>
      <c r="G95" s="321"/>
      <c r="H95" s="300" t="s">
        <v>1724</v>
      </c>
      <c r="I95" s="300" t="s">
        <v>1723</v>
      </c>
      <c r="J95" s="300"/>
      <c r="K95" s="314"/>
    </row>
    <row r="96" spans="2:11" ht="15" customHeight="1">
      <c r="B96" s="323"/>
      <c r="C96" s="300" t="s">
        <v>38</v>
      </c>
      <c r="D96" s="300"/>
      <c r="E96" s="300"/>
      <c r="F96" s="322" t="s">
        <v>1688</v>
      </c>
      <c r="G96" s="321"/>
      <c r="H96" s="300" t="s">
        <v>1725</v>
      </c>
      <c r="I96" s="300" t="s">
        <v>1723</v>
      </c>
      <c r="J96" s="300"/>
      <c r="K96" s="314"/>
    </row>
    <row r="97" spans="2:11" ht="15" customHeight="1">
      <c r="B97" s="323"/>
      <c r="C97" s="300" t="s">
        <v>48</v>
      </c>
      <c r="D97" s="300"/>
      <c r="E97" s="300"/>
      <c r="F97" s="322" t="s">
        <v>1688</v>
      </c>
      <c r="G97" s="321"/>
      <c r="H97" s="300" t="s">
        <v>1726</v>
      </c>
      <c r="I97" s="300" t="s">
        <v>1723</v>
      </c>
      <c r="J97" s="300"/>
      <c r="K97" s="314"/>
    </row>
    <row r="98" spans="2:11" ht="15" customHeight="1">
      <c r="B98" s="326"/>
      <c r="C98" s="327"/>
      <c r="D98" s="327"/>
      <c r="E98" s="327"/>
      <c r="F98" s="327"/>
      <c r="G98" s="327"/>
      <c r="H98" s="327"/>
      <c r="I98" s="327"/>
      <c r="J98" s="327"/>
      <c r="K98" s="328"/>
    </row>
    <row r="99" spans="2:11" ht="18.75" customHeight="1">
      <c r="B99" s="329"/>
      <c r="C99" s="330"/>
      <c r="D99" s="330"/>
      <c r="E99" s="330"/>
      <c r="F99" s="330"/>
      <c r="G99" s="330"/>
      <c r="H99" s="330"/>
      <c r="I99" s="330"/>
      <c r="J99" s="330"/>
      <c r="K99" s="329"/>
    </row>
    <row r="100" spans="2:11" ht="18.75" customHeight="1">
      <c r="B100" s="308"/>
      <c r="C100" s="308"/>
      <c r="D100" s="308"/>
      <c r="E100" s="308"/>
      <c r="F100" s="308"/>
      <c r="G100" s="308"/>
      <c r="H100" s="308"/>
      <c r="I100" s="308"/>
      <c r="J100" s="308"/>
      <c r="K100" s="308"/>
    </row>
    <row r="101" spans="2:11" ht="7.5" customHeight="1">
      <c r="B101" s="309"/>
      <c r="C101" s="310"/>
      <c r="D101" s="310"/>
      <c r="E101" s="310"/>
      <c r="F101" s="310"/>
      <c r="G101" s="310"/>
      <c r="H101" s="310"/>
      <c r="I101" s="310"/>
      <c r="J101" s="310"/>
      <c r="K101" s="311"/>
    </row>
    <row r="102" spans="2:11" ht="45" customHeight="1">
      <c r="B102" s="312"/>
      <c r="C102" s="313" t="s">
        <v>1727</v>
      </c>
      <c r="D102" s="313"/>
      <c r="E102" s="313"/>
      <c r="F102" s="313"/>
      <c r="G102" s="313"/>
      <c r="H102" s="313"/>
      <c r="I102" s="313"/>
      <c r="J102" s="313"/>
      <c r="K102" s="314"/>
    </row>
    <row r="103" spans="2:11" ht="17.25" customHeight="1">
      <c r="B103" s="312"/>
      <c r="C103" s="315" t="s">
        <v>1682</v>
      </c>
      <c r="D103" s="315"/>
      <c r="E103" s="315"/>
      <c r="F103" s="315" t="s">
        <v>1683</v>
      </c>
      <c r="G103" s="316"/>
      <c r="H103" s="315" t="s">
        <v>54</v>
      </c>
      <c r="I103" s="315" t="s">
        <v>57</v>
      </c>
      <c r="J103" s="315" t="s">
        <v>1684</v>
      </c>
      <c r="K103" s="314"/>
    </row>
    <row r="104" spans="2:11" ht="17.25" customHeight="1">
      <c r="B104" s="312"/>
      <c r="C104" s="317" t="s">
        <v>1685</v>
      </c>
      <c r="D104" s="317"/>
      <c r="E104" s="317"/>
      <c r="F104" s="318" t="s">
        <v>1686</v>
      </c>
      <c r="G104" s="319"/>
      <c r="H104" s="317"/>
      <c r="I104" s="317"/>
      <c r="J104" s="317" t="s">
        <v>1687</v>
      </c>
      <c r="K104" s="314"/>
    </row>
    <row r="105" spans="2:11" ht="5.25" customHeight="1">
      <c r="B105" s="312"/>
      <c r="C105" s="315"/>
      <c r="D105" s="315"/>
      <c r="E105" s="315"/>
      <c r="F105" s="315"/>
      <c r="G105" s="331"/>
      <c r="H105" s="315"/>
      <c r="I105" s="315"/>
      <c r="J105" s="315"/>
      <c r="K105" s="314"/>
    </row>
    <row r="106" spans="2:11" ht="15" customHeight="1">
      <c r="B106" s="312"/>
      <c r="C106" s="300" t="s">
        <v>53</v>
      </c>
      <c r="D106" s="320"/>
      <c r="E106" s="320"/>
      <c r="F106" s="322" t="s">
        <v>1688</v>
      </c>
      <c r="G106" s="331"/>
      <c r="H106" s="300" t="s">
        <v>1728</v>
      </c>
      <c r="I106" s="300" t="s">
        <v>1690</v>
      </c>
      <c r="J106" s="300">
        <v>20</v>
      </c>
      <c r="K106" s="314"/>
    </row>
    <row r="107" spans="2:11" ht="15" customHeight="1">
      <c r="B107" s="312"/>
      <c r="C107" s="300" t="s">
        <v>1691</v>
      </c>
      <c r="D107" s="300"/>
      <c r="E107" s="300"/>
      <c r="F107" s="322" t="s">
        <v>1688</v>
      </c>
      <c r="G107" s="300"/>
      <c r="H107" s="300" t="s">
        <v>1728</v>
      </c>
      <c r="I107" s="300" t="s">
        <v>1690</v>
      </c>
      <c r="J107" s="300">
        <v>120</v>
      </c>
      <c r="K107" s="314"/>
    </row>
    <row r="108" spans="2:11" ht="15" customHeight="1">
      <c r="B108" s="323"/>
      <c r="C108" s="300" t="s">
        <v>1693</v>
      </c>
      <c r="D108" s="300"/>
      <c r="E108" s="300"/>
      <c r="F108" s="322" t="s">
        <v>1694</v>
      </c>
      <c r="G108" s="300"/>
      <c r="H108" s="300" t="s">
        <v>1728</v>
      </c>
      <c r="I108" s="300" t="s">
        <v>1690</v>
      </c>
      <c r="J108" s="300">
        <v>50</v>
      </c>
      <c r="K108" s="314"/>
    </row>
    <row r="109" spans="2:11" ht="15" customHeight="1">
      <c r="B109" s="323"/>
      <c r="C109" s="300" t="s">
        <v>1696</v>
      </c>
      <c r="D109" s="300"/>
      <c r="E109" s="300"/>
      <c r="F109" s="322" t="s">
        <v>1688</v>
      </c>
      <c r="G109" s="300"/>
      <c r="H109" s="300" t="s">
        <v>1728</v>
      </c>
      <c r="I109" s="300" t="s">
        <v>1698</v>
      </c>
      <c r="J109" s="300"/>
      <c r="K109" s="314"/>
    </row>
    <row r="110" spans="2:11" ht="15" customHeight="1">
      <c r="B110" s="323"/>
      <c r="C110" s="300" t="s">
        <v>1707</v>
      </c>
      <c r="D110" s="300"/>
      <c r="E110" s="300"/>
      <c r="F110" s="322" t="s">
        <v>1694</v>
      </c>
      <c r="G110" s="300"/>
      <c r="H110" s="300" t="s">
        <v>1728</v>
      </c>
      <c r="I110" s="300" t="s">
        <v>1690</v>
      </c>
      <c r="J110" s="300">
        <v>50</v>
      </c>
      <c r="K110" s="314"/>
    </row>
    <row r="111" spans="2:11" ht="15" customHeight="1">
      <c r="B111" s="323"/>
      <c r="C111" s="300" t="s">
        <v>1715</v>
      </c>
      <c r="D111" s="300"/>
      <c r="E111" s="300"/>
      <c r="F111" s="322" t="s">
        <v>1694</v>
      </c>
      <c r="G111" s="300"/>
      <c r="H111" s="300" t="s">
        <v>1728</v>
      </c>
      <c r="I111" s="300" t="s">
        <v>1690</v>
      </c>
      <c r="J111" s="300">
        <v>50</v>
      </c>
      <c r="K111" s="314"/>
    </row>
    <row r="112" spans="2:11" ht="15" customHeight="1">
      <c r="B112" s="323"/>
      <c r="C112" s="300" t="s">
        <v>1713</v>
      </c>
      <c r="D112" s="300"/>
      <c r="E112" s="300"/>
      <c r="F112" s="322" t="s">
        <v>1694</v>
      </c>
      <c r="G112" s="300"/>
      <c r="H112" s="300" t="s">
        <v>1728</v>
      </c>
      <c r="I112" s="300" t="s">
        <v>1690</v>
      </c>
      <c r="J112" s="300">
        <v>50</v>
      </c>
      <c r="K112" s="314"/>
    </row>
    <row r="113" spans="2:11" ht="15" customHeight="1">
      <c r="B113" s="323"/>
      <c r="C113" s="300" t="s">
        <v>53</v>
      </c>
      <c r="D113" s="300"/>
      <c r="E113" s="300"/>
      <c r="F113" s="322" t="s">
        <v>1688</v>
      </c>
      <c r="G113" s="300"/>
      <c r="H113" s="300" t="s">
        <v>1729</v>
      </c>
      <c r="I113" s="300" t="s">
        <v>1690</v>
      </c>
      <c r="J113" s="300">
        <v>20</v>
      </c>
      <c r="K113" s="314"/>
    </row>
    <row r="114" spans="2:11" ht="15" customHeight="1">
      <c r="B114" s="323"/>
      <c r="C114" s="300" t="s">
        <v>1730</v>
      </c>
      <c r="D114" s="300"/>
      <c r="E114" s="300"/>
      <c r="F114" s="322" t="s">
        <v>1688</v>
      </c>
      <c r="G114" s="300"/>
      <c r="H114" s="300" t="s">
        <v>1731</v>
      </c>
      <c r="I114" s="300" t="s">
        <v>1690</v>
      </c>
      <c r="J114" s="300">
        <v>120</v>
      </c>
      <c r="K114" s="314"/>
    </row>
    <row r="115" spans="2:11" ht="15" customHeight="1">
      <c r="B115" s="323"/>
      <c r="C115" s="300" t="s">
        <v>38</v>
      </c>
      <c r="D115" s="300"/>
      <c r="E115" s="300"/>
      <c r="F115" s="322" t="s">
        <v>1688</v>
      </c>
      <c r="G115" s="300"/>
      <c r="H115" s="300" t="s">
        <v>1732</v>
      </c>
      <c r="I115" s="300" t="s">
        <v>1723</v>
      </c>
      <c r="J115" s="300"/>
      <c r="K115" s="314"/>
    </row>
    <row r="116" spans="2:11" ht="15" customHeight="1">
      <c r="B116" s="323"/>
      <c r="C116" s="300" t="s">
        <v>48</v>
      </c>
      <c r="D116" s="300"/>
      <c r="E116" s="300"/>
      <c r="F116" s="322" t="s">
        <v>1688</v>
      </c>
      <c r="G116" s="300"/>
      <c r="H116" s="300" t="s">
        <v>1733</v>
      </c>
      <c r="I116" s="300" t="s">
        <v>1723</v>
      </c>
      <c r="J116" s="300"/>
      <c r="K116" s="314"/>
    </row>
    <row r="117" spans="2:11" ht="15" customHeight="1">
      <c r="B117" s="323"/>
      <c r="C117" s="300" t="s">
        <v>57</v>
      </c>
      <c r="D117" s="300"/>
      <c r="E117" s="300"/>
      <c r="F117" s="322" t="s">
        <v>1688</v>
      </c>
      <c r="G117" s="300"/>
      <c r="H117" s="300" t="s">
        <v>1734</v>
      </c>
      <c r="I117" s="300" t="s">
        <v>1735</v>
      </c>
      <c r="J117" s="300"/>
      <c r="K117" s="314"/>
    </row>
    <row r="118" spans="2:11" ht="15" customHeight="1">
      <c r="B118" s="326"/>
      <c r="C118" s="332"/>
      <c r="D118" s="332"/>
      <c r="E118" s="332"/>
      <c r="F118" s="332"/>
      <c r="G118" s="332"/>
      <c r="H118" s="332"/>
      <c r="I118" s="332"/>
      <c r="J118" s="332"/>
      <c r="K118" s="328"/>
    </row>
    <row r="119" spans="2:11" ht="18.75" customHeight="1">
      <c r="B119" s="333"/>
      <c r="C119" s="297"/>
      <c r="D119" s="297"/>
      <c r="E119" s="297"/>
      <c r="F119" s="334"/>
      <c r="G119" s="297"/>
      <c r="H119" s="297"/>
      <c r="I119" s="297"/>
      <c r="J119" s="297"/>
      <c r="K119" s="333"/>
    </row>
    <row r="120" spans="2:11" ht="18.75" customHeight="1">
      <c r="B120" s="308"/>
      <c r="C120" s="308"/>
      <c r="D120" s="308"/>
      <c r="E120" s="308"/>
      <c r="F120" s="308"/>
      <c r="G120" s="308"/>
      <c r="H120" s="308"/>
      <c r="I120" s="308"/>
      <c r="J120" s="308"/>
      <c r="K120" s="308"/>
    </row>
    <row r="121" spans="2:11" ht="7.5" customHeight="1">
      <c r="B121" s="335"/>
      <c r="C121" s="336"/>
      <c r="D121" s="336"/>
      <c r="E121" s="336"/>
      <c r="F121" s="336"/>
      <c r="G121" s="336"/>
      <c r="H121" s="336"/>
      <c r="I121" s="336"/>
      <c r="J121" s="336"/>
      <c r="K121" s="337"/>
    </row>
    <row r="122" spans="2:11" ht="45" customHeight="1">
      <c r="B122" s="338"/>
      <c r="C122" s="291" t="s">
        <v>1736</v>
      </c>
      <c r="D122" s="291"/>
      <c r="E122" s="291"/>
      <c r="F122" s="291"/>
      <c r="G122" s="291"/>
      <c r="H122" s="291"/>
      <c r="I122" s="291"/>
      <c r="J122" s="291"/>
      <c r="K122" s="339"/>
    </row>
    <row r="123" spans="2:11" ht="17.25" customHeight="1">
      <c r="B123" s="340"/>
      <c r="C123" s="315" t="s">
        <v>1682</v>
      </c>
      <c r="D123" s="315"/>
      <c r="E123" s="315"/>
      <c r="F123" s="315" t="s">
        <v>1683</v>
      </c>
      <c r="G123" s="316"/>
      <c r="H123" s="315" t="s">
        <v>54</v>
      </c>
      <c r="I123" s="315" t="s">
        <v>57</v>
      </c>
      <c r="J123" s="315" t="s">
        <v>1684</v>
      </c>
      <c r="K123" s="341"/>
    </row>
    <row r="124" spans="2:11" ht="17.25" customHeight="1">
      <c r="B124" s="340"/>
      <c r="C124" s="317" t="s">
        <v>1685</v>
      </c>
      <c r="D124" s="317"/>
      <c r="E124" s="317"/>
      <c r="F124" s="318" t="s">
        <v>1686</v>
      </c>
      <c r="G124" s="319"/>
      <c r="H124" s="317"/>
      <c r="I124" s="317"/>
      <c r="J124" s="317" t="s">
        <v>1687</v>
      </c>
      <c r="K124" s="341"/>
    </row>
    <row r="125" spans="2:11" ht="5.25" customHeight="1">
      <c r="B125" s="342"/>
      <c r="C125" s="320"/>
      <c r="D125" s="320"/>
      <c r="E125" s="320"/>
      <c r="F125" s="320"/>
      <c r="G125" s="300"/>
      <c r="H125" s="320"/>
      <c r="I125" s="320"/>
      <c r="J125" s="320"/>
      <c r="K125" s="343"/>
    </row>
    <row r="126" spans="2:11" ht="15" customHeight="1">
      <c r="B126" s="342"/>
      <c r="C126" s="300" t="s">
        <v>1691</v>
      </c>
      <c r="D126" s="320"/>
      <c r="E126" s="320"/>
      <c r="F126" s="322" t="s">
        <v>1688</v>
      </c>
      <c r="G126" s="300"/>
      <c r="H126" s="300" t="s">
        <v>1728</v>
      </c>
      <c r="I126" s="300" t="s">
        <v>1690</v>
      </c>
      <c r="J126" s="300">
        <v>120</v>
      </c>
      <c r="K126" s="344"/>
    </row>
    <row r="127" spans="2:11" ht="15" customHeight="1">
      <c r="B127" s="342"/>
      <c r="C127" s="300" t="s">
        <v>1737</v>
      </c>
      <c r="D127" s="300"/>
      <c r="E127" s="300"/>
      <c r="F127" s="322" t="s">
        <v>1688</v>
      </c>
      <c r="G127" s="300"/>
      <c r="H127" s="300" t="s">
        <v>1738</v>
      </c>
      <c r="I127" s="300" t="s">
        <v>1690</v>
      </c>
      <c r="J127" s="300" t="s">
        <v>1739</v>
      </c>
      <c r="K127" s="344"/>
    </row>
    <row r="128" spans="2:11" ht="15" customHeight="1">
      <c r="B128" s="342"/>
      <c r="C128" s="300" t="s">
        <v>1636</v>
      </c>
      <c r="D128" s="300"/>
      <c r="E128" s="300"/>
      <c r="F128" s="322" t="s">
        <v>1688</v>
      </c>
      <c r="G128" s="300"/>
      <c r="H128" s="300" t="s">
        <v>1740</v>
      </c>
      <c r="I128" s="300" t="s">
        <v>1690</v>
      </c>
      <c r="J128" s="300" t="s">
        <v>1739</v>
      </c>
      <c r="K128" s="344"/>
    </row>
    <row r="129" spans="2:11" ht="15" customHeight="1">
      <c r="B129" s="342"/>
      <c r="C129" s="300" t="s">
        <v>1699</v>
      </c>
      <c r="D129" s="300"/>
      <c r="E129" s="300"/>
      <c r="F129" s="322" t="s">
        <v>1694</v>
      </c>
      <c r="G129" s="300"/>
      <c r="H129" s="300" t="s">
        <v>1700</v>
      </c>
      <c r="I129" s="300" t="s">
        <v>1690</v>
      </c>
      <c r="J129" s="300">
        <v>15</v>
      </c>
      <c r="K129" s="344"/>
    </row>
    <row r="130" spans="2:11" ht="15" customHeight="1">
      <c r="B130" s="342"/>
      <c r="C130" s="324" t="s">
        <v>1701</v>
      </c>
      <c r="D130" s="324"/>
      <c r="E130" s="324"/>
      <c r="F130" s="325" t="s">
        <v>1694</v>
      </c>
      <c r="G130" s="324"/>
      <c r="H130" s="324" t="s">
        <v>1702</v>
      </c>
      <c r="I130" s="324" t="s">
        <v>1690</v>
      </c>
      <c r="J130" s="324">
        <v>15</v>
      </c>
      <c r="K130" s="344"/>
    </row>
    <row r="131" spans="2:11" ht="15" customHeight="1">
      <c r="B131" s="342"/>
      <c r="C131" s="324" t="s">
        <v>1703</v>
      </c>
      <c r="D131" s="324"/>
      <c r="E131" s="324"/>
      <c r="F131" s="325" t="s">
        <v>1694</v>
      </c>
      <c r="G131" s="324"/>
      <c r="H131" s="324" t="s">
        <v>1704</v>
      </c>
      <c r="I131" s="324" t="s">
        <v>1690</v>
      </c>
      <c r="J131" s="324">
        <v>20</v>
      </c>
      <c r="K131" s="344"/>
    </row>
    <row r="132" spans="2:11" ht="15" customHeight="1">
      <c r="B132" s="342"/>
      <c r="C132" s="324" t="s">
        <v>1705</v>
      </c>
      <c r="D132" s="324"/>
      <c r="E132" s="324"/>
      <c r="F132" s="325" t="s">
        <v>1694</v>
      </c>
      <c r="G132" s="324"/>
      <c r="H132" s="324" t="s">
        <v>1706</v>
      </c>
      <c r="I132" s="324" t="s">
        <v>1690</v>
      </c>
      <c r="J132" s="324">
        <v>20</v>
      </c>
      <c r="K132" s="344"/>
    </row>
    <row r="133" spans="2:11" ht="15" customHeight="1">
      <c r="B133" s="342"/>
      <c r="C133" s="300" t="s">
        <v>1693</v>
      </c>
      <c r="D133" s="300"/>
      <c r="E133" s="300"/>
      <c r="F133" s="322" t="s">
        <v>1694</v>
      </c>
      <c r="G133" s="300"/>
      <c r="H133" s="300" t="s">
        <v>1728</v>
      </c>
      <c r="I133" s="300" t="s">
        <v>1690</v>
      </c>
      <c r="J133" s="300">
        <v>50</v>
      </c>
      <c r="K133" s="344"/>
    </row>
    <row r="134" spans="2:11" ht="15" customHeight="1">
      <c r="B134" s="342"/>
      <c r="C134" s="300" t="s">
        <v>1707</v>
      </c>
      <c r="D134" s="300"/>
      <c r="E134" s="300"/>
      <c r="F134" s="322" t="s">
        <v>1694</v>
      </c>
      <c r="G134" s="300"/>
      <c r="H134" s="300" t="s">
        <v>1728</v>
      </c>
      <c r="I134" s="300" t="s">
        <v>1690</v>
      </c>
      <c r="J134" s="300">
        <v>50</v>
      </c>
      <c r="K134" s="344"/>
    </row>
    <row r="135" spans="2:11" ht="15" customHeight="1">
      <c r="B135" s="342"/>
      <c r="C135" s="300" t="s">
        <v>1713</v>
      </c>
      <c r="D135" s="300"/>
      <c r="E135" s="300"/>
      <c r="F135" s="322" t="s">
        <v>1694</v>
      </c>
      <c r="G135" s="300"/>
      <c r="H135" s="300" t="s">
        <v>1728</v>
      </c>
      <c r="I135" s="300" t="s">
        <v>1690</v>
      </c>
      <c r="J135" s="300">
        <v>50</v>
      </c>
      <c r="K135" s="344"/>
    </row>
    <row r="136" spans="2:11" ht="15" customHeight="1">
      <c r="B136" s="342"/>
      <c r="C136" s="300" t="s">
        <v>1715</v>
      </c>
      <c r="D136" s="300"/>
      <c r="E136" s="300"/>
      <c r="F136" s="322" t="s">
        <v>1694</v>
      </c>
      <c r="G136" s="300"/>
      <c r="H136" s="300" t="s">
        <v>1728</v>
      </c>
      <c r="I136" s="300" t="s">
        <v>1690</v>
      </c>
      <c r="J136" s="300">
        <v>50</v>
      </c>
      <c r="K136" s="344"/>
    </row>
    <row r="137" spans="2:11" ht="15" customHeight="1">
      <c r="B137" s="342"/>
      <c r="C137" s="300" t="s">
        <v>1716</v>
      </c>
      <c r="D137" s="300"/>
      <c r="E137" s="300"/>
      <c r="F137" s="322" t="s">
        <v>1694</v>
      </c>
      <c r="G137" s="300"/>
      <c r="H137" s="300" t="s">
        <v>1741</v>
      </c>
      <c r="I137" s="300" t="s">
        <v>1690</v>
      </c>
      <c r="J137" s="300">
        <v>255</v>
      </c>
      <c r="K137" s="344"/>
    </row>
    <row r="138" spans="2:11" ht="15" customHeight="1">
      <c r="B138" s="342"/>
      <c r="C138" s="300" t="s">
        <v>1718</v>
      </c>
      <c r="D138" s="300"/>
      <c r="E138" s="300"/>
      <c r="F138" s="322" t="s">
        <v>1688</v>
      </c>
      <c r="G138" s="300"/>
      <c r="H138" s="300" t="s">
        <v>1742</v>
      </c>
      <c r="I138" s="300" t="s">
        <v>1720</v>
      </c>
      <c r="J138" s="300"/>
      <c r="K138" s="344"/>
    </row>
    <row r="139" spans="2:11" ht="15" customHeight="1">
      <c r="B139" s="342"/>
      <c r="C139" s="300" t="s">
        <v>1721</v>
      </c>
      <c r="D139" s="300"/>
      <c r="E139" s="300"/>
      <c r="F139" s="322" t="s">
        <v>1688</v>
      </c>
      <c r="G139" s="300"/>
      <c r="H139" s="300" t="s">
        <v>1743</v>
      </c>
      <c r="I139" s="300" t="s">
        <v>1723</v>
      </c>
      <c r="J139" s="300"/>
      <c r="K139" s="344"/>
    </row>
    <row r="140" spans="2:11" ht="15" customHeight="1">
      <c r="B140" s="342"/>
      <c r="C140" s="300" t="s">
        <v>1724</v>
      </c>
      <c r="D140" s="300"/>
      <c r="E140" s="300"/>
      <c r="F140" s="322" t="s">
        <v>1688</v>
      </c>
      <c r="G140" s="300"/>
      <c r="H140" s="300" t="s">
        <v>1724</v>
      </c>
      <c r="I140" s="300" t="s">
        <v>1723</v>
      </c>
      <c r="J140" s="300"/>
      <c r="K140" s="344"/>
    </row>
    <row r="141" spans="2:11" ht="15" customHeight="1">
      <c r="B141" s="342"/>
      <c r="C141" s="300" t="s">
        <v>38</v>
      </c>
      <c r="D141" s="300"/>
      <c r="E141" s="300"/>
      <c r="F141" s="322" t="s">
        <v>1688</v>
      </c>
      <c r="G141" s="300"/>
      <c r="H141" s="300" t="s">
        <v>1744</v>
      </c>
      <c r="I141" s="300" t="s">
        <v>1723</v>
      </c>
      <c r="J141" s="300"/>
      <c r="K141" s="344"/>
    </row>
    <row r="142" spans="2:11" ht="15" customHeight="1">
      <c r="B142" s="342"/>
      <c r="C142" s="300" t="s">
        <v>1745</v>
      </c>
      <c r="D142" s="300"/>
      <c r="E142" s="300"/>
      <c r="F142" s="322" t="s">
        <v>1688</v>
      </c>
      <c r="G142" s="300"/>
      <c r="H142" s="300" t="s">
        <v>1746</v>
      </c>
      <c r="I142" s="300" t="s">
        <v>1723</v>
      </c>
      <c r="J142" s="300"/>
      <c r="K142" s="344"/>
    </row>
    <row r="143" spans="2:11" ht="15" customHeight="1">
      <c r="B143" s="345"/>
      <c r="C143" s="346"/>
      <c r="D143" s="346"/>
      <c r="E143" s="346"/>
      <c r="F143" s="346"/>
      <c r="G143" s="346"/>
      <c r="H143" s="346"/>
      <c r="I143" s="346"/>
      <c r="J143" s="346"/>
      <c r="K143" s="347"/>
    </row>
    <row r="144" spans="2:11" ht="18.75" customHeight="1">
      <c r="B144" s="297"/>
      <c r="C144" s="297"/>
      <c r="D144" s="297"/>
      <c r="E144" s="297"/>
      <c r="F144" s="334"/>
      <c r="G144" s="297"/>
      <c r="H144" s="297"/>
      <c r="I144" s="297"/>
      <c r="J144" s="297"/>
      <c r="K144" s="297"/>
    </row>
    <row r="145" spans="2:11" ht="18.75" customHeight="1">
      <c r="B145" s="308"/>
      <c r="C145" s="308"/>
      <c r="D145" s="308"/>
      <c r="E145" s="308"/>
      <c r="F145" s="308"/>
      <c r="G145" s="308"/>
      <c r="H145" s="308"/>
      <c r="I145" s="308"/>
      <c r="J145" s="308"/>
      <c r="K145" s="308"/>
    </row>
    <row r="146" spans="2:11" ht="7.5" customHeight="1">
      <c r="B146" s="309"/>
      <c r="C146" s="310"/>
      <c r="D146" s="310"/>
      <c r="E146" s="310"/>
      <c r="F146" s="310"/>
      <c r="G146" s="310"/>
      <c r="H146" s="310"/>
      <c r="I146" s="310"/>
      <c r="J146" s="310"/>
      <c r="K146" s="311"/>
    </row>
    <row r="147" spans="2:11" ht="45" customHeight="1">
      <c r="B147" s="312"/>
      <c r="C147" s="313" t="s">
        <v>1747</v>
      </c>
      <c r="D147" s="313"/>
      <c r="E147" s="313"/>
      <c r="F147" s="313"/>
      <c r="G147" s="313"/>
      <c r="H147" s="313"/>
      <c r="I147" s="313"/>
      <c r="J147" s="313"/>
      <c r="K147" s="314"/>
    </row>
    <row r="148" spans="2:11" ht="17.25" customHeight="1">
      <c r="B148" s="312"/>
      <c r="C148" s="315" t="s">
        <v>1682</v>
      </c>
      <c r="D148" s="315"/>
      <c r="E148" s="315"/>
      <c r="F148" s="315" t="s">
        <v>1683</v>
      </c>
      <c r="G148" s="316"/>
      <c r="H148" s="315" t="s">
        <v>54</v>
      </c>
      <c r="I148" s="315" t="s">
        <v>57</v>
      </c>
      <c r="J148" s="315" t="s">
        <v>1684</v>
      </c>
      <c r="K148" s="314"/>
    </row>
    <row r="149" spans="2:11" ht="17.25" customHeight="1">
      <c r="B149" s="312"/>
      <c r="C149" s="317" t="s">
        <v>1685</v>
      </c>
      <c r="D149" s="317"/>
      <c r="E149" s="317"/>
      <c r="F149" s="318" t="s">
        <v>1686</v>
      </c>
      <c r="G149" s="319"/>
      <c r="H149" s="317"/>
      <c r="I149" s="317"/>
      <c r="J149" s="317" t="s">
        <v>1687</v>
      </c>
      <c r="K149" s="314"/>
    </row>
    <row r="150" spans="2:11" ht="5.25" customHeight="1">
      <c r="B150" s="323"/>
      <c r="C150" s="320"/>
      <c r="D150" s="320"/>
      <c r="E150" s="320"/>
      <c r="F150" s="320"/>
      <c r="G150" s="321"/>
      <c r="H150" s="320"/>
      <c r="I150" s="320"/>
      <c r="J150" s="320"/>
      <c r="K150" s="344"/>
    </row>
    <row r="151" spans="2:11" ht="15" customHeight="1">
      <c r="B151" s="323"/>
      <c r="C151" s="348" t="s">
        <v>1691</v>
      </c>
      <c r="D151" s="300"/>
      <c r="E151" s="300"/>
      <c r="F151" s="349" t="s">
        <v>1688</v>
      </c>
      <c r="G151" s="300"/>
      <c r="H151" s="348" t="s">
        <v>1728</v>
      </c>
      <c r="I151" s="348" t="s">
        <v>1690</v>
      </c>
      <c r="J151" s="348">
        <v>120</v>
      </c>
      <c r="K151" s="344"/>
    </row>
    <row r="152" spans="2:11" ht="15" customHeight="1">
      <c r="B152" s="323"/>
      <c r="C152" s="348" t="s">
        <v>1737</v>
      </c>
      <c r="D152" s="300"/>
      <c r="E152" s="300"/>
      <c r="F152" s="349" t="s">
        <v>1688</v>
      </c>
      <c r="G152" s="300"/>
      <c r="H152" s="348" t="s">
        <v>1748</v>
      </c>
      <c r="I152" s="348" t="s">
        <v>1690</v>
      </c>
      <c r="J152" s="348" t="s">
        <v>1739</v>
      </c>
      <c r="K152" s="344"/>
    </row>
    <row r="153" spans="2:11" ht="15" customHeight="1">
      <c r="B153" s="323"/>
      <c r="C153" s="348" t="s">
        <v>1636</v>
      </c>
      <c r="D153" s="300"/>
      <c r="E153" s="300"/>
      <c r="F153" s="349" t="s">
        <v>1688</v>
      </c>
      <c r="G153" s="300"/>
      <c r="H153" s="348" t="s">
        <v>1749</v>
      </c>
      <c r="I153" s="348" t="s">
        <v>1690</v>
      </c>
      <c r="J153" s="348" t="s">
        <v>1739</v>
      </c>
      <c r="K153" s="344"/>
    </row>
    <row r="154" spans="2:11" ht="15" customHeight="1">
      <c r="B154" s="323"/>
      <c r="C154" s="348" t="s">
        <v>1693</v>
      </c>
      <c r="D154" s="300"/>
      <c r="E154" s="300"/>
      <c r="F154" s="349" t="s">
        <v>1694</v>
      </c>
      <c r="G154" s="300"/>
      <c r="H154" s="348" t="s">
        <v>1728</v>
      </c>
      <c r="I154" s="348" t="s">
        <v>1690</v>
      </c>
      <c r="J154" s="348">
        <v>50</v>
      </c>
      <c r="K154" s="344"/>
    </row>
    <row r="155" spans="2:11" ht="15" customHeight="1">
      <c r="B155" s="323"/>
      <c r="C155" s="348" t="s">
        <v>1696</v>
      </c>
      <c r="D155" s="300"/>
      <c r="E155" s="300"/>
      <c r="F155" s="349" t="s">
        <v>1688</v>
      </c>
      <c r="G155" s="300"/>
      <c r="H155" s="348" t="s">
        <v>1728</v>
      </c>
      <c r="I155" s="348" t="s">
        <v>1698</v>
      </c>
      <c r="J155" s="348"/>
      <c r="K155" s="344"/>
    </row>
    <row r="156" spans="2:11" ht="15" customHeight="1">
      <c r="B156" s="323"/>
      <c r="C156" s="348" t="s">
        <v>1707</v>
      </c>
      <c r="D156" s="300"/>
      <c r="E156" s="300"/>
      <c r="F156" s="349" t="s">
        <v>1694</v>
      </c>
      <c r="G156" s="300"/>
      <c r="H156" s="348" t="s">
        <v>1728</v>
      </c>
      <c r="I156" s="348" t="s">
        <v>1690</v>
      </c>
      <c r="J156" s="348">
        <v>50</v>
      </c>
      <c r="K156" s="344"/>
    </row>
    <row r="157" spans="2:11" ht="15" customHeight="1">
      <c r="B157" s="323"/>
      <c r="C157" s="348" t="s">
        <v>1715</v>
      </c>
      <c r="D157" s="300"/>
      <c r="E157" s="300"/>
      <c r="F157" s="349" t="s">
        <v>1694</v>
      </c>
      <c r="G157" s="300"/>
      <c r="H157" s="348" t="s">
        <v>1728</v>
      </c>
      <c r="I157" s="348" t="s">
        <v>1690</v>
      </c>
      <c r="J157" s="348">
        <v>50</v>
      </c>
      <c r="K157" s="344"/>
    </row>
    <row r="158" spans="2:11" ht="15" customHeight="1">
      <c r="B158" s="323"/>
      <c r="C158" s="348" t="s">
        <v>1713</v>
      </c>
      <c r="D158" s="300"/>
      <c r="E158" s="300"/>
      <c r="F158" s="349" t="s">
        <v>1694</v>
      </c>
      <c r="G158" s="300"/>
      <c r="H158" s="348" t="s">
        <v>1728</v>
      </c>
      <c r="I158" s="348" t="s">
        <v>1690</v>
      </c>
      <c r="J158" s="348">
        <v>50</v>
      </c>
      <c r="K158" s="344"/>
    </row>
    <row r="159" spans="2:11" ht="15" customHeight="1">
      <c r="B159" s="323"/>
      <c r="C159" s="348" t="s">
        <v>101</v>
      </c>
      <c r="D159" s="300"/>
      <c r="E159" s="300"/>
      <c r="F159" s="349" t="s">
        <v>1688</v>
      </c>
      <c r="G159" s="300"/>
      <c r="H159" s="348" t="s">
        <v>1750</v>
      </c>
      <c r="I159" s="348" t="s">
        <v>1690</v>
      </c>
      <c r="J159" s="348" t="s">
        <v>1751</v>
      </c>
      <c r="K159" s="344"/>
    </row>
    <row r="160" spans="2:11" ht="15" customHeight="1">
      <c r="B160" s="323"/>
      <c r="C160" s="348" t="s">
        <v>1752</v>
      </c>
      <c r="D160" s="300"/>
      <c r="E160" s="300"/>
      <c r="F160" s="349" t="s">
        <v>1688</v>
      </c>
      <c r="G160" s="300"/>
      <c r="H160" s="348" t="s">
        <v>1753</v>
      </c>
      <c r="I160" s="348" t="s">
        <v>1723</v>
      </c>
      <c r="J160" s="348"/>
      <c r="K160" s="344"/>
    </row>
    <row r="161" spans="2:11" ht="15" customHeight="1">
      <c r="B161" s="350"/>
      <c r="C161" s="332"/>
      <c r="D161" s="332"/>
      <c r="E161" s="332"/>
      <c r="F161" s="332"/>
      <c r="G161" s="332"/>
      <c r="H161" s="332"/>
      <c r="I161" s="332"/>
      <c r="J161" s="332"/>
      <c r="K161" s="351"/>
    </row>
    <row r="162" spans="2:11" ht="18.75" customHeight="1">
      <c r="B162" s="297"/>
      <c r="C162" s="300"/>
      <c r="D162" s="300"/>
      <c r="E162" s="300"/>
      <c r="F162" s="322"/>
      <c r="G162" s="300"/>
      <c r="H162" s="300"/>
      <c r="I162" s="300"/>
      <c r="J162" s="300"/>
      <c r="K162" s="297"/>
    </row>
    <row r="163" spans="2:11" ht="18.75" customHeight="1">
      <c r="B163" s="308"/>
      <c r="C163" s="308"/>
      <c r="D163" s="308"/>
      <c r="E163" s="308"/>
      <c r="F163" s="308"/>
      <c r="G163" s="308"/>
      <c r="H163" s="308"/>
      <c r="I163" s="308"/>
      <c r="J163" s="308"/>
      <c r="K163" s="308"/>
    </row>
    <row r="164" spans="2:11" ht="7.5" customHeight="1">
      <c r="B164" s="287"/>
      <c r="C164" s="288"/>
      <c r="D164" s="288"/>
      <c r="E164" s="288"/>
      <c r="F164" s="288"/>
      <c r="G164" s="288"/>
      <c r="H164" s="288"/>
      <c r="I164" s="288"/>
      <c r="J164" s="288"/>
      <c r="K164" s="289"/>
    </row>
    <row r="165" spans="2:11" ht="45" customHeight="1">
      <c r="B165" s="290"/>
      <c r="C165" s="291" t="s">
        <v>1754</v>
      </c>
      <c r="D165" s="291"/>
      <c r="E165" s="291"/>
      <c r="F165" s="291"/>
      <c r="G165" s="291"/>
      <c r="H165" s="291"/>
      <c r="I165" s="291"/>
      <c r="J165" s="291"/>
      <c r="K165" s="292"/>
    </row>
    <row r="166" spans="2:11" ht="17.25" customHeight="1">
      <c r="B166" s="290"/>
      <c r="C166" s="315" t="s">
        <v>1682</v>
      </c>
      <c r="D166" s="315"/>
      <c r="E166" s="315"/>
      <c r="F166" s="315" t="s">
        <v>1683</v>
      </c>
      <c r="G166" s="352"/>
      <c r="H166" s="353" t="s">
        <v>54</v>
      </c>
      <c r="I166" s="353" t="s">
        <v>57</v>
      </c>
      <c r="J166" s="315" t="s">
        <v>1684</v>
      </c>
      <c r="K166" s="292"/>
    </row>
    <row r="167" spans="2:11" ht="17.25" customHeight="1">
      <c r="B167" s="293"/>
      <c r="C167" s="317" t="s">
        <v>1685</v>
      </c>
      <c r="D167" s="317"/>
      <c r="E167" s="317"/>
      <c r="F167" s="318" t="s">
        <v>1686</v>
      </c>
      <c r="G167" s="354"/>
      <c r="H167" s="355"/>
      <c r="I167" s="355"/>
      <c r="J167" s="317" t="s">
        <v>1687</v>
      </c>
      <c r="K167" s="295"/>
    </row>
    <row r="168" spans="2:11" ht="5.25" customHeight="1">
      <c r="B168" s="323"/>
      <c r="C168" s="320"/>
      <c r="D168" s="320"/>
      <c r="E168" s="320"/>
      <c r="F168" s="320"/>
      <c r="G168" s="321"/>
      <c r="H168" s="320"/>
      <c r="I168" s="320"/>
      <c r="J168" s="320"/>
      <c r="K168" s="344"/>
    </row>
    <row r="169" spans="2:11" ht="15" customHeight="1">
      <c r="B169" s="323"/>
      <c r="C169" s="300" t="s">
        <v>1691</v>
      </c>
      <c r="D169" s="300"/>
      <c r="E169" s="300"/>
      <c r="F169" s="322" t="s">
        <v>1688</v>
      </c>
      <c r="G169" s="300"/>
      <c r="H169" s="300" t="s">
        <v>1728</v>
      </c>
      <c r="I169" s="300" t="s">
        <v>1690</v>
      </c>
      <c r="J169" s="300">
        <v>120</v>
      </c>
      <c r="K169" s="344"/>
    </row>
    <row r="170" spans="2:11" ht="15" customHeight="1">
      <c r="B170" s="323"/>
      <c r="C170" s="300" t="s">
        <v>1737</v>
      </c>
      <c r="D170" s="300"/>
      <c r="E170" s="300"/>
      <c r="F170" s="322" t="s">
        <v>1688</v>
      </c>
      <c r="G170" s="300"/>
      <c r="H170" s="300" t="s">
        <v>1738</v>
      </c>
      <c r="I170" s="300" t="s">
        <v>1690</v>
      </c>
      <c r="J170" s="300" t="s">
        <v>1739</v>
      </c>
      <c r="K170" s="344"/>
    </row>
    <row r="171" spans="2:11" ht="15" customHeight="1">
      <c r="B171" s="323"/>
      <c r="C171" s="300" t="s">
        <v>1636</v>
      </c>
      <c r="D171" s="300"/>
      <c r="E171" s="300"/>
      <c r="F171" s="322" t="s">
        <v>1688</v>
      </c>
      <c r="G171" s="300"/>
      <c r="H171" s="300" t="s">
        <v>1755</v>
      </c>
      <c r="I171" s="300" t="s">
        <v>1690</v>
      </c>
      <c r="J171" s="300" t="s">
        <v>1739</v>
      </c>
      <c r="K171" s="344"/>
    </row>
    <row r="172" spans="2:11" ht="15" customHeight="1">
      <c r="B172" s="323"/>
      <c r="C172" s="300" t="s">
        <v>1693</v>
      </c>
      <c r="D172" s="300"/>
      <c r="E172" s="300"/>
      <c r="F172" s="322" t="s">
        <v>1694</v>
      </c>
      <c r="G172" s="300"/>
      <c r="H172" s="300" t="s">
        <v>1755</v>
      </c>
      <c r="I172" s="300" t="s">
        <v>1690</v>
      </c>
      <c r="J172" s="300">
        <v>50</v>
      </c>
      <c r="K172" s="344"/>
    </row>
    <row r="173" spans="2:11" ht="15" customHeight="1">
      <c r="B173" s="323"/>
      <c r="C173" s="300" t="s">
        <v>1696</v>
      </c>
      <c r="D173" s="300"/>
      <c r="E173" s="300"/>
      <c r="F173" s="322" t="s">
        <v>1688</v>
      </c>
      <c r="G173" s="300"/>
      <c r="H173" s="300" t="s">
        <v>1755</v>
      </c>
      <c r="I173" s="300" t="s">
        <v>1698</v>
      </c>
      <c r="J173" s="300"/>
      <c r="K173" s="344"/>
    </row>
    <row r="174" spans="2:11" ht="15" customHeight="1">
      <c r="B174" s="323"/>
      <c r="C174" s="300" t="s">
        <v>1707</v>
      </c>
      <c r="D174" s="300"/>
      <c r="E174" s="300"/>
      <c r="F174" s="322" t="s">
        <v>1694</v>
      </c>
      <c r="G174" s="300"/>
      <c r="H174" s="300" t="s">
        <v>1755</v>
      </c>
      <c r="I174" s="300" t="s">
        <v>1690</v>
      </c>
      <c r="J174" s="300">
        <v>50</v>
      </c>
      <c r="K174" s="344"/>
    </row>
    <row r="175" spans="2:11" ht="15" customHeight="1">
      <c r="B175" s="323"/>
      <c r="C175" s="300" t="s">
        <v>1715</v>
      </c>
      <c r="D175" s="300"/>
      <c r="E175" s="300"/>
      <c r="F175" s="322" t="s">
        <v>1694</v>
      </c>
      <c r="G175" s="300"/>
      <c r="H175" s="300" t="s">
        <v>1755</v>
      </c>
      <c r="I175" s="300" t="s">
        <v>1690</v>
      </c>
      <c r="J175" s="300">
        <v>50</v>
      </c>
      <c r="K175" s="344"/>
    </row>
    <row r="176" spans="2:11" ht="15" customHeight="1">
      <c r="B176" s="323"/>
      <c r="C176" s="300" t="s">
        <v>1713</v>
      </c>
      <c r="D176" s="300"/>
      <c r="E176" s="300"/>
      <c r="F176" s="322" t="s">
        <v>1694</v>
      </c>
      <c r="G176" s="300"/>
      <c r="H176" s="300" t="s">
        <v>1755</v>
      </c>
      <c r="I176" s="300" t="s">
        <v>1690</v>
      </c>
      <c r="J176" s="300">
        <v>50</v>
      </c>
      <c r="K176" s="344"/>
    </row>
    <row r="177" spans="2:11" ht="15" customHeight="1">
      <c r="B177" s="323"/>
      <c r="C177" s="300" t="s">
        <v>119</v>
      </c>
      <c r="D177" s="300"/>
      <c r="E177" s="300"/>
      <c r="F177" s="322" t="s">
        <v>1688</v>
      </c>
      <c r="G177" s="300"/>
      <c r="H177" s="300" t="s">
        <v>1756</v>
      </c>
      <c r="I177" s="300" t="s">
        <v>1757</v>
      </c>
      <c r="J177" s="300"/>
      <c r="K177" s="344"/>
    </row>
    <row r="178" spans="2:11" ht="15" customHeight="1">
      <c r="B178" s="323"/>
      <c r="C178" s="300" t="s">
        <v>57</v>
      </c>
      <c r="D178" s="300"/>
      <c r="E178" s="300"/>
      <c r="F178" s="322" t="s">
        <v>1688</v>
      </c>
      <c r="G178" s="300"/>
      <c r="H178" s="300" t="s">
        <v>1758</v>
      </c>
      <c r="I178" s="300" t="s">
        <v>1759</v>
      </c>
      <c r="J178" s="300">
        <v>1</v>
      </c>
      <c r="K178" s="344"/>
    </row>
    <row r="179" spans="2:11" ht="15" customHeight="1">
      <c r="B179" s="323"/>
      <c r="C179" s="300" t="s">
        <v>53</v>
      </c>
      <c r="D179" s="300"/>
      <c r="E179" s="300"/>
      <c r="F179" s="322" t="s">
        <v>1688</v>
      </c>
      <c r="G179" s="300"/>
      <c r="H179" s="300" t="s">
        <v>1760</v>
      </c>
      <c r="I179" s="300" t="s">
        <v>1690</v>
      </c>
      <c r="J179" s="300">
        <v>20</v>
      </c>
      <c r="K179" s="344"/>
    </row>
    <row r="180" spans="2:11" ht="15" customHeight="1">
      <c r="B180" s="323"/>
      <c r="C180" s="300" t="s">
        <v>54</v>
      </c>
      <c r="D180" s="300"/>
      <c r="E180" s="300"/>
      <c r="F180" s="322" t="s">
        <v>1688</v>
      </c>
      <c r="G180" s="300"/>
      <c r="H180" s="300" t="s">
        <v>1761</v>
      </c>
      <c r="I180" s="300" t="s">
        <v>1690</v>
      </c>
      <c r="J180" s="300">
        <v>255</v>
      </c>
      <c r="K180" s="344"/>
    </row>
    <row r="181" spans="2:11" ht="15" customHeight="1">
      <c r="B181" s="323"/>
      <c r="C181" s="300" t="s">
        <v>120</v>
      </c>
      <c r="D181" s="300"/>
      <c r="E181" s="300"/>
      <c r="F181" s="322" t="s">
        <v>1688</v>
      </c>
      <c r="G181" s="300"/>
      <c r="H181" s="300" t="s">
        <v>1652</v>
      </c>
      <c r="I181" s="300" t="s">
        <v>1690</v>
      </c>
      <c r="J181" s="300">
        <v>10</v>
      </c>
      <c r="K181" s="344"/>
    </row>
    <row r="182" spans="2:11" ht="15" customHeight="1">
      <c r="B182" s="323"/>
      <c r="C182" s="300" t="s">
        <v>121</v>
      </c>
      <c r="D182" s="300"/>
      <c r="E182" s="300"/>
      <c r="F182" s="322" t="s">
        <v>1688</v>
      </c>
      <c r="G182" s="300"/>
      <c r="H182" s="300" t="s">
        <v>1762</v>
      </c>
      <c r="I182" s="300" t="s">
        <v>1723</v>
      </c>
      <c r="J182" s="300"/>
      <c r="K182" s="344"/>
    </row>
    <row r="183" spans="2:11" ht="15" customHeight="1">
      <c r="B183" s="323"/>
      <c r="C183" s="300" t="s">
        <v>1763</v>
      </c>
      <c r="D183" s="300"/>
      <c r="E183" s="300"/>
      <c r="F183" s="322" t="s">
        <v>1688</v>
      </c>
      <c r="G183" s="300"/>
      <c r="H183" s="300" t="s">
        <v>1764</v>
      </c>
      <c r="I183" s="300" t="s">
        <v>1723</v>
      </c>
      <c r="J183" s="300"/>
      <c r="K183" s="344"/>
    </row>
    <row r="184" spans="2:11" ht="15" customHeight="1">
      <c r="B184" s="323"/>
      <c r="C184" s="300" t="s">
        <v>1752</v>
      </c>
      <c r="D184" s="300"/>
      <c r="E184" s="300"/>
      <c r="F184" s="322" t="s">
        <v>1688</v>
      </c>
      <c r="G184" s="300"/>
      <c r="H184" s="300" t="s">
        <v>1765</v>
      </c>
      <c r="I184" s="300" t="s">
        <v>1723</v>
      </c>
      <c r="J184" s="300"/>
      <c r="K184" s="344"/>
    </row>
    <row r="185" spans="2:11" ht="15" customHeight="1">
      <c r="B185" s="323"/>
      <c r="C185" s="300" t="s">
        <v>123</v>
      </c>
      <c r="D185" s="300"/>
      <c r="E185" s="300"/>
      <c r="F185" s="322" t="s">
        <v>1694</v>
      </c>
      <c r="G185" s="300"/>
      <c r="H185" s="300" t="s">
        <v>1766</v>
      </c>
      <c r="I185" s="300" t="s">
        <v>1690</v>
      </c>
      <c r="J185" s="300">
        <v>50</v>
      </c>
      <c r="K185" s="344"/>
    </row>
    <row r="186" spans="2:11" ht="15" customHeight="1">
      <c r="B186" s="323"/>
      <c r="C186" s="300" t="s">
        <v>1767</v>
      </c>
      <c r="D186" s="300"/>
      <c r="E186" s="300"/>
      <c r="F186" s="322" t="s">
        <v>1694</v>
      </c>
      <c r="G186" s="300"/>
      <c r="H186" s="300" t="s">
        <v>1768</v>
      </c>
      <c r="I186" s="300" t="s">
        <v>1769</v>
      </c>
      <c r="J186" s="300"/>
      <c r="K186" s="344"/>
    </row>
    <row r="187" spans="2:11" ht="15" customHeight="1">
      <c r="B187" s="323"/>
      <c r="C187" s="300" t="s">
        <v>1770</v>
      </c>
      <c r="D187" s="300"/>
      <c r="E187" s="300"/>
      <c r="F187" s="322" t="s">
        <v>1694</v>
      </c>
      <c r="G187" s="300"/>
      <c r="H187" s="300" t="s">
        <v>1771</v>
      </c>
      <c r="I187" s="300" t="s">
        <v>1769</v>
      </c>
      <c r="J187" s="300"/>
      <c r="K187" s="344"/>
    </row>
    <row r="188" spans="2:11" ht="15" customHeight="1">
      <c r="B188" s="323"/>
      <c r="C188" s="300" t="s">
        <v>1772</v>
      </c>
      <c r="D188" s="300"/>
      <c r="E188" s="300"/>
      <c r="F188" s="322" t="s">
        <v>1694</v>
      </c>
      <c r="G188" s="300"/>
      <c r="H188" s="300" t="s">
        <v>1773</v>
      </c>
      <c r="I188" s="300" t="s">
        <v>1769</v>
      </c>
      <c r="J188" s="300"/>
      <c r="K188" s="344"/>
    </row>
    <row r="189" spans="2:11" ht="15" customHeight="1">
      <c r="B189" s="323"/>
      <c r="C189" s="356" t="s">
        <v>1774</v>
      </c>
      <c r="D189" s="300"/>
      <c r="E189" s="300"/>
      <c r="F189" s="322" t="s">
        <v>1694</v>
      </c>
      <c r="G189" s="300"/>
      <c r="H189" s="300" t="s">
        <v>1775</v>
      </c>
      <c r="I189" s="300" t="s">
        <v>1776</v>
      </c>
      <c r="J189" s="357" t="s">
        <v>1777</v>
      </c>
      <c r="K189" s="344"/>
    </row>
    <row r="190" spans="2:11" ht="15" customHeight="1">
      <c r="B190" s="323"/>
      <c r="C190" s="307" t="s">
        <v>42</v>
      </c>
      <c r="D190" s="300"/>
      <c r="E190" s="300"/>
      <c r="F190" s="322" t="s">
        <v>1688</v>
      </c>
      <c r="G190" s="300"/>
      <c r="H190" s="297" t="s">
        <v>1778</v>
      </c>
      <c r="I190" s="300" t="s">
        <v>1779</v>
      </c>
      <c r="J190" s="300"/>
      <c r="K190" s="344"/>
    </row>
    <row r="191" spans="2:11" ht="15" customHeight="1">
      <c r="B191" s="323"/>
      <c r="C191" s="307" t="s">
        <v>1780</v>
      </c>
      <c r="D191" s="300"/>
      <c r="E191" s="300"/>
      <c r="F191" s="322" t="s">
        <v>1688</v>
      </c>
      <c r="G191" s="300"/>
      <c r="H191" s="300" t="s">
        <v>1781</v>
      </c>
      <c r="I191" s="300" t="s">
        <v>1723</v>
      </c>
      <c r="J191" s="300"/>
      <c r="K191" s="344"/>
    </row>
    <row r="192" spans="2:11" ht="15" customHeight="1">
      <c r="B192" s="323"/>
      <c r="C192" s="307" t="s">
        <v>1782</v>
      </c>
      <c r="D192" s="300"/>
      <c r="E192" s="300"/>
      <c r="F192" s="322" t="s">
        <v>1688</v>
      </c>
      <c r="G192" s="300"/>
      <c r="H192" s="300" t="s">
        <v>1783</v>
      </c>
      <c r="I192" s="300" t="s">
        <v>1723</v>
      </c>
      <c r="J192" s="300"/>
      <c r="K192" s="344"/>
    </row>
    <row r="193" spans="2:11" ht="15" customHeight="1">
      <c r="B193" s="323"/>
      <c r="C193" s="307" t="s">
        <v>1784</v>
      </c>
      <c r="D193" s="300"/>
      <c r="E193" s="300"/>
      <c r="F193" s="322" t="s">
        <v>1694</v>
      </c>
      <c r="G193" s="300"/>
      <c r="H193" s="300" t="s">
        <v>1785</v>
      </c>
      <c r="I193" s="300" t="s">
        <v>1723</v>
      </c>
      <c r="J193" s="300"/>
      <c r="K193" s="344"/>
    </row>
    <row r="194" spans="2:11" ht="15" customHeight="1">
      <c r="B194" s="350"/>
      <c r="C194" s="358"/>
      <c r="D194" s="332"/>
      <c r="E194" s="332"/>
      <c r="F194" s="332"/>
      <c r="G194" s="332"/>
      <c r="H194" s="332"/>
      <c r="I194" s="332"/>
      <c r="J194" s="332"/>
      <c r="K194" s="351"/>
    </row>
    <row r="195" spans="2:11" ht="18.75" customHeight="1">
      <c r="B195" s="297"/>
      <c r="C195" s="300"/>
      <c r="D195" s="300"/>
      <c r="E195" s="300"/>
      <c r="F195" s="322"/>
      <c r="G195" s="300"/>
      <c r="H195" s="300"/>
      <c r="I195" s="300"/>
      <c r="J195" s="300"/>
      <c r="K195" s="297"/>
    </row>
    <row r="196" spans="2:11" ht="18.75" customHeight="1">
      <c r="B196" s="297"/>
      <c r="C196" s="300"/>
      <c r="D196" s="300"/>
      <c r="E196" s="300"/>
      <c r="F196" s="322"/>
      <c r="G196" s="300"/>
      <c r="H196" s="300"/>
      <c r="I196" s="300"/>
      <c r="J196" s="300"/>
      <c r="K196" s="297"/>
    </row>
    <row r="197" spans="2:11" ht="18.75" customHeight="1">
      <c r="B197" s="308"/>
      <c r="C197" s="308"/>
      <c r="D197" s="308"/>
      <c r="E197" s="308"/>
      <c r="F197" s="308"/>
      <c r="G197" s="308"/>
      <c r="H197" s="308"/>
      <c r="I197" s="308"/>
      <c r="J197" s="308"/>
      <c r="K197" s="308"/>
    </row>
    <row r="198" spans="2:11" ht="13.5">
      <c r="B198" s="287"/>
      <c r="C198" s="288"/>
      <c r="D198" s="288"/>
      <c r="E198" s="288"/>
      <c r="F198" s="288"/>
      <c r="G198" s="288"/>
      <c r="H198" s="288"/>
      <c r="I198" s="288"/>
      <c r="J198" s="288"/>
      <c r="K198" s="289"/>
    </row>
    <row r="199" spans="2:11" ht="21">
      <c r="B199" s="290"/>
      <c r="C199" s="291" t="s">
        <v>1786</v>
      </c>
      <c r="D199" s="291"/>
      <c r="E199" s="291"/>
      <c r="F199" s="291"/>
      <c r="G199" s="291"/>
      <c r="H199" s="291"/>
      <c r="I199" s="291"/>
      <c r="J199" s="291"/>
      <c r="K199" s="292"/>
    </row>
    <row r="200" spans="2:11" ht="25.5" customHeight="1">
      <c r="B200" s="290"/>
      <c r="C200" s="359" t="s">
        <v>1787</v>
      </c>
      <c r="D200" s="359"/>
      <c r="E200" s="359"/>
      <c r="F200" s="359" t="s">
        <v>1788</v>
      </c>
      <c r="G200" s="360"/>
      <c r="H200" s="359" t="s">
        <v>1789</v>
      </c>
      <c r="I200" s="359"/>
      <c r="J200" s="359"/>
      <c r="K200" s="292"/>
    </row>
    <row r="201" spans="2:11" ht="5.25" customHeight="1">
      <c r="B201" s="323"/>
      <c r="C201" s="320"/>
      <c r="D201" s="320"/>
      <c r="E201" s="320"/>
      <c r="F201" s="320"/>
      <c r="G201" s="300"/>
      <c r="H201" s="320"/>
      <c r="I201" s="320"/>
      <c r="J201" s="320"/>
      <c r="K201" s="344"/>
    </row>
    <row r="202" spans="2:11" ht="15" customHeight="1">
      <c r="B202" s="323"/>
      <c r="C202" s="300" t="s">
        <v>1779</v>
      </c>
      <c r="D202" s="300"/>
      <c r="E202" s="300"/>
      <c r="F202" s="322" t="s">
        <v>43</v>
      </c>
      <c r="G202" s="300"/>
      <c r="H202" s="300" t="s">
        <v>1790</v>
      </c>
      <c r="I202" s="300"/>
      <c r="J202" s="300"/>
      <c r="K202" s="344"/>
    </row>
    <row r="203" spans="2:11" ht="15" customHeight="1">
      <c r="B203" s="323"/>
      <c r="C203" s="329"/>
      <c r="D203" s="300"/>
      <c r="E203" s="300"/>
      <c r="F203" s="322" t="s">
        <v>44</v>
      </c>
      <c r="G203" s="300"/>
      <c r="H203" s="300" t="s">
        <v>1791</v>
      </c>
      <c r="I203" s="300"/>
      <c r="J203" s="300"/>
      <c r="K203" s="344"/>
    </row>
    <row r="204" spans="2:11" ht="15" customHeight="1">
      <c r="B204" s="323"/>
      <c r="C204" s="329"/>
      <c r="D204" s="300"/>
      <c r="E204" s="300"/>
      <c r="F204" s="322" t="s">
        <v>47</v>
      </c>
      <c r="G204" s="300"/>
      <c r="H204" s="300" t="s">
        <v>1792</v>
      </c>
      <c r="I204" s="300"/>
      <c r="J204" s="300"/>
      <c r="K204" s="344"/>
    </row>
    <row r="205" spans="2:11" ht="15" customHeight="1">
      <c r="B205" s="323"/>
      <c r="C205" s="300"/>
      <c r="D205" s="300"/>
      <c r="E205" s="300"/>
      <c r="F205" s="322" t="s">
        <v>45</v>
      </c>
      <c r="G205" s="300"/>
      <c r="H205" s="300" t="s">
        <v>1793</v>
      </c>
      <c r="I205" s="300"/>
      <c r="J205" s="300"/>
      <c r="K205" s="344"/>
    </row>
    <row r="206" spans="2:11" ht="15" customHeight="1">
      <c r="B206" s="323"/>
      <c r="C206" s="300"/>
      <c r="D206" s="300"/>
      <c r="E206" s="300"/>
      <c r="F206" s="322" t="s">
        <v>46</v>
      </c>
      <c r="G206" s="300"/>
      <c r="H206" s="300" t="s">
        <v>1794</v>
      </c>
      <c r="I206" s="300"/>
      <c r="J206" s="300"/>
      <c r="K206" s="344"/>
    </row>
    <row r="207" spans="2:11" ht="15" customHeight="1">
      <c r="B207" s="323"/>
      <c r="C207" s="300"/>
      <c r="D207" s="300"/>
      <c r="E207" s="300"/>
      <c r="F207" s="322"/>
      <c r="G207" s="300"/>
      <c r="H207" s="300"/>
      <c r="I207" s="300"/>
      <c r="J207" s="300"/>
      <c r="K207" s="344"/>
    </row>
    <row r="208" spans="2:11" ht="15" customHeight="1">
      <c r="B208" s="323"/>
      <c r="C208" s="300" t="s">
        <v>1735</v>
      </c>
      <c r="D208" s="300"/>
      <c r="E208" s="300"/>
      <c r="F208" s="322" t="s">
        <v>79</v>
      </c>
      <c r="G208" s="300"/>
      <c r="H208" s="300" t="s">
        <v>1795</v>
      </c>
      <c r="I208" s="300"/>
      <c r="J208" s="300"/>
      <c r="K208" s="344"/>
    </row>
    <row r="209" spans="2:11" ht="15" customHeight="1">
      <c r="B209" s="323"/>
      <c r="C209" s="329"/>
      <c r="D209" s="300"/>
      <c r="E209" s="300"/>
      <c r="F209" s="322" t="s">
        <v>1630</v>
      </c>
      <c r="G209" s="300"/>
      <c r="H209" s="300" t="s">
        <v>1631</v>
      </c>
      <c r="I209" s="300"/>
      <c r="J209" s="300"/>
      <c r="K209" s="344"/>
    </row>
    <row r="210" spans="2:11" ht="15" customHeight="1">
      <c r="B210" s="323"/>
      <c r="C210" s="300"/>
      <c r="D210" s="300"/>
      <c r="E210" s="300"/>
      <c r="F210" s="322" t="s">
        <v>1628</v>
      </c>
      <c r="G210" s="300"/>
      <c r="H210" s="300" t="s">
        <v>1796</v>
      </c>
      <c r="I210" s="300"/>
      <c r="J210" s="300"/>
      <c r="K210" s="344"/>
    </row>
    <row r="211" spans="2:11" ht="15" customHeight="1">
      <c r="B211" s="361"/>
      <c r="C211" s="329"/>
      <c r="D211" s="329"/>
      <c r="E211" s="329"/>
      <c r="F211" s="322" t="s">
        <v>1632</v>
      </c>
      <c r="G211" s="307"/>
      <c r="H211" s="348" t="s">
        <v>1633</v>
      </c>
      <c r="I211" s="348"/>
      <c r="J211" s="348"/>
      <c r="K211" s="362"/>
    </row>
    <row r="212" spans="2:11" ht="15" customHeight="1">
      <c r="B212" s="361"/>
      <c r="C212" s="329"/>
      <c r="D212" s="329"/>
      <c r="E212" s="329"/>
      <c r="F212" s="322" t="s">
        <v>1634</v>
      </c>
      <c r="G212" s="307"/>
      <c r="H212" s="348" t="s">
        <v>1797</v>
      </c>
      <c r="I212" s="348"/>
      <c r="J212" s="348"/>
      <c r="K212" s="362"/>
    </row>
    <row r="213" spans="2:11" ht="15" customHeight="1">
      <c r="B213" s="361"/>
      <c r="C213" s="329"/>
      <c r="D213" s="329"/>
      <c r="E213" s="329"/>
      <c r="F213" s="363"/>
      <c r="G213" s="307"/>
      <c r="H213" s="364"/>
      <c r="I213" s="364"/>
      <c r="J213" s="364"/>
      <c r="K213" s="362"/>
    </row>
    <row r="214" spans="2:11" ht="15" customHeight="1">
      <c r="B214" s="361"/>
      <c r="C214" s="300" t="s">
        <v>1759</v>
      </c>
      <c r="D214" s="329"/>
      <c r="E214" s="329"/>
      <c r="F214" s="322">
        <v>1</v>
      </c>
      <c r="G214" s="307"/>
      <c r="H214" s="348" t="s">
        <v>1798</v>
      </c>
      <c r="I214" s="348"/>
      <c r="J214" s="348"/>
      <c r="K214" s="362"/>
    </row>
    <row r="215" spans="2:11" ht="15" customHeight="1">
      <c r="B215" s="361"/>
      <c r="C215" s="329"/>
      <c r="D215" s="329"/>
      <c r="E215" s="329"/>
      <c r="F215" s="322">
        <v>2</v>
      </c>
      <c r="G215" s="307"/>
      <c r="H215" s="348" t="s">
        <v>1799</v>
      </c>
      <c r="I215" s="348"/>
      <c r="J215" s="348"/>
      <c r="K215" s="362"/>
    </row>
    <row r="216" spans="2:11" ht="15" customHeight="1">
      <c r="B216" s="361"/>
      <c r="C216" s="329"/>
      <c r="D216" s="329"/>
      <c r="E216" s="329"/>
      <c r="F216" s="322">
        <v>3</v>
      </c>
      <c r="G216" s="307"/>
      <c r="H216" s="348" t="s">
        <v>1800</v>
      </c>
      <c r="I216" s="348"/>
      <c r="J216" s="348"/>
      <c r="K216" s="362"/>
    </row>
    <row r="217" spans="2:11" ht="15" customHeight="1">
      <c r="B217" s="361"/>
      <c r="C217" s="329"/>
      <c r="D217" s="329"/>
      <c r="E217" s="329"/>
      <c r="F217" s="322">
        <v>4</v>
      </c>
      <c r="G217" s="307"/>
      <c r="H217" s="348" t="s">
        <v>1801</v>
      </c>
      <c r="I217" s="348"/>
      <c r="J217" s="348"/>
      <c r="K217" s="362"/>
    </row>
    <row r="218" spans="2:11" ht="12.75" customHeight="1">
      <c r="B218" s="365"/>
      <c r="C218" s="366"/>
      <c r="D218" s="366"/>
      <c r="E218" s="366"/>
      <c r="F218" s="366"/>
      <c r="G218" s="366"/>
      <c r="H218" s="366"/>
      <c r="I218" s="366"/>
      <c r="J218" s="366"/>
      <c r="K218" s="367"/>
    </row>
  </sheetData>
  <sheetProtection formatCells="0" formatColumns="0" formatRows="0" insertColumns="0" insertRows="0" insertHyperlinks="0" deleteColumns="0" deleteRows="0" sort="0" autoFilter="0" pivotTables="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F20:J20"/>
    <mergeCell ref="F23:J23"/>
    <mergeCell ref="F21:J21"/>
    <mergeCell ref="F22:J22"/>
    <mergeCell ref="F19:J19"/>
    <mergeCell ref="D27:J27"/>
    <mergeCell ref="D28:J28"/>
    <mergeCell ref="D30:J30"/>
    <mergeCell ref="D31:J31"/>
    <mergeCell ref="C26:J26"/>
    <mergeCell ref="C3:J3"/>
    <mergeCell ref="C9:J9"/>
    <mergeCell ref="D10:J10"/>
    <mergeCell ref="D15:J15"/>
    <mergeCell ref="C4:J4"/>
    <mergeCell ref="C6:J6"/>
    <mergeCell ref="C7:J7"/>
    <mergeCell ref="D11:J11"/>
    <mergeCell ref="D16:J16"/>
    <mergeCell ref="D17:J17"/>
    <mergeCell ref="F18:J18"/>
    <mergeCell ref="D33:J33"/>
    <mergeCell ref="D34:J34"/>
    <mergeCell ref="D35:J35"/>
    <mergeCell ref="G36:J36"/>
    <mergeCell ref="G37:J37"/>
    <mergeCell ref="G38:J38"/>
    <mergeCell ref="G39:J39"/>
    <mergeCell ref="G40:J40"/>
    <mergeCell ref="D47:J47"/>
    <mergeCell ref="E48:J48"/>
    <mergeCell ref="E49:J49"/>
    <mergeCell ref="D51:J51"/>
    <mergeCell ref="E50:J50"/>
    <mergeCell ref="C52:J52"/>
    <mergeCell ref="C54:J54"/>
    <mergeCell ref="C55:J55"/>
    <mergeCell ref="D61:J61"/>
    <mergeCell ref="C57:J57"/>
    <mergeCell ref="D58:J58"/>
    <mergeCell ref="D59:J59"/>
    <mergeCell ref="D60:J60"/>
    <mergeCell ref="D62:J62"/>
    <mergeCell ref="D65:J65"/>
    <mergeCell ref="D66:J66"/>
    <mergeCell ref="D68:J68"/>
    <mergeCell ref="D63:J63"/>
    <mergeCell ref="D67:J67"/>
    <mergeCell ref="D69:J69"/>
    <mergeCell ref="D70:J70"/>
    <mergeCell ref="C75:J75"/>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PC05VYROBA\Kutnohorska stavebni</dc:creator>
  <cp:keywords/>
  <dc:description/>
  <cp:lastModifiedBy>PC05VYROBA\Kutnohorska stavebni</cp:lastModifiedBy>
  <dcterms:created xsi:type="dcterms:W3CDTF">2019-09-17T07:08:45Z</dcterms:created>
  <dcterms:modified xsi:type="dcterms:W3CDTF">2019-09-17T07:08:57Z</dcterms:modified>
  <cp:category/>
  <cp:version/>
  <cp:contentType/>
  <cp:contentStatus/>
</cp:coreProperties>
</file>