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25" windowWidth="20775" windowHeight="9405" activeTab="0"/>
  </bookViews>
  <sheets>
    <sheet name="Rekapitulace stavby" sheetId="1" r:id="rId1"/>
    <sheet name="00 - Stavební úpravy zpev..." sheetId="2" r:id="rId2"/>
  </sheets>
  <definedNames>
    <definedName name="_xlnm._FilterDatabase" localSheetId="1" hidden="1">'00 - Stavební úpravy zpev...'!$C$123:$K$225</definedName>
    <definedName name="_xlnm.Print_Area" localSheetId="1">'00 - Stavební úpravy zpev...'!$C$4:$J$76,'00 - Stavební úpravy zpev...'!$C$82:$J$107,'00 - Stavební úpravy zpev...'!$C$113:$K$225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'00 - Stavební úpravy zpev...'!$123:$123</definedName>
  </definedNames>
  <calcPr calcId="145621"/>
</workbook>
</file>

<file path=xl/sharedStrings.xml><?xml version="1.0" encoding="utf-8"?>
<sst xmlns="http://schemas.openxmlformats.org/spreadsheetml/2006/main" count="1136" uniqueCount="323">
  <si>
    <t>Export Komplet</t>
  </si>
  <si>
    <t/>
  </si>
  <si>
    <t>2.0</t>
  </si>
  <si>
    <t>False</t>
  </si>
  <si>
    <t>{81aa1d5c-3128-4828-a940-d2d04cd0b674}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</si>
  <si>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</si>
  <si>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</si>
  <si>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</si>
  <si>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</si>
  <si>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</si>
  <si>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</si>
  <si>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</si>
  <si>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</si>
  <si>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</si>
  <si>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</si>
  <si>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</si>
  <si>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</si>
  <si>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zpevněné plochy a oplocení - Areál Gymnázia Poděbrady - Změna</t>
  </si>
  <si>
    <t>KSO:</t>
  </si>
  <si>
    <t>CC-CZ:</t>
  </si>
  <si>
    <t>Místo:</t>
  </si>
  <si>
    <t>Areál Gymnázia Poděbrady</t>
  </si>
  <si>
    <t>Datum:</t>
  </si>
  <si>
    <t>18. 9. 2019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</si>
  <si>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</si>
  <si>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</si>
  <si>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</si>
  <si>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</si>
  <si>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</si>
  <si>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</si>
  <si>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</si>
  <si>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ANDAMI s.r.o.</t>
  </si>
  <si>
    <t>True</t>
  </si>
  <si>
    <t>Zpracovatel:</t>
  </si>
  <si>
    <t>Michal Kubelka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</si>
  <si>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</si>
  <si>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</si>
  <si>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</si>
  <si>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</si>
  <si>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</si>
  <si>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</si>
  <si>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</si>
  <si>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</si>
  <si>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</si>
  <si>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</si>
  <si>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</si>
  <si>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</si>
  <si>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</si>
  <si>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</si>
  <si>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</si>
  <si>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</si>
  <si>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</si>
  <si>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</si>
  <si>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</si>
  <si>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</si>
  <si>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</si>
  <si>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</si>
  <si>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</si>
  <si>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</si>
  <si>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</si>
  <si>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</si>
  <si>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</si>
  <si>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</si>
  <si>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</si>
  <si>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</si>
  <si>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</si>
  <si>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</si>
  <si>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</si>
  <si>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</si>
  <si>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</si>
  <si>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</si>
  <si>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</si>
  <si>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</si>
  <si>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</si>
  <si>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</si>
  <si>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</si>
  <si>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</si>
  <si>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</si>
  <si>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</si>
  <si>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</si>
  <si>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</si>
  <si>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</si>
  <si>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</si>
  <si>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</si>
  <si>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</si>
  <si>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</si>
  <si>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</si>
  <si>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</si>
  <si>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</si>
  <si>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</si>
  <si>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</si>
  <si>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</si>
  <si>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</si>
  <si>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</si>
  <si>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</si>
  <si>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</si>
  <si>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</si>
  <si>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</si>
  <si>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</si>
  <si>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</si>
  <si>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</si>
  <si>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</si>
  <si>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</si>
  <si>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</si>
  <si>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</si>
  <si>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</si>
  <si>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</si>
  <si>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</si>
  <si>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</si>
  <si>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</si>
  <si>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</si>
  <si>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</si>
  <si>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</si>
  <si>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</si>
  <si>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</si>
  <si>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</si>
  <si>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</si>
  <si>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</si>
  <si>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</si>
  <si>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</si>
  <si>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</si>
  <si>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</si>
  <si>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</si>
  <si>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4</t>
  </si>
  <si>
    <t>634791123</t>
  </si>
  <si>
    <t>PP</t>
  </si>
  <si>
    <t>Sejmutí ornice nebo lesní půdy  s vodorovným přemístěním na hromady v místě upotřebení nebo na dočasné či trvalé skládky se složením, na vzdálenost do 50 m</t>
  </si>
  <si>
    <t>VV</t>
  </si>
  <si>
    <t>(12,625*9,735)*0,15</t>
  </si>
  <si>
    <t>122202202</t>
  </si>
  <si>
    <t>Odkopávky a prokopávky nezapažené pro silnice objemu do 1000 m3 v hornině tř. 3</t>
  </si>
  <si>
    <t>1840183150</t>
  </si>
  <si>
    <t>Odkopávky a prokopávky nezapažené pro silnice  s přemístěním výkopku v příčných profilech na vzdálenost do 15 m nebo s naložením na dopravní prostředek v hornině tř. 3 přes 100 do 1 000 m3</t>
  </si>
  <si>
    <t>(12,625*9,735)*0,09</t>
  </si>
  <si>
    <t>3</t>
  </si>
  <si>
    <t>122202209</t>
  </si>
  <si>
    <t>Příplatek k odkopávkám a prokopávkám pro silnice v hornině tř. 3 za lepivost</t>
  </si>
  <si>
    <t>-148880753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</si>
  <si>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</si>
  <si>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131111322</t>
  </si>
  <si>
    <t>Vrtání jamek pro plotové sloupky D do 200 mm - ručně s mechanickým vrtákem</t>
  </si>
  <si>
    <t>m</t>
  </si>
  <si>
    <t>616249569</t>
  </si>
  <si>
    <t>Vrtání jamek pro plotové sloupky ručně mechanickým vrtákem průměru přes 100 do 200 mm</t>
  </si>
  <si>
    <t>43*0,8</t>
  </si>
  <si>
    <t>5</t>
  </si>
  <si>
    <t>167101102</t>
  </si>
  <si>
    <t>Nakládání výkopku z hornin tř. 1 až 4 přes 100 m3</t>
  </si>
  <si>
    <t>603561883</t>
  </si>
  <si>
    <t>Nakládání, skládání a překládání neulehlého výkopku nebo sypaniny  nakládání, množství přes 100 m3, z hornin tř. 1 až 4</t>
  </si>
  <si>
    <t>11,061</t>
  </si>
  <si>
    <t>34,4*0,03</t>
  </si>
  <si>
    <t>Součet</t>
  </si>
  <si>
    <t>6</t>
  </si>
  <si>
    <t>162701105</t>
  </si>
  <si>
    <t>Vodorovné přemístění do 10000 m výkopku/sypaniny z horniny tř. 1 až 4</t>
  </si>
  <si>
    <t>-2118679574</t>
  </si>
  <si>
    <t>Vodorovné přemístění výkopku nebo sypaniny po suchu  na obvyklém dopravním prostředku, bez naložení výkopku, avšak se složením bez rozhrnutí z horniny tř. 1 až 4 na vzdálenost přes 9 000 do 10 000 m</t>
  </si>
  <si>
    <t>7</t>
  </si>
  <si>
    <t>162701109</t>
  </si>
  <si>
    <t>Příplatek k vodorovnému přemístění výkopku/sypaniny z horniny tř. 1 až 4 ZKD 1000 m přes 10000 m</t>
  </si>
  <si>
    <t>-884016959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</si>
  <si>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</si>
  <si>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12,093*2</t>
  </si>
  <si>
    <t>8</t>
  </si>
  <si>
    <t>171201201</t>
  </si>
  <si>
    <t>Uložení sypaniny na skládky</t>
  </si>
  <si>
    <t>-659372840</t>
  </si>
  <si>
    <t>Uložení sypaniny  na skládky</t>
  </si>
  <si>
    <t>9</t>
  </si>
  <si>
    <t>171201211</t>
  </si>
  <si>
    <t>Poplatek za uložení stavebního odpadu - zeminy a kameniva na skládce</t>
  </si>
  <si>
    <t>t</t>
  </si>
  <si>
    <t>-1559269598</t>
  </si>
  <si>
    <t>Poplatek za uložení stavebního odpadu na skládce (skládkovné) zeminy a kameniva zatříděného do Katalogu odpadů pod kódem 170 504</t>
  </si>
  <si>
    <t>12,093*1,8</t>
  </si>
  <si>
    <t>10</t>
  </si>
  <si>
    <t>181301102</t>
  </si>
  <si>
    <t>Rozprostření ornice tl vrstvy do 150 mm pl do 500 m2 v rovině nebo ve svahu do 1:5</t>
  </si>
  <si>
    <t>m2</t>
  </si>
  <si>
    <t>-339837404</t>
  </si>
  <si>
    <t>Rozprostření a urovnání ornice v rovině nebo ve svahu sklonu do 1:5 při souvislé ploše do 500 m2, tl. vrstvy přes 100 do 150 mm</t>
  </si>
  <si>
    <t>18,436*6,67</t>
  </si>
  <si>
    <t>11</t>
  </si>
  <si>
    <t>181411131</t>
  </si>
  <si>
    <t>Založení parkového trávníku výsevem plochy do 1000 m2 v rovině a ve svahu do 1:5</t>
  </si>
  <si>
    <t>-825661608</t>
  </si>
  <si>
    <t>Založení trávníku na půdě předem připravené plochy do 1000 m2 výsevem včetně utažení parkového v rovině nebo na svahu do 1:5</t>
  </si>
  <si>
    <t>12</t>
  </si>
  <si>
    <t>M</t>
  </si>
  <si>
    <t>00572410</t>
  </si>
  <si>
    <t>osivo směs travní parková</t>
  </si>
  <si>
    <t>kg</t>
  </si>
  <si>
    <t>426877419</t>
  </si>
  <si>
    <t>122,968*0,015 'Přepočtené koeficientem množství</t>
  </si>
  <si>
    <t>13</t>
  </si>
  <si>
    <t>181951102</t>
  </si>
  <si>
    <t>Úprava pláně v hornině tř. 1 až 4 se zhutněním</t>
  </si>
  <si>
    <t>-1154774528</t>
  </si>
  <si>
    <t>Úprava pláně vyrovnáním výškových rozdílů  v hornině tř. 1 až 4 se zhutněním</t>
  </si>
  <si>
    <t>12,625*9,735</t>
  </si>
  <si>
    <t>Svislé a kompletní konstrukce</t>
  </si>
  <si>
    <t>14</t>
  </si>
  <si>
    <t>003-x1</t>
  </si>
  <si>
    <t>Úprava oplocení v místě napoejní na stávající - znovuosazení sloupku, úprava pletiva</t>
  </si>
  <si>
    <t>soubor</t>
  </si>
  <si>
    <t>-966390223</t>
  </si>
  <si>
    <t>338171123</t>
  </si>
  <si>
    <t>Osazování sloupků a vzpěr plotových ocelových v do 2,60 m se zabetonováním</t>
  </si>
  <si>
    <t>kus</t>
  </si>
  <si>
    <t>385318112</t>
  </si>
  <si>
    <t>Montáž sloupků a vzpěr plotových ocelových trubkových nebo profilovaných výšky do 2,60 m se zabetonováním do 0,08 m3 do připravených jamek</t>
  </si>
  <si>
    <t>16</t>
  </si>
  <si>
    <t>4502100756/R</t>
  </si>
  <si>
    <t>Plotový sloupek výška 2600 mm průměr 48 mm s PVC vrstvou vč. krytky</t>
  </si>
  <si>
    <t>-1111824867</t>
  </si>
  <si>
    <t>Plotový sloupek výška 2600 mm průměr 48 mm s PVC vrstvou</t>
  </si>
  <si>
    <t>17</t>
  </si>
  <si>
    <t>4502100815/R</t>
  </si>
  <si>
    <t>Plotová vzpěra délka 2600 mm průměr 38 mm pozinkovaná s vrstvou PVC vč. krytky</t>
  </si>
  <si>
    <t>202863625</t>
  </si>
  <si>
    <t>Plotová vzpěra délka 2600 mm průměr 38 mm pozinkovaná s vrstvou PVC</t>
  </si>
  <si>
    <t>18</t>
  </si>
  <si>
    <t>348401130</t>
  </si>
  <si>
    <t>Montáž oplocení ze strojového pletiva s napínacími dráty výšky do 2,0 m</t>
  </si>
  <si>
    <t>1827704706</t>
  </si>
  <si>
    <t>Montáž oplocení z pletiva strojového s napínacími dráty přes 1,6 do 2,0 m</t>
  </si>
  <si>
    <t>13,465+10,01+12,65+4,835+6,215+3,315</t>
  </si>
  <si>
    <t>19</t>
  </si>
  <si>
    <t>31327515</t>
  </si>
  <si>
    <t>pletivo drátěné plastifikované se čtvercovými oky 55/2,5mm v 2000mm</t>
  </si>
  <si>
    <t>354582771</t>
  </si>
  <si>
    <t>50,49*1,2 'Přepočtené koeficientem množství</t>
  </si>
  <si>
    <t>20</t>
  </si>
  <si>
    <t>15619100</t>
  </si>
  <si>
    <t>drát poplastovaný kruhový napínací 2,5/3,5mm</t>
  </si>
  <si>
    <t>-1380728220</t>
  </si>
  <si>
    <t>50,49*3</t>
  </si>
  <si>
    <t>151,47*1,3 'Přepočtené koeficientem množství</t>
  </si>
  <si>
    <t>4502100880</t>
  </si>
  <si>
    <t>Plotový napínák z pozinkované oceli s PVC vrstvou</t>
  </si>
  <si>
    <t>1799519276</t>
  </si>
  <si>
    <t>22</t>
  </si>
  <si>
    <t>4502046900</t>
  </si>
  <si>
    <t>Vázací drát 2,0 mm×50 m PVC</t>
  </si>
  <si>
    <t>-1350422601</t>
  </si>
  <si>
    <t>Komunikace pozemní</t>
  </si>
  <si>
    <t>23</t>
  </si>
  <si>
    <t>564750011</t>
  </si>
  <si>
    <t>Podklad z kameniva hrubého drceného vel. 8-16 mm tl 150 mm</t>
  </si>
  <si>
    <t>-139063138</t>
  </si>
  <si>
    <t>Podklad nebo kryt z kameniva hrubého drceného  vel. 8-16 mm s rozprostřením a zhutněním, po zhutnění tl. 150 mm</t>
  </si>
  <si>
    <t>24</t>
  </si>
  <si>
    <t>596211111</t>
  </si>
  <si>
    <t>Kladení zámkové dlažby komunikací pro pěší tl 60 mm skupiny A pl do 100 m2</t>
  </si>
  <si>
    <t>122943973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</si>
  <si>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</si>
  <si>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25</t>
  </si>
  <si>
    <t>59245008</t>
  </si>
  <si>
    <t>dlažba tvar obdélník betonová 200x100x60mm světle šedá</t>
  </si>
  <si>
    <t>-361587607</t>
  </si>
  <si>
    <t>dlažba tvar obdélník betonová 200x100x60mm barevná</t>
  </si>
  <si>
    <t>122,904*1,05 'Přepočtené koeficientem množství</t>
  </si>
  <si>
    <t>Úpravy povrchů, podlahy a osazování výplní</t>
  </si>
  <si>
    <t>26</t>
  </si>
  <si>
    <t>637121112</t>
  </si>
  <si>
    <t>Okapový chodník z kačírku tl 150 mm s udusáním</t>
  </si>
  <si>
    <t>1313753933</t>
  </si>
  <si>
    <t>Okapový chodník z kameniva  s udusáním a urovnáním povrchu z kačírku tl. 150 mm</t>
  </si>
  <si>
    <t>12,625*0,4</t>
  </si>
  <si>
    <t>Ostatní konstrukce a práce, bourání</t>
  </si>
  <si>
    <t>27</t>
  </si>
  <si>
    <t>916231213</t>
  </si>
  <si>
    <t>Osazení chodníkového obrubníku betonového stojatého s boční opěrou do lože z betonu prostého</t>
  </si>
  <si>
    <t>1823212535</t>
  </si>
  <si>
    <t>Osazení chodníkového obrubníku betonového se zřízením lože, s vyplněním a zatřením spár cementovou maltou stojatého s boční opěrou z betonu prostého, do lože z betonu prostého</t>
  </si>
  <si>
    <t>12,625+0,8+0,4+5,875+5,875+0,4</t>
  </si>
  <si>
    <t>28</t>
  </si>
  <si>
    <t>59217017</t>
  </si>
  <si>
    <t>obrubník betonový chodníkový 1000x100x250mm</t>
  </si>
  <si>
    <t>1495840420</t>
  </si>
  <si>
    <t>25,975*1,1 'Přepočtené koeficientem množství</t>
  </si>
  <si>
    <t>998</t>
  </si>
  <si>
    <t>Přesun hmot</t>
  </si>
  <si>
    <t>29</t>
  </si>
  <si>
    <t>998223011</t>
  </si>
  <si>
    <t>Přesun hmot pro pozemní komunikace s krytem dlážděným</t>
  </si>
  <si>
    <t>-1422651581</t>
  </si>
  <si>
    <t>Přesun hmot pro pozemní komunikace s krytem dlážděným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</si>
  <si>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</si>
  <si>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</si>
  <si>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</si>
  <si>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</si>
  <si>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30</t>
  </si>
  <si>
    <t>012002000</t>
  </si>
  <si>
    <t>Geodetické práce</t>
  </si>
  <si>
    <t>1024</t>
  </si>
  <si>
    <t>151582107</t>
  </si>
  <si>
    <t>31</t>
  </si>
  <si>
    <t>013254000</t>
  </si>
  <si>
    <t>Dokumentace skutečného provedení stavby</t>
  </si>
  <si>
    <t>1664110541</t>
  </si>
  <si>
    <t>VRN3</t>
  </si>
  <si>
    <t>Zařízení staveniště</t>
  </si>
  <si>
    <t>32</t>
  </si>
  <si>
    <t>030001000</t>
  </si>
  <si>
    <t>1466299807</t>
  </si>
  <si>
    <t>33</t>
  </si>
  <si>
    <t>034303000</t>
  </si>
  <si>
    <t>Dopravní značení na staveništi</t>
  </si>
  <si>
    <t>-1105937000</t>
  </si>
  <si>
    <t>VRN6</t>
  </si>
  <si>
    <t>Územní vlivy</t>
  </si>
  <si>
    <t>34</t>
  </si>
  <si>
    <t>065002000</t>
  </si>
  <si>
    <t>Mimostaveništní doprava materiálů</t>
  </si>
  <si>
    <t>489763821</t>
  </si>
  <si>
    <t>VRN9</t>
  </si>
  <si>
    <t>Ostatní náklady</t>
  </si>
  <si>
    <t>35</t>
  </si>
  <si>
    <t>090001000</t>
  </si>
  <si>
    <t>Ostatní náklady - práce dle uvážení zhotovitele - např. očištění vozidel před vjetím na komunikaci, inž. činnost, doprava zaměstnanců apod...</t>
  </si>
  <si>
    <t>-487592560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</si>
</sst>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16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37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9"/>
      <c r="BE5" s="207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3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9"/>
      <c r="BE6" s="208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8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8"/>
      <c r="BS8" s="16" t="s">
        <v>6</v>
      </c>
    </row>
    <row r="9" spans="2:71" s="1" customFormat="1" ht="14.45" customHeight="1">
      <c r="B9" s="19"/>
      <c r="AR9" s="19"/>
      <c r="BE9" s="208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8"/>
      <c r="BS10" s="16" t="s">
        <v>6</v>
      </c>
    </row>
    <row r="11" spans="2:71" s="1" customFormat="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08"/>
      <c r="BS11" s="16" t="s">
        <v>6</v>
      </c>
    </row>
    <row r="12" spans="2:71" s="1" customFormat="1" ht="6.95" customHeight="1">
      <c r="B12" s="19"/>
      <c r="AR12" s="19"/>
      <c r="BE12" s="208"/>
      <c r="BS12" s="16" t="s">
        <v>6</v>
      </c>
    </row>
    <row r="13" spans="2:71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08"/>
      <c r="BS13" s="16" t="s">
        <v>6</v>
      </c>
    </row>
    <row r="14" spans="2:71" ht="12.75">
      <c r="B14" s="19"/>
      <c r="E14" s="239" t="s">
        <v>29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6" t="s">
        <v>27</v>
      </c>
      <c r="AN14" s="28" t="s">
        <v>29</v>
      </c>
      <c r="AR14" s="19"/>
      <c r="BE14" s="208"/>
      <c r="BS14" s="16" t="s">
        <v>6</v>
      </c>
    </row>
    <row r="15" spans="2:71" s="1" customFormat="1" ht="6.95" customHeight="1">
      <c r="B15" s="19"/>
      <c r="AR15" s="19"/>
      <c r="BE15" s="208"/>
      <c r="BS15" s="16" t="s">
        <v>3</v>
      </c>
    </row>
    <row r="16" spans="2:71" s="1" customFormat="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08"/>
      <c r="BS16" s="16" t="s">
        <v>3</v>
      </c>
    </row>
    <row r="17" spans="2:71" s="1" customFormat="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208"/>
      <c r="BS17" s="16" t="s">
        <v>32</v>
      </c>
    </row>
    <row r="18" spans="2:71" s="1" customFormat="1" ht="6.95" customHeight="1">
      <c r="B18" s="19"/>
      <c r="AR18" s="19"/>
      <c r="BE18" s="208"/>
      <c r="BS18" s="16" t="s">
        <v>6</v>
      </c>
    </row>
    <row r="19" spans="2:71" s="1" customFormat="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08"/>
      <c r="BS19" s="16" t="s">
        <v>6</v>
      </c>
    </row>
    <row r="20" spans="2:71" s="1" customFormat="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208"/>
      <c r="BS20" s="16" t="s">
        <v>32</v>
      </c>
    </row>
    <row r="21" spans="2:57" s="1" customFormat="1" ht="6.95" customHeight="1">
      <c r="B21" s="19"/>
      <c r="AR21" s="19"/>
      <c r="BE21" s="208"/>
    </row>
    <row r="22" spans="2:57" s="1" customFormat="1" ht="12" customHeight="1">
      <c r="B22" s="19"/>
      <c r="D22" s="26" t="s">
        <v>35</v>
      </c>
      <c r="AR22" s="19"/>
      <c r="BE22" s="208"/>
    </row>
    <row r="23" spans="2:57" s="1" customFormat="1" ht="16.5" customHeight="1">
      <c r="B23" s="19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19"/>
      <c r="BE23" s="208"/>
    </row>
    <row r="24" spans="2:57" s="1" customFormat="1" ht="6.95" customHeight="1">
      <c r="B24" s="19"/>
      <c r="AR24" s="19"/>
      <c r="BE24" s="208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8"/>
    </row>
    <row r="26" spans="1:57" s="2" customFormat="1" ht="25.9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0">
        <f>ROUND(AG94,2)</f>
        <v>0</v>
      </c>
      <c r="AL26" s="211"/>
      <c r="AM26" s="211"/>
      <c r="AN26" s="211"/>
      <c r="AO26" s="211"/>
      <c r="AP26" s="31"/>
      <c r="AQ26" s="31"/>
      <c r="AR26" s="32"/>
      <c r="BE26" s="208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08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42" t="s">
        <v>37</v>
      </c>
      <c r="M28" s="242"/>
      <c r="N28" s="242"/>
      <c r="O28" s="242"/>
      <c r="P28" s="242"/>
      <c r="Q28" s="31"/>
      <c r="R28" s="31"/>
      <c r="S28" s="31"/>
      <c r="T28" s="31"/>
      <c r="U28" s="31"/>
      <c r="V28" s="31"/>
      <c r="W28" s="242" t="s">
        <v>38</v>
      </c>
      <c r="X28" s="242"/>
      <c r="Y28" s="242"/>
      <c r="Z28" s="242"/>
      <c r="AA28" s="242"/>
      <c r="AB28" s="242"/>
      <c r="AC28" s="242"/>
      <c r="AD28" s="242"/>
      <c r="AE28" s="242"/>
      <c r="AF28" s="31"/>
      <c r="AG28" s="31"/>
      <c r="AH28" s="31"/>
      <c r="AI28" s="31"/>
      <c r="AJ28" s="31"/>
      <c r="AK28" s="242" t="s">
        <v>39</v>
      </c>
      <c r="AL28" s="242"/>
      <c r="AM28" s="242"/>
      <c r="AN28" s="242"/>
      <c r="AO28" s="242"/>
      <c r="AP28" s="31"/>
      <c r="AQ28" s="31"/>
      <c r="AR28" s="32"/>
      <c r="BE28" s="208"/>
    </row>
    <row r="29" spans="2:57" s="3" customFormat="1" ht="14.45" customHeight="1">
      <c r="B29" s="36"/>
      <c r="D29" s="26" t="s">
        <v>40</v>
      </c>
      <c r="F29" s="26" t="s">
        <v>41</v>
      </c>
      <c r="L29" s="243">
        <v>0.21</v>
      </c>
      <c r="M29" s="206"/>
      <c r="N29" s="206"/>
      <c r="O29" s="206"/>
      <c r="P29" s="206"/>
      <c r="W29" s="205">
        <f>ROUND(AZ94,2)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ROUND(AV94,2)</f>
        <v>0</v>
      </c>
      <c r="AL29" s="206"/>
      <c r="AM29" s="206"/>
      <c r="AN29" s="206"/>
      <c r="AO29" s="206"/>
      <c r="AR29" s="36"/>
      <c r="BE29" s="209"/>
    </row>
    <row r="30" spans="2:57" s="3" customFormat="1" ht="14.45" customHeight="1">
      <c r="B30" s="36"/>
      <c r="F30" s="26" t="s">
        <v>42</v>
      </c>
      <c r="L30" s="243">
        <v>0.15</v>
      </c>
      <c r="M30" s="206"/>
      <c r="N30" s="206"/>
      <c r="O30" s="206"/>
      <c r="P30" s="206"/>
      <c r="W30" s="205">
        <f>ROUND(BA94,2)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ROUND(AW94,2)</f>
        <v>0</v>
      </c>
      <c r="AL30" s="206"/>
      <c r="AM30" s="206"/>
      <c r="AN30" s="206"/>
      <c r="AO30" s="206"/>
      <c r="AR30" s="36"/>
      <c r="BE30" s="209"/>
    </row>
    <row r="31" spans="2:57" s="3" customFormat="1" ht="14.45" customHeight="1" hidden="1">
      <c r="B31" s="36"/>
      <c r="F31" s="26" t="s">
        <v>43</v>
      </c>
      <c r="L31" s="243">
        <v>0.21</v>
      </c>
      <c r="M31" s="206"/>
      <c r="N31" s="206"/>
      <c r="O31" s="206"/>
      <c r="P31" s="206"/>
      <c r="W31" s="205">
        <f>ROUND(BB94,2)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6"/>
      <c r="BE31" s="209"/>
    </row>
    <row r="32" spans="2:57" s="3" customFormat="1" ht="14.45" customHeight="1" hidden="1">
      <c r="B32" s="36"/>
      <c r="F32" s="26" t="s">
        <v>44</v>
      </c>
      <c r="L32" s="243">
        <v>0.15</v>
      </c>
      <c r="M32" s="206"/>
      <c r="N32" s="206"/>
      <c r="O32" s="206"/>
      <c r="P32" s="206"/>
      <c r="W32" s="205">
        <f>ROUND(BC94,2)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6"/>
      <c r="BE32" s="209"/>
    </row>
    <row r="33" spans="2:57" s="3" customFormat="1" ht="14.45" customHeight="1" hidden="1">
      <c r="B33" s="36"/>
      <c r="F33" s="26" t="s">
        <v>45</v>
      </c>
      <c r="L33" s="243">
        <v>0</v>
      </c>
      <c r="M33" s="206"/>
      <c r="N33" s="206"/>
      <c r="O33" s="206"/>
      <c r="P33" s="206"/>
      <c r="W33" s="205">
        <f>ROUND(BD94,2)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6"/>
      <c r="BE33" s="209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08"/>
    </row>
    <row r="35" spans="1:57" s="2" customFormat="1" ht="25.9" customHeight="1">
      <c r="A35" s="31"/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12" t="s">
        <v>48</v>
      </c>
      <c r="Y35" s="213"/>
      <c r="Z35" s="213"/>
      <c r="AA35" s="213"/>
      <c r="AB35" s="213"/>
      <c r="AC35" s="39"/>
      <c r="AD35" s="39"/>
      <c r="AE35" s="39"/>
      <c r="AF35" s="39"/>
      <c r="AG35" s="39"/>
      <c r="AH35" s="39"/>
      <c r="AI35" s="39"/>
      <c r="AJ35" s="39"/>
      <c r="AK35" s="214">
        <f>SUM(AK26:AK33)</f>
        <v>0</v>
      </c>
      <c r="AL35" s="213"/>
      <c r="AM35" s="213"/>
      <c r="AN35" s="213"/>
      <c r="AO35" s="215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51</v>
      </c>
      <c r="AI60" s="34"/>
      <c r="AJ60" s="34"/>
      <c r="AK60" s="34"/>
      <c r="AL60" s="34"/>
      <c r="AM60" s="44" t="s">
        <v>52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53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54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51</v>
      </c>
      <c r="AI75" s="34"/>
      <c r="AJ75" s="34"/>
      <c r="AK75" s="34"/>
      <c r="AL75" s="34"/>
      <c r="AM75" s="44" t="s">
        <v>52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00</v>
      </c>
      <c r="AR84" s="50"/>
    </row>
    <row r="85" spans="2:44" s="5" customFormat="1" ht="36.95" customHeight="1">
      <c r="B85" s="51"/>
      <c r="C85" s="52" t="s">
        <v>16</v>
      </c>
      <c r="L85" s="220" t="str">
        <f>K6</f>
        <v>Stavební úpravy zpevněné plochy a oplocení - Areál Gymnázia Poděbrady - Změna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Areál Gymnázia Poděbrady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22" t="str">
        <f>IF(AN8="","",AN8)</f>
        <v>18. 9. 2019</v>
      </c>
      <c r="AN87" s="222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Středočeský kraj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30</v>
      </c>
      <c r="AJ89" s="31"/>
      <c r="AK89" s="31"/>
      <c r="AL89" s="31"/>
      <c r="AM89" s="218" t="str">
        <f>IF(E17="","",E17)</f>
        <v>ANDAMI s.r.o.</v>
      </c>
      <c r="AN89" s="219"/>
      <c r="AO89" s="219"/>
      <c r="AP89" s="219"/>
      <c r="AQ89" s="31"/>
      <c r="AR89" s="32"/>
      <c r="AS89" s="223" t="s">
        <v>56</v>
      </c>
      <c r="AT89" s="224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33</v>
      </c>
      <c r="AJ90" s="31"/>
      <c r="AK90" s="31"/>
      <c r="AL90" s="31"/>
      <c r="AM90" s="218" t="str">
        <f>IF(E20="","",E20)</f>
        <v>Michal Kubelka</v>
      </c>
      <c r="AN90" s="219"/>
      <c r="AO90" s="219"/>
      <c r="AP90" s="219"/>
      <c r="AQ90" s="31"/>
      <c r="AR90" s="32"/>
      <c r="AS90" s="225"/>
      <c r="AT90" s="226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5"/>
      <c r="AT91" s="226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27" t="s">
        <v>57</v>
      </c>
      <c r="D92" s="228"/>
      <c r="E92" s="228"/>
      <c r="F92" s="228"/>
      <c r="G92" s="228"/>
      <c r="H92" s="59"/>
      <c r="I92" s="229" t="s">
        <v>58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59</v>
      </c>
      <c r="AH92" s="228"/>
      <c r="AI92" s="228"/>
      <c r="AJ92" s="228"/>
      <c r="AK92" s="228"/>
      <c r="AL92" s="228"/>
      <c r="AM92" s="228"/>
      <c r="AN92" s="229" t="s">
        <v>60</v>
      </c>
      <c r="AO92" s="228"/>
      <c r="AP92" s="231"/>
      <c r="AQ92" s="60" t="s">
        <v>61</v>
      </c>
      <c r="AR92" s="32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75</v>
      </c>
      <c r="BT94" s="76" t="s">
        <v>76</v>
      </c>
      <c r="BV94" s="76" t="s">
        <v>77</v>
      </c>
      <c r="BW94" s="76" t="s">
        <v>4</v>
      </c>
      <c r="BX94" s="76" t="s">
        <v>78</v>
      </c>
      <c r="CL94" s="76" t="s">
        <v>1</v>
      </c>
    </row>
    <row r="95" spans="1:90" s="7" customFormat="1" ht="40.5" customHeight="1">
      <c r="A95" s="77" t="s">
        <v>79</v>
      </c>
      <c r="B95" s="78"/>
      <c r="C95" s="79"/>
      <c r="D95" s="234" t="s">
        <v>14</v>
      </c>
      <c r="E95" s="234"/>
      <c r="F95" s="234"/>
      <c r="G95" s="234"/>
      <c r="H95" s="234"/>
      <c r="I95" s="80"/>
      <c r="J95" s="234" t="s">
        <v>17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'00 - Stavební úpravy zpev...'!J28</f>
        <v>0</v>
      </c>
      <c r="AH95" s="233"/>
      <c r="AI95" s="233"/>
      <c r="AJ95" s="233"/>
      <c r="AK95" s="233"/>
      <c r="AL95" s="233"/>
      <c r="AM95" s="233"/>
      <c r="AN95" s="232">
        <f>SUM(AG95,AT95)</f>
        <v>0</v>
      </c>
      <c r="AO95" s="233"/>
      <c r="AP95" s="233"/>
      <c r="AQ95" s="81" t="s">
        <v>80</v>
      </c>
      <c r="AR95" s="78"/>
      <c r="AS95" s="82">
        <v>0</v>
      </c>
      <c r="AT95" s="83">
        <f>ROUND(SUM(AV95:AW95),2)</f>
        <v>0</v>
      </c>
      <c r="AU95" s="84">
        <f>'00 - Stavební úpravy zpev...'!P124</f>
        <v>0</v>
      </c>
      <c r="AV95" s="83">
        <f>'00 - Stavební úpravy zpev...'!J31</f>
        <v>0</v>
      </c>
      <c r="AW95" s="83">
        <f>'00 - Stavební úpravy zpev...'!J32</f>
        <v>0</v>
      </c>
      <c r="AX95" s="83">
        <f>'00 - Stavební úpravy zpev...'!J33</f>
        <v>0</v>
      </c>
      <c r="AY95" s="83">
        <f>'00 - Stavební úpravy zpev...'!J34</f>
        <v>0</v>
      </c>
      <c r="AZ95" s="83">
        <f>'00 - Stavební úpravy zpev...'!F31</f>
        <v>0</v>
      </c>
      <c r="BA95" s="83">
        <f>'00 - Stavební úpravy zpev...'!F32</f>
        <v>0</v>
      </c>
      <c r="BB95" s="83">
        <f>'00 - Stavební úpravy zpev...'!F33</f>
        <v>0</v>
      </c>
      <c r="BC95" s="83">
        <f>'00 - Stavební úpravy zpev...'!F34</f>
        <v>0</v>
      </c>
      <c r="BD95" s="85">
        <f>'00 - Stavební úpravy zpev...'!F35</f>
        <v>0</v>
      </c>
      <c r="BT95" s="86" t="s">
        <v>81</v>
      </c>
      <c r="BU95" s="86" t="s">
        <v>82</v>
      </c>
      <c r="BV95" s="86" t="s">
        <v>77</v>
      </c>
      <c r="BW95" s="86" t="s">
        <v>4</v>
      </c>
      <c r="BX95" s="86" t="s">
        <v>78</v>
      </c>
      <c r="CL95" s="86" t="s">
        <v>1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0 - Stavební úpravy zpe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7"/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84</v>
      </c>
      <c r="I4" s="87"/>
      <c r="L4" s="19"/>
      <c r="M4" s="89" t="s">
        <v>10</v>
      </c>
      <c r="AT4" s="16" t="s">
        <v>3</v>
      </c>
    </row>
    <row r="5" spans="2:12" s="1" customFormat="1" ht="6.95" customHeight="1">
      <c r="B5" s="19"/>
      <c r="I5" s="87"/>
      <c r="L5" s="19"/>
    </row>
    <row r="6" spans="1:31" s="2" customFormat="1" ht="12" customHeight="1">
      <c r="A6" s="31"/>
      <c r="B6" s="32"/>
      <c r="C6" s="31"/>
      <c r="D6" s="26" t="s">
        <v>16</v>
      </c>
      <c r="E6" s="31"/>
      <c r="F6" s="31"/>
      <c r="G6" s="31"/>
      <c r="H6" s="31"/>
      <c r="I6" s="90"/>
      <c r="J6" s="31"/>
      <c r="K6" s="31"/>
      <c r="L6" s="4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27" customHeight="1">
      <c r="A7" s="31"/>
      <c r="B7" s="32"/>
      <c r="C7" s="31"/>
      <c r="D7" s="31"/>
      <c r="E7" s="220" t="s">
        <v>17</v>
      </c>
      <c r="F7" s="244"/>
      <c r="G7" s="244"/>
      <c r="H7" s="244"/>
      <c r="I7" s="90"/>
      <c r="J7" s="31"/>
      <c r="K7" s="31"/>
      <c r="L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2"/>
      <c r="C8" s="31"/>
      <c r="D8" s="31"/>
      <c r="E8" s="31"/>
      <c r="F8" s="31"/>
      <c r="G8" s="31"/>
      <c r="H8" s="31"/>
      <c r="I8" s="90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2"/>
      <c r="C9" s="31"/>
      <c r="D9" s="26" t="s">
        <v>18</v>
      </c>
      <c r="E9" s="31"/>
      <c r="F9" s="24" t="s">
        <v>1</v>
      </c>
      <c r="G9" s="31"/>
      <c r="H9" s="31"/>
      <c r="I9" s="91" t="s">
        <v>19</v>
      </c>
      <c r="J9" s="24" t="s">
        <v>1</v>
      </c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31"/>
      <c r="D10" s="26" t="s">
        <v>20</v>
      </c>
      <c r="E10" s="31"/>
      <c r="F10" s="24" t="s">
        <v>21</v>
      </c>
      <c r="G10" s="31"/>
      <c r="H10" s="31"/>
      <c r="I10" s="91" t="s">
        <v>22</v>
      </c>
      <c r="J10" s="54" t="str">
        <f>'Rekapitulace stavby'!AN8</f>
        <v>18. 9. 2019</v>
      </c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90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24</v>
      </c>
      <c r="E12" s="31"/>
      <c r="F12" s="31"/>
      <c r="G12" s="31"/>
      <c r="H12" s="31"/>
      <c r="I12" s="91" t="s">
        <v>25</v>
      </c>
      <c r="J12" s="24" t="s">
        <v>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2"/>
      <c r="C13" s="31"/>
      <c r="D13" s="31"/>
      <c r="E13" s="24" t="s">
        <v>26</v>
      </c>
      <c r="F13" s="31"/>
      <c r="G13" s="31"/>
      <c r="H13" s="31"/>
      <c r="I13" s="91" t="s">
        <v>27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90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2"/>
      <c r="C15" s="31"/>
      <c r="D15" s="26" t="s">
        <v>28</v>
      </c>
      <c r="E15" s="31"/>
      <c r="F15" s="31"/>
      <c r="G15" s="31"/>
      <c r="H15" s="31"/>
      <c r="I15" s="91" t="s">
        <v>25</v>
      </c>
      <c r="J15" s="27" t="str">
        <f>'Rekapitulace stavby'!AN13</f>
        <v>Vyplň údaj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2"/>
      <c r="C16" s="31"/>
      <c r="D16" s="31"/>
      <c r="E16" s="245" t="str">
        <f>'Rekapitulace stavby'!E14</f>
        <v>Vyplň údaj</v>
      </c>
      <c r="F16" s="237"/>
      <c r="G16" s="237"/>
      <c r="H16" s="237"/>
      <c r="I16" s="91" t="s">
        <v>27</v>
      </c>
      <c r="J16" s="27" t="str">
        <f>'Rekapitulace stavby'!AN14</f>
        <v>Vyplň údaj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90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6" t="s">
        <v>30</v>
      </c>
      <c r="E18" s="31"/>
      <c r="F18" s="31"/>
      <c r="G18" s="31"/>
      <c r="H18" s="31"/>
      <c r="I18" s="91" t="s">
        <v>25</v>
      </c>
      <c r="J18" s="24" t="s">
        <v>1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4" t="s">
        <v>31</v>
      </c>
      <c r="F19" s="31"/>
      <c r="G19" s="31"/>
      <c r="H19" s="31"/>
      <c r="I19" s="91" t="s">
        <v>27</v>
      </c>
      <c r="J19" s="24" t="s">
        <v>1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90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6" t="s">
        <v>33</v>
      </c>
      <c r="E21" s="31"/>
      <c r="F21" s="31"/>
      <c r="G21" s="31"/>
      <c r="H21" s="31"/>
      <c r="I21" s="91" t="s">
        <v>25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4" t="s">
        <v>34</v>
      </c>
      <c r="F22" s="31"/>
      <c r="G22" s="31"/>
      <c r="H22" s="31"/>
      <c r="I22" s="91" t="s">
        <v>27</v>
      </c>
      <c r="J22" s="24" t="s">
        <v>1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90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6" t="s">
        <v>35</v>
      </c>
      <c r="E24" s="31"/>
      <c r="F24" s="31"/>
      <c r="G24" s="31"/>
      <c r="H24" s="31"/>
      <c r="I24" s="90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92"/>
      <c r="B25" s="93"/>
      <c r="C25" s="92"/>
      <c r="D25" s="92"/>
      <c r="E25" s="241" t="s">
        <v>1</v>
      </c>
      <c r="F25" s="241"/>
      <c r="G25" s="241"/>
      <c r="H25" s="241"/>
      <c r="I25" s="94"/>
      <c r="J25" s="92"/>
      <c r="K25" s="92"/>
      <c r="L25" s="95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90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5"/>
      <c r="E27" s="65"/>
      <c r="F27" s="65"/>
      <c r="G27" s="65"/>
      <c r="H27" s="65"/>
      <c r="I27" s="96"/>
      <c r="J27" s="65"/>
      <c r="K27" s="65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97" t="s">
        <v>36</v>
      </c>
      <c r="E28" s="31"/>
      <c r="F28" s="31"/>
      <c r="G28" s="31"/>
      <c r="H28" s="31"/>
      <c r="I28" s="90"/>
      <c r="J28" s="70">
        <f>ROUND(J124,2)</f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96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31"/>
      <c r="E30" s="31"/>
      <c r="F30" s="35" t="s">
        <v>38</v>
      </c>
      <c r="G30" s="31"/>
      <c r="H30" s="31"/>
      <c r="I30" s="98" t="s">
        <v>37</v>
      </c>
      <c r="J30" s="35" t="s">
        <v>39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99" t="s">
        <v>40</v>
      </c>
      <c r="E31" s="26" t="s">
        <v>41</v>
      </c>
      <c r="F31" s="100">
        <f>ROUND((SUM(BE124:BE225)),2)</f>
        <v>0</v>
      </c>
      <c r="G31" s="31"/>
      <c r="H31" s="31"/>
      <c r="I31" s="101">
        <v>0.21</v>
      </c>
      <c r="J31" s="100">
        <f>ROUND(((SUM(BE124:BE225))*I31),2)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26" t="s">
        <v>42</v>
      </c>
      <c r="F32" s="100">
        <f>ROUND((SUM(BF124:BF225)),2)</f>
        <v>0</v>
      </c>
      <c r="G32" s="31"/>
      <c r="H32" s="31"/>
      <c r="I32" s="101">
        <v>0.15</v>
      </c>
      <c r="J32" s="100">
        <f>ROUND(((SUM(BF124:BF225))*I32),2)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31"/>
      <c r="E33" s="26" t="s">
        <v>43</v>
      </c>
      <c r="F33" s="100">
        <f>ROUND((SUM(BG124:BG225)),2)</f>
        <v>0</v>
      </c>
      <c r="G33" s="31"/>
      <c r="H33" s="31"/>
      <c r="I33" s="101">
        <v>0.21</v>
      </c>
      <c r="J33" s="100">
        <f>0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6" t="s">
        <v>44</v>
      </c>
      <c r="F34" s="100">
        <f>ROUND((SUM(BH124:BH225)),2)</f>
        <v>0</v>
      </c>
      <c r="G34" s="31"/>
      <c r="H34" s="31"/>
      <c r="I34" s="101">
        <v>0.15</v>
      </c>
      <c r="J34" s="100">
        <f>0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45</v>
      </c>
      <c r="F35" s="100">
        <f>ROUND((SUM(BI124:BI225)),2)</f>
        <v>0</v>
      </c>
      <c r="G35" s="31"/>
      <c r="H35" s="31"/>
      <c r="I35" s="101">
        <v>0</v>
      </c>
      <c r="J35" s="100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90"/>
      <c r="J36" s="31"/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102"/>
      <c r="D37" s="103" t="s">
        <v>46</v>
      </c>
      <c r="E37" s="59"/>
      <c r="F37" s="59"/>
      <c r="G37" s="104" t="s">
        <v>47</v>
      </c>
      <c r="H37" s="105" t="s">
        <v>48</v>
      </c>
      <c r="I37" s="106"/>
      <c r="J37" s="107">
        <f>SUM(J28:J35)</f>
        <v>0</v>
      </c>
      <c r="K37" s="108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31"/>
      <c r="E38" s="31"/>
      <c r="F38" s="31"/>
      <c r="G38" s="31"/>
      <c r="H38" s="31"/>
      <c r="I38" s="90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9"/>
      <c r="I39" s="87"/>
      <c r="L39" s="19"/>
    </row>
    <row r="40" spans="2:12" s="1" customFormat="1" ht="14.45" customHeight="1">
      <c r="B40" s="19"/>
      <c r="I40" s="87"/>
      <c r="L40" s="19"/>
    </row>
    <row r="41" spans="2:12" s="1" customFormat="1" ht="14.45" customHeight="1">
      <c r="B41" s="19"/>
      <c r="I41" s="87"/>
      <c r="L41" s="19"/>
    </row>
    <row r="42" spans="2:12" s="1" customFormat="1" ht="14.45" customHeight="1">
      <c r="B42" s="19"/>
      <c r="I42" s="87"/>
      <c r="L42" s="19"/>
    </row>
    <row r="43" spans="2:12" s="1" customFormat="1" ht="14.45" customHeight="1">
      <c r="B43" s="19"/>
      <c r="I43" s="87"/>
      <c r="L43" s="19"/>
    </row>
    <row r="44" spans="2:12" s="1" customFormat="1" ht="14.45" customHeight="1">
      <c r="B44" s="19"/>
      <c r="I44" s="87"/>
      <c r="L44" s="19"/>
    </row>
    <row r="45" spans="2:12" s="1" customFormat="1" ht="14.45" customHeight="1">
      <c r="B45" s="19"/>
      <c r="I45" s="87"/>
      <c r="L45" s="19"/>
    </row>
    <row r="46" spans="2:12" s="1" customFormat="1" ht="14.45" customHeight="1">
      <c r="B46" s="19"/>
      <c r="I46" s="87"/>
      <c r="L46" s="19"/>
    </row>
    <row r="47" spans="2:12" s="1" customFormat="1" ht="14.45" customHeight="1">
      <c r="B47" s="19"/>
      <c r="I47" s="87"/>
      <c r="L47" s="19"/>
    </row>
    <row r="48" spans="2:12" s="1" customFormat="1" ht="14.45" customHeight="1">
      <c r="B48" s="19"/>
      <c r="I48" s="87"/>
      <c r="L48" s="19"/>
    </row>
    <row r="49" spans="2:12" s="1" customFormat="1" ht="14.45" customHeight="1">
      <c r="B49" s="19"/>
      <c r="I49" s="87"/>
      <c r="L49" s="19"/>
    </row>
    <row r="50" spans="2:12" s="2" customFormat="1" ht="14.45" customHeight="1">
      <c r="B50" s="41"/>
      <c r="D50" s="42" t="s">
        <v>49</v>
      </c>
      <c r="E50" s="43"/>
      <c r="F50" s="43"/>
      <c r="G50" s="42" t="s">
        <v>50</v>
      </c>
      <c r="H50" s="43"/>
      <c r="I50" s="109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51</v>
      </c>
      <c r="E61" s="34"/>
      <c r="F61" s="110" t="s">
        <v>52</v>
      </c>
      <c r="G61" s="44" t="s">
        <v>51</v>
      </c>
      <c r="H61" s="34"/>
      <c r="I61" s="111"/>
      <c r="J61" s="112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113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51</v>
      </c>
      <c r="E76" s="34"/>
      <c r="F76" s="110" t="s">
        <v>52</v>
      </c>
      <c r="G76" s="44" t="s">
        <v>51</v>
      </c>
      <c r="H76" s="34"/>
      <c r="I76" s="111"/>
      <c r="J76" s="112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4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15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85</v>
      </c>
      <c r="D82" s="31"/>
      <c r="E82" s="31"/>
      <c r="F82" s="31"/>
      <c r="G82" s="31"/>
      <c r="H82" s="31"/>
      <c r="I82" s="90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0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0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7" customHeight="1">
      <c r="A85" s="31"/>
      <c r="B85" s="32"/>
      <c r="C85" s="31"/>
      <c r="D85" s="31"/>
      <c r="E85" s="220" t="str">
        <f>E7</f>
        <v>Stavební úpravy zpevněné plochy a oplocení - Areál Gymnázia Poděbrady - Změna</v>
      </c>
      <c r="F85" s="244"/>
      <c r="G85" s="244"/>
      <c r="H85" s="244"/>
      <c r="I85" s="90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90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1"/>
      <c r="E87" s="31"/>
      <c r="F87" s="24" t="str">
        <f>F10</f>
        <v>Areál Gymnázia Poděbrady</v>
      </c>
      <c r="G87" s="31"/>
      <c r="H87" s="31"/>
      <c r="I87" s="91" t="s">
        <v>22</v>
      </c>
      <c r="J87" s="54" t="str">
        <f>IF(J10="","",J10)</f>
        <v>18. 9. 2019</v>
      </c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0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1"/>
      <c r="E89" s="31"/>
      <c r="F89" s="24" t="str">
        <f>E13</f>
        <v>Středočeský kraj</v>
      </c>
      <c r="G89" s="31"/>
      <c r="H89" s="31"/>
      <c r="I89" s="91" t="s">
        <v>30</v>
      </c>
      <c r="J89" s="29" t="str">
        <f>E19</f>
        <v>ANDAMI s.r.o.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1"/>
      <c r="E90" s="31"/>
      <c r="F90" s="24" t="str">
        <f>IF(E16="","",E16)</f>
        <v>Vyplň údaj</v>
      </c>
      <c r="G90" s="31"/>
      <c r="H90" s="31"/>
      <c r="I90" s="91" t="s">
        <v>33</v>
      </c>
      <c r="J90" s="29" t="str">
        <f>E22</f>
        <v>Michal Kubelka</v>
      </c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1"/>
      <c r="D91" s="31"/>
      <c r="E91" s="31"/>
      <c r="F91" s="31"/>
      <c r="G91" s="31"/>
      <c r="H91" s="31"/>
      <c r="I91" s="90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16" t="s">
        <v>86</v>
      </c>
      <c r="D92" s="102"/>
      <c r="E92" s="102"/>
      <c r="F92" s="102"/>
      <c r="G92" s="102"/>
      <c r="H92" s="102"/>
      <c r="I92" s="117"/>
      <c r="J92" s="118" t="s">
        <v>87</v>
      </c>
      <c r="K92" s="102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0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19" t="s">
        <v>88</v>
      </c>
      <c r="D94" s="31"/>
      <c r="E94" s="31"/>
      <c r="F94" s="31"/>
      <c r="G94" s="31"/>
      <c r="H94" s="31"/>
      <c r="I94" s="90"/>
      <c r="J94" s="70">
        <f>J124</f>
        <v>0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6" t="s">
        <v>89</v>
      </c>
    </row>
    <row r="95" spans="2:12" s="9" customFormat="1" ht="24.95" customHeight="1">
      <c r="B95" s="120"/>
      <c r="D95" s="121" t="s">
        <v>90</v>
      </c>
      <c r="E95" s="122"/>
      <c r="F95" s="122"/>
      <c r="G95" s="122"/>
      <c r="H95" s="122"/>
      <c r="I95" s="123"/>
      <c r="J95" s="124">
        <f>J125</f>
        <v>0</v>
      </c>
      <c r="L95" s="120"/>
    </row>
    <row r="96" spans="2:12" s="10" customFormat="1" ht="19.9" customHeight="1">
      <c r="B96" s="125"/>
      <c r="D96" s="126" t="s">
        <v>91</v>
      </c>
      <c r="E96" s="127"/>
      <c r="F96" s="127"/>
      <c r="G96" s="127"/>
      <c r="H96" s="127"/>
      <c r="I96" s="128"/>
      <c r="J96" s="129">
        <f>J126</f>
        <v>0</v>
      </c>
      <c r="L96" s="125"/>
    </row>
    <row r="97" spans="2:12" s="10" customFormat="1" ht="19.9" customHeight="1">
      <c r="B97" s="125"/>
      <c r="D97" s="126" t="s">
        <v>92</v>
      </c>
      <c r="E97" s="127"/>
      <c r="F97" s="127"/>
      <c r="G97" s="127"/>
      <c r="H97" s="127"/>
      <c r="I97" s="128"/>
      <c r="J97" s="129">
        <f>J164</f>
        <v>0</v>
      </c>
      <c r="L97" s="125"/>
    </row>
    <row r="98" spans="2:12" s="10" customFormat="1" ht="19.9" customHeight="1">
      <c r="B98" s="125"/>
      <c r="D98" s="126" t="s">
        <v>93</v>
      </c>
      <c r="E98" s="127"/>
      <c r="F98" s="127"/>
      <c r="G98" s="127"/>
      <c r="H98" s="127"/>
      <c r="I98" s="128"/>
      <c r="J98" s="129">
        <f>J187</f>
        <v>0</v>
      </c>
      <c r="L98" s="125"/>
    </row>
    <row r="99" spans="2:12" s="10" customFormat="1" ht="19.9" customHeight="1">
      <c r="B99" s="125"/>
      <c r="D99" s="126" t="s">
        <v>94</v>
      </c>
      <c r="E99" s="127"/>
      <c r="F99" s="127"/>
      <c r="G99" s="127"/>
      <c r="H99" s="127"/>
      <c r="I99" s="128"/>
      <c r="J99" s="129">
        <f>J195</f>
        <v>0</v>
      </c>
      <c r="L99" s="125"/>
    </row>
    <row r="100" spans="2:12" s="10" customFormat="1" ht="19.9" customHeight="1">
      <c r="B100" s="125"/>
      <c r="D100" s="126" t="s">
        <v>95</v>
      </c>
      <c r="E100" s="127"/>
      <c r="F100" s="127"/>
      <c r="G100" s="127"/>
      <c r="H100" s="127"/>
      <c r="I100" s="128"/>
      <c r="J100" s="129">
        <f>J199</f>
        <v>0</v>
      </c>
      <c r="L100" s="125"/>
    </row>
    <row r="101" spans="2:12" s="10" customFormat="1" ht="19.9" customHeight="1">
      <c r="B101" s="125"/>
      <c r="D101" s="126" t="s">
        <v>96</v>
      </c>
      <c r="E101" s="127"/>
      <c r="F101" s="127"/>
      <c r="G101" s="127"/>
      <c r="H101" s="127"/>
      <c r="I101" s="128"/>
      <c r="J101" s="129">
        <f>J206</f>
        <v>0</v>
      </c>
      <c r="L101" s="125"/>
    </row>
    <row r="102" spans="2:12" s="9" customFormat="1" ht="24.95" customHeight="1">
      <c r="B102" s="120"/>
      <c r="D102" s="121" t="s">
        <v>97</v>
      </c>
      <c r="E102" s="122"/>
      <c r="F102" s="122"/>
      <c r="G102" s="122"/>
      <c r="H102" s="122"/>
      <c r="I102" s="123"/>
      <c r="J102" s="124">
        <f>J209</f>
        <v>0</v>
      </c>
      <c r="L102" s="120"/>
    </row>
    <row r="103" spans="2:12" s="10" customFormat="1" ht="19.9" customHeight="1">
      <c r="B103" s="125"/>
      <c r="D103" s="126" t="s">
        <v>98</v>
      </c>
      <c r="E103" s="127"/>
      <c r="F103" s="127"/>
      <c r="G103" s="127"/>
      <c r="H103" s="127"/>
      <c r="I103" s="128"/>
      <c r="J103" s="129">
        <f>J210</f>
        <v>0</v>
      </c>
      <c r="L103" s="125"/>
    </row>
    <row r="104" spans="2:12" s="10" customFormat="1" ht="19.9" customHeight="1">
      <c r="B104" s="125"/>
      <c r="D104" s="126" t="s">
        <v>99</v>
      </c>
      <c r="E104" s="127"/>
      <c r="F104" s="127"/>
      <c r="G104" s="127"/>
      <c r="H104" s="127"/>
      <c r="I104" s="128"/>
      <c r="J104" s="129">
        <f>J215</f>
        <v>0</v>
      </c>
      <c r="L104" s="125"/>
    </row>
    <row r="105" spans="2:12" s="10" customFormat="1" ht="19.9" customHeight="1">
      <c r="B105" s="125"/>
      <c r="D105" s="126" t="s">
        <v>100</v>
      </c>
      <c r="E105" s="127"/>
      <c r="F105" s="127"/>
      <c r="G105" s="127"/>
      <c r="H105" s="127"/>
      <c r="I105" s="128"/>
      <c r="J105" s="129">
        <f>J220</f>
        <v>0</v>
      </c>
      <c r="L105" s="125"/>
    </row>
    <row r="106" spans="2:12" s="10" customFormat="1" ht="19.9" customHeight="1">
      <c r="B106" s="125"/>
      <c r="D106" s="126" t="s">
        <v>101</v>
      </c>
      <c r="E106" s="127"/>
      <c r="F106" s="127"/>
      <c r="G106" s="127"/>
      <c r="H106" s="127"/>
      <c r="I106" s="128"/>
      <c r="J106" s="129">
        <f>J223</f>
        <v>0</v>
      </c>
      <c r="L106" s="125"/>
    </row>
    <row r="107" spans="1:31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90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46"/>
      <c r="C108" s="47"/>
      <c r="D108" s="47"/>
      <c r="E108" s="47"/>
      <c r="F108" s="47"/>
      <c r="G108" s="47"/>
      <c r="H108" s="47"/>
      <c r="I108" s="114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48"/>
      <c r="C112" s="49"/>
      <c r="D112" s="49"/>
      <c r="E112" s="49"/>
      <c r="F112" s="49"/>
      <c r="G112" s="49"/>
      <c r="H112" s="49"/>
      <c r="I112" s="115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102</v>
      </c>
      <c r="D113" s="31"/>
      <c r="E113" s="31"/>
      <c r="F113" s="31"/>
      <c r="G113" s="31"/>
      <c r="H113" s="31"/>
      <c r="I113" s="90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0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1"/>
      <c r="E115" s="31"/>
      <c r="F115" s="31"/>
      <c r="G115" s="31"/>
      <c r="H115" s="31"/>
      <c r="I115" s="90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7" customHeight="1">
      <c r="A116" s="31"/>
      <c r="B116" s="32"/>
      <c r="C116" s="31"/>
      <c r="D116" s="31"/>
      <c r="E116" s="220" t="str">
        <f>E7</f>
        <v>Stavební úpravy zpevněné plochy a oplocení - Areál Gymnázia Poděbrady - Změna</v>
      </c>
      <c r="F116" s="244"/>
      <c r="G116" s="244"/>
      <c r="H116" s="244"/>
      <c r="I116" s="90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90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1"/>
      <c r="E118" s="31"/>
      <c r="F118" s="24" t="str">
        <f>F10</f>
        <v>Areál Gymnázia Poděbrady</v>
      </c>
      <c r="G118" s="31"/>
      <c r="H118" s="31"/>
      <c r="I118" s="91" t="s">
        <v>22</v>
      </c>
      <c r="J118" s="54" t="str">
        <f>IF(J10="","",J10)</f>
        <v>18. 9. 2019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90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24</v>
      </c>
      <c r="D120" s="31"/>
      <c r="E120" s="31"/>
      <c r="F120" s="24" t="str">
        <f>E13</f>
        <v>Středočeský kraj</v>
      </c>
      <c r="G120" s="31"/>
      <c r="H120" s="31"/>
      <c r="I120" s="91" t="s">
        <v>30</v>
      </c>
      <c r="J120" s="29" t="str">
        <f>E19</f>
        <v>ANDAMI s.r.o.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28</v>
      </c>
      <c r="D121" s="31"/>
      <c r="E121" s="31"/>
      <c r="F121" s="24" t="str">
        <f>IF(E16="","",E16)</f>
        <v>Vyplň údaj</v>
      </c>
      <c r="G121" s="31"/>
      <c r="H121" s="31"/>
      <c r="I121" s="91" t="s">
        <v>33</v>
      </c>
      <c r="J121" s="29" t="str">
        <f>E22</f>
        <v>Michal Kubelka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1"/>
      <c r="D122" s="31"/>
      <c r="E122" s="31"/>
      <c r="F122" s="31"/>
      <c r="G122" s="31"/>
      <c r="H122" s="31"/>
      <c r="I122" s="90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30"/>
      <c r="B123" s="131"/>
      <c r="C123" s="132" t="s">
        <v>103</v>
      </c>
      <c r="D123" s="133" t="s">
        <v>61</v>
      </c>
      <c r="E123" s="133" t="s">
        <v>57</v>
      </c>
      <c r="F123" s="133" t="s">
        <v>58</v>
      </c>
      <c r="G123" s="133" t="s">
        <v>104</v>
      </c>
      <c r="H123" s="133" t="s">
        <v>105</v>
      </c>
      <c r="I123" s="134" t="s">
        <v>106</v>
      </c>
      <c r="J123" s="135" t="s">
        <v>87</v>
      </c>
      <c r="K123" s="136" t="s">
        <v>107</v>
      </c>
      <c r="L123" s="137"/>
      <c r="M123" s="61" t="s">
        <v>1</v>
      </c>
      <c r="N123" s="62" t="s">
        <v>40</v>
      </c>
      <c r="O123" s="62" t="s">
        <v>108</v>
      </c>
      <c r="P123" s="62" t="s">
        <v>109</v>
      </c>
      <c r="Q123" s="62" t="s">
        <v>110</v>
      </c>
      <c r="R123" s="62" t="s">
        <v>111</v>
      </c>
      <c r="S123" s="62" t="s">
        <v>112</v>
      </c>
      <c r="T123" s="63" t="s">
        <v>113</v>
      </c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63" s="2" customFormat="1" ht="22.9" customHeight="1">
      <c r="A124" s="31"/>
      <c r="B124" s="32"/>
      <c r="C124" s="68" t="s">
        <v>114</v>
      </c>
      <c r="D124" s="31"/>
      <c r="E124" s="31"/>
      <c r="F124" s="31"/>
      <c r="G124" s="31"/>
      <c r="H124" s="31"/>
      <c r="I124" s="90"/>
      <c r="J124" s="138">
        <f>BK124</f>
        <v>0</v>
      </c>
      <c r="K124" s="31"/>
      <c r="L124" s="32"/>
      <c r="M124" s="64"/>
      <c r="N124" s="55"/>
      <c r="O124" s="65"/>
      <c r="P124" s="139">
        <f>P125+P209</f>
        <v>0</v>
      </c>
      <c r="Q124" s="65"/>
      <c r="R124" s="139">
        <f>R125+R209</f>
        <v>41.43748834</v>
      </c>
      <c r="S124" s="65"/>
      <c r="T124" s="140">
        <f>T125+T209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75</v>
      </c>
      <c r="AU124" s="16" t="s">
        <v>89</v>
      </c>
      <c r="BK124" s="141">
        <f>BK125+BK209</f>
        <v>0</v>
      </c>
    </row>
    <row r="125" spans="2:63" s="12" customFormat="1" ht="25.9" customHeight="1">
      <c r="B125" s="142"/>
      <c r="D125" s="143" t="s">
        <v>75</v>
      </c>
      <c r="E125" s="144" t="s">
        <v>115</v>
      </c>
      <c r="F125" s="144" t="s">
        <v>116</v>
      </c>
      <c r="I125" s="145"/>
      <c r="J125" s="146">
        <f>BK125</f>
        <v>0</v>
      </c>
      <c r="L125" s="142"/>
      <c r="M125" s="147"/>
      <c r="N125" s="148"/>
      <c r="O125" s="148"/>
      <c r="P125" s="149">
        <f>P126+P164+P187+P195+P199+P206</f>
        <v>0</v>
      </c>
      <c r="Q125" s="148"/>
      <c r="R125" s="149">
        <f>R126+R164+R187+R195+R199+R206</f>
        <v>41.43748834</v>
      </c>
      <c r="S125" s="148"/>
      <c r="T125" s="150">
        <f>T126+T164+T187+T195+T199+T206</f>
        <v>0</v>
      </c>
      <c r="AR125" s="143" t="s">
        <v>81</v>
      </c>
      <c r="AT125" s="151" t="s">
        <v>75</v>
      </c>
      <c r="AU125" s="151" t="s">
        <v>76</v>
      </c>
      <c r="AY125" s="143" t="s">
        <v>117</v>
      </c>
      <c r="BK125" s="152">
        <f>BK126+BK164+BK187+BK195+BK199+BK206</f>
        <v>0</v>
      </c>
    </row>
    <row r="126" spans="2:63" s="12" customFormat="1" ht="22.9" customHeight="1">
      <c r="B126" s="142"/>
      <c r="D126" s="143" t="s">
        <v>75</v>
      </c>
      <c r="E126" s="153" t="s">
        <v>81</v>
      </c>
      <c r="F126" s="153" t="s">
        <v>118</v>
      </c>
      <c r="I126" s="145"/>
      <c r="J126" s="154">
        <f>BK126</f>
        <v>0</v>
      </c>
      <c r="L126" s="142"/>
      <c r="M126" s="147"/>
      <c r="N126" s="148"/>
      <c r="O126" s="148"/>
      <c r="P126" s="149">
        <f>SUM(P127:P163)</f>
        <v>0</v>
      </c>
      <c r="Q126" s="148"/>
      <c r="R126" s="149">
        <f>SUM(R127:R163)</f>
        <v>0.001845</v>
      </c>
      <c r="S126" s="148"/>
      <c r="T126" s="150">
        <f>SUM(T127:T163)</f>
        <v>0</v>
      </c>
      <c r="AR126" s="143" t="s">
        <v>81</v>
      </c>
      <c r="AT126" s="151" t="s">
        <v>75</v>
      </c>
      <c r="AU126" s="151" t="s">
        <v>81</v>
      </c>
      <c r="AY126" s="143" t="s">
        <v>117</v>
      </c>
      <c r="BK126" s="152">
        <f>SUM(BK127:BK163)</f>
        <v>0</v>
      </c>
    </row>
    <row r="127" spans="1:65" s="2" customFormat="1" ht="16.5" customHeight="1">
      <c r="A127" s="31"/>
      <c r="B127" s="155"/>
      <c r="C127" s="156" t="s">
        <v>81</v>
      </c>
      <c r="D127" s="156" t="s">
        <v>119</v>
      </c>
      <c r="E127" s="157" t="s">
        <v>120</v>
      </c>
      <c r="F127" s="158" t="s">
        <v>121</v>
      </c>
      <c r="G127" s="159" t="s">
        <v>122</v>
      </c>
      <c r="H127" s="160">
        <v>18.436</v>
      </c>
      <c r="I127" s="161"/>
      <c r="J127" s="162">
        <f>ROUND(I127*H127,2)</f>
        <v>0</v>
      </c>
      <c r="K127" s="163"/>
      <c r="L127" s="32"/>
      <c r="M127" s="164" t="s">
        <v>1</v>
      </c>
      <c r="N127" s="165" t="s">
        <v>41</v>
      </c>
      <c r="O127" s="57"/>
      <c r="P127" s="166">
        <f>O127*H127</f>
        <v>0</v>
      </c>
      <c r="Q127" s="166">
        <v>0</v>
      </c>
      <c r="R127" s="166">
        <f>Q127*H127</f>
        <v>0</v>
      </c>
      <c r="S127" s="166">
        <v>0</v>
      </c>
      <c r="T127" s="167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8" t="s">
        <v>123</v>
      </c>
      <c r="AT127" s="168" t="s">
        <v>119</v>
      </c>
      <c r="AU127" s="168" t="s">
        <v>83</v>
      </c>
      <c r="AY127" s="16" t="s">
        <v>117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6" t="s">
        <v>81</v>
      </c>
      <c r="BK127" s="169">
        <f>ROUND(I127*H127,2)</f>
        <v>0</v>
      </c>
      <c r="BL127" s="16" t="s">
        <v>123</v>
      </c>
      <c r="BM127" s="168" t="s">
        <v>124</v>
      </c>
    </row>
    <row r="128" spans="1:47" s="2" customFormat="1" ht="29.25">
      <c r="A128" s="31"/>
      <c r="B128" s="32"/>
      <c r="C128" s="31"/>
      <c r="D128" s="170" t="s">
        <v>125</v>
      </c>
      <c r="E128" s="31"/>
      <c r="F128" s="171" t="s">
        <v>126</v>
      </c>
      <c r="G128" s="31"/>
      <c r="H128" s="31"/>
      <c r="I128" s="90"/>
      <c r="J128" s="31"/>
      <c r="K128" s="31"/>
      <c r="L128" s="32"/>
      <c r="M128" s="172"/>
      <c r="N128" s="173"/>
      <c r="O128" s="57"/>
      <c r="P128" s="57"/>
      <c r="Q128" s="57"/>
      <c r="R128" s="57"/>
      <c r="S128" s="57"/>
      <c r="T128" s="58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125</v>
      </c>
      <c r="AU128" s="16" t="s">
        <v>83</v>
      </c>
    </row>
    <row r="129" spans="2:51" s="13" customFormat="1" ht="11.25">
      <c r="B129" s="174"/>
      <c r="D129" s="170" t="s">
        <v>127</v>
      </c>
      <c r="E129" s="175" t="s">
        <v>1</v>
      </c>
      <c r="F129" s="176" t="s">
        <v>128</v>
      </c>
      <c r="H129" s="177">
        <v>18.436</v>
      </c>
      <c r="I129" s="178"/>
      <c r="L129" s="174"/>
      <c r="M129" s="179"/>
      <c r="N129" s="180"/>
      <c r="O129" s="180"/>
      <c r="P129" s="180"/>
      <c r="Q129" s="180"/>
      <c r="R129" s="180"/>
      <c r="S129" s="180"/>
      <c r="T129" s="181"/>
      <c r="AT129" s="175" t="s">
        <v>127</v>
      </c>
      <c r="AU129" s="175" t="s">
        <v>83</v>
      </c>
      <c r="AV129" s="13" t="s">
        <v>83</v>
      </c>
      <c r="AW129" s="13" t="s">
        <v>32</v>
      </c>
      <c r="AX129" s="13" t="s">
        <v>81</v>
      </c>
      <c r="AY129" s="175" t="s">
        <v>117</v>
      </c>
    </row>
    <row r="130" spans="1:65" s="2" customFormat="1" ht="24" customHeight="1">
      <c r="A130" s="31"/>
      <c r="B130" s="155"/>
      <c r="C130" s="156" t="s">
        <v>83</v>
      </c>
      <c r="D130" s="156" t="s">
        <v>119</v>
      </c>
      <c r="E130" s="157" t="s">
        <v>129</v>
      </c>
      <c r="F130" s="158" t="s">
        <v>130</v>
      </c>
      <c r="G130" s="159" t="s">
        <v>122</v>
      </c>
      <c r="H130" s="160">
        <v>11.061</v>
      </c>
      <c r="I130" s="161"/>
      <c r="J130" s="162">
        <f>ROUND(I130*H130,2)</f>
        <v>0</v>
      </c>
      <c r="K130" s="163"/>
      <c r="L130" s="32"/>
      <c r="M130" s="164" t="s">
        <v>1</v>
      </c>
      <c r="N130" s="165" t="s">
        <v>41</v>
      </c>
      <c r="O130" s="57"/>
      <c r="P130" s="166">
        <f>O130*H130</f>
        <v>0</v>
      </c>
      <c r="Q130" s="166">
        <v>0</v>
      </c>
      <c r="R130" s="166">
        <f>Q130*H130</f>
        <v>0</v>
      </c>
      <c r="S130" s="166">
        <v>0</v>
      </c>
      <c r="T130" s="16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8" t="s">
        <v>123</v>
      </c>
      <c r="AT130" s="168" t="s">
        <v>119</v>
      </c>
      <c r="AU130" s="168" t="s">
        <v>83</v>
      </c>
      <c r="AY130" s="16" t="s">
        <v>117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6" t="s">
        <v>81</v>
      </c>
      <c r="BK130" s="169">
        <f>ROUND(I130*H130,2)</f>
        <v>0</v>
      </c>
      <c r="BL130" s="16" t="s">
        <v>123</v>
      </c>
      <c r="BM130" s="168" t="s">
        <v>131</v>
      </c>
    </row>
    <row r="131" spans="1:47" s="2" customFormat="1" ht="39">
      <c r="A131" s="31"/>
      <c r="B131" s="32"/>
      <c r="C131" s="31"/>
      <c r="D131" s="170" t="s">
        <v>125</v>
      </c>
      <c r="E131" s="31"/>
      <c r="F131" s="171" t="s">
        <v>132</v>
      </c>
      <c r="G131" s="31"/>
      <c r="H131" s="31"/>
      <c r="I131" s="90"/>
      <c r="J131" s="31"/>
      <c r="K131" s="31"/>
      <c r="L131" s="32"/>
      <c r="M131" s="172"/>
      <c r="N131" s="173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125</v>
      </c>
      <c r="AU131" s="16" t="s">
        <v>83</v>
      </c>
    </row>
    <row r="132" spans="2:51" s="13" customFormat="1" ht="11.25">
      <c r="B132" s="174"/>
      <c r="D132" s="170" t="s">
        <v>127</v>
      </c>
      <c r="E132" s="175" t="s">
        <v>1</v>
      </c>
      <c r="F132" s="176" t="s">
        <v>133</v>
      </c>
      <c r="H132" s="177">
        <v>11.061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127</v>
      </c>
      <c r="AU132" s="175" t="s">
        <v>83</v>
      </c>
      <c r="AV132" s="13" t="s">
        <v>83</v>
      </c>
      <c r="AW132" s="13" t="s">
        <v>32</v>
      </c>
      <c r="AX132" s="13" t="s">
        <v>81</v>
      </c>
      <c r="AY132" s="175" t="s">
        <v>117</v>
      </c>
    </row>
    <row r="133" spans="1:65" s="2" customFormat="1" ht="24" customHeight="1">
      <c r="A133" s="31"/>
      <c r="B133" s="155"/>
      <c r="C133" s="156" t="s">
        <v>134</v>
      </c>
      <c r="D133" s="156" t="s">
        <v>119</v>
      </c>
      <c r="E133" s="157" t="s">
        <v>135</v>
      </c>
      <c r="F133" s="158" t="s">
        <v>136</v>
      </c>
      <c r="G133" s="159" t="s">
        <v>122</v>
      </c>
      <c r="H133" s="160">
        <v>11.061</v>
      </c>
      <c r="I133" s="161"/>
      <c r="J133" s="162">
        <f>ROUND(I133*H133,2)</f>
        <v>0</v>
      </c>
      <c r="K133" s="163"/>
      <c r="L133" s="32"/>
      <c r="M133" s="164" t="s">
        <v>1</v>
      </c>
      <c r="N133" s="165" t="s">
        <v>41</v>
      </c>
      <c r="O133" s="57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8" t="s">
        <v>123</v>
      </c>
      <c r="AT133" s="168" t="s">
        <v>119</v>
      </c>
      <c r="AU133" s="168" t="s">
        <v>83</v>
      </c>
      <c r="AY133" s="16" t="s">
        <v>117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6" t="s">
        <v>81</v>
      </c>
      <c r="BK133" s="169">
        <f>ROUND(I133*H133,2)</f>
        <v>0</v>
      </c>
      <c r="BL133" s="16" t="s">
        <v>123</v>
      </c>
      <c r="BM133" s="168" t="s">
        <v>137</v>
      </c>
    </row>
    <row r="134" spans="1:47" s="2" customFormat="1" ht="39">
      <c r="A134" s="31"/>
      <c r="B134" s="32"/>
      <c r="C134" s="31"/>
      <c r="D134" s="170" t="s">
        <v>125</v>
      </c>
      <c r="E134" s="31"/>
      <c r="F134" s="171" t="s">
        <v>138</v>
      </c>
      <c r="G134" s="31"/>
      <c r="H134" s="31"/>
      <c r="I134" s="90"/>
      <c r="J134" s="31"/>
      <c r="K134" s="31"/>
      <c r="L134" s="32"/>
      <c r="M134" s="172"/>
      <c r="N134" s="173"/>
      <c r="O134" s="57"/>
      <c r="P134" s="57"/>
      <c r="Q134" s="57"/>
      <c r="R134" s="57"/>
      <c r="S134" s="57"/>
      <c r="T134" s="58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125</v>
      </c>
      <c r="AU134" s="16" t="s">
        <v>83</v>
      </c>
    </row>
    <row r="135" spans="1:65" s="2" customFormat="1" ht="24" customHeight="1">
      <c r="A135" s="31"/>
      <c r="B135" s="155"/>
      <c r="C135" s="156" t="s">
        <v>123</v>
      </c>
      <c r="D135" s="156" t="s">
        <v>119</v>
      </c>
      <c r="E135" s="157" t="s">
        <v>139</v>
      </c>
      <c r="F135" s="158" t="s">
        <v>140</v>
      </c>
      <c r="G135" s="159" t="s">
        <v>141</v>
      </c>
      <c r="H135" s="160">
        <v>34.4</v>
      </c>
      <c r="I135" s="161"/>
      <c r="J135" s="162">
        <f>ROUND(I135*H135,2)</f>
        <v>0</v>
      </c>
      <c r="K135" s="163"/>
      <c r="L135" s="32"/>
      <c r="M135" s="164" t="s">
        <v>1</v>
      </c>
      <c r="N135" s="165" t="s">
        <v>41</v>
      </c>
      <c r="O135" s="57"/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8" t="s">
        <v>123</v>
      </c>
      <c r="AT135" s="168" t="s">
        <v>119</v>
      </c>
      <c r="AU135" s="168" t="s">
        <v>83</v>
      </c>
      <c r="AY135" s="16" t="s">
        <v>117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6" t="s">
        <v>81</v>
      </c>
      <c r="BK135" s="169">
        <f>ROUND(I135*H135,2)</f>
        <v>0</v>
      </c>
      <c r="BL135" s="16" t="s">
        <v>123</v>
      </c>
      <c r="BM135" s="168" t="s">
        <v>142</v>
      </c>
    </row>
    <row r="136" spans="1:47" s="2" customFormat="1" ht="19.5">
      <c r="A136" s="31"/>
      <c r="B136" s="32"/>
      <c r="C136" s="31"/>
      <c r="D136" s="170" t="s">
        <v>125</v>
      </c>
      <c r="E136" s="31"/>
      <c r="F136" s="171" t="s">
        <v>143</v>
      </c>
      <c r="G136" s="31"/>
      <c r="H136" s="31"/>
      <c r="I136" s="90"/>
      <c r="J136" s="31"/>
      <c r="K136" s="31"/>
      <c r="L136" s="32"/>
      <c r="M136" s="172"/>
      <c r="N136" s="173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125</v>
      </c>
      <c r="AU136" s="16" t="s">
        <v>83</v>
      </c>
    </row>
    <row r="137" spans="2:51" s="13" customFormat="1" ht="11.25">
      <c r="B137" s="174"/>
      <c r="D137" s="170" t="s">
        <v>127</v>
      </c>
      <c r="E137" s="175" t="s">
        <v>1</v>
      </c>
      <c r="F137" s="176" t="s">
        <v>144</v>
      </c>
      <c r="H137" s="177">
        <v>34.4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127</v>
      </c>
      <c r="AU137" s="175" t="s">
        <v>83</v>
      </c>
      <c r="AV137" s="13" t="s">
        <v>83</v>
      </c>
      <c r="AW137" s="13" t="s">
        <v>32</v>
      </c>
      <c r="AX137" s="13" t="s">
        <v>81</v>
      </c>
      <c r="AY137" s="175" t="s">
        <v>117</v>
      </c>
    </row>
    <row r="138" spans="1:65" s="2" customFormat="1" ht="16.5" customHeight="1">
      <c r="A138" s="31"/>
      <c r="B138" s="155"/>
      <c r="C138" s="156" t="s">
        <v>145</v>
      </c>
      <c r="D138" s="156" t="s">
        <v>119</v>
      </c>
      <c r="E138" s="157" t="s">
        <v>146</v>
      </c>
      <c r="F138" s="158" t="s">
        <v>147</v>
      </c>
      <c r="G138" s="159" t="s">
        <v>122</v>
      </c>
      <c r="H138" s="160">
        <v>12.093</v>
      </c>
      <c r="I138" s="161"/>
      <c r="J138" s="162">
        <f>ROUND(I138*H138,2)</f>
        <v>0</v>
      </c>
      <c r="K138" s="163"/>
      <c r="L138" s="32"/>
      <c r="M138" s="164" t="s">
        <v>1</v>
      </c>
      <c r="N138" s="165" t="s">
        <v>41</v>
      </c>
      <c r="O138" s="57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8" t="s">
        <v>123</v>
      </c>
      <c r="AT138" s="168" t="s">
        <v>119</v>
      </c>
      <c r="AU138" s="168" t="s">
        <v>83</v>
      </c>
      <c r="AY138" s="16" t="s">
        <v>117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6" t="s">
        <v>81</v>
      </c>
      <c r="BK138" s="169">
        <f>ROUND(I138*H138,2)</f>
        <v>0</v>
      </c>
      <c r="BL138" s="16" t="s">
        <v>123</v>
      </c>
      <c r="BM138" s="168" t="s">
        <v>148</v>
      </c>
    </row>
    <row r="139" spans="1:47" s="2" customFormat="1" ht="19.5">
      <c r="A139" s="31"/>
      <c r="B139" s="32"/>
      <c r="C139" s="31"/>
      <c r="D139" s="170" t="s">
        <v>125</v>
      </c>
      <c r="E139" s="31"/>
      <c r="F139" s="171" t="s">
        <v>149</v>
      </c>
      <c r="G139" s="31"/>
      <c r="H139" s="31"/>
      <c r="I139" s="90"/>
      <c r="J139" s="31"/>
      <c r="K139" s="31"/>
      <c r="L139" s="32"/>
      <c r="M139" s="172"/>
      <c r="N139" s="173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125</v>
      </c>
      <c r="AU139" s="16" t="s">
        <v>83</v>
      </c>
    </row>
    <row r="140" spans="2:51" s="13" customFormat="1" ht="11.25">
      <c r="B140" s="174"/>
      <c r="D140" s="170" t="s">
        <v>127</v>
      </c>
      <c r="E140" s="175" t="s">
        <v>1</v>
      </c>
      <c r="F140" s="176" t="s">
        <v>150</v>
      </c>
      <c r="H140" s="177">
        <v>11.061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127</v>
      </c>
      <c r="AU140" s="175" t="s">
        <v>83</v>
      </c>
      <c r="AV140" s="13" t="s">
        <v>83</v>
      </c>
      <c r="AW140" s="13" t="s">
        <v>32</v>
      </c>
      <c r="AX140" s="13" t="s">
        <v>76</v>
      </c>
      <c r="AY140" s="175" t="s">
        <v>117</v>
      </c>
    </row>
    <row r="141" spans="2:51" s="13" customFormat="1" ht="11.25">
      <c r="B141" s="174"/>
      <c r="D141" s="170" t="s">
        <v>127</v>
      </c>
      <c r="E141" s="175" t="s">
        <v>1</v>
      </c>
      <c r="F141" s="176" t="s">
        <v>151</v>
      </c>
      <c r="H141" s="177">
        <v>1.032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127</v>
      </c>
      <c r="AU141" s="175" t="s">
        <v>83</v>
      </c>
      <c r="AV141" s="13" t="s">
        <v>83</v>
      </c>
      <c r="AW141" s="13" t="s">
        <v>32</v>
      </c>
      <c r="AX141" s="13" t="s">
        <v>76</v>
      </c>
      <c r="AY141" s="175" t="s">
        <v>117</v>
      </c>
    </row>
    <row r="142" spans="2:51" s="14" customFormat="1" ht="11.25">
      <c r="B142" s="182"/>
      <c r="D142" s="170" t="s">
        <v>127</v>
      </c>
      <c r="E142" s="183" t="s">
        <v>1</v>
      </c>
      <c r="F142" s="184" t="s">
        <v>152</v>
      </c>
      <c r="H142" s="185">
        <v>12.093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127</v>
      </c>
      <c r="AU142" s="183" t="s">
        <v>83</v>
      </c>
      <c r="AV142" s="14" t="s">
        <v>123</v>
      </c>
      <c r="AW142" s="14" t="s">
        <v>32</v>
      </c>
      <c r="AX142" s="14" t="s">
        <v>81</v>
      </c>
      <c r="AY142" s="183" t="s">
        <v>117</v>
      </c>
    </row>
    <row r="143" spans="1:65" s="2" customFormat="1" ht="24" customHeight="1">
      <c r="A143" s="31"/>
      <c r="B143" s="155"/>
      <c r="C143" s="156" t="s">
        <v>153</v>
      </c>
      <c r="D143" s="156" t="s">
        <v>119</v>
      </c>
      <c r="E143" s="157" t="s">
        <v>154</v>
      </c>
      <c r="F143" s="158" t="s">
        <v>155</v>
      </c>
      <c r="G143" s="159" t="s">
        <v>122</v>
      </c>
      <c r="H143" s="160">
        <v>12.093</v>
      </c>
      <c r="I143" s="161"/>
      <c r="J143" s="162">
        <f>ROUND(I143*H143,2)</f>
        <v>0</v>
      </c>
      <c r="K143" s="163"/>
      <c r="L143" s="32"/>
      <c r="M143" s="164" t="s">
        <v>1</v>
      </c>
      <c r="N143" s="165" t="s">
        <v>41</v>
      </c>
      <c r="O143" s="57"/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8" t="s">
        <v>123</v>
      </c>
      <c r="AT143" s="168" t="s">
        <v>119</v>
      </c>
      <c r="AU143" s="168" t="s">
        <v>83</v>
      </c>
      <c r="AY143" s="16" t="s">
        <v>117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6" t="s">
        <v>81</v>
      </c>
      <c r="BK143" s="169">
        <f>ROUND(I143*H143,2)</f>
        <v>0</v>
      </c>
      <c r="BL143" s="16" t="s">
        <v>123</v>
      </c>
      <c r="BM143" s="168" t="s">
        <v>156</v>
      </c>
    </row>
    <row r="144" spans="1:47" s="2" customFormat="1" ht="39">
      <c r="A144" s="31"/>
      <c r="B144" s="32"/>
      <c r="C144" s="31"/>
      <c r="D144" s="170" t="s">
        <v>125</v>
      </c>
      <c r="E144" s="31"/>
      <c r="F144" s="171" t="s">
        <v>157</v>
      </c>
      <c r="G144" s="31"/>
      <c r="H144" s="31"/>
      <c r="I144" s="90"/>
      <c r="J144" s="31"/>
      <c r="K144" s="31"/>
      <c r="L144" s="32"/>
      <c r="M144" s="172"/>
      <c r="N144" s="173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125</v>
      </c>
      <c r="AU144" s="16" t="s">
        <v>83</v>
      </c>
    </row>
    <row r="145" spans="1:65" s="2" customFormat="1" ht="24" customHeight="1">
      <c r="A145" s="31"/>
      <c r="B145" s="155"/>
      <c r="C145" s="156" t="s">
        <v>158</v>
      </c>
      <c r="D145" s="156" t="s">
        <v>119</v>
      </c>
      <c r="E145" s="157" t="s">
        <v>159</v>
      </c>
      <c r="F145" s="158" t="s">
        <v>160</v>
      </c>
      <c r="G145" s="159" t="s">
        <v>122</v>
      </c>
      <c r="H145" s="160">
        <v>24.186</v>
      </c>
      <c r="I145" s="161"/>
      <c r="J145" s="162">
        <f>ROUND(I145*H145,2)</f>
        <v>0</v>
      </c>
      <c r="K145" s="163"/>
      <c r="L145" s="32"/>
      <c r="M145" s="164" t="s">
        <v>1</v>
      </c>
      <c r="N145" s="165" t="s">
        <v>41</v>
      </c>
      <c r="O145" s="57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8" t="s">
        <v>123</v>
      </c>
      <c r="AT145" s="168" t="s">
        <v>119</v>
      </c>
      <c r="AU145" s="168" t="s">
        <v>83</v>
      </c>
      <c r="AY145" s="16" t="s">
        <v>117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6" t="s">
        <v>81</v>
      </c>
      <c r="BK145" s="169">
        <f>ROUND(I145*H145,2)</f>
        <v>0</v>
      </c>
      <c r="BL145" s="16" t="s">
        <v>123</v>
      </c>
      <c r="BM145" s="168" t="s">
        <v>161</v>
      </c>
    </row>
    <row r="146" spans="1:47" s="2" customFormat="1" ht="39">
      <c r="A146" s="31"/>
      <c r="B146" s="32"/>
      <c r="C146" s="31"/>
      <c r="D146" s="170" t="s">
        <v>125</v>
      </c>
      <c r="E146" s="31"/>
      <c r="F146" s="171" t="s">
        <v>162</v>
      </c>
      <c r="G146" s="31"/>
      <c r="H146" s="31"/>
      <c r="I146" s="90"/>
      <c r="J146" s="31"/>
      <c r="K146" s="31"/>
      <c r="L146" s="32"/>
      <c r="M146" s="172"/>
      <c r="N146" s="173"/>
      <c r="O146" s="57"/>
      <c r="P146" s="57"/>
      <c r="Q146" s="57"/>
      <c r="R146" s="57"/>
      <c r="S146" s="57"/>
      <c r="T146" s="58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125</v>
      </c>
      <c r="AU146" s="16" t="s">
        <v>83</v>
      </c>
    </row>
    <row r="147" spans="2:51" s="13" customFormat="1" ht="11.25">
      <c r="B147" s="174"/>
      <c r="D147" s="170" t="s">
        <v>127</v>
      </c>
      <c r="E147" s="175" t="s">
        <v>1</v>
      </c>
      <c r="F147" s="176" t="s">
        <v>163</v>
      </c>
      <c r="H147" s="177">
        <v>24.186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127</v>
      </c>
      <c r="AU147" s="175" t="s">
        <v>83</v>
      </c>
      <c r="AV147" s="13" t="s">
        <v>83</v>
      </c>
      <c r="AW147" s="13" t="s">
        <v>32</v>
      </c>
      <c r="AX147" s="13" t="s">
        <v>81</v>
      </c>
      <c r="AY147" s="175" t="s">
        <v>117</v>
      </c>
    </row>
    <row r="148" spans="1:65" s="2" customFormat="1" ht="16.5" customHeight="1">
      <c r="A148" s="31"/>
      <c r="B148" s="155"/>
      <c r="C148" s="156" t="s">
        <v>164</v>
      </c>
      <c r="D148" s="156" t="s">
        <v>119</v>
      </c>
      <c r="E148" s="157" t="s">
        <v>165</v>
      </c>
      <c r="F148" s="158" t="s">
        <v>166</v>
      </c>
      <c r="G148" s="159" t="s">
        <v>122</v>
      </c>
      <c r="H148" s="160">
        <v>12.093</v>
      </c>
      <c r="I148" s="161"/>
      <c r="J148" s="162">
        <f>ROUND(I148*H148,2)</f>
        <v>0</v>
      </c>
      <c r="K148" s="163"/>
      <c r="L148" s="32"/>
      <c r="M148" s="164" t="s">
        <v>1</v>
      </c>
      <c r="N148" s="165" t="s">
        <v>41</v>
      </c>
      <c r="O148" s="57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8" t="s">
        <v>123</v>
      </c>
      <c r="AT148" s="168" t="s">
        <v>119</v>
      </c>
      <c r="AU148" s="168" t="s">
        <v>83</v>
      </c>
      <c r="AY148" s="16" t="s">
        <v>117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6" t="s">
        <v>81</v>
      </c>
      <c r="BK148" s="169">
        <f>ROUND(I148*H148,2)</f>
        <v>0</v>
      </c>
      <c r="BL148" s="16" t="s">
        <v>123</v>
      </c>
      <c r="BM148" s="168" t="s">
        <v>167</v>
      </c>
    </row>
    <row r="149" spans="1:47" s="2" customFormat="1" ht="11.25">
      <c r="A149" s="31"/>
      <c r="B149" s="32"/>
      <c r="C149" s="31"/>
      <c r="D149" s="170" t="s">
        <v>125</v>
      </c>
      <c r="E149" s="31"/>
      <c r="F149" s="171" t="s">
        <v>168</v>
      </c>
      <c r="G149" s="31"/>
      <c r="H149" s="31"/>
      <c r="I149" s="90"/>
      <c r="J149" s="31"/>
      <c r="K149" s="31"/>
      <c r="L149" s="32"/>
      <c r="M149" s="172"/>
      <c r="N149" s="173"/>
      <c r="O149" s="57"/>
      <c r="P149" s="57"/>
      <c r="Q149" s="57"/>
      <c r="R149" s="57"/>
      <c r="S149" s="57"/>
      <c r="T149" s="58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6" t="s">
        <v>125</v>
      </c>
      <c r="AU149" s="16" t="s">
        <v>83</v>
      </c>
    </row>
    <row r="150" spans="1:65" s="2" customFormat="1" ht="24" customHeight="1">
      <c r="A150" s="31"/>
      <c r="B150" s="155"/>
      <c r="C150" s="156" t="s">
        <v>169</v>
      </c>
      <c r="D150" s="156" t="s">
        <v>119</v>
      </c>
      <c r="E150" s="157" t="s">
        <v>170</v>
      </c>
      <c r="F150" s="158" t="s">
        <v>171</v>
      </c>
      <c r="G150" s="159" t="s">
        <v>172</v>
      </c>
      <c r="H150" s="160">
        <v>21.767</v>
      </c>
      <c r="I150" s="161"/>
      <c r="J150" s="162">
        <f>ROUND(I150*H150,2)</f>
        <v>0</v>
      </c>
      <c r="K150" s="163"/>
      <c r="L150" s="32"/>
      <c r="M150" s="164" t="s">
        <v>1</v>
      </c>
      <c r="N150" s="165" t="s">
        <v>41</v>
      </c>
      <c r="O150" s="57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8" t="s">
        <v>123</v>
      </c>
      <c r="AT150" s="168" t="s">
        <v>119</v>
      </c>
      <c r="AU150" s="168" t="s">
        <v>83</v>
      </c>
      <c r="AY150" s="16" t="s">
        <v>117</v>
      </c>
      <c r="BE150" s="169">
        <f>IF(N150="základní",J150,0)</f>
        <v>0</v>
      </c>
      <c r="BF150" s="169">
        <f>IF(N150="snížená",J150,0)</f>
        <v>0</v>
      </c>
      <c r="BG150" s="169">
        <f>IF(N150="zákl. přenesená",J150,0)</f>
        <v>0</v>
      </c>
      <c r="BH150" s="169">
        <f>IF(N150="sníž. přenesená",J150,0)</f>
        <v>0</v>
      </c>
      <c r="BI150" s="169">
        <f>IF(N150="nulová",J150,0)</f>
        <v>0</v>
      </c>
      <c r="BJ150" s="16" t="s">
        <v>81</v>
      </c>
      <c r="BK150" s="169">
        <f>ROUND(I150*H150,2)</f>
        <v>0</v>
      </c>
      <c r="BL150" s="16" t="s">
        <v>123</v>
      </c>
      <c r="BM150" s="168" t="s">
        <v>173</v>
      </c>
    </row>
    <row r="151" spans="1:47" s="2" customFormat="1" ht="29.25">
      <c r="A151" s="31"/>
      <c r="B151" s="32"/>
      <c r="C151" s="31"/>
      <c r="D151" s="170" t="s">
        <v>125</v>
      </c>
      <c r="E151" s="31"/>
      <c r="F151" s="171" t="s">
        <v>174</v>
      </c>
      <c r="G151" s="31"/>
      <c r="H151" s="31"/>
      <c r="I151" s="90"/>
      <c r="J151" s="31"/>
      <c r="K151" s="31"/>
      <c r="L151" s="32"/>
      <c r="M151" s="172"/>
      <c r="N151" s="173"/>
      <c r="O151" s="57"/>
      <c r="P151" s="57"/>
      <c r="Q151" s="57"/>
      <c r="R151" s="57"/>
      <c r="S151" s="57"/>
      <c r="T151" s="58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125</v>
      </c>
      <c r="AU151" s="16" t="s">
        <v>83</v>
      </c>
    </row>
    <row r="152" spans="2:51" s="13" customFormat="1" ht="11.25">
      <c r="B152" s="174"/>
      <c r="D152" s="170" t="s">
        <v>127</v>
      </c>
      <c r="E152" s="175" t="s">
        <v>1</v>
      </c>
      <c r="F152" s="176" t="s">
        <v>175</v>
      </c>
      <c r="H152" s="177">
        <v>21.767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127</v>
      </c>
      <c r="AU152" s="175" t="s">
        <v>83</v>
      </c>
      <c r="AV152" s="13" t="s">
        <v>83</v>
      </c>
      <c r="AW152" s="13" t="s">
        <v>32</v>
      </c>
      <c r="AX152" s="13" t="s">
        <v>81</v>
      </c>
      <c r="AY152" s="175" t="s">
        <v>117</v>
      </c>
    </row>
    <row r="153" spans="1:65" s="2" customFormat="1" ht="24" customHeight="1">
      <c r="A153" s="31"/>
      <c r="B153" s="155"/>
      <c r="C153" s="156" t="s">
        <v>176</v>
      </c>
      <c r="D153" s="156" t="s">
        <v>119</v>
      </c>
      <c r="E153" s="157" t="s">
        <v>177</v>
      </c>
      <c r="F153" s="158" t="s">
        <v>178</v>
      </c>
      <c r="G153" s="159" t="s">
        <v>179</v>
      </c>
      <c r="H153" s="160">
        <v>122.968</v>
      </c>
      <c r="I153" s="161"/>
      <c r="J153" s="162">
        <f>ROUND(I153*H153,2)</f>
        <v>0</v>
      </c>
      <c r="K153" s="163"/>
      <c r="L153" s="32"/>
      <c r="M153" s="164" t="s">
        <v>1</v>
      </c>
      <c r="N153" s="165" t="s">
        <v>41</v>
      </c>
      <c r="O153" s="57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8" t="s">
        <v>123</v>
      </c>
      <c r="AT153" s="168" t="s">
        <v>119</v>
      </c>
      <c r="AU153" s="168" t="s">
        <v>83</v>
      </c>
      <c r="AY153" s="16" t="s">
        <v>117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6" t="s">
        <v>81</v>
      </c>
      <c r="BK153" s="169">
        <f>ROUND(I153*H153,2)</f>
        <v>0</v>
      </c>
      <c r="BL153" s="16" t="s">
        <v>123</v>
      </c>
      <c r="BM153" s="168" t="s">
        <v>180</v>
      </c>
    </row>
    <row r="154" spans="1:47" s="2" customFormat="1" ht="19.5">
      <c r="A154" s="31"/>
      <c r="B154" s="32"/>
      <c r="C154" s="31"/>
      <c r="D154" s="170" t="s">
        <v>125</v>
      </c>
      <c r="E154" s="31"/>
      <c r="F154" s="171" t="s">
        <v>181</v>
      </c>
      <c r="G154" s="31"/>
      <c r="H154" s="31"/>
      <c r="I154" s="90"/>
      <c r="J154" s="31"/>
      <c r="K154" s="31"/>
      <c r="L154" s="32"/>
      <c r="M154" s="172"/>
      <c r="N154" s="173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125</v>
      </c>
      <c r="AU154" s="16" t="s">
        <v>83</v>
      </c>
    </row>
    <row r="155" spans="2:51" s="13" customFormat="1" ht="11.25">
      <c r="B155" s="174"/>
      <c r="D155" s="170" t="s">
        <v>127</v>
      </c>
      <c r="E155" s="175" t="s">
        <v>1</v>
      </c>
      <c r="F155" s="176" t="s">
        <v>182</v>
      </c>
      <c r="H155" s="177">
        <v>122.968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127</v>
      </c>
      <c r="AU155" s="175" t="s">
        <v>83</v>
      </c>
      <c r="AV155" s="13" t="s">
        <v>83</v>
      </c>
      <c r="AW155" s="13" t="s">
        <v>32</v>
      </c>
      <c r="AX155" s="13" t="s">
        <v>81</v>
      </c>
      <c r="AY155" s="175" t="s">
        <v>117</v>
      </c>
    </row>
    <row r="156" spans="1:65" s="2" customFormat="1" ht="24" customHeight="1">
      <c r="A156" s="31"/>
      <c r="B156" s="155"/>
      <c r="C156" s="156" t="s">
        <v>183</v>
      </c>
      <c r="D156" s="156" t="s">
        <v>119</v>
      </c>
      <c r="E156" s="157" t="s">
        <v>184</v>
      </c>
      <c r="F156" s="158" t="s">
        <v>185</v>
      </c>
      <c r="G156" s="159" t="s">
        <v>179</v>
      </c>
      <c r="H156" s="160">
        <v>122.968</v>
      </c>
      <c r="I156" s="161"/>
      <c r="J156" s="162">
        <f>ROUND(I156*H156,2)</f>
        <v>0</v>
      </c>
      <c r="K156" s="163"/>
      <c r="L156" s="32"/>
      <c r="M156" s="164" t="s">
        <v>1</v>
      </c>
      <c r="N156" s="165" t="s">
        <v>41</v>
      </c>
      <c r="O156" s="57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8" t="s">
        <v>123</v>
      </c>
      <c r="AT156" s="168" t="s">
        <v>119</v>
      </c>
      <c r="AU156" s="168" t="s">
        <v>83</v>
      </c>
      <c r="AY156" s="16" t="s">
        <v>117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6" t="s">
        <v>81</v>
      </c>
      <c r="BK156" s="169">
        <f>ROUND(I156*H156,2)</f>
        <v>0</v>
      </c>
      <c r="BL156" s="16" t="s">
        <v>123</v>
      </c>
      <c r="BM156" s="168" t="s">
        <v>186</v>
      </c>
    </row>
    <row r="157" spans="1:47" s="2" customFormat="1" ht="19.5">
      <c r="A157" s="31"/>
      <c r="B157" s="32"/>
      <c r="C157" s="31"/>
      <c r="D157" s="170" t="s">
        <v>125</v>
      </c>
      <c r="E157" s="31"/>
      <c r="F157" s="171" t="s">
        <v>187</v>
      </c>
      <c r="G157" s="31"/>
      <c r="H157" s="31"/>
      <c r="I157" s="90"/>
      <c r="J157" s="31"/>
      <c r="K157" s="31"/>
      <c r="L157" s="32"/>
      <c r="M157" s="172"/>
      <c r="N157" s="173"/>
      <c r="O157" s="57"/>
      <c r="P157" s="57"/>
      <c r="Q157" s="57"/>
      <c r="R157" s="57"/>
      <c r="S157" s="57"/>
      <c r="T157" s="58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125</v>
      </c>
      <c r="AU157" s="16" t="s">
        <v>83</v>
      </c>
    </row>
    <row r="158" spans="1:65" s="2" customFormat="1" ht="16.5" customHeight="1">
      <c r="A158" s="31"/>
      <c r="B158" s="155"/>
      <c r="C158" s="190" t="s">
        <v>188</v>
      </c>
      <c r="D158" s="190" t="s">
        <v>189</v>
      </c>
      <c r="E158" s="191" t="s">
        <v>190</v>
      </c>
      <c r="F158" s="192" t="s">
        <v>191</v>
      </c>
      <c r="G158" s="193" t="s">
        <v>192</v>
      </c>
      <c r="H158" s="194">
        <v>1.845</v>
      </c>
      <c r="I158" s="195"/>
      <c r="J158" s="196">
        <f>ROUND(I158*H158,2)</f>
        <v>0</v>
      </c>
      <c r="K158" s="197"/>
      <c r="L158" s="198"/>
      <c r="M158" s="199" t="s">
        <v>1</v>
      </c>
      <c r="N158" s="200" t="s">
        <v>41</v>
      </c>
      <c r="O158" s="57"/>
      <c r="P158" s="166">
        <f>O158*H158</f>
        <v>0</v>
      </c>
      <c r="Q158" s="166">
        <v>0.001</v>
      </c>
      <c r="R158" s="166">
        <f>Q158*H158</f>
        <v>0.001845</v>
      </c>
      <c r="S158" s="166">
        <v>0</v>
      </c>
      <c r="T158" s="16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8" t="s">
        <v>164</v>
      </c>
      <c r="AT158" s="168" t="s">
        <v>189</v>
      </c>
      <c r="AU158" s="168" t="s">
        <v>83</v>
      </c>
      <c r="AY158" s="16" t="s">
        <v>117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6" t="s">
        <v>81</v>
      </c>
      <c r="BK158" s="169">
        <f>ROUND(I158*H158,2)</f>
        <v>0</v>
      </c>
      <c r="BL158" s="16" t="s">
        <v>123</v>
      </c>
      <c r="BM158" s="168" t="s">
        <v>193</v>
      </c>
    </row>
    <row r="159" spans="1:47" s="2" customFormat="1" ht="11.25">
      <c r="A159" s="31"/>
      <c r="B159" s="32"/>
      <c r="C159" s="31"/>
      <c r="D159" s="170" t="s">
        <v>125</v>
      </c>
      <c r="E159" s="31"/>
      <c r="F159" s="171" t="s">
        <v>191</v>
      </c>
      <c r="G159" s="31"/>
      <c r="H159" s="31"/>
      <c r="I159" s="90"/>
      <c r="J159" s="31"/>
      <c r="K159" s="31"/>
      <c r="L159" s="32"/>
      <c r="M159" s="172"/>
      <c r="N159" s="173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125</v>
      </c>
      <c r="AU159" s="16" t="s">
        <v>83</v>
      </c>
    </row>
    <row r="160" spans="2:51" s="13" customFormat="1" ht="11.25">
      <c r="B160" s="174"/>
      <c r="D160" s="170" t="s">
        <v>127</v>
      </c>
      <c r="F160" s="176" t="s">
        <v>194</v>
      </c>
      <c r="H160" s="177">
        <v>1.845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127</v>
      </c>
      <c r="AU160" s="175" t="s">
        <v>83</v>
      </c>
      <c r="AV160" s="13" t="s">
        <v>83</v>
      </c>
      <c r="AW160" s="13" t="s">
        <v>3</v>
      </c>
      <c r="AX160" s="13" t="s">
        <v>81</v>
      </c>
      <c r="AY160" s="175" t="s">
        <v>117</v>
      </c>
    </row>
    <row r="161" spans="1:65" s="2" customFormat="1" ht="16.5" customHeight="1">
      <c r="A161" s="31"/>
      <c r="B161" s="155"/>
      <c r="C161" s="156" t="s">
        <v>195</v>
      </c>
      <c r="D161" s="156" t="s">
        <v>119</v>
      </c>
      <c r="E161" s="157" t="s">
        <v>196</v>
      </c>
      <c r="F161" s="158" t="s">
        <v>197</v>
      </c>
      <c r="G161" s="159" t="s">
        <v>179</v>
      </c>
      <c r="H161" s="160">
        <v>122.904</v>
      </c>
      <c r="I161" s="161"/>
      <c r="J161" s="162">
        <f>ROUND(I161*H161,2)</f>
        <v>0</v>
      </c>
      <c r="K161" s="163"/>
      <c r="L161" s="32"/>
      <c r="M161" s="164" t="s">
        <v>1</v>
      </c>
      <c r="N161" s="165" t="s">
        <v>41</v>
      </c>
      <c r="O161" s="57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8" t="s">
        <v>123</v>
      </c>
      <c r="AT161" s="168" t="s">
        <v>119</v>
      </c>
      <c r="AU161" s="168" t="s">
        <v>83</v>
      </c>
      <c r="AY161" s="16" t="s">
        <v>117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6" t="s">
        <v>81</v>
      </c>
      <c r="BK161" s="169">
        <f>ROUND(I161*H161,2)</f>
        <v>0</v>
      </c>
      <c r="BL161" s="16" t="s">
        <v>123</v>
      </c>
      <c r="BM161" s="168" t="s">
        <v>198</v>
      </c>
    </row>
    <row r="162" spans="1:47" s="2" customFormat="1" ht="19.5">
      <c r="A162" s="31"/>
      <c r="B162" s="32"/>
      <c r="C162" s="31"/>
      <c r="D162" s="170" t="s">
        <v>125</v>
      </c>
      <c r="E162" s="31"/>
      <c r="F162" s="171" t="s">
        <v>199</v>
      </c>
      <c r="G162" s="31"/>
      <c r="H162" s="31"/>
      <c r="I162" s="90"/>
      <c r="J162" s="31"/>
      <c r="K162" s="31"/>
      <c r="L162" s="32"/>
      <c r="M162" s="172"/>
      <c r="N162" s="173"/>
      <c r="O162" s="57"/>
      <c r="P162" s="57"/>
      <c r="Q162" s="57"/>
      <c r="R162" s="57"/>
      <c r="S162" s="57"/>
      <c r="T162" s="58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125</v>
      </c>
      <c r="AU162" s="16" t="s">
        <v>83</v>
      </c>
    </row>
    <row r="163" spans="2:51" s="13" customFormat="1" ht="11.25">
      <c r="B163" s="174"/>
      <c r="D163" s="170" t="s">
        <v>127</v>
      </c>
      <c r="E163" s="175" t="s">
        <v>1</v>
      </c>
      <c r="F163" s="176" t="s">
        <v>200</v>
      </c>
      <c r="H163" s="177">
        <v>122.904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127</v>
      </c>
      <c r="AU163" s="175" t="s">
        <v>83</v>
      </c>
      <c r="AV163" s="13" t="s">
        <v>83</v>
      </c>
      <c r="AW163" s="13" t="s">
        <v>32</v>
      </c>
      <c r="AX163" s="13" t="s">
        <v>81</v>
      </c>
      <c r="AY163" s="175" t="s">
        <v>117</v>
      </c>
    </row>
    <row r="164" spans="2:63" s="12" customFormat="1" ht="22.9" customHeight="1">
      <c r="B164" s="142"/>
      <c r="D164" s="143" t="s">
        <v>75</v>
      </c>
      <c r="E164" s="153" t="s">
        <v>134</v>
      </c>
      <c r="F164" s="153" t="s">
        <v>201</v>
      </c>
      <c r="I164" s="145"/>
      <c r="J164" s="154">
        <f>BK164</f>
        <v>0</v>
      </c>
      <c r="L164" s="142"/>
      <c r="M164" s="147"/>
      <c r="N164" s="148"/>
      <c r="O164" s="148"/>
      <c r="P164" s="149">
        <f>SUM(P165:P186)</f>
        <v>0</v>
      </c>
      <c r="Q164" s="148"/>
      <c r="R164" s="149">
        <f>SUM(R165:R186)</f>
        <v>7.84850484</v>
      </c>
      <c r="S164" s="148"/>
      <c r="T164" s="150">
        <f>SUM(T165:T186)</f>
        <v>0</v>
      </c>
      <c r="AR164" s="143" t="s">
        <v>81</v>
      </c>
      <c r="AT164" s="151" t="s">
        <v>75</v>
      </c>
      <c r="AU164" s="151" t="s">
        <v>81</v>
      </c>
      <c r="AY164" s="143" t="s">
        <v>117</v>
      </c>
      <c r="BK164" s="152">
        <f>SUM(BK165:BK186)</f>
        <v>0</v>
      </c>
    </row>
    <row r="165" spans="1:65" s="2" customFormat="1" ht="24" customHeight="1">
      <c r="A165" s="31"/>
      <c r="B165" s="155"/>
      <c r="C165" s="156" t="s">
        <v>202</v>
      </c>
      <c r="D165" s="156" t="s">
        <v>119</v>
      </c>
      <c r="E165" s="157" t="s">
        <v>203</v>
      </c>
      <c r="F165" s="158" t="s">
        <v>204</v>
      </c>
      <c r="G165" s="159" t="s">
        <v>205</v>
      </c>
      <c r="H165" s="160">
        <v>1</v>
      </c>
      <c r="I165" s="161"/>
      <c r="J165" s="162">
        <f>ROUND(I165*H165,2)</f>
        <v>0</v>
      </c>
      <c r="K165" s="163"/>
      <c r="L165" s="32"/>
      <c r="M165" s="164" t="s">
        <v>1</v>
      </c>
      <c r="N165" s="165" t="s">
        <v>41</v>
      </c>
      <c r="O165" s="57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8" t="s">
        <v>123</v>
      </c>
      <c r="AT165" s="168" t="s">
        <v>119</v>
      </c>
      <c r="AU165" s="168" t="s">
        <v>83</v>
      </c>
      <c r="AY165" s="16" t="s">
        <v>117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6" t="s">
        <v>81</v>
      </c>
      <c r="BK165" s="169">
        <f>ROUND(I165*H165,2)</f>
        <v>0</v>
      </c>
      <c r="BL165" s="16" t="s">
        <v>123</v>
      </c>
      <c r="BM165" s="168" t="s">
        <v>206</v>
      </c>
    </row>
    <row r="166" spans="1:47" s="2" customFormat="1" ht="19.5">
      <c r="A166" s="31"/>
      <c r="B166" s="32"/>
      <c r="C166" s="31"/>
      <c r="D166" s="170" t="s">
        <v>125</v>
      </c>
      <c r="E166" s="31"/>
      <c r="F166" s="171" t="s">
        <v>204</v>
      </c>
      <c r="G166" s="31"/>
      <c r="H166" s="31"/>
      <c r="I166" s="90"/>
      <c r="J166" s="31"/>
      <c r="K166" s="31"/>
      <c r="L166" s="32"/>
      <c r="M166" s="172"/>
      <c r="N166" s="173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125</v>
      </c>
      <c r="AU166" s="16" t="s">
        <v>83</v>
      </c>
    </row>
    <row r="167" spans="1:65" s="2" customFormat="1" ht="24" customHeight="1">
      <c r="A167" s="31"/>
      <c r="B167" s="155"/>
      <c r="C167" s="156" t="s">
        <v>8</v>
      </c>
      <c r="D167" s="156" t="s">
        <v>119</v>
      </c>
      <c r="E167" s="157" t="s">
        <v>207</v>
      </c>
      <c r="F167" s="158" t="s">
        <v>208</v>
      </c>
      <c r="G167" s="159" t="s">
        <v>209</v>
      </c>
      <c r="H167" s="160">
        <v>43</v>
      </c>
      <c r="I167" s="161"/>
      <c r="J167" s="162">
        <f>ROUND(I167*H167,2)</f>
        <v>0</v>
      </c>
      <c r="K167" s="163"/>
      <c r="L167" s="32"/>
      <c r="M167" s="164" t="s">
        <v>1</v>
      </c>
      <c r="N167" s="165" t="s">
        <v>41</v>
      </c>
      <c r="O167" s="57"/>
      <c r="P167" s="166">
        <f>O167*H167</f>
        <v>0</v>
      </c>
      <c r="Q167" s="166">
        <v>0.17489</v>
      </c>
      <c r="R167" s="166">
        <f>Q167*H167</f>
        <v>7.52027</v>
      </c>
      <c r="S167" s="166">
        <v>0</v>
      </c>
      <c r="T167" s="167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8" t="s">
        <v>123</v>
      </c>
      <c r="AT167" s="168" t="s">
        <v>119</v>
      </c>
      <c r="AU167" s="168" t="s">
        <v>83</v>
      </c>
      <c r="AY167" s="16" t="s">
        <v>117</v>
      </c>
      <c r="BE167" s="169">
        <f>IF(N167="základní",J167,0)</f>
        <v>0</v>
      </c>
      <c r="BF167" s="169">
        <f>IF(N167="snížená",J167,0)</f>
        <v>0</v>
      </c>
      <c r="BG167" s="169">
        <f>IF(N167="zákl. přenesená",J167,0)</f>
        <v>0</v>
      </c>
      <c r="BH167" s="169">
        <f>IF(N167="sníž. přenesená",J167,0)</f>
        <v>0</v>
      </c>
      <c r="BI167" s="169">
        <f>IF(N167="nulová",J167,0)</f>
        <v>0</v>
      </c>
      <c r="BJ167" s="16" t="s">
        <v>81</v>
      </c>
      <c r="BK167" s="169">
        <f>ROUND(I167*H167,2)</f>
        <v>0</v>
      </c>
      <c r="BL167" s="16" t="s">
        <v>123</v>
      </c>
      <c r="BM167" s="168" t="s">
        <v>210</v>
      </c>
    </row>
    <row r="168" spans="1:47" s="2" customFormat="1" ht="29.25">
      <c r="A168" s="31"/>
      <c r="B168" s="32"/>
      <c r="C168" s="31"/>
      <c r="D168" s="170" t="s">
        <v>125</v>
      </c>
      <c r="E168" s="31"/>
      <c r="F168" s="171" t="s">
        <v>211</v>
      </c>
      <c r="G168" s="31"/>
      <c r="H168" s="31"/>
      <c r="I168" s="90"/>
      <c r="J168" s="31"/>
      <c r="K168" s="31"/>
      <c r="L168" s="32"/>
      <c r="M168" s="172"/>
      <c r="N168" s="173"/>
      <c r="O168" s="57"/>
      <c r="P168" s="57"/>
      <c r="Q168" s="57"/>
      <c r="R168" s="57"/>
      <c r="S168" s="57"/>
      <c r="T168" s="58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125</v>
      </c>
      <c r="AU168" s="16" t="s">
        <v>83</v>
      </c>
    </row>
    <row r="169" spans="1:65" s="2" customFormat="1" ht="24" customHeight="1">
      <c r="A169" s="31"/>
      <c r="B169" s="155"/>
      <c r="C169" s="190" t="s">
        <v>212</v>
      </c>
      <c r="D169" s="190" t="s">
        <v>189</v>
      </c>
      <c r="E169" s="191" t="s">
        <v>213</v>
      </c>
      <c r="F169" s="192" t="s">
        <v>214</v>
      </c>
      <c r="G169" s="193" t="s">
        <v>209</v>
      </c>
      <c r="H169" s="194">
        <v>35</v>
      </c>
      <c r="I169" s="195"/>
      <c r="J169" s="196">
        <f>ROUND(I169*H169,2)</f>
        <v>0</v>
      </c>
      <c r="K169" s="197"/>
      <c r="L169" s="198"/>
      <c r="M169" s="199" t="s">
        <v>1</v>
      </c>
      <c r="N169" s="200" t="s">
        <v>41</v>
      </c>
      <c r="O169" s="57"/>
      <c r="P169" s="166">
        <f>O169*H169</f>
        <v>0</v>
      </c>
      <c r="Q169" s="166">
        <v>0.005</v>
      </c>
      <c r="R169" s="166">
        <f>Q169*H169</f>
        <v>0.17500000000000002</v>
      </c>
      <c r="S169" s="166">
        <v>0</v>
      </c>
      <c r="T169" s="167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8" t="s">
        <v>164</v>
      </c>
      <c r="AT169" s="168" t="s">
        <v>189</v>
      </c>
      <c r="AU169" s="168" t="s">
        <v>83</v>
      </c>
      <c r="AY169" s="16" t="s">
        <v>117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6" t="s">
        <v>81</v>
      </c>
      <c r="BK169" s="169">
        <f>ROUND(I169*H169,2)</f>
        <v>0</v>
      </c>
      <c r="BL169" s="16" t="s">
        <v>123</v>
      </c>
      <c r="BM169" s="168" t="s">
        <v>215</v>
      </c>
    </row>
    <row r="170" spans="1:47" s="2" customFormat="1" ht="11.25">
      <c r="A170" s="31"/>
      <c r="B170" s="32"/>
      <c r="C170" s="31"/>
      <c r="D170" s="170" t="s">
        <v>125</v>
      </c>
      <c r="E170" s="31"/>
      <c r="F170" s="171" t="s">
        <v>216</v>
      </c>
      <c r="G170" s="31"/>
      <c r="H170" s="31"/>
      <c r="I170" s="90"/>
      <c r="J170" s="31"/>
      <c r="K170" s="31"/>
      <c r="L170" s="32"/>
      <c r="M170" s="172"/>
      <c r="N170" s="173"/>
      <c r="O170" s="57"/>
      <c r="P170" s="57"/>
      <c r="Q170" s="57"/>
      <c r="R170" s="57"/>
      <c r="S170" s="57"/>
      <c r="T170" s="58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125</v>
      </c>
      <c r="AU170" s="16" t="s">
        <v>83</v>
      </c>
    </row>
    <row r="171" spans="1:65" s="2" customFormat="1" ht="24" customHeight="1">
      <c r="A171" s="31"/>
      <c r="B171" s="155"/>
      <c r="C171" s="190" t="s">
        <v>217</v>
      </c>
      <c r="D171" s="190" t="s">
        <v>189</v>
      </c>
      <c r="E171" s="191" t="s">
        <v>218</v>
      </c>
      <c r="F171" s="192" t="s">
        <v>219</v>
      </c>
      <c r="G171" s="193" t="s">
        <v>209</v>
      </c>
      <c r="H171" s="194">
        <v>8</v>
      </c>
      <c r="I171" s="195"/>
      <c r="J171" s="196">
        <f>ROUND(I171*H171,2)</f>
        <v>0</v>
      </c>
      <c r="K171" s="197"/>
      <c r="L171" s="198"/>
      <c r="M171" s="199" t="s">
        <v>1</v>
      </c>
      <c r="N171" s="200" t="s">
        <v>41</v>
      </c>
      <c r="O171" s="57"/>
      <c r="P171" s="166">
        <f>O171*H171</f>
        <v>0</v>
      </c>
      <c r="Q171" s="166">
        <v>0.0042</v>
      </c>
      <c r="R171" s="166">
        <f>Q171*H171</f>
        <v>0.0336</v>
      </c>
      <c r="S171" s="166">
        <v>0</v>
      </c>
      <c r="T171" s="167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8" t="s">
        <v>164</v>
      </c>
      <c r="AT171" s="168" t="s">
        <v>189</v>
      </c>
      <c r="AU171" s="168" t="s">
        <v>83</v>
      </c>
      <c r="AY171" s="16" t="s">
        <v>117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6" t="s">
        <v>81</v>
      </c>
      <c r="BK171" s="169">
        <f>ROUND(I171*H171,2)</f>
        <v>0</v>
      </c>
      <c r="BL171" s="16" t="s">
        <v>123</v>
      </c>
      <c r="BM171" s="168" t="s">
        <v>220</v>
      </c>
    </row>
    <row r="172" spans="1:47" s="2" customFormat="1" ht="19.5">
      <c r="A172" s="31"/>
      <c r="B172" s="32"/>
      <c r="C172" s="31"/>
      <c r="D172" s="170" t="s">
        <v>125</v>
      </c>
      <c r="E172" s="31"/>
      <c r="F172" s="171" t="s">
        <v>221</v>
      </c>
      <c r="G172" s="31"/>
      <c r="H172" s="31"/>
      <c r="I172" s="90"/>
      <c r="J172" s="31"/>
      <c r="K172" s="31"/>
      <c r="L172" s="32"/>
      <c r="M172" s="172"/>
      <c r="N172" s="173"/>
      <c r="O172" s="57"/>
      <c r="P172" s="57"/>
      <c r="Q172" s="57"/>
      <c r="R172" s="57"/>
      <c r="S172" s="57"/>
      <c r="T172" s="58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125</v>
      </c>
      <c r="AU172" s="16" t="s">
        <v>83</v>
      </c>
    </row>
    <row r="173" spans="1:65" s="2" customFormat="1" ht="24" customHeight="1">
      <c r="A173" s="31"/>
      <c r="B173" s="155"/>
      <c r="C173" s="156" t="s">
        <v>222</v>
      </c>
      <c r="D173" s="156" t="s">
        <v>119</v>
      </c>
      <c r="E173" s="157" t="s">
        <v>223</v>
      </c>
      <c r="F173" s="158" t="s">
        <v>224</v>
      </c>
      <c r="G173" s="159" t="s">
        <v>141</v>
      </c>
      <c r="H173" s="160">
        <v>50.49</v>
      </c>
      <c r="I173" s="161"/>
      <c r="J173" s="162">
        <f>ROUND(I173*H173,2)</f>
        <v>0</v>
      </c>
      <c r="K173" s="163"/>
      <c r="L173" s="32"/>
      <c r="M173" s="164" t="s">
        <v>1</v>
      </c>
      <c r="N173" s="165" t="s">
        <v>41</v>
      </c>
      <c r="O173" s="57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8" t="s">
        <v>123</v>
      </c>
      <c r="AT173" s="168" t="s">
        <v>119</v>
      </c>
      <c r="AU173" s="168" t="s">
        <v>83</v>
      </c>
      <c r="AY173" s="16" t="s">
        <v>117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6" t="s">
        <v>81</v>
      </c>
      <c r="BK173" s="169">
        <f>ROUND(I173*H173,2)</f>
        <v>0</v>
      </c>
      <c r="BL173" s="16" t="s">
        <v>123</v>
      </c>
      <c r="BM173" s="168" t="s">
        <v>225</v>
      </c>
    </row>
    <row r="174" spans="1:47" s="2" customFormat="1" ht="19.5">
      <c r="A174" s="31"/>
      <c r="B174" s="32"/>
      <c r="C174" s="31"/>
      <c r="D174" s="170" t="s">
        <v>125</v>
      </c>
      <c r="E174" s="31"/>
      <c r="F174" s="171" t="s">
        <v>226</v>
      </c>
      <c r="G174" s="31"/>
      <c r="H174" s="31"/>
      <c r="I174" s="90"/>
      <c r="J174" s="31"/>
      <c r="K174" s="31"/>
      <c r="L174" s="32"/>
      <c r="M174" s="172"/>
      <c r="N174" s="173"/>
      <c r="O174" s="57"/>
      <c r="P174" s="57"/>
      <c r="Q174" s="57"/>
      <c r="R174" s="57"/>
      <c r="S174" s="57"/>
      <c r="T174" s="58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125</v>
      </c>
      <c r="AU174" s="16" t="s">
        <v>83</v>
      </c>
    </row>
    <row r="175" spans="2:51" s="13" customFormat="1" ht="11.25">
      <c r="B175" s="174"/>
      <c r="D175" s="170" t="s">
        <v>127</v>
      </c>
      <c r="E175" s="175" t="s">
        <v>1</v>
      </c>
      <c r="F175" s="176" t="s">
        <v>227</v>
      </c>
      <c r="H175" s="177">
        <v>50.49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5" t="s">
        <v>127</v>
      </c>
      <c r="AU175" s="175" t="s">
        <v>83</v>
      </c>
      <c r="AV175" s="13" t="s">
        <v>83</v>
      </c>
      <c r="AW175" s="13" t="s">
        <v>32</v>
      </c>
      <c r="AX175" s="13" t="s">
        <v>81</v>
      </c>
      <c r="AY175" s="175" t="s">
        <v>117</v>
      </c>
    </row>
    <row r="176" spans="1:65" s="2" customFormat="1" ht="24" customHeight="1">
      <c r="A176" s="31"/>
      <c r="B176" s="155"/>
      <c r="C176" s="190" t="s">
        <v>228</v>
      </c>
      <c r="D176" s="190" t="s">
        <v>189</v>
      </c>
      <c r="E176" s="191" t="s">
        <v>229</v>
      </c>
      <c r="F176" s="192" t="s">
        <v>230</v>
      </c>
      <c r="G176" s="193" t="s">
        <v>141</v>
      </c>
      <c r="H176" s="194">
        <v>60.588</v>
      </c>
      <c r="I176" s="195"/>
      <c r="J176" s="196">
        <f>ROUND(I176*H176,2)</f>
        <v>0</v>
      </c>
      <c r="K176" s="197"/>
      <c r="L176" s="198"/>
      <c r="M176" s="199" t="s">
        <v>1</v>
      </c>
      <c r="N176" s="200" t="s">
        <v>41</v>
      </c>
      <c r="O176" s="57"/>
      <c r="P176" s="166">
        <f>O176*H176</f>
        <v>0</v>
      </c>
      <c r="Q176" s="166">
        <v>0.0018</v>
      </c>
      <c r="R176" s="166">
        <f>Q176*H176</f>
        <v>0.1090584</v>
      </c>
      <c r="S176" s="166">
        <v>0</v>
      </c>
      <c r="T176" s="16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8" t="s">
        <v>164</v>
      </c>
      <c r="AT176" s="168" t="s">
        <v>189</v>
      </c>
      <c r="AU176" s="168" t="s">
        <v>83</v>
      </c>
      <c r="AY176" s="16" t="s">
        <v>117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6" t="s">
        <v>81</v>
      </c>
      <c r="BK176" s="169">
        <f>ROUND(I176*H176,2)</f>
        <v>0</v>
      </c>
      <c r="BL176" s="16" t="s">
        <v>123</v>
      </c>
      <c r="BM176" s="168" t="s">
        <v>231</v>
      </c>
    </row>
    <row r="177" spans="1:47" s="2" customFormat="1" ht="19.5">
      <c r="A177" s="31"/>
      <c r="B177" s="32"/>
      <c r="C177" s="31"/>
      <c r="D177" s="170" t="s">
        <v>125</v>
      </c>
      <c r="E177" s="31"/>
      <c r="F177" s="171" t="s">
        <v>230</v>
      </c>
      <c r="G177" s="31"/>
      <c r="H177" s="31"/>
      <c r="I177" s="90"/>
      <c r="J177" s="31"/>
      <c r="K177" s="31"/>
      <c r="L177" s="32"/>
      <c r="M177" s="172"/>
      <c r="N177" s="173"/>
      <c r="O177" s="57"/>
      <c r="P177" s="57"/>
      <c r="Q177" s="57"/>
      <c r="R177" s="57"/>
      <c r="S177" s="57"/>
      <c r="T177" s="58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6" t="s">
        <v>125</v>
      </c>
      <c r="AU177" s="16" t="s">
        <v>83</v>
      </c>
    </row>
    <row r="178" spans="2:51" s="13" customFormat="1" ht="11.25">
      <c r="B178" s="174"/>
      <c r="D178" s="170" t="s">
        <v>127</v>
      </c>
      <c r="F178" s="176" t="s">
        <v>232</v>
      </c>
      <c r="H178" s="177">
        <v>60.588</v>
      </c>
      <c r="I178" s="178"/>
      <c r="L178" s="174"/>
      <c r="M178" s="179"/>
      <c r="N178" s="180"/>
      <c r="O178" s="180"/>
      <c r="P178" s="180"/>
      <c r="Q178" s="180"/>
      <c r="R178" s="180"/>
      <c r="S178" s="180"/>
      <c r="T178" s="181"/>
      <c r="AT178" s="175" t="s">
        <v>127</v>
      </c>
      <c r="AU178" s="175" t="s">
        <v>83</v>
      </c>
      <c r="AV178" s="13" t="s">
        <v>83</v>
      </c>
      <c r="AW178" s="13" t="s">
        <v>3</v>
      </c>
      <c r="AX178" s="13" t="s">
        <v>81</v>
      </c>
      <c r="AY178" s="175" t="s">
        <v>117</v>
      </c>
    </row>
    <row r="179" spans="1:65" s="2" customFormat="1" ht="16.5" customHeight="1">
      <c r="A179" s="31"/>
      <c r="B179" s="155"/>
      <c r="C179" s="190" t="s">
        <v>233</v>
      </c>
      <c r="D179" s="190" t="s">
        <v>189</v>
      </c>
      <c r="E179" s="191" t="s">
        <v>234</v>
      </c>
      <c r="F179" s="192" t="s">
        <v>235</v>
      </c>
      <c r="G179" s="193" t="s">
        <v>141</v>
      </c>
      <c r="H179" s="194">
        <v>196.911</v>
      </c>
      <c r="I179" s="195"/>
      <c r="J179" s="196">
        <f>ROUND(I179*H179,2)</f>
        <v>0</v>
      </c>
      <c r="K179" s="197"/>
      <c r="L179" s="198"/>
      <c r="M179" s="199" t="s">
        <v>1</v>
      </c>
      <c r="N179" s="200" t="s">
        <v>41</v>
      </c>
      <c r="O179" s="57"/>
      <c r="P179" s="166">
        <f>O179*H179</f>
        <v>0</v>
      </c>
      <c r="Q179" s="166">
        <v>4E-05</v>
      </c>
      <c r="R179" s="166">
        <f>Q179*H179</f>
        <v>0.00787644</v>
      </c>
      <c r="S179" s="166">
        <v>0</v>
      </c>
      <c r="T179" s="167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8" t="s">
        <v>164</v>
      </c>
      <c r="AT179" s="168" t="s">
        <v>189</v>
      </c>
      <c r="AU179" s="168" t="s">
        <v>83</v>
      </c>
      <c r="AY179" s="16" t="s">
        <v>117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6" t="s">
        <v>81</v>
      </c>
      <c r="BK179" s="169">
        <f>ROUND(I179*H179,2)</f>
        <v>0</v>
      </c>
      <c r="BL179" s="16" t="s">
        <v>123</v>
      </c>
      <c r="BM179" s="168" t="s">
        <v>236</v>
      </c>
    </row>
    <row r="180" spans="1:47" s="2" customFormat="1" ht="11.25">
      <c r="A180" s="31"/>
      <c r="B180" s="32"/>
      <c r="C180" s="31"/>
      <c r="D180" s="170" t="s">
        <v>125</v>
      </c>
      <c r="E180" s="31"/>
      <c r="F180" s="171" t="s">
        <v>235</v>
      </c>
      <c r="G180" s="31"/>
      <c r="H180" s="31"/>
      <c r="I180" s="90"/>
      <c r="J180" s="31"/>
      <c r="K180" s="31"/>
      <c r="L180" s="32"/>
      <c r="M180" s="172"/>
      <c r="N180" s="173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125</v>
      </c>
      <c r="AU180" s="16" t="s">
        <v>83</v>
      </c>
    </row>
    <row r="181" spans="2:51" s="13" customFormat="1" ht="11.25">
      <c r="B181" s="174"/>
      <c r="D181" s="170" t="s">
        <v>127</v>
      </c>
      <c r="E181" s="175" t="s">
        <v>1</v>
      </c>
      <c r="F181" s="176" t="s">
        <v>237</v>
      </c>
      <c r="H181" s="177">
        <v>151.47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127</v>
      </c>
      <c r="AU181" s="175" t="s">
        <v>83</v>
      </c>
      <c r="AV181" s="13" t="s">
        <v>83</v>
      </c>
      <c r="AW181" s="13" t="s">
        <v>32</v>
      </c>
      <c r="AX181" s="13" t="s">
        <v>81</v>
      </c>
      <c r="AY181" s="175" t="s">
        <v>117</v>
      </c>
    </row>
    <row r="182" spans="2:51" s="13" customFormat="1" ht="11.25">
      <c r="B182" s="174"/>
      <c r="D182" s="170" t="s">
        <v>127</v>
      </c>
      <c r="F182" s="176" t="s">
        <v>238</v>
      </c>
      <c r="H182" s="177">
        <v>196.911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127</v>
      </c>
      <c r="AU182" s="175" t="s">
        <v>83</v>
      </c>
      <c r="AV182" s="13" t="s">
        <v>83</v>
      </c>
      <c r="AW182" s="13" t="s">
        <v>3</v>
      </c>
      <c r="AX182" s="13" t="s">
        <v>81</v>
      </c>
      <c r="AY182" s="175" t="s">
        <v>117</v>
      </c>
    </row>
    <row r="183" spans="1:65" s="2" customFormat="1" ht="16.5" customHeight="1">
      <c r="A183" s="31"/>
      <c r="B183" s="155"/>
      <c r="C183" s="190" t="s">
        <v>7</v>
      </c>
      <c r="D183" s="190" t="s">
        <v>189</v>
      </c>
      <c r="E183" s="191" t="s">
        <v>239</v>
      </c>
      <c r="F183" s="192" t="s">
        <v>240</v>
      </c>
      <c r="G183" s="193" t="s">
        <v>209</v>
      </c>
      <c r="H183" s="194">
        <v>12</v>
      </c>
      <c r="I183" s="195"/>
      <c r="J183" s="196">
        <f>ROUND(I183*H183,2)</f>
        <v>0</v>
      </c>
      <c r="K183" s="197"/>
      <c r="L183" s="198"/>
      <c r="M183" s="199" t="s">
        <v>1</v>
      </c>
      <c r="N183" s="200" t="s">
        <v>41</v>
      </c>
      <c r="O183" s="57"/>
      <c r="P183" s="166">
        <f>O183*H183</f>
        <v>0</v>
      </c>
      <c r="Q183" s="166">
        <v>0.0001</v>
      </c>
      <c r="R183" s="166">
        <f>Q183*H183</f>
        <v>0.0012000000000000001</v>
      </c>
      <c r="S183" s="166">
        <v>0</v>
      </c>
      <c r="T183" s="167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8" t="s">
        <v>164</v>
      </c>
      <c r="AT183" s="168" t="s">
        <v>189</v>
      </c>
      <c r="AU183" s="168" t="s">
        <v>83</v>
      </c>
      <c r="AY183" s="16" t="s">
        <v>117</v>
      </c>
      <c r="BE183" s="169">
        <f>IF(N183="základní",J183,0)</f>
        <v>0</v>
      </c>
      <c r="BF183" s="169">
        <f>IF(N183="snížená",J183,0)</f>
        <v>0</v>
      </c>
      <c r="BG183" s="169">
        <f>IF(N183="zákl. přenesená",J183,0)</f>
        <v>0</v>
      </c>
      <c r="BH183" s="169">
        <f>IF(N183="sníž. přenesená",J183,0)</f>
        <v>0</v>
      </c>
      <c r="BI183" s="169">
        <f>IF(N183="nulová",J183,0)</f>
        <v>0</v>
      </c>
      <c r="BJ183" s="16" t="s">
        <v>81</v>
      </c>
      <c r="BK183" s="169">
        <f>ROUND(I183*H183,2)</f>
        <v>0</v>
      </c>
      <c r="BL183" s="16" t="s">
        <v>123</v>
      </c>
      <c r="BM183" s="168" t="s">
        <v>241</v>
      </c>
    </row>
    <row r="184" spans="1:47" s="2" customFormat="1" ht="11.25">
      <c r="A184" s="31"/>
      <c r="B184" s="32"/>
      <c r="C184" s="31"/>
      <c r="D184" s="170" t="s">
        <v>125</v>
      </c>
      <c r="E184" s="31"/>
      <c r="F184" s="171" t="s">
        <v>240</v>
      </c>
      <c r="G184" s="31"/>
      <c r="H184" s="31"/>
      <c r="I184" s="90"/>
      <c r="J184" s="31"/>
      <c r="K184" s="31"/>
      <c r="L184" s="32"/>
      <c r="M184" s="172"/>
      <c r="N184" s="173"/>
      <c r="O184" s="57"/>
      <c r="P184" s="57"/>
      <c r="Q184" s="57"/>
      <c r="R184" s="57"/>
      <c r="S184" s="57"/>
      <c r="T184" s="58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125</v>
      </c>
      <c r="AU184" s="16" t="s">
        <v>83</v>
      </c>
    </row>
    <row r="185" spans="1:65" s="2" customFormat="1" ht="16.5" customHeight="1">
      <c r="A185" s="31"/>
      <c r="B185" s="155"/>
      <c r="C185" s="190" t="s">
        <v>242</v>
      </c>
      <c r="D185" s="190" t="s">
        <v>189</v>
      </c>
      <c r="E185" s="191" t="s">
        <v>243</v>
      </c>
      <c r="F185" s="192" t="s">
        <v>244</v>
      </c>
      <c r="G185" s="193" t="s">
        <v>209</v>
      </c>
      <c r="H185" s="194">
        <v>2</v>
      </c>
      <c r="I185" s="195"/>
      <c r="J185" s="196">
        <f>ROUND(I185*H185,2)</f>
        <v>0</v>
      </c>
      <c r="K185" s="197"/>
      <c r="L185" s="198"/>
      <c r="M185" s="199" t="s">
        <v>1</v>
      </c>
      <c r="N185" s="200" t="s">
        <v>41</v>
      </c>
      <c r="O185" s="57"/>
      <c r="P185" s="166">
        <f>O185*H185</f>
        <v>0</v>
      </c>
      <c r="Q185" s="166">
        <v>0.00075</v>
      </c>
      <c r="R185" s="166">
        <f>Q185*H185</f>
        <v>0.0015</v>
      </c>
      <c r="S185" s="166">
        <v>0</v>
      </c>
      <c r="T185" s="167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8" t="s">
        <v>164</v>
      </c>
      <c r="AT185" s="168" t="s">
        <v>189</v>
      </c>
      <c r="AU185" s="168" t="s">
        <v>83</v>
      </c>
      <c r="AY185" s="16" t="s">
        <v>117</v>
      </c>
      <c r="BE185" s="169">
        <f>IF(N185="základní",J185,0)</f>
        <v>0</v>
      </c>
      <c r="BF185" s="169">
        <f>IF(N185="snížená",J185,0)</f>
        <v>0</v>
      </c>
      <c r="BG185" s="169">
        <f>IF(N185="zákl. přenesená",J185,0)</f>
        <v>0</v>
      </c>
      <c r="BH185" s="169">
        <f>IF(N185="sníž. přenesená",J185,0)</f>
        <v>0</v>
      </c>
      <c r="BI185" s="169">
        <f>IF(N185="nulová",J185,0)</f>
        <v>0</v>
      </c>
      <c r="BJ185" s="16" t="s">
        <v>81</v>
      </c>
      <c r="BK185" s="169">
        <f>ROUND(I185*H185,2)</f>
        <v>0</v>
      </c>
      <c r="BL185" s="16" t="s">
        <v>123</v>
      </c>
      <c r="BM185" s="168" t="s">
        <v>245</v>
      </c>
    </row>
    <row r="186" spans="1:47" s="2" customFormat="1" ht="11.25">
      <c r="A186" s="31"/>
      <c r="B186" s="32"/>
      <c r="C186" s="31"/>
      <c r="D186" s="170" t="s">
        <v>125</v>
      </c>
      <c r="E186" s="31"/>
      <c r="F186" s="171" t="s">
        <v>244</v>
      </c>
      <c r="G186" s="31"/>
      <c r="H186" s="31"/>
      <c r="I186" s="90"/>
      <c r="J186" s="31"/>
      <c r="K186" s="31"/>
      <c r="L186" s="32"/>
      <c r="M186" s="172"/>
      <c r="N186" s="173"/>
      <c r="O186" s="57"/>
      <c r="P186" s="57"/>
      <c r="Q186" s="57"/>
      <c r="R186" s="57"/>
      <c r="S186" s="57"/>
      <c r="T186" s="58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125</v>
      </c>
      <c r="AU186" s="16" t="s">
        <v>83</v>
      </c>
    </row>
    <row r="187" spans="2:63" s="12" customFormat="1" ht="22.9" customHeight="1">
      <c r="B187" s="142"/>
      <c r="D187" s="143" t="s">
        <v>75</v>
      </c>
      <c r="E187" s="153" t="s">
        <v>145</v>
      </c>
      <c r="F187" s="153" t="s">
        <v>246</v>
      </c>
      <c r="I187" s="145"/>
      <c r="J187" s="154">
        <f>BK187</f>
        <v>0</v>
      </c>
      <c r="L187" s="142"/>
      <c r="M187" s="147"/>
      <c r="N187" s="148"/>
      <c r="O187" s="148"/>
      <c r="P187" s="149">
        <f>SUM(P188:P194)</f>
        <v>0</v>
      </c>
      <c r="Q187" s="148"/>
      <c r="R187" s="149">
        <f>SUM(R188:R194)</f>
        <v>27.260081000000003</v>
      </c>
      <c r="S187" s="148"/>
      <c r="T187" s="150">
        <f>SUM(T188:T194)</f>
        <v>0</v>
      </c>
      <c r="AR187" s="143" t="s">
        <v>81</v>
      </c>
      <c r="AT187" s="151" t="s">
        <v>75</v>
      </c>
      <c r="AU187" s="151" t="s">
        <v>81</v>
      </c>
      <c r="AY187" s="143" t="s">
        <v>117</v>
      </c>
      <c r="BK187" s="152">
        <f>SUM(BK188:BK194)</f>
        <v>0</v>
      </c>
    </row>
    <row r="188" spans="1:65" s="2" customFormat="1" ht="24" customHeight="1">
      <c r="A188" s="31"/>
      <c r="B188" s="155"/>
      <c r="C188" s="156" t="s">
        <v>247</v>
      </c>
      <c r="D188" s="156" t="s">
        <v>119</v>
      </c>
      <c r="E188" s="157" t="s">
        <v>248</v>
      </c>
      <c r="F188" s="158" t="s">
        <v>249</v>
      </c>
      <c r="G188" s="159" t="s">
        <v>179</v>
      </c>
      <c r="H188" s="160">
        <v>122.904</v>
      </c>
      <c r="I188" s="161"/>
      <c r="J188" s="162">
        <f>ROUND(I188*H188,2)</f>
        <v>0</v>
      </c>
      <c r="K188" s="163"/>
      <c r="L188" s="32"/>
      <c r="M188" s="164" t="s">
        <v>1</v>
      </c>
      <c r="N188" s="165" t="s">
        <v>41</v>
      </c>
      <c r="O188" s="57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8" t="s">
        <v>123</v>
      </c>
      <c r="AT188" s="168" t="s">
        <v>119</v>
      </c>
      <c r="AU188" s="168" t="s">
        <v>83</v>
      </c>
      <c r="AY188" s="16" t="s">
        <v>117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6" t="s">
        <v>81</v>
      </c>
      <c r="BK188" s="169">
        <f>ROUND(I188*H188,2)</f>
        <v>0</v>
      </c>
      <c r="BL188" s="16" t="s">
        <v>123</v>
      </c>
      <c r="BM188" s="168" t="s">
        <v>250</v>
      </c>
    </row>
    <row r="189" spans="1:47" s="2" customFormat="1" ht="19.5">
      <c r="A189" s="31"/>
      <c r="B189" s="32"/>
      <c r="C189" s="31"/>
      <c r="D189" s="170" t="s">
        <v>125</v>
      </c>
      <c r="E189" s="31"/>
      <c r="F189" s="171" t="s">
        <v>251</v>
      </c>
      <c r="G189" s="31"/>
      <c r="H189" s="31"/>
      <c r="I189" s="90"/>
      <c r="J189" s="31"/>
      <c r="K189" s="31"/>
      <c r="L189" s="32"/>
      <c r="M189" s="172"/>
      <c r="N189" s="173"/>
      <c r="O189" s="57"/>
      <c r="P189" s="57"/>
      <c r="Q189" s="57"/>
      <c r="R189" s="57"/>
      <c r="S189" s="57"/>
      <c r="T189" s="58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125</v>
      </c>
      <c r="AU189" s="16" t="s">
        <v>83</v>
      </c>
    </row>
    <row r="190" spans="1:65" s="2" customFormat="1" ht="24" customHeight="1">
      <c r="A190" s="31"/>
      <c r="B190" s="155"/>
      <c r="C190" s="156" t="s">
        <v>252</v>
      </c>
      <c r="D190" s="156" t="s">
        <v>119</v>
      </c>
      <c r="E190" s="157" t="s">
        <v>253</v>
      </c>
      <c r="F190" s="158" t="s">
        <v>254</v>
      </c>
      <c r="G190" s="159" t="s">
        <v>179</v>
      </c>
      <c r="H190" s="160">
        <v>122.904</v>
      </c>
      <c r="I190" s="161"/>
      <c r="J190" s="162">
        <f>ROUND(I190*H190,2)</f>
        <v>0</v>
      </c>
      <c r="K190" s="163"/>
      <c r="L190" s="32"/>
      <c r="M190" s="164" t="s">
        <v>1</v>
      </c>
      <c r="N190" s="165" t="s">
        <v>41</v>
      </c>
      <c r="O190" s="57"/>
      <c r="P190" s="166">
        <f>O190*H190</f>
        <v>0</v>
      </c>
      <c r="Q190" s="166">
        <v>0.08425</v>
      </c>
      <c r="R190" s="166">
        <f>Q190*H190</f>
        <v>10.354662000000001</v>
      </c>
      <c r="S190" s="166">
        <v>0</v>
      </c>
      <c r="T190" s="167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8" t="s">
        <v>123</v>
      </c>
      <c r="AT190" s="168" t="s">
        <v>119</v>
      </c>
      <c r="AU190" s="168" t="s">
        <v>83</v>
      </c>
      <c r="AY190" s="16" t="s">
        <v>117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6" t="s">
        <v>81</v>
      </c>
      <c r="BK190" s="169">
        <f>ROUND(I190*H190,2)</f>
        <v>0</v>
      </c>
      <c r="BL190" s="16" t="s">
        <v>123</v>
      </c>
      <c r="BM190" s="168" t="s">
        <v>255</v>
      </c>
    </row>
    <row r="191" spans="1:47" s="2" customFormat="1" ht="48.75">
      <c r="A191" s="31"/>
      <c r="B191" s="32"/>
      <c r="C191" s="31"/>
      <c r="D191" s="170" t="s">
        <v>125</v>
      </c>
      <c r="E191" s="31"/>
      <c r="F191" s="171" t="s">
        <v>256</v>
      </c>
      <c r="G191" s="31"/>
      <c r="H191" s="31"/>
      <c r="I191" s="90"/>
      <c r="J191" s="31"/>
      <c r="K191" s="31"/>
      <c r="L191" s="32"/>
      <c r="M191" s="172"/>
      <c r="N191" s="173"/>
      <c r="O191" s="57"/>
      <c r="P191" s="57"/>
      <c r="Q191" s="57"/>
      <c r="R191" s="57"/>
      <c r="S191" s="57"/>
      <c r="T191" s="58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6" t="s">
        <v>125</v>
      </c>
      <c r="AU191" s="16" t="s">
        <v>83</v>
      </c>
    </row>
    <row r="192" spans="1:65" s="2" customFormat="1" ht="24" customHeight="1">
      <c r="A192" s="31"/>
      <c r="B192" s="155"/>
      <c r="C192" s="190" t="s">
        <v>257</v>
      </c>
      <c r="D192" s="190" t="s">
        <v>189</v>
      </c>
      <c r="E192" s="191" t="s">
        <v>258</v>
      </c>
      <c r="F192" s="192" t="s">
        <v>259</v>
      </c>
      <c r="G192" s="193" t="s">
        <v>179</v>
      </c>
      <c r="H192" s="194">
        <v>129.049</v>
      </c>
      <c r="I192" s="195"/>
      <c r="J192" s="196">
        <f>ROUND(I192*H192,2)</f>
        <v>0</v>
      </c>
      <c r="K192" s="197"/>
      <c r="L192" s="198"/>
      <c r="M192" s="199" t="s">
        <v>1</v>
      </c>
      <c r="N192" s="200" t="s">
        <v>41</v>
      </c>
      <c r="O192" s="57"/>
      <c r="P192" s="166">
        <f>O192*H192</f>
        <v>0</v>
      </c>
      <c r="Q192" s="166">
        <v>0.131</v>
      </c>
      <c r="R192" s="166">
        <f>Q192*H192</f>
        <v>16.905419000000002</v>
      </c>
      <c r="S192" s="166">
        <v>0</v>
      </c>
      <c r="T192" s="167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8" t="s">
        <v>164</v>
      </c>
      <c r="AT192" s="168" t="s">
        <v>189</v>
      </c>
      <c r="AU192" s="168" t="s">
        <v>83</v>
      </c>
      <c r="AY192" s="16" t="s">
        <v>117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6" t="s">
        <v>81</v>
      </c>
      <c r="BK192" s="169">
        <f>ROUND(I192*H192,2)</f>
        <v>0</v>
      </c>
      <c r="BL192" s="16" t="s">
        <v>123</v>
      </c>
      <c r="BM192" s="168" t="s">
        <v>260</v>
      </c>
    </row>
    <row r="193" spans="1:47" s="2" customFormat="1" ht="11.25">
      <c r="A193" s="31"/>
      <c r="B193" s="32"/>
      <c r="C193" s="31"/>
      <c r="D193" s="170" t="s">
        <v>125</v>
      </c>
      <c r="E193" s="31"/>
      <c r="F193" s="171" t="s">
        <v>261</v>
      </c>
      <c r="G193" s="31"/>
      <c r="H193" s="31"/>
      <c r="I193" s="90"/>
      <c r="J193" s="31"/>
      <c r="K193" s="31"/>
      <c r="L193" s="32"/>
      <c r="M193" s="172"/>
      <c r="N193" s="173"/>
      <c r="O193" s="57"/>
      <c r="P193" s="57"/>
      <c r="Q193" s="57"/>
      <c r="R193" s="57"/>
      <c r="S193" s="57"/>
      <c r="T193" s="58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125</v>
      </c>
      <c r="AU193" s="16" t="s">
        <v>83</v>
      </c>
    </row>
    <row r="194" spans="2:51" s="13" customFormat="1" ht="11.25">
      <c r="B194" s="174"/>
      <c r="D194" s="170" t="s">
        <v>127</v>
      </c>
      <c r="F194" s="176" t="s">
        <v>262</v>
      </c>
      <c r="H194" s="177">
        <v>129.049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127</v>
      </c>
      <c r="AU194" s="175" t="s">
        <v>83</v>
      </c>
      <c r="AV194" s="13" t="s">
        <v>83</v>
      </c>
      <c r="AW194" s="13" t="s">
        <v>3</v>
      </c>
      <c r="AX194" s="13" t="s">
        <v>81</v>
      </c>
      <c r="AY194" s="175" t="s">
        <v>117</v>
      </c>
    </row>
    <row r="195" spans="2:63" s="12" customFormat="1" ht="22.9" customHeight="1">
      <c r="B195" s="142"/>
      <c r="D195" s="143" t="s">
        <v>75</v>
      </c>
      <c r="E195" s="153" t="s">
        <v>153</v>
      </c>
      <c r="F195" s="153" t="s">
        <v>263</v>
      </c>
      <c r="I195" s="145"/>
      <c r="J195" s="154">
        <f>BK195</f>
        <v>0</v>
      </c>
      <c r="L195" s="142"/>
      <c r="M195" s="147"/>
      <c r="N195" s="148"/>
      <c r="O195" s="148"/>
      <c r="P195" s="149">
        <f>SUM(P196:P198)</f>
        <v>0</v>
      </c>
      <c r="Q195" s="148"/>
      <c r="R195" s="149">
        <f>SUM(R196:R198)</f>
        <v>1.39178</v>
      </c>
      <c r="S195" s="148"/>
      <c r="T195" s="150">
        <f>SUM(T196:T198)</f>
        <v>0</v>
      </c>
      <c r="AR195" s="143" t="s">
        <v>81</v>
      </c>
      <c r="AT195" s="151" t="s">
        <v>75</v>
      </c>
      <c r="AU195" s="151" t="s">
        <v>81</v>
      </c>
      <c r="AY195" s="143" t="s">
        <v>117</v>
      </c>
      <c r="BK195" s="152">
        <f>SUM(BK196:BK198)</f>
        <v>0</v>
      </c>
    </row>
    <row r="196" spans="1:65" s="2" customFormat="1" ht="16.5" customHeight="1">
      <c r="A196" s="31"/>
      <c r="B196" s="155"/>
      <c r="C196" s="156" t="s">
        <v>264</v>
      </c>
      <c r="D196" s="156" t="s">
        <v>119</v>
      </c>
      <c r="E196" s="157" t="s">
        <v>265</v>
      </c>
      <c r="F196" s="158" t="s">
        <v>266</v>
      </c>
      <c r="G196" s="159" t="s">
        <v>179</v>
      </c>
      <c r="H196" s="160">
        <v>5.05</v>
      </c>
      <c r="I196" s="161"/>
      <c r="J196" s="162">
        <f>ROUND(I196*H196,2)</f>
        <v>0</v>
      </c>
      <c r="K196" s="163"/>
      <c r="L196" s="32"/>
      <c r="M196" s="164" t="s">
        <v>1</v>
      </c>
      <c r="N196" s="165" t="s">
        <v>41</v>
      </c>
      <c r="O196" s="57"/>
      <c r="P196" s="166">
        <f>O196*H196</f>
        <v>0</v>
      </c>
      <c r="Q196" s="166">
        <v>0.2756</v>
      </c>
      <c r="R196" s="166">
        <f>Q196*H196</f>
        <v>1.39178</v>
      </c>
      <c r="S196" s="166">
        <v>0</v>
      </c>
      <c r="T196" s="167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8" t="s">
        <v>123</v>
      </c>
      <c r="AT196" s="168" t="s">
        <v>119</v>
      </c>
      <c r="AU196" s="168" t="s">
        <v>83</v>
      </c>
      <c r="AY196" s="16" t="s">
        <v>117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6" t="s">
        <v>81</v>
      </c>
      <c r="BK196" s="169">
        <f>ROUND(I196*H196,2)</f>
        <v>0</v>
      </c>
      <c r="BL196" s="16" t="s">
        <v>123</v>
      </c>
      <c r="BM196" s="168" t="s">
        <v>267</v>
      </c>
    </row>
    <row r="197" spans="1:47" s="2" customFormat="1" ht="19.5">
      <c r="A197" s="31"/>
      <c r="B197" s="32"/>
      <c r="C197" s="31"/>
      <c r="D197" s="170" t="s">
        <v>125</v>
      </c>
      <c r="E197" s="31"/>
      <c r="F197" s="171" t="s">
        <v>268</v>
      </c>
      <c r="G197" s="31"/>
      <c r="H197" s="31"/>
      <c r="I197" s="90"/>
      <c r="J197" s="31"/>
      <c r="K197" s="31"/>
      <c r="L197" s="32"/>
      <c r="M197" s="172"/>
      <c r="N197" s="173"/>
      <c r="O197" s="57"/>
      <c r="P197" s="57"/>
      <c r="Q197" s="57"/>
      <c r="R197" s="57"/>
      <c r="S197" s="57"/>
      <c r="T197" s="58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125</v>
      </c>
      <c r="AU197" s="16" t="s">
        <v>83</v>
      </c>
    </row>
    <row r="198" spans="2:51" s="13" customFormat="1" ht="11.25">
      <c r="B198" s="174"/>
      <c r="D198" s="170" t="s">
        <v>127</v>
      </c>
      <c r="E198" s="175" t="s">
        <v>1</v>
      </c>
      <c r="F198" s="176" t="s">
        <v>269</v>
      </c>
      <c r="H198" s="177">
        <v>5.05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127</v>
      </c>
      <c r="AU198" s="175" t="s">
        <v>83</v>
      </c>
      <c r="AV198" s="13" t="s">
        <v>83</v>
      </c>
      <c r="AW198" s="13" t="s">
        <v>32</v>
      </c>
      <c r="AX198" s="13" t="s">
        <v>81</v>
      </c>
      <c r="AY198" s="175" t="s">
        <v>117</v>
      </c>
    </row>
    <row r="199" spans="2:63" s="12" customFormat="1" ht="22.9" customHeight="1">
      <c r="B199" s="142"/>
      <c r="D199" s="143" t="s">
        <v>75</v>
      </c>
      <c r="E199" s="153" t="s">
        <v>169</v>
      </c>
      <c r="F199" s="153" t="s">
        <v>270</v>
      </c>
      <c r="I199" s="145"/>
      <c r="J199" s="154">
        <f>BK199</f>
        <v>0</v>
      </c>
      <c r="L199" s="142"/>
      <c r="M199" s="147"/>
      <c r="N199" s="148"/>
      <c r="O199" s="148"/>
      <c r="P199" s="149">
        <f>SUM(P200:P205)</f>
        <v>0</v>
      </c>
      <c r="Q199" s="148"/>
      <c r="R199" s="149">
        <f>SUM(R200:R205)</f>
        <v>4.935277500000001</v>
      </c>
      <c r="S199" s="148"/>
      <c r="T199" s="150">
        <f>SUM(T200:T205)</f>
        <v>0</v>
      </c>
      <c r="AR199" s="143" t="s">
        <v>81</v>
      </c>
      <c r="AT199" s="151" t="s">
        <v>75</v>
      </c>
      <c r="AU199" s="151" t="s">
        <v>81</v>
      </c>
      <c r="AY199" s="143" t="s">
        <v>117</v>
      </c>
      <c r="BK199" s="152">
        <f>SUM(BK200:BK205)</f>
        <v>0</v>
      </c>
    </row>
    <row r="200" spans="1:65" s="2" customFormat="1" ht="24" customHeight="1">
      <c r="A200" s="31"/>
      <c r="B200" s="155"/>
      <c r="C200" s="156" t="s">
        <v>271</v>
      </c>
      <c r="D200" s="156" t="s">
        <v>119</v>
      </c>
      <c r="E200" s="157" t="s">
        <v>272</v>
      </c>
      <c r="F200" s="158" t="s">
        <v>273</v>
      </c>
      <c r="G200" s="159" t="s">
        <v>141</v>
      </c>
      <c r="H200" s="160">
        <v>25.975</v>
      </c>
      <c r="I200" s="161"/>
      <c r="J200" s="162">
        <f>ROUND(I200*H200,2)</f>
        <v>0</v>
      </c>
      <c r="K200" s="163"/>
      <c r="L200" s="32"/>
      <c r="M200" s="164" t="s">
        <v>1</v>
      </c>
      <c r="N200" s="165" t="s">
        <v>41</v>
      </c>
      <c r="O200" s="57"/>
      <c r="P200" s="166">
        <f>O200*H200</f>
        <v>0</v>
      </c>
      <c r="Q200" s="166">
        <v>0.1295</v>
      </c>
      <c r="R200" s="166">
        <f>Q200*H200</f>
        <v>3.3637625000000004</v>
      </c>
      <c r="S200" s="166">
        <v>0</v>
      </c>
      <c r="T200" s="167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8" t="s">
        <v>123</v>
      </c>
      <c r="AT200" s="168" t="s">
        <v>119</v>
      </c>
      <c r="AU200" s="168" t="s">
        <v>83</v>
      </c>
      <c r="AY200" s="16" t="s">
        <v>117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6" t="s">
        <v>81</v>
      </c>
      <c r="BK200" s="169">
        <f>ROUND(I200*H200,2)</f>
        <v>0</v>
      </c>
      <c r="BL200" s="16" t="s">
        <v>123</v>
      </c>
      <c r="BM200" s="168" t="s">
        <v>274</v>
      </c>
    </row>
    <row r="201" spans="1:47" s="2" customFormat="1" ht="29.25">
      <c r="A201" s="31"/>
      <c r="B201" s="32"/>
      <c r="C201" s="31"/>
      <c r="D201" s="170" t="s">
        <v>125</v>
      </c>
      <c r="E201" s="31"/>
      <c r="F201" s="171" t="s">
        <v>275</v>
      </c>
      <c r="G201" s="31"/>
      <c r="H201" s="31"/>
      <c r="I201" s="90"/>
      <c r="J201" s="31"/>
      <c r="K201" s="31"/>
      <c r="L201" s="32"/>
      <c r="M201" s="172"/>
      <c r="N201" s="173"/>
      <c r="O201" s="57"/>
      <c r="P201" s="57"/>
      <c r="Q201" s="57"/>
      <c r="R201" s="57"/>
      <c r="S201" s="57"/>
      <c r="T201" s="58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125</v>
      </c>
      <c r="AU201" s="16" t="s">
        <v>83</v>
      </c>
    </row>
    <row r="202" spans="2:51" s="13" customFormat="1" ht="11.25">
      <c r="B202" s="174"/>
      <c r="D202" s="170" t="s">
        <v>127</v>
      </c>
      <c r="E202" s="175" t="s">
        <v>1</v>
      </c>
      <c r="F202" s="176" t="s">
        <v>276</v>
      </c>
      <c r="H202" s="177">
        <v>25.975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127</v>
      </c>
      <c r="AU202" s="175" t="s">
        <v>83</v>
      </c>
      <c r="AV202" s="13" t="s">
        <v>83</v>
      </c>
      <c r="AW202" s="13" t="s">
        <v>32</v>
      </c>
      <c r="AX202" s="13" t="s">
        <v>81</v>
      </c>
      <c r="AY202" s="175" t="s">
        <v>117</v>
      </c>
    </row>
    <row r="203" spans="1:65" s="2" customFormat="1" ht="16.5" customHeight="1">
      <c r="A203" s="31"/>
      <c r="B203" s="155"/>
      <c r="C203" s="190" t="s">
        <v>277</v>
      </c>
      <c r="D203" s="190" t="s">
        <v>189</v>
      </c>
      <c r="E203" s="191" t="s">
        <v>278</v>
      </c>
      <c r="F203" s="192" t="s">
        <v>279</v>
      </c>
      <c r="G203" s="193" t="s">
        <v>141</v>
      </c>
      <c r="H203" s="194">
        <v>28.573</v>
      </c>
      <c r="I203" s="195"/>
      <c r="J203" s="196">
        <f>ROUND(I203*H203,2)</f>
        <v>0</v>
      </c>
      <c r="K203" s="197"/>
      <c r="L203" s="198"/>
      <c r="M203" s="199" t="s">
        <v>1</v>
      </c>
      <c r="N203" s="200" t="s">
        <v>41</v>
      </c>
      <c r="O203" s="57"/>
      <c r="P203" s="166">
        <f>O203*H203</f>
        <v>0</v>
      </c>
      <c r="Q203" s="166">
        <v>0.055</v>
      </c>
      <c r="R203" s="166">
        <f>Q203*H203</f>
        <v>1.571515</v>
      </c>
      <c r="S203" s="166">
        <v>0</v>
      </c>
      <c r="T203" s="167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8" t="s">
        <v>164</v>
      </c>
      <c r="AT203" s="168" t="s">
        <v>189</v>
      </c>
      <c r="AU203" s="168" t="s">
        <v>83</v>
      </c>
      <c r="AY203" s="16" t="s">
        <v>117</v>
      </c>
      <c r="BE203" s="169">
        <f>IF(N203="základní",J203,0)</f>
        <v>0</v>
      </c>
      <c r="BF203" s="169">
        <f>IF(N203="snížená",J203,0)</f>
        <v>0</v>
      </c>
      <c r="BG203" s="169">
        <f>IF(N203="zákl. přenesená",J203,0)</f>
        <v>0</v>
      </c>
      <c r="BH203" s="169">
        <f>IF(N203="sníž. přenesená",J203,0)</f>
        <v>0</v>
      </c>
      <c r="BI203" s="169">
        <f>IF(N203="nulová",J203,0)</f>
        <v>0</v>
      </c>
      <c r="BJ203" s="16" t="s">
        <v>81</v>
      </c>
      <c r="BK203" s="169">
        <f>ROUND(I203*H203,2)</f>
        <v>0</v>
      </c>
      <c r="BL203" s="16" t="s">
        <v>123</v>
      </c>
      <c r="BM203" s="168" t="s">
        <v>280</v>
      </c>
    </row>
    <row r="204" spans="1:47" s="2" customFormat="1" ht="11.25">
      <c r="A204" s="31"/>
      <c r="B204" s="32"/>
      <c r="C204" s="31"/>
      <c r="D204" s="170" t="s">
        <v>125</v>
      </c>
      <c r="E204" s="31"/>
      <c r="F204" s="171" t="s">
        <v>279</v>
      </c>
      <c r="G204" s="31"/>
      <c r="H204" s="31"/>
      <c r="I204" s="90"/>
      <c r="J204" s="31"/>
      <c r="K204" s="31"/>
      <c r="L204" s="32"/>
      <c r="M204" s="172"/>
      <c r="N204" s="173"/>
      <c r="O204" s="57"/>
      <c r="P204" s="57"/>
      <c r="Q204" s="57"/>
      <c r="R204" s="57"/>
      <c r="S204" s="57"/>
      <c r="T204" s="58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125</v>
      </c>
      <c r="AU204" s="16" t="s">
        <v>83</v>
      </c>
    </row>
    <row r="205" spans="2:51" s="13" customFormat="1" ht="11.25">
      <c r="B205" s="174"/>
      <c r="D205" s="170" t="s">
        <v>127</v>
      </c>
      <c r="F205" s="176" t="s">
        <v>281</v>
      </c>
      <c r="H205" s="177">
        <v>28.573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127</v>
      </c>
      <c r="AU205" s="175" t="s">
        <v>83</v>
      </c>
      <c r="AV205" s="13" t="s">
        <v>83</v>
      </c>
      <c r="AW205" s="13" t="s">
        <v>3</v>
      </c>
      <c r="AX205" s="13" t="s">
        <v>81</v>
      </c>
      <c r="AY205" s="175" t="s">
        <v>117</v>
      </c>
    </row>
    <row r="206" spans="2:63" s="12" customFormat="1" ht="22.9" customHeight="1">
      <c r="B206" s="142"/>
      <c r="D206" s="143" t="s">
        <v>75</v>
      </c>
      <c r="E206" s="153" t="s">
        <v>282</v>
      </c>
      <c r="F206" s="153" t="s">
        <v>283</v>
      </c>
      <c r="I206" s="145"/>
      <c r="J206" s="154">
        <f>BK206</f>
        <v>0</v>
      </c>
      <c r="L206" s="142"/>
      <c r="M206" s="147"/>
      <c r="N206" s="148"/>
      <c r="O206" s="148"/>
      <c r="P206" s="149">
        <f>SUM(P207:P208)</f>
        <v>0</v>
      </c>
      <c r="Q206" s="148"/>
      <c r="R206" s="149">
        <f>SUM(R207:R208)</f>
        <v>0</v>
      </c>
      <c r="S206" s="148"/>
      <c r="T206" s="150">
        <f>SUM(T207:T208)</f>
        <v>0</v>
      </c>
      <c r="AR206" s="143" t="s">
        <v>81</v>
      </c>
      <c r="AT206" s="151" t="s">
        <v>75</v>
      </c>
      <c r="AU206" s="151" t="s">
        <v>81</v>
      </c>
      <c r="AY206" s="143" t="s">
        <v>117</v>
      </c>
      <c r="BK206" s="152">
        <f>SUM(BK207:BK208)</f>
        <v>0</v>
      </c>
    </row>
    <row r="207" spans="1:65" s="2" customFormat="1" ht="24" customHeight="1">
      <c r="A207" s="31"/>
      <c r="B207" s="155"/>
      <c r="C207" s="156" t="s">
        <v>284</v>
      </c>
      <c r="D207" s="156" t="s">
        <v>119</v>
      </c>
      <c r="E207" s="157" t="s">
        <v>285</v>
      </c>
      <c r="F207" s="158" t="s">
        <v>286</v>
      </c>
      <c r="G207" s="159" t="s">
        <v>172</v>
      </c>
      <c r="H207" s="160">
        <v>41.437</v>
      </c>
      <c r="I207" s="161"/>
      <c r="J207" s="162">
        <f>ROUND(I207*H207,2)</f>
        <v>0</v>
      </c>
      <c r="K207" s="163"/>
      <c r="L207" s="32"/>
      <c r="M207" s="164" t="s">
        <v>1</v>
      </c>
      <c r="N207" s="165" t="s">
        <v>41</v>
      </c>
      <c r="O207" s="57"/>
      <c r="P207" s="166">
        <f>O207*H207</f>
        <v>0</v>
      </c>
      <c r="Q207" s="166">
        <v>0</v>
      </c>
      <c r="R207" s="166">
        <f>Q207*H207</f>
        <v>0</v>
      </c>
      <c r="S207" s="166">
        <v>0</v>
      </c>
      <c r="T207" s="16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8" t="s">
        <v>123</v>
      </c>
      <c r="AT207" s="168" t="s">
        <v>119</v>
      </c>
      <c r="AU207" s="168" t="s">
        <v>83</v>
      </c>
      <c r="AY207" s="16" t="s">
        <v>117</v>
      </c>
      <c r="BE207" s="169">
        <f>IF(N207="základní",J207,0)</f>
        <v>0</v>
      </c>
      <c r="BF207" s="169">
        <f>IF(N207="snížená",J207,0)</f>
        <v>0</v>
      </c>
      <c r="BG207" s="169">
        <f>IF(N207="zákl. přenesená",J207,0)</f>
        <v>0</v>
      </c>
      <c r="BH207" s="169">
        <f>IF(N207="sníž. přenesená",J207,0)</f>
        <v>0</v>
      </c>
      <c r="BI207" s="169">
        <f>IF(N207="nulová",J207,0)</f>
        <v>0</v>
      </c>
      <c r="BJ207" s="16" t="s">
        <v>81</v>
      </c>
      <c r="BK207" s="169">
        <f>ROUND(I207*H207,2)</f>
        <v>0</v>
      </c>
      <c r="BL207" s="16" t="s">
        <v>123</v>
      </c>
      <c r="BM207" s="168" t="s">
        <v>287</v>
      </c>
    </row>
    <row r="208" spans="1:47" s="2" customFormat="1" ht="19.5">
      <c r="A208" s="31"/>
      <c r="B208" s="32"/>
      <c r="C208" s="31"/>
      <c r="D208" s="170" t="s">
        <v>125</v>
      </c>
      <c r="E208" s="31"/>
      <c r="F208" s="171" t="s">
        <v>288</v>
      </c>
      <c r="G208" s="31"/>
      <c r="H208" s="31"/>
      <c r="I208" s="90"/>
      <c r="J208" s="31"/>
      <c r="K208" s="31"/>
      <c r="L208" s="32"/>
      <c r="M208" s="172"/>
      <c r="N208" s="173"/>
      <c r="O208" s="57"/>
      <c r="P208" s="57"/>
      <c r="Q208" s="57"/>
      <c r="R208" s="57"/>
      <c r="S208" s="57"/>
      <c r="T208" s="58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125</v>
      </c>
      <c r="AU208" s="16" t="s">
        <v>83</v>
      </c>
    </row>
    <row r="209" spans="2:63" s="12" customFormat="1" ht="25.9" customHeight="1">
      <c r="B209" s="142"/>
      <c r="D209" s="143" t="s">
        <v>75</v>
      </c>
      <c r="E209" s="144" t="s">
        <v>289</v>
      </c>
      <c r="F209" s="144" t="s">
        <v>290</v>
      </c>
      <c r="I209" s="145"/>
      <c r="J209" s="146">
        <f>BK209</f>
        <v>0</v>
      </c>
      <c r="L209" s="142"/>
      <c r="M209" s="147"/>
      <c r="N209" s="148"/>
      <c r="O209" s="148"/>
      <c r="P209" s="149">
        <f>P210+P215+P220+P223</f>
        <v>0</v>
      </c>
      <c r="Q209" s="148"/>
      <c r="R209" s="149">
        <f>R210+R215+R220+R223</f>
        <v>0</v>
      </c>
      <c r="S209" s="148"/>
      <c r="T209" s="150">
        <f>T210+T215+T220+T223</f>
        <v>0</v>
      </c>
      <c r="AR209" s="143" t="s">
        <v>145</v>
      </c>
      <c r="AT209" s="151" t="s">
        <v>75</v>
      </c>
      <c r="AU209" s="151" t="s">
        <v>76</v>
      </c>
      <c r="AY209" s="143" t="s">
        <v>117</v>
      </c>
      <c r="BK209" s="152">
        <f>BK210+BK215+BK220+BK223</f>
        <v>0</v>
      </c>
    </row>
    <row r="210" spans="2:63" s="12" customFormat="1" ht="22.9" customHeight="1">
      <c r="B210" s="142"/>
      <c r="D210" s="143" t="s">
        <v>75</v>
      </c>
      <c r="E210" s="153" t="s">
        <v>291</v>
      </c>
      <c r="F210" s="153" t="s">
        <v>292</v>
      </c>
      <c r="I210" s="145"/>
      <c r="J210" s="154">
        <f>BK210</f>
        <v>0</v>
      </c>
      <c r="L210" s="142"/>
      <c r="M210" s="147"/>
      <c r="N210" s="148"/>
      <c r="O210" s="148"/>
      <c r="P210" s="149">
        <f>SUM(P211:P214)</f>
        <v>0</v>
      </c>
      <c r="Q210" s="148"/>
      <c r="R210" s="149">
        <f>SUM(R211:R214)</f>
        <v>0</v>
      </c>
      <c r="S210" s="148"/>
      <c r="T210" s="150">
        <f>SUM(T211:T214)</f>
        <v>0</v>
      </c>
      <c r="AR210" s="143" t="s">
        <v>145</v>
      </c>
      <c r="AT210" s="151" t="s">
        <v>75</v>
      </c>
      <c r="AU210" s="151" t="s">
        <v>81</v>
      </c>
      <c r="AY210" s="143" t="s">
        <v>117</v>
      </c>
      <c r="BK210" s="152">
        <f>SUM(BK211:BK214)</f>
        <v>0</v>
      </c>
    </row>
    <row r="211" spans="1:65" s="2" customFormat="1" ht="16.5" customHeight="1">
      <c r="A211" s="31"/>
      <c r="B211" s="155"/>
      <c r="C211" s="156" t="s">
        <v>293</v>
      </c>
      <c r="D211" s="156" t="s">
        <v>119</v>
      </c>
      <c r="E211" s="157" t="s">
        <v>294</v>
      </c>
      <c r="F211" s="158" t="s">
        <v>295</v>
      </c>
      <c r="G211" s="159" t="s">
        <v>205</v>
      </c>
      <c r="H211" s="160">
        <v>1</v>
      </c>
      <c r="I211" s="161"/>
      <c r="J211" s="162">
        <f>ROUND(I211*H211,2)</f>
        <v>0</v>
      </c>
      <c r="K211" s="163"/>
      <c r="L211" s="32"/>
      <c r="M211" s="164" t="s">
        <v>1</v>
      </c>
      <c r="N211" s="165" t="s">
        <v>41</v>
      </c>
      <c r="O211" s="57"/>
      <c r="P211" s="166">
        <f>O211*H211</f>
        <v>0</v>
      </c>
      <c r="Q211" s="166">
        <v>0</v>
      </c>
      <c r="R211" s="166">
        <f>Q211*H211</f>
        <v>0</v>
      </c>
      <c r="S211" s="166">
        <v>0</v>
      </c>
      <c r="T211" s="167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68" t="s">
        <v>296</v>
      </c>
      <c r="AT211" s="168" t="s">
        <v>119</v>
      </c>
      <c r="AU211" s="168" t="s">
        <v>83</v>
      </c>
      <c r="AY211" s="16" t="s">
        <v>117</v>
      </c>
      <c r="BE211" s="169">
        <f>IF(N211="základní",J211,0)</f>
        <v>0</v>
      </c>
      <c r="BF211" s="169">
        <f>IF(N211="snížená",J211,0)</f>
        <v>0</v>
      </c>
      <c r="BG211" s="169">
        <f>IF(N211="zákl. přenesená",J211,0)</f>
        <v>0</v>
      </c>
      <c r="BH211" s="169">
        <f>IF(N211="sníž. přenesená",J211,0)</f>
        <v>0</v>
      </c>
      <c r="BI211" s="169">
        <f>IF(N211="nulová",J211,0)</f>
        <v>0</v>
      </c>
      <c r="BJ211" s="16" t="s">
        <v>81</v>
      </c>
      <c r="BK211" s="169">
        <f>ROUND(I211*H211,2)</f>
        <v>0</v>
      </c>
      <c r="BL211" s="16" t="s">
        <v>296</v>
      </c>
      <c r="BM211" s="168" t="s">
        <v>297</v>
      </c>
    </row>
    <row r="212" spans="1:47" s="2" customFormat="1" ht="11.25">
      <c r="A212" s="31"/>
      <c r="B212" s="32"/>
      <c r="C212" s="31"/>
      <c r="D212" s="170" t="s">
        <v>125</v>
      </c>
      <c r="E212" s="31"/>
      <c r="F212" s="171" t="s">
        <v>295</v>
      </c>
      <c r="G212" s="31"/>
      <c r="H212" s="31"/>
      <c r="I212" s="90"/>
      <c r="J212" s="31"/>
      <c r="K212" s="31"/>
      <c r="L212" s="32"/>
      <c r="M212" s="172"/>
      <c r="N212" s="173"/>
      <c r="O212" s="57"/>
      <c r="P212" s="57"/>
      <c r="Q212" s="57"/>
      <c r="R212" s="57"/>
      <c r="S212" s="57"/>
      <c r="T212" s="58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125</v>
      </c>
      <c r="AU212" s="16" t="s">
        <v>83</v>
      </c>
    </row>
    <row r="213" spans="1:65" s="2" customFormat="1" ht="16.5" customHeight="1">
      <c r="A213" s="31"/>
      <c r="B213" s="155"/>
      <c r="C213" s="156" t="s">
        <v>298</v>
      </c>
      <c r="D213" s="156" t="s">
        <v>119</v>
      </c>
      <c r="E213" s="157" t="s">
        <v>299</v>
      </c>
      <c r="F213" s="158" t="s">
        <v>300</v>
      </c>
      <c r="G213" s="159" t="s">
        <v>205</v>
      </c>
      <c r="H213" s="160">
        <v>1</v>
      </c>
      <c r="I213" s="161"/>
      <c r="J213" s="162">
        <f>ROUND(I213*H213,2)</f>
        <v>0</v>
      </c>
      <c r="K213" s="163"/>
      <c r="L213" s="32"/>
      <c r="M213" s="164" t="s">
        <v>1</v>
      </c>
      <c r="N213" s="165" t="s">
        <v>41</v>
      </c>
      <c r="O213" s="57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8" t="s">
        <v>296</v>
      </c>
      <c r="AT213" s="168" t="s">
        <v>119</v>
      </c>
      <c r="AU213" s="168" t="s">
        <v>83</v>
      </c>
      <c r="AY213" s="16" t="s">
        <v>117</v>
      </c>
      <c r="BE213" s="169">
        <f>IF(N213="základní",J213,0)</f>
        <v>0</v>
      </c>
      <c r="BF213" s="169">
        <f>IF(N213="snížená",J213,0)</f>
        <v>0</v>
      </c>
      <c r="BG213" s="169">
        <f>IF(N213="zákl. přenesená",J213,0)</f>
        <v>0</v>
      </c>
      <c r="BH213" s="169">
        <f>IF(N213="sníž. přenesená",J213,0)</f>
        <v>0</v>
      </c>
      <c r="BI213" s="169">
        <f>IF(N213="nulová",J213,0)</f>
        <v>0</v>
      </c>
      <c r="BJ213" s="16" t="s">
        <v>81</v>
      </c>
      <c r="BK213" s="169">
        <f>ROUND(I213*H213,2)</f>
        <v>0</v>
      </c>
      <c r="BL213" s="16" t="s">
        <v>296</v>
      </c>
      <c r="BM213" s="168" t="s">
        <v>301</v>
      </c>
    </row>
    <row r="214" spans="1:47" s="2" customFormat="1" ht="11.25">
      <c r="A214" s="31"/>
      <c r="B214" s="32"/>
      <c r="C214" s="31"/>
      <c r="D214" s="170" t="s">
        <v>125</v>
      </c>
      <c r="E214" s="31"/>
      <c r="F214" s="171" t="s">
        <v>300</v>
      </c>
      <c r="G214" s="31"/>
      <c r="H214" s="31"/>
      <c r="I214" s="90"/>
      <c r="J214" s="31"/>
      <c r="K214" s="31"/>
      <c r="L214" s="32"/>
      <c r="M214" s="172"/>
      <c r="N214" s="173"/>
      <c r="O214" s="57"/>
      <c r="P214" s="57"/>
      <c r="Q214" s="57"/>
      <c r="R214" s="57"/>
      <c r="S214" s="57"/>
      <c r="T214" s="58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6" t="s">
        <v>125</v>
      </c>
      <c r="AU214" s="16" t="s">
        <v>83</v>
      </c>
    </row>
    <row r="215" spans="2:63" s="12" customFormat="1" ht="22.9" customHeight="1">
      <c r="B215" s="142"/>
      <c r="D215" s="143" t="s">
        <v>75</v>
      </c>
      <c r="E215" s="153" t="s">
        <v>302</v>
      </c>
      <c r="F215" s="153" t="s">
        <v>303</v>
      </c>
      <c r="I215" s="145"/>
      <c r="J215" s="154">
        <f>BK215</f>
        <v>0</v>
      </c>
      <c r="L215" s="142"/>
      <c r="M215" s="147"/>
      <c r="N215" s="148"/>
      <c r="O215" s="148"/>
      <c r="P215" s="149">
        <f>SUM(P216:P219)</f>
        <v>0</v>
      </c>
      <c r="Q215" s="148"/>
      <c r="R215" s="149">
        <f>SUM(R216:R219)</f>
        <v>0</v>
      </c>
      <c r="S215" s="148"/>
      <c r="T215" s="150">
        <f>SUM(T216:T219)</f>
        <v>0</v>
      </c>
      <c r="AR215" s="143" t="s">
        <v>145</v>
      </c>
      <c r="AT215" s="151" t="s">
        <v>75</v>
      </c>
      <c r="AU215" s="151" t="s">
        <v>81</v>
      </c>
      <c r="AY215" s="143" t="s">
        <v>117</v>
      </c>
      <c r="BK215" s="152">
        <f>SUM(BK216:BK219)</f>
        <v>0</v>
      </c>
    </row>
    <row r="216" spans="1:65" s="2" customFormat="1" ht="16.5" customHeight="1">
      <c r="A216" s="31"/>
      <c r="B216" s="155"/>
      <c r="C216" s="156" t="s">
        <v>304</v>
      </c>
      <c r="D216" s="156" t="s">
        <v>119</v>
      </c>
      <c r="E216" s="157" t="s">
        <v>305</v>
      </c>
      <c r="F216" s="158" t="s">
        <v>303</v>
      </c>
      <c r="G216" s="159" t="s">
        <v>205</v>
      </c>
      <c r="H216" s="160">
        <v>1</v>
      </c>
      <c r="I216" s="161"/>
      <c r="J216" s="162">
        <f>ROUND(I216*H216,2)</f>
        <v>0</v>
      </c>
      <c r="K216" s="163"/>
      <c r="L216" s="32"/>
      <c r="M216" s="164" t="s">
        <v>1</v>
      </c>
      <c r="N216" s="165" t="s">
        <v>41</v>
      </c>
      <c r="O216" s="57"/>
      <c r="P216" s="166">
        <f>O216*H216</f>
        <v>0</v>
      </c>
      <c r="Q216" s="166">
        <v>0</v>
      </c>
      <c r="R216" s="166">
        <f>Q216*H216</f>
        <v>0</v>
      </c>
      <c r="S216" s="166">
        <v>0</v>
      </c>
      <c r="T216" s="167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8" t="s">
        <v>296</v>
      </c>
      <c r="AT216" s="168" t="s">
        <v>119</v>
      </c>
      <c r="AU216" s="168" t="s">
        <v>83</v>
      </c>
      <c r="AY216" s="16" t="s">
        <v>117</v>
      </c>
      <c r="BE216" s="169">
        <f>IF(N216="základní",J216,0)</f>
        <v>0</v>
      </c>
      <c r="BF216" s="169">
        <f>IF(N216="snížená",J216,0)</f>
        <v>0</v>
      </c>
      <c r="BG216" s="169">
        <f>IF(N216="zákl. přenesená",J216,0)</f>
        <v>0</v>
      </c>
      <c r="BH216" s="169">
        <f>IF(N216="sníž. přenesená",J216,0)</f>
        <v>0</v>
      </c>
      <c r="BI216" s="169">
        <f>IF(N216="nulová",J216,0)</f>
        <v>0</v>
      </c>
      <c r="BJ216" s="16" t="s">
        <v>81</v>
      </c>
      <c r="BK216" s="169">
        <f>ROUND(I216*H216,2)</f>
        <v>0</v>
      </c>
      <c r="BL216" s="16" t="s">
        <v>296</v>
      </c>
      <c r="BM216" s="168" t="s">
        <v>306</v>
      </c>
    </row>
    <row r="217" spans="1:47" s="2" customFormat="1" ht="11.25">
      <c r="A217" s="31"/>
      <c r="B217" s="32"/>
      <c r="C217" s="31"/>
      <c r="D217" s="170" t="s">
        <v>125</v>
      </c>
      <c r="E217" s="31"/>
      <c r="F217" s="171" t="s">
        <v>303</v>
      </c>
      <c r="G217" s="31"/>
      <c r="H217" s="31"/>
      <c r="I217" s="90"/>
      <c r="J217" s="31"/>
      <c r="K217" s="31"/>
      <c r="L217" s="32"/>
      <c r="M217" s="172"/>
      <c r="N217" s="173"/>
      <c r="O217" s="57"/>
      <c r="P217" s="57"/>
      <c r="Q217" s="57"/>
      <c r="R217" s="57"/>
      <c r="S217" s="57"/>
      <c r="T217" s="58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6" t="s">
        <v>125</v>
      </c>
      <c r="AU217" s="16" t="s">
        <v>83</v>
      </c>
    </row>
    <row r="218" spans="1:65" s="2" customFormat="1" ht="16.5" customHeight="1">
      <c r="A218" s="31"/>
      <c r="B218" s="155"/>
      <c r="C218" s="156" t="s">
        <v>307</v>
      </c>
      <c r="D218" s="156" t="s">
        <v>119</v>
      </c>
      <c r="E218" s="157" t="s">
        <v>308</v>
      </c>
      <c r="F218" s="158" t="s">
        <v>309</v>
      </c>
      <c r="G218" s="159" t="s">
        <v>205</v>
      </c>
      <c r="H218" s="160">
        <v>1</v>
      </c>
      <c r="I218" s="161"/>
      <c r="J218" s="162">
        <f>ROUND(I218*H218,2)</f>
        <v>0</v>
      </c>
      <c r="K218" s="163"/>
      <c r="L218" s="32"/>
      <c r="M218" s="164" t="s">
        <v>1</v>
      </c>
      <c r="N218" s="165" t="s">
        <v>41</v>
      </c>
      <c r="O218" s="57"/>
      <c r="P218" s="166">
        <f>O218*H218</f>
        <v>0</v>
      </c>
      <c r="Q218" s="166">
        <v>0</v>
      </c>
      <c r="R218" s="166">
        <f>Q218*H218</f>
        <v>0</v>
      </c>
      <c r="S218" s="166">
        <v>0</v>
      </c>
      <c r="T218" s="167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8" t="s">
        <v>296</v>
      </c>
      <c r="AT218" s="168" t="s">
        <v>119</v>
      </c>
      <c r="AU218" s="168" t="s">
        <v>83</v>
      </c>
      <c r="AY218" s="16" t="s">
        <v>117</v>
      </c>
      <c r="BE218" s="169">
        <f>IF(N218="základní",J218,0)</f>
        <v>0</v>
      </c>
      <c r="BF218" s="169">
        <f>IF(N218="snížená",J218,0)</f>
        <v>0</v>
      </c>
      <c r="BG218" s="169">
        <f>IF(N218="zákl. přenesená",J218,0)</f>
        <v>0</v>
      </c>
      <c r="BH218" s="169">
        <f>IF(N218="sníž. přenesená",J218,0)</f>
        <v>0</v>
      </c>
      <c r="BI218" s="169">
        <f>IF(N218="nulová",J218,0)</f>
        <v>0</v>
      </c>
      <c r="BJ218" s="16" t="s">
        <v>81</v>
      </c>
      <c r="BK218" s="169">
        <f>ROUND(I218*H218,2)</f>
        <v>0</v>
      </c>
      <c r="BL218" s="16" t="s">
        <v>296</v>
      </c>
      <c r="BM218" s="168" t="s">
        <v>310</v>
      </c>
    </row>
    <row r="219" spans="1:47" s="2" customFormat="1" ht="11.25">
      <c r="A219" s="31"/>
      <c r="B219" s="32"/>
      <c r="C219" s="31"/>
      <c r="D219" s="170" t="s">
        <v>125</v>
      </c>
      <c r="E219" s="31"/>
      <c r="F219" s="171" t="s">
        <v>309</v>
      </c>
      <c r="G219" s="31"/>
      <c r="H219" s="31"/>
      <c r="I219" s="90"/>
      <c r="J219" s="31"/>
      <c r="K219" s="31"/>
      <c r="L219" s="32"/>
      <c r="M219" s="172"/>
      <c r="N219" s="173"/>
      <c r="O219" s="57"/>
      <c r="P219" s="57"/>
      <c r="Q219" s="57"/>
      <c r="R219" s="57"/>
      <c r="S219" s="57"/>
      <c r="T219" s="58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125</v>
      </c>
      <c r="AU219" s="16" t="s">
        <v>83</v>
      </c>
    </row>
    <row r="220" spans="2:63" s="12" customFormat="1" ht="22.9" customHeight="1">
      <c r="B220" s="142"/>
      <c r="D220" s="143" t="s">
        <v>75</v>
      </c>
      <c r="E220" s="153" t="s">
        <v>311</v>
      </c>
      <c r="F220" s="153" t="s">
        <v>312</v>
      </c>
      <c r="I220" s="145"/>
      <c r="J220" s="154">
        <f>BK220</f>
        <v>0</v>
      </c>
      <c r="L220" s="142"/>
      <c r="M220" s="147"/>
      <c r="N220" s="148"/>
      <c r="O220" s="148"/>
      <c r="P220" s="149">
        <f>SUM(P221:P222)</f>
        <v>0</v>
      </c>
      <c r="Q220" s="148"/>
      <c r="R220" s="149">
        <f>SUM(R221:R222)</f>
        <v>0</v>
      </c>
      <c r="S220" s="148"/>
      <c r="T220" s="150">
        <f>SUM(T221:T222)</f>
        <v>0</v>
      </c>
      <c r="AR220" s="143" t="s">
        <v>145</v>
      </c>
      <c r="AT220" s="151" t="s">
        <v>75</v>
      </c>
      <c r="AU220" s="151" t="s">
        <v>81</v>
      </c>
      <c r="AY220" s="143" t="s">
        <v>117</v>
      </c>
      <c r="BK220" s="152">
        <f>SUM(BK221:BK222)</f>
        <v>0</v>
      </c>
    </row>
    <row r="221" spans="1:65" s="2" customFormat="1" ht="16.5" customHeight="1">
      <c r="A221" s="31"/>
      <c r="B221" s="155"/>
      <c r="C221" s="156" t="s">
        <v>313</v>
      </c>
      <c r="D221" s="156" t="s">
        <v>119</v>
      </c>
      <c r="E221" s="157" t="s">
        <v>314</v>
      </c>
      <c r="F221" s="158" t="s">
        <v>315</v>
      </c>
      <c r="G221" s="159" t="s">
        <v>205</v>
      </c>
      <c r="H221" s="160">
        <v>1</v>
      </c>
      <c r="I221" s="161"/>
      <c r="J221" s="162">
        <f>ROUND(I221*H221,2)</f>
        <v>0</v>
      </c>
      <c r="K221" s="163"/>
      <c r="L221" s="32"/>
      <c r="M221" s="164" t="s">
        <v>1</v>
      </c>
      <c r="N221" s="165" t="s">
        <v>41</v>
      </c>
      <c r="O221" s="57"/>
      <c r="P221" s="166">
        <f>O221*H221</f>
        <v>0</v>
      </c>
      <c r="Q221" s="166">
        <v>0</v>
      </c>
      <c r="R221" s="166">
        <f>Q221*H221</f>
        <v>0</v>
      </c>
      <c r="S221" s="166">
        <v>0</v>
      </c>
      <c r="T221" s="167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8" t="s">
        <v>296</v>
      </c>
      <c r="AT221" s="168" t="s">
        <v>119</v>
      </c>
      <c r="AU221" s="168" t="s">
        <v>83</v>
      </c>
      <c r="AY221" s="16" t="s">
        <v>117</v>
      </c>
      <c r="BE221" s="169">
        <f>IF(N221="základní",J221,0)</f>
        <v>0</v>
      </c>
      <c r="BF221" s="169">
        <f>IF(N221="snížená",J221,0)</f>
        <v>0</v>
      </c>
      <c r="BG221" s="169">
        <f>IF(N221="zákl. přenesená",J221,0)</f>
        <v>0</v>
      </c>
      <c r="BH221" s="169">
        <f>IF(N221="sníž. přenesená",J221,0)</f>
        <v>0</v>
      </c>
      <c r="BI221" s="169">
        <f>IF(N221="nulová",J221,0)</f>
        <v>0</v>
      </c>
      <c r="BJ221" s="16" t="s">
        <v>81</v>
      </c>
      <c r="BK221" s="169">
        <f>ROUND(I221*H221,2)</f>
        <v>0</v>
      </c>
      <c r="BL221" s="16" t="s">
        <v>296</v>
      </c>
      <c r="BM221" s="168" t="s">
        <v>316</v>
      </c>
    </row>
    <row r="222" spans="1:47" s="2" customFormat="1" ht="11.25">
      <c r="A222" s="31"/>
      <c r="B222" s="32"/>
      <c r="C222" s="31"/>
      <c r="D222" s="170" t="s">
        <v>125</v>
      </c>
      <c r="E222" s="31"/>
      <c r="F222" s="171" t="s">
        <v>315</v>
      </c>
      <c r="G222" s="31"/>
      <c r="H222" s="31"/>
      <c r="I222" s="90"/>
      <c r="J222" s="31"/>
      <c r="K222" s="31"/>
      <c r="L222" s="32"/>
      <c r="M222" s="172"/>
      <c r="N222" s="173"/>
      <c r="O222" s="57"/>
      <c r="P222" s="57"/>
      <c r="Q222" s="57"/>
      <c r="R222" s="57"/>
      <c r="S222" s="57"/>
      <c r="T222" s="58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6" t="s">
        <v>125</v>
      </c>
      <c r="AU222" s="16" t="s">
        <v>83</v>
      </c>
    </row>
    <row r="223" spans="2:63" s="12" customFormat="1" ht="22.9" customHeight="1">
      <c r="B223" s="142"/>
      <c r="D223" s="143" t="s">
        <v>75</v>
      </c>
      <c r="E223" s="153" t="s">
        <v>317</v>
      </c>
      <c r="F223" s="153" t="s">
        <v>318</v>
      </c>
      <c r="I223" s="145"/>
      <c r="J223" s="154">
        <f>BK223</f>
        <v>0</v>
      </c>
      <c r="L223" s="142"/>
      <c r="M223" s="147"/>
      <c r="N223" s="148"/>
      <c r="O223" s="148"/>
      <c r="P223" s="149">
        <f>SUM(P224:P225)</f>
        <v>0</v>
      </c>
      <c r="Q223" s="148"/>
      <c r="R223" s="149">
        <f>SUM(R224:R225)</f>
        <v>0</v>
      </c>
      <c r="S223" s="148"/>
      <c r="T223" s="150">
        <f>SUM(T224:T225)</f>
        <v>0</v>
      </c>
      <c r="AR223" s="143" t="s">
        <v>145</v>
      </c>
      <c r="AT223" s="151" t="s">
        <v>75</v>
      </c>
      <c r="AU223" s="151" t="s">
        <v>81</v>
      </c>
      <c r="AY223" s="143" t="s">
        <v>117</v>
      </c>
      <c r="BK223" s="152">
        <f>SUM(BK224:BK225)</f>
        <v>0</v>
      </c>
    </row>
    <row r="224" spans="1:65" s="2" customFormat="1" ht="36" customHeight="1">
      <c r="A224" s="31"/>
      <c r="B224" s="155"/>
      <c r="C224" s="156" t="s">
        <v>319</v>
      </c>
      <c r="D224" s="156" t="s">
        <v>119</v>
      </c>
      <c r="E224" s="157" t="s">
        <v>320</v>
      </c>
      <c r="F224" s="158" t="s">
        <v>321</v>
      </c>
      <c r="G224" s="159" t="s">
        <v>205</v>
      </c>
      <c r="H224" s="160">
        <v>1</v>
      </c>
      <c r="I224" s="161"/>
      <c r="J224" s="162">
        <f>ROUND(I224*H224,2)</f>
        <v>0</v>
      </c>
      <c r="K224" s="163"/>
      <c r="L224" s="32"/>
      <c r="M224" s="164" t="s">
        <v>1</v>
      </c>
      <c r="N224" s="165" t="s">
        <v>41</v>
      </c>
      <c r="O224" s="57"/>
      <c r="P224" s="166">
        <f>O224*H224</f>
        <v>0</v>
      </c>
      <c r="Q224" s="166">
        <v>0</v>
      </c>
      <c r="R224" s="166">
        <f>Q224*H224</f>
        <v>0</v>
      </c>
      <c r="S224" s="166">
        <v>0</v>
      </c>
      <c r="T224" s="167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8" t="s">
        <v>296</v>
      </c>
      <c r="AT224" s="168" t="s">
        <v>119</v>
      </c>
      <c r="AU224" s="168" t="s">
        <v>83</v>
      </c>
      <c r="AY224" s="16" t="s">
        <v>117</v>
      </c>
      <c r="BE224" s="169">
        <f>IF(N224="základní",J224,0)</f>
        <v>0</v>
      </c>
      <c r="BF224" s="169">
        <f>IF(N224="snížená",J224,0)</f>
        <v>0</v>
      </c>
      <c r="BG224" s="169">
        <f>IF(N224="zákl. přenesená",J224,0)</f>
        <v>0</v>
      </c>
      <c r="BH224" s="169">
        <f>IF(N224="sníž. přenesená",J224,0)</f>
        <v>0</v>
      </c>
      <c r="BI224" s="169">
        <f>IF(N224="nulová",J224,0)</f>
        <v>0</v>
      </c>
      <c r="BJ224" s="16" t="s">
        <v>81</v>
      </c>
      <c r="BK224" s="169">
        <f>ROUND(I224*H224,2)</f>
        <v>0</v>
      </c>
      <c r="BL224" s="16" t="s">
        <v>296</v>
      </c>
      <c r="BM224" s="168" t="s">
        <v>322</v>
      </c>
    </row>
    <row r="225" spans="1:47" s="2" customFormat="1" ht="11.25">
      <c r="A225" s="31"/>
      <c r="B225" s="32"/>
      <c r="C225" s="31"/>
      <c r="D225" s="170" t="s">
        <v>125</v>
      </c>
      <c r="E225" s="31"/>
      <c r="F225" s="171" t="s">
        <v>318</v>
      </c>
      <c r="G225" s="31"/>
      <c r="H225" s="31"/>
      <c r="I225" s="90"/>
      <c r="J225" s="31"/>
      <c r="K225" s="31"/>
      <c r="L225" s="32"/>
      <c r="M225" s="201"/>
      <c r="N225" s="202"/>
      <c r="O225" s="203"/>
      <c r="P225" s="203"/>
      <c r="Q225" s="203"/>
      <c r="R225" s="203"/>
      <c r="S225" s="203"/>
      <c r="T225" s="204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6" t="s">
        <v>125</v>
      </c>
      <c r="AU225" s="16" t="s">
        <v>83</v>
      </c>
    </row>
    <row r="226" spans="1:31" s="2" customFormat="1" ht="6.95" customHeight="1">
      <c r="A226" s="31"/>
      <c r="B226" s="46"/>
      <c r="C226" s="47"/>
      <c r="D226" s="47"/>
      <c r="E226" s="47"/>
      <c r="F226" s="47"/>
      <c r="G226" s="47"/>
      <c r="H226" s="47"/>
      <c r="I226" s="114"/>
      <c r="J226" s="47"/>
      <c r="K226" s="47"/>
      <c r="L226" s="32"/>
      <c r="M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</row>
  </sheetData>
  <autoFilter ref="C123:K225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Šedivá Renáta</cp:lastModifiedBy>
  <dcterms:created xsi:type="dcterms:W3CDTF">2019-09-20T07:07:42Z</dcterms:created>
  <dcterms:modified xsi:type="dcterms:W3CDTF">2019-09-26T08:32:50Z</dcterms:modified>
  <cp:category/>
  <cp:version/>
  <cp:contentType/>
  <cp:contentStatus/>
</cp:coreProperties>
</file>