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 firstSheet="1" activeTab="1"/>
  </bookViews>
  <sheets>
    <sheet name="Rekapitulace stavby" sheetId="1" state="veryHidden" r:id="rId1"/>
    <sheet name="01 - Stavební úpravy denn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Stavební úpravy denn...'!$C$97:$K$232</definedName>
    <definedName name="_xlnm.Print_Area" localSheetId="1">'01 - Stavební úpravy denn...'!$C$4:$J$39,'01 - Stavební úpravy denn...'!$C$45:$J$79,'01 - Stavební úpravy denn...'!$C$85:$K$232</definedName>
    <definedName name="_xlnm.Print_Titles" localSheetId="1">'01 - Stavební úpravy denn...'!$97:$97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232"/>
  <c r="BH232"/>
  <c r="BG232"/>
  <c r="BE232"/>
  <c r="T232"/>
  <c r="T231"/>
  <c r="R232"/>
  <c r="R231"/>
  <c r="P232"/>
  <c r="P231"/>
  <c r="BK232"/>
  <c r="BK231"/>
  <c r="J231"/>
  <c r="J232"/>
  <c r="BF232"/>
  <c r="J78"/>
  <c r="BI230"/>
  <c r="BH230"/>
  <c r="BG230"/>
  <c r="BE230"/>
  <c r="T230"/>
  <c r="T229"/>
  <c r="R230"/>
  <c r="R229"/>
  <c r="P230"/>
  <c r="P229"/>
  <c r="BK230"/>
  <c r="BK229"/>
  <c r="J229"/>
  <c r="J230"/>
  <c r="BF230"/>
  <c r="J77"/>
  <c r="BI228"/>
  <c r="BH228"/>
  <c r="BG228"/>
  <c r="BE228"/>
  <c r="T228"/>
  <c r="T227"/>
  <c r="T226"/>
  <c r="R228"/>
  <c r="R227"/>
  <c r="R226"/>
  <c r="P228"/>
  <c r="P227"/>
  <c r="P226"/>
  <c r="BK228"/>
  <c r="BK227"/>
  <c r="J227"/>
  <c r="BK226"/>
  <c r="J226"/>
  <c r="J228"/>
  <c r="BF228"/>
  <c r="J76"/>
  <c r="J75"/>
  <c r="BI218"/>
  <c r="BH218"/>
  <c r="BG218"/>
  <c r="BE218"/>
  <c r="T218"/>
  <c r="R218"/>
  <c r="P218"/>
  <c r="BK218"/>
  <c r="J218"/>
  <c r="BF218"/>
  <c r="BI216"/>
  <c r="BH216"/>
  <c r="BG216"/>
  <c r="BE216"/>
  <c r="T216"/>
  <c r="R216"/>
  <c r="P216"/>
  <c r="BK216"/>
  <c r="J216"/>
  <c r="BF216"/>
  <c r="BI215"/>
  <c r="BH215"/>
  <c r="BG215"/>
  <c r="BE215"/>
  <c r="T215"/>
  <c r="R215"/>
  <c r="P215"/>
  <c r="BK215"/>
  <c r="J215"/>
  <c r="BF215"/>
  <c r="BI213"/>
  <c r="BH213"/>
  <c r="BG213"/>
  <c r="BE213"/>
  <c r="T213"/>
  <c r="T212"/>
  <c r="R213"/>
  <c r="R212"/>
  <c r="P213"/>
  <c r="P212"/>
  <c r="BK213"/>
  <c r="BK212"/>
  <c r="J212"/>
  <c r="J213"/>
  <c r="BF213"/>
  <c r="J74"/>
  <c r="BI211"/>
  <c r="BH211"/>
  <c r="BG211"/>
  <c r="BE211"/>
  <c r="T211"/>
  <c r="R211"/>
  <c r="P211"/>
  <c r="BK211"/>
  <c r="J211"/>
  <c r="BF211"/>
  <c r="BI210"/>
  <c r="BH210"/>
  <c r="BG210"/>
  <c r="BE210"/>
  <c r="T210"/>
  <c r="T209"/>
  <c r="R210"/>
  <c r="R209"/>
  <c r="P210"/>
  <c r="P209"/>
  <c r="BK210"/>
  <c r="BK209"/>
  <c r="J209"/>
  <c r="J210"/>
  <c r="BF210"/>
  <c r="J73"/>
  <c r="BI208"/>
  <c r="BH208"/>
  <c r="BG208"/>
  <c r="BE208"/>
  <c r="T208"/>
  <c r="R208"/>
  <c r="P208"/>
  <c r="BK208"/>
  <c r="J208"/>
  <c r="BF208"/>
  <c r="BI207"/>
  <c r="BH207"/>
  <c r="BG207"/>
  <c r="BE207"/>
  <c r="T207"/>
  <c r="R207"/>
  <c r="P207"/>
  <c r="BK207"/>
  <c r="J207"/>
  <c r="BF207"/>
  <c r="BI206"/>
  <c r="BH206"/>
  <c r="BG206"/>
  <c r="BE206"/>
  <c r="T206"/>
  <c r="R206"/>
  <c r="P206"/>
  <c r="BK206"/>
  <c r="J206"/>
  <c r="BF206"/>
  <c r="BI204"/>
  <c r="BH204"/>
  <c r="BG204"/>
  <c r="BE204"/>
  <c r="T204"/>
  <c r="R204"/>
  <c r="P204"/>
  <c r="BK204"/>
  <c r="J204"/>
  <c r="BF204"/>
  <c r="BI202"/>
  <c r="BH202"/>
  <c r="BG202"/>
  <c r="BE202"/>
  <c r="T202"/>
  <c r="R202"/>
  <c r="P202"/>
  <c r="BK202"/>
  <c r="J202"/>
  <c r="BF202"/>
  <c r="BI200"/>
  <c r="BH200"/>
  <c r="BG200"/>
  <c r="BE200"/>
  <c r="T200"/>
  <c r="R200"/>
  <c r="P200"/>
  <c r="BK200"/>
  <c r="J200"/>
  <c r="BF200"/>
  <c r="BI197"/>
  <c r="BH197"/>
  <c r="BG197"/>
  <c r="BE197"/>
  <c r="T197"/>
  <c r="R197"/>
  <c r="P197"/>
  <c r="BK197"/>
  <c r="J197"/>
  <c r="BF197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4"/>
  <c r="BH194"/>
  <c r="BG194"/>
  <c r="BE194"/>
  <c r="T194"/>
  <c r="T193"/>
  <c r="R194"/>
  <c r="R193"/>
  <c r="P194"/>
  <c r="P193"/>
  <c r="BK194"/>
  <c r="BK193"/>
  <c r="J193"/>
  <c r="J194"/>
  <c r="BF194"/>
  <c r="J72"/>
  <c r="BI192"/>
  <c r="BH192"/>
  <c r="BG192"/>
  <c r="BE192"/>
  <c r="T192"/>
  <c r="R192"/>
  <c r="P192"/>
  <c r="BK192"/>
  <c r="J192"/>
  <c r="BF192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T183"/>
  <c r="R184"/>
  <c r="R183"/>
  <c r="P184"/>
  <c r="P183"/>
  <c r="BK184"/>
  <c r="BK183"/>
  <c r="J183"/>
  <c r="J184"/>
  <c r="BF184"/>
  <c r="J71"/>
  <c r="BI182"/>
  <c r="BH182"/>
  <c r="BG182"/>
  <c r="BE182"/>
  <c r="T182"/>
  <c r="R182"/>
  <c r="P182"/>
  <c r="BK182"/>
  <c r="J182"/>
  <c r="BF182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7"/>
  <c r="BH177"/>
  <c r="BG177"/>
  <c r="BE177"/>
  <c r="T177"/>
  <c r="R177"/>
  <c r="P177"/>
  <c r="BK177"/>
  <c r="J177"/>
  <c r="BF177"/>
  <c r="BI175"/>
  <c r="BH175"/>
  <c r="BG175"/>
  <c r="BE175"/>
  <c r="T175"/>
  <c r="T174"/>
  <c r="R175"/>
  <c r="R174"/>
  <c r="P175"/>
  <c r="P174"/>
  <c r="BK175"/>
  <c r="BK174"/>
  <c r="J174"/>
  <c r="J175"/>
  <c r="BF175"/>
  <c r="J70"/>
  <c r="BI173"/>
  <c r="BH173"/>
  <c r="BG173"/>
  <c r="BE173"/>
  <c r="T173"/>
  <c r="R173"/>
  <c r="P173"/>
  <c r="BK173"/>
  <c r="J173"/>
  <c r="BF173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R170"/>
  <c r="P170"/>
  <c r="BK170"/>
  <c r="J170"/>
  <c r="BF170"/>
  <c r="BI169"/>
  <c r="BH169"/>
  <c r="BG169"/>
  <c r="BE169"/>
  <c r="T169"/>
  <c r="R169"/>
  <c r="P169"/>
  <c r="BK169"/>
  <c r="J169"/>
  <c r="BF169"/>
  <c r="BI168"/>
  <c r="BH168"/>
  <c r="BG168"/>
  <c r="BE168"/>
  <c r="T168"/>
  <c r="T167"/>
  <c r="R168"/>
  <c r="R167"/>
  <c r="P168"/>
  <c r="P167"/>
  <c r="BK168"/>
  <c r="BK167"/>
  <c r="J167"/>
  <c r="J168"/>
  <c r="BF168"/>
  <c r="J69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3"/>
  <c r="BH163"/>
  <c r="BG163"/>
  <c r="BE163"/>
  <c r="T163"/>
  <c r="R163"/>
  <c r="P163"/>
  <c r="BK163"/>
  <c r="J163"/>
  <c r="BF163"/>
  <c r="BI161"/>
  <c r="BH161"/>
  <c r="BG161"/>
  <c r="BE161"/>
  <c r="T161"/>
  <c r="R161"/>
  <c r="P161"/>
  <c r="BK161"/>
  <c r="J161"/>
  <c r="BF161"/>
  <c r="BI159"/>
  <c r="BH159"/>
  <c r="BG159"/>
  <c r="BE159"/>
  <c r="T159"/>
  <c r="T158"/>
  <c r="R159"/>
  <c r="R158"/>
  <c r="P159"/>
  <c r="P158"/>
  <c r="BK159"/>
  <c r="BK158"/>
  <c r="J158"/>
  <c r="J159"/>
  <c r="BF159"/>
  <c r="J68"/>
  <c r="BI157"/>
  <c r="BH157"/>
  <c r="BG157"/>
  <c r="BE157"/>
  <c r="T157"/>
  <c r="R157"/>
  <c r="P157"/>
  <c r="BK157"/>
  <c r="J157"/>
  <c r="BF157"/>
  <c r="BI156"/>
  <c r="BH156"/>
  <c r="BG156"/>
  <c r="BE156"/>
  <c r="T156"/>
  <c r="T155"/>
  <c r="T154"/>
  <c r="R156"/>
  <c r="R155"/>
  <c r="R154"/>
  <c r="P156"/>
  <c r="P155"/>
  <c r="P154"/>
  <c r="BK156"/>
  <c r="BK155"/>
  <c r="J155"/>
  <c r="BK154"/>
  <c r="J154"/>
  <c r="J156"/>
  <c r="BF156"/>
  <c r="J67"/>
  <c r="J66"/>
  <c r="BI153"/>
  <c r="BH153"/>
  <c r="BG153"/>
  <c r="BE153"/>
  <c r="T153"/>
  <c r="T152"/>
  <c r="R153"/>
  <c r="R152"/>
  <c r="P153"/>
  <c r="P152"/>
  <c r="BK153"/>
  <c r="BK152"/>
  <c r="J152"/>
  <c r="J153"/>
  <c r="BF153"/>
  <c r="J65"/>
  <c r="BI151"/>
  <c r="BH151"/>
  <c r="BG151"/>
  <c r="BE151"/>
  <c r="T151"/>
  <c r="R151"/>
  <c r="P151"/>
  <c r="BK151"/>
  <c r="J151"/>
  <c r="BF151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T146"/>
  <c r="R147"/>
  <c r="R146"/>
  <c r="P147"/>
  <c r="P146"/>
  <c r="BK147"/>
  <c r="BK146"/>
  <c r="J146"/>
  <c r="J147"/>
  <c r="BF147"/>
  <c r="J64"/>
  <c r="BI145"/>
  <c r="BH145"/>
  <c r="BG145"/>
  <c r="BE145"/>
  <c r="T145"/>
  <c r="R145"/>
  <c r="P145"/>
  <c r="BK145"/>
  <c r="J145"/>
  <c r="BF145"/>
  <c r="BI142"/>
  <c r="BH142"/>
  <c r="BG142"/>
  <c r="BE142"/>
  <c r="T142"/>
  <c r="R142"/>
  <c r="P142"/>
  <c r="BK142"/>
  <c r="J142"/>
  <c r="BF142"/>
  <c r="BI140"/>
  <c r="BH140"/>
  <c r="BG140"/>
  <c r="BE140"/>
  <c r="T140"/>
  <c r="T139"/>
  <c r="R140"/>
  <c r="R139"/>
  <c r="P140"/>
  <c r="P139"/>
  <c r="BK140"/>
  <c r="BK139"/>
  <c r="J139"/>
  <c r="J140"/>
  <c r="BF140"/>
  <c r="J63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3"/>
  <c r="BH133"/>
  <c r="BG133"/>
  <c r="BE133"/>
  <c r="T133"/>
  <c r="R133"/>
  <c r="P133"/>
  <c r="BK133"/>
  <c r="J133"/>
  <c r="BF133"/>
  <c r="BI128"/>
  <c r="BH128"/>
  <c r="BG128"/>
  <c r="BE128"/>
  <c r="T128"/>
  <c r="R128"/>
  <c r="P128"/>
  <c r="BK128"/>
  <c r="J128"/>
  <c r="BF128"/>
  <c r="BI122"/>
  <c r="BH122"/>
  <c r="BG122"/>
  <c r="BE122"/>
  <c r="T122"/>
  <c r="R122"/>
  <c r="P122"/>
  <c r="BK122"/>
  <c r="J122"/>
  <c r="BF122"/>
  <c r="BI121"/>
  <c r="BH121"/>
  <c r="BG121"/>
  <c r="BE121"/>
  <c r="T121"/>
  <c r="R121"/>
  <c r="P121"/>
  <c r="BK121"/>
  <c r="J121"/>
  <c r="BF121"/>
  <c r="BI119"/>
  <c r="BH119"/>
  <c r="BG119"/>
  <c r="BE119"/>
  <c r="T119"/>
  <c r="R119"/>
  <c r="P119"/>
  <c r="BK119"/>
  <c r="J119"/>
  <c r="BF119"/>
  <c r="BI115"/>
  <c r="BH115"/>
  <c r="BG115"/>
  <c r="BE115"/>
  <c r="T115"/>
  <c r="R115"/>
  <c r="P115"/>
  <c r="BK115"/>
  <c r="J115"/>
  <c r="BF115"/>
  <c r="BI111"/>
  <c r="BH111"/>
  <c r="BG111"/>
  <c r="BE111"/>
  <c r="T111"/>
  <c r="R111"/>
  <c r="P111"/>
  <c r="BK111"/>
  <c r="J111"/>
  <c r="BF111"/>
  <c r="BI110"/>
  <c r="BH110"/>
  <c r="BG110"/>
  <c r="BE110"/>
  <c r="T110"/>
  <c r="T109"/>
  <c r="R110"/>
  <c r="R109"/>
  <c r="P110"/>
  <c r="P109"/>
  <c r="BK110"/>
  <c r="BK109"/>
  <c r="J109"/>
  <c r="J110"/>
  <c r="BF110"/>
  <c r="J62"/>
  <c r="BI108"/>
  <c r="BH108"/>
  <c r="BG108"/>
  <c r="BE108"/>
  <c r="T108"/>
  <c r="R108"/>
  <c r="P108"/>
  <c r="BK108"/>
  <c r="J108"/>
  <c r="BF108"/>
  <c r="BI107"/>
  <c r="BH107"/>
  <c r="BG107"/>
  <c r="BE107"/>
  <c r="T107"/>
  <c r="R107"/>
  <c r="P107"/>
  <c r="BK107"/>
  <c r="J107"/>
  <c r="BF107"/>
  <c r="BI104"/>
  <c r="BH104"/>
  <c r="BG104"/>
  <c r="BE104"/>
  <c r="T104"/>
  <c r="R104"/>
  <c r="P104"/>
  <c r="BK104"/>
  <c r="J104"/>
  <c r="BF104"/>
  <c r="BI101"/>
  <c r="F37"/>
  <c i="1" r="BD55"/>
  <c i="2" r="BH101"/>
  <c r="F36"/>
  <c i="1" r="BC55"/>
  <c i="2" r="BG101"/>
  <c r="F35"/>
  <c i="1" r="BB55"/>
  <c i="2" r="BE101"/>
  <c r="J33"/>
  <c i="1" r="AV55"/>
  <c i="2" r="F33"/>
  <c i="1" r="AZ55"/>
  <c i="2" r="T101"/>
  <c r="T100"/>
  <c r="T99"/>
  <c r="T98"/>
  <c r="R101"/>
  <c r="R100"/>
  <c r="R99"/>
  <c r="R98"/>
  <c r="P101"/>
  <c r="P100"/>
  <c r="P99"/>
  <c r="P98"/>
  <c i="1" r="AU55"/>
  <c i="2" r="BK101"/>
  <c r="BK100"/>
  <c r="J100"/>
  <c r="BK99"/>
  <c r="J99"/>
  <c r="BK98"/>
  <c r="J98"/>
  <c r="J59"/>
  <c r="J30"/>
  <c i="1" r="AG55"/>
  <c i="2" r="J101"/>
  <c r="BF101"/>
  <c r="J34"/>
  <c i="1" r="AW55"/>
  <c i="2" r="F34"/>
  <c i="1" r="BA55"/>
  <c i="2" r="J61"/>
  <c r="J60"/>
  <c r="J95"/>
  <c r="J94"/>
  <c r="F94"/>
  <c r="F92"/>
  <c r="E90"/>
  <c r="J55"/>
  <c r="J54"/>
  <c r="F54"/>
  <c r="F52"/>
  <c r="E50"/>
  <c r="J39"/>
  <c r="J18"/>
  <c r="E18"/>
  <c r="F95"/>
  <c r="F55"/>
  <c r="J17"/>
  <c r="J12"/>
  <c r="J92"/>
  <c r="J52"/>
  <c r="E7"/>
  <c r="E88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<sst xmlns="http://schemas.openxmlformats.org/spreadsheetml/2006/main">
  <si>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</si>
  <si>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</si>
  <si>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</si>
  <si>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</si>
  <si>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{5834186a-1f22-4ff7-bb73-a5babc420807}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</si>
  <si>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</si>
  <si>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</si>
  <si>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</si>
  <si>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</si>
  <si>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</si>
  <si>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</si>
  <si>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</si>
  <si>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</si>
  <si>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</si>
  <si>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201908-6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</si>
  <si>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</si>
  <si>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</si>
  <si>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pokojů klientů DS - P3 1.PP</t>
  </si>
  <si>
    <t>KSO:</t>
  </si>
  <si>
    <t>CC-CZ:</t>
  </si>
  <si>
    <t>Místo:</t>
  </si>
  <si>
    <t>Sedlčany</t>
  </si>
  <si>
    <t>Datum:</t>
  </si>
  <si>
    <t>31. 8. 2019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</si>
  <si>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</si>
  <si>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</si>
  <si>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</si>
  <si>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</si>
  <si>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</si>
  <si>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</si>
  <si>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</si>
  <si>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</si>
  <si>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</si>
  <si>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27574733</t>
  </si>
  <si>
    <t>JC Stavitelství s.r.o.</t>
  </si>
  <si>
    <t>CZ27574733</t>
  </si>
  <si>
    <t>True</t>
  </si>
  <si>
    <t>Zpracovatel:</t>
  </si>
  <si>
    <t>Ing. Jan Čanda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</si>
  <si>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</si>
  <si>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</si>
  <si>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</si>
  <si>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</si>
  <si>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</si>
  <si>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</si>
  <si>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</si>
  <si>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</si>
  <si>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</si>
  <si>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</si>
  <si>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</si>
  <si>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</si>
  <si>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</si>
  <si>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</si>
  <si>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</si>
  <si>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</si>
  <si>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</si>
  <si>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</si>
  <si>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</si>
  <si>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</si>
  <si>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</si>
  <si>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</si>
  <si>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</si>
  <si>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</si>
  <si>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</si>
  <si>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</si>
  <si>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</si>
  <si>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</si>
  <si>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</si>
  <si>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</si>
  <si>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</si>
  <si>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</si>
  <si>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</si>
  <si>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</si>
  <si>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</si>
  <si>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</si>
  <si>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</si>
  <si>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</si>
  <si>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</si>
  <si>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</si>
  <si>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</si>
  <si>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denní míst. P3 1.PP</t>
  </si>
  <si>
    <t>STA</t>
  </si>
  <si>
    <t>1</t>
  </si>
  <si>
    <t>{bc403d0f-efe8-4996-8c80-40a8dcd01ed4}</t>
  </si>
  <si>
    <t>KRYCÍ LIST SOUPISU PRACÍ</t>
  </si>
  <si>
    <t>Objekt:</t>
  </si>
  <si>
    <t>01 - Stavební úpravy denní míst. P3 1.PP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</si>
  <si>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</si>
  <si>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</si>
  <si>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</si>
  <si>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</si>
  <si>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</si>
  <si>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</si>
  <si>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</si>
  <si>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</si>
  <si>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</si>
  <si>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</si>
  <si>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</si>
  <si>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</si>
  <si>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</si>
  <si>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</si>
  <si>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</si>
  <si>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</si>
  <si>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</si>
  <si>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</si>
  <si>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</si>
  <si>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</si>
  <si>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</si>
  <si>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</si>
  <si>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</si>
  <si>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</si>
  <si>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</si>
  <si>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</si>
  <si>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</si>
  <si>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</si>
  <si>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</si>
  <si>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</si>
  <si>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</si>
  <si>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</si>
  <si>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</si>
  <si>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</si>
  <si>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</si>
  <si>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</si>
  <si>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</si>
  <si>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</si>
  <si>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</si>
  <si>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</si>
  <si>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</si>
  <si>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</si>
  <si>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</si>
  <si>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311231116</t>
  </si>
  <si>
    <t>Zdivo nosné z cihel dl 290 mm pevnosti P 7 až 15 na MC 10</t>
  </si>
  <si>
    <t>m3</t>
  </si>
  <si>
    <t>CS ÚRS 2017 01</t>
  </si>
  <si>
    <t>4</t>
  </si>
  <si>
    <t>2</t>
  </si>
  <si>
    <t>-550732549</t>
  </si>
  <si>
    <t>VV</t>
  </si>
  <si>
    <t>zazdění otvoru po původních vnitřních dveří;</t>
  </si>
  <si>
    <t>0,9*2*0,2</t>
  </si>
  <si>
    <t>34000000R</t>
  </si>
  <si>
    <t>Řezání stěnových dílců z betonů tl do 200 mm</t>
  </si>
  <si>
    <t>m</t>
  </si>
  <si>
    <t>1327410604</t>
  </si>
  <si>
    <t>otvor pro nové vstupní dveře;</t>
  </si>
  <si>
    <t>2,05+1,15+2,05</t>
  </si>
  <si>
    <t>342291112</t>
  </si>
  <si>
    <t>Ukotvení příček montážní polyuretanovou pěnou tl příčky přes 100 mm</t>
  </si>
  <si>
    <t>1783355012</t>
  </si>
  <si>
    <t>342291131</t>
  </si>
  <si>
    <t>Ukotvení příček k betonovým konstrukcím plochými kotvami</t>
  </si>
  <si>
    <t>582048283</t>
  </si>
  <si>
    <t>6</t>
  </si>
  <si>
    <t>Úpravy povrchů, podlahy a osazování výplní</t>
  </si>
  <si>
    <t>5</t>
  </si>
  <si>
    <t>611131121</t>
  </si>
  <si>
    <t>Penetrace akrylát-silikonová vnitřních stropů nanášená ručně</t>
  </si>
  <si>
    <t>m2</t>
  </si>
  <si>
    <t>1825757849</t>
  </si>
  <si>
    <t>611135101</t>
  </si>
  <si>
    <t>Hrubá výplň rýh ve stropech maltou jakékoli šířky rýhy</t>
  </si>
  <si>
    <t>360612210</t>
  </si>
  <si>
    <t>"P3 1.PP-02 půdorys ns.pdf</t>
  </si>
  <si>
    <t>0,234*2+0,115</t>
  </si>
  <si>
    <t>Součet</t>
  </si>
  <si>
    <t>7</t>
  </si>
  <si>
    <t>611142001</t>
  </si>
  <si>
    <t>Potažení vnitřních stropů sklovláknitým pletivem vtlačeným do tenkovrstvé hmoty</t>
  </si>
  <si>
    <t>452370152</t>
  </si>
  <si>
    <t>19,5</t>
  </si>
  <si>
    <t>8</t>
  </si>
  <si>
    <t>611311131</t>
  </si>
  <si>
    <t>Potažení vnitřních rovných stropů vápenným štukem tloušťky do 3 mm</t>
  </si>
  <si>
    <t>247020910</t>
  </si>
  <si>
    <t>9</t>
  </si>
  <si>
    <t>612131121</t>
  </si>
  <si>
    <t>Penetrace akrylát-silikonová vnitřních stěn nanášená ručně</t>
  </si>
  <si>
    <t>-1942726270</t>
  </si>
  <si>
    <t>10</t>
  </si>
  <si>
    <t>612135101</t>
  </si>
  <si>
    <t>Hrubá výplň rýh ve stěnách maltou jakékoli šířky rýhy</t>
  </si>
  <si>
    <t>-1127287594</t>
  </si>
  <si>
    <t>0,23*4,00</t>
  </si>
  <si>
    <t>0,35*1,25</t>
  </si>
  <si>
    <t>0,15*5,55</t>
  </si>
  <si>
    <t>11</t>
  </si>
  <si>
    <t>612142001</t>
  </si>
  <si>
    <t>Potažení vnitřních stěn sklovláknitým pletivem vtlačeným do tenkovrstvé hmoty</t>
  </si>
  <si>
    <t>219972345</t>
  </si>
  <si>
    <t>(3,15+6,08+3,15)*2,53</t>
  </si>
  <si>
    <t>odpočet otvorů;</t>
  </si>
  <si>
    <t>-0,11*2,00-1,20*0,60</t>
  </si>
  <si>
    <t>12</t>
  </si>
  <si>
    <t>612311131</t>
  </si>
  <si>
    <t>Potažení vnitřních stěn vápenným štukem tloušťky do 3 mm</t>
  </si>
  <si>
    <t>-1864219864</t>
  </si>
  <si>
    <t>30,381</t>
  </si>
  <si>
    <t>13</t>
  </si>
  <si>
    <t>619995001</t>
  </si>
  <si>
    <t>Začištění omítek kolem oken, dveří, podlah nebo obkladů</t>
  </si>
  <si>
    <t>110890274</t>
  </si>
  <si>
    <t>14</t>
  </si>
  <si>
    <t>632450134</t>
  </si>
  <si>
    <t>Vyrovnávací cementový potěr tl do 50 mm ze suchých směsí provedený v ploše</t>
  </si>
  <si>
    <t>-361177339</t>
  </si>
  <si>
    <t>632459176</t>
  </si>
  <si>
    <t>Příplatek k potěrům tl do 50 mm za plochu do 5 m2</t>
  </si>
  <si>
    <t>1999460574</t>
  </si>
  <si>
    <t>16</t>
  </si>
  <si>
    <t>642945111</t>
  </si>
  <si>
    <t>Osazování protipožárních nebo protiplynových zárubní dveří jednokřídlových do 2,5 m2, dodávka zárubně objednatelem</t>
  </si>
  <si>
    <t>kus</t>
  </si>
  <si>
    <t>1884797608</t>
  </si>
  <si>
    <t>Ostatní konstrukce a práce, bourání</t>
  </si>
  <si>
    <t>17</t>
  </si>
  <si>
    <t>952901111</t>
  </si>
  <si>
    <t>Vyčištění budov bytové a občanské výstavby při výšce podlaží do 4 m</t>
  </si>
  <si>
    <t>-1223738558</t>
  </si>
  <si>
    <t>18</t>
  </si>
  <si>
    <t>965045112</t>
  </si>
  <si>
    <t>Bourání potěrů cementových nebo pískocementových tl do 50 mm pl do 4 m2</t>
  </si>
  <si>
    <t>1185173144</t>
  </si>
  <si>
    <t>19</t>
  </si>
  <si>
    <t>968072455</t>
  </si>
  <si>
    <t>Vybourání kovových dveřních zárubní pl do 2 m2</t>
  </si>
  <si>
    <t>1187462710</t>
  </si>
  <si>
    <t>997</t>
  </si>
  <si>
    <t>Přesun sutě</t>
  </si>
  <si>
    <t>20</t>
  </si>
  <si>
    <t>997013216</t>
  </si>
  <si>
    <t>Vnitrostaveništní doprava suti a vybouraných hmot pro budovy v do 21 m ručně</t>
  </si>
  <si>
    <t>t</t>
  </si>
  <si>
    <t>1730260510</t>
  </si>
  <si>
    <t>997013501</t>
  </si>
  <si>
    <t>Odvoz suti a vybouraných hmot na skládku nebo meziskládku do 1 km se složením</t>
  </si>
  <si>
    <t>411736618</t>
  </si>
  <si>
    <t>22</t>
  </si>
  <si>
    <t>997013509</t>
  </si>
  <si>
    <t>Příplatek k odvozu suti a vybouraných hmot na skládku ZKD 1 km přes 1 km</t>
  </si>
  <si>
    <t>825098713</t>
  </si>
  <si>
    <t>3,709*45</t>
  </si>
  <si>
    <t>23</t>
  </si>
  <si>
    <t>997013831</t>
  </si>
  <si>
    <t>Poplatek za uložení stavebního směsného odpadu na skládce (skládkovné)</t>
  </si>
  <si>
    <t>-2115147654</t>
  </si>
  <si>
    <t>998</t>
  </si>
  <si>
    <t>Přesun hmot</t>
  </si>
  <si>
    <t>24</t>
  </si>
  <si>
    <t>998018003</t>
  </si>
  <si>
    <t>Přesun hmot ruční pro budovy v do 24 m</t>
  </si>
  <si>
    <t>2087611287</t>
  </si>
  <si>
    <t>PSV</t>
  </si>
  <si>
    <t>Práce a dodávky PSV</t>
  </si>
  <si>
    <t>713</t>
  </si>
  <si>
    <t>Izolace tepelné</t>
  </si>
  <si>
    <t>25</t>
  </si>
  <si>
    <t>7132301R1</t>
  </si>
  <si>
    <t>Tepelná izolace potrubí kanalizačního potrubí tl.60 mm</t>
  </si>
  <si>
    <t>2109661001</t>
  </si>
  <si>
    <t>26</t>
  </si>
  <si>
    <t>998713203</t>
  </si>
  <si>
    <t>Přesun hmot procentní pro izolace tepelné v objektech v do 24 m</t>
  </si>
  <si>
    <t>%</t>
  </si>
  <si>
    <t>-192317833</t>
  </si>
  <si>
    <t>735</t>
  </si>
  <si>
    <t>Ústřední vytápění - otopná tělesa</t>
  </si>
  <si>
    <t>27</t>
  </si>
  <si>
    <t>735111810</t>
  </si>
  <si>
    <t>Demontáž otopného tělesa litinového článkového</t>
  </si>
  <si>
    <t>1228414018</t>
  </si>
  <si>
    <t>1,2</t>
  </si>
  <si>
    <t>28</t>
  </si>
  <si>
    <t>735119140</t>
  </si>
  <si>
    <t>Montáž otopného tělesa litinového článkového</t>
  </si>
  <si>
    <t>153089100</t>
  </si>
  <si>
    <t>29</t>
  </si>
  <si>
    <t>735494811</t>
  </si>
  <si>
    <t>Vypuštění vody z otopných těles</t>
  </si>
  <si>
    <t>1797169665</t>
  </si>
  <si>
    <t>30</t>
  </si>
  <si>
    <t>735890803</t>
  </si>
  <si>
    <t>Přemístění demontovaného otopného tělesa vodorovně 100 m v objektech výšky přes 12 do 24 m</t>
  </si>
  <si>
    <t>kpl</t>
  </si>
  <si>
    <t>-2036320925</t>
  </si>
  <si>
    <t>31</t>
  </si>
  <si>
    <t>998735203</t>
  </si>
  <si>
    <t>Přesun hmot procentní pro otopná tělesa v objektech v do 24 m</t>
  </si>
  <si>
    <t>-1640405446</t>
  </si>
  <si>
    <t>741</t>
  </si>
  <si>
    <t>Elektroinstalace - silnoproud</t>
  </si>
  <si>
    <t>32</t>
  </si>
  <si>
    <t>74100000R1</t>
  </si>
  <si>
    <t>Montáž a dodávka kabelových rozvodů izolovaných Cu, připojení zásuvek, vypínačů, svítidel</t>
  </si>
  <si>
    <t>59457516</t>
  </si>
  <si>
    <t>33</t>
  </si>
  <si>
    <t>74100000R2</t>
  </si>
  <si>
    <t xml:space="preserve">Montáž a dodávka svítidel stropních </t>
  </si>
  <si>
    <t>-1370052004</t>
  </si>
  <si>
    <t>34</t>
  </si>
  <si>
    <t>74100000R6</t>
  </si>
  <si>
    <t>Stavební přípomoce</t>
  </si>
  <si>
    <t>-1037497602</t>
  </si>
  <si>
    <t>35</t>
  </si>
  <si>
    <t>M</t>
  </si>
  <si>
    <t>34774102</t>
  </si>
  <si>
    <t>žárovka LED E27 20W</t>
  </si>
  <si>
    <t>CS ÚRS 2019 01</t>
  </si>
  <si>
    <t>845765274</t>
  </si>
  <si>
    <t>36</t>
  </si>
  <si>
    <t>741810001</t>
  </si>
  <si>
    <t>Celková prohlídka elektrického rozvodu a zařízení do 100 000,- Kč, vč. revizní zprávy</t>
  </si>
  <si>
    <t>394280479</t>
  </si>
  <si>
    <t>37</t>
  </si>
  <si>
    <t>998741203</t>
  </si>
  <si>
    <t>Přesun hmot procentní pro silnoproud v objektech v do 24 m</t>
  </si>
  <si>
    <t>-1797961974</t>
  </si>
  <si>
    <t>763</t>
  </si>
  <si>
    <t>Konstrukce suché výstavby</t>
  </si>
  <si>
    <t>38</t>
  </si>
  <si>
    <t>763121450</t>
  </si>
  <si>
    <t xml:space="preserve">SDK stěna předsazená tl 115 mm profil CW+UW 100 deska 1x 12,5 TI 40 mm </t>
  </si>
  <si>
    <t>-1348127085</t>
  </si>
  <si>
    <t>6,08*2,53</t>
  </si>
  <si>
    <t>39</t>
  </si>
  <si>
    <t>763131714</t>
  </si>
  <si>
    <t>SDK podhled základní penetrační nátěr</t>
  </si>
  <si>
    <t>-1999724181</t>
  </si>
  <si>
    <t>15,382+3,50</t>
  </si>
  <si>
    <t>40</t>
  </si>
  <si>
    <t>763164547</t>
  </si>
  <si>
    <t>SDK obklad kovových kcí tvaru L š do 0,8 m desky 2xH2DF 12,5</t>
  </si>
  <si>
    <t>-1370369032</t>
  </si>
  <si>
    <t>41</t>
  </si>
  <si>
    <t>763172313</t>
  </si>
  <si>
    <t>Montáž revizních dvířek SDK kcí vel. 400x400 mm</t>
  </si>
  <si>
    <t>421180588</t>
  </si>
  <si>
    <t>42</t>
  </si>
  <si>
    <t>590307120</t>
  </si>
  <si>
    <t>dvířka revizní s automatickým zámkem 400 x 400 mm</t>
  </si>
  <si>
    <t>-752455725</t>
  </si>
  <si>
    <t>43</t>
  </si>
  <si>
    <t>998763403</t>
  </si>
  <si>
    <t>Přesun hmot procentní pro sádrokartonové konstrukce v objektech v do 24 m</t>
  </si>
  <si>
    <t>-18576732</t>
  </si>
  <si>
    <t>766</t>
  </si>
  <si>
    <t>Konstrukce truhlářské</t>
  </si>
  <si>
    <t>44</t>
  </si>
  <si>
    <t>766660021</t>
  </si>
  <si>
    <t>Montáž dveřních křídel otvíravých 1křídlových š do 0,8 m požárních do ocelové zárubně</t>
  </si>
  <si>
    <t>1340434626</t>
  </si>
  <si>
    <t>45</t>
  </si>
  <si>
    <t>611656040</t>
  </si>
  <si>
    <t>dveře vnitřní požárně odolné, lakovaná MDF,odolnost EI (EW) 30 D3,1křídlové 110 x 197 cm</t>
  </si>
  <si>
    <t>469460347</t>
  </si>
  <si>
    <t>46</t>
  </si>
  <si>
    <t>766691915</t>
  </si>
  <si>
    <t>Vyvěšení nebo zavěšení dřevěných křídel dveří pl přes 2 m2</t>
  </si>
  <si>
    <t>1857017337</t>
  </si>
  <si>
    <t>demontáž;</t>
  </si>
  <si>
    <t>montáž;</t>
  </si>
  <si>
    <t>47</t>
  </si>
  <si>
    <t>998766203</t>
  </si>
  <si>
    <t>Přesun hmot procentní pro konstrukce truhlářské v objektech v do 24 m</t>
  </si>
  <si>
    <t>-1034968442</t>
  </si>
  <si>
    <t>776</t>
  </si>
  <si>
    <t>Podlahy povlakové</t>
  </si>
  <si>
    <t>48</t>
  </si>
  <si>
    <t>776111116</t>
  </si>
  <si>
    <t>Odstranění zbytků lepidla z podkladu povlakových podlah broušením</t>
  </si>
  <si>
    <t>1419645722</t>
  </si>
  <si>
    <t>49</t>
  </si>
  <si>
    <t>776111311</t>
  </si>
  <si>
    <t>Vysátí podkladu povlakových podlah</t>
  </si>
  <si>
    <t>1540284417</t>
  </si>
  <si>
    <t>50</t>
  </si>
  <si>
    <t>776121111</t>
  </si>
  <si>
    <t>Vodou ředitelná penetrace savého podkladu povlakových podlah ředěná v poměru 1:3</t>
  </si>
  <si>
    <t>-1828732392</t>
  </si>
  <si>
    <t>51</t>
  </si>
  <si>
    <t>776221111</t>
  </si>
  <si>
    <t>Lepení pásů z PVC standardním lepidlem</t>
  </si>
  <si>
    <t>1717216529</t>
  </si>
  <si>
    <t>52</t>
  </si>
  <si>
    <t>284110000</t>
  </si>
  <si>
    <t>PVC heterogenní zátěžové antibakteriální, nášlapná vrstva 0,90 mm, R 10, zátěž 34/43, otlak do 0,03 mm, hořlavost Bfl S1</t>
  </si>
  <si>
    <t>-524558470</t>
  </si>
  <si>
    <t>19,5*1,1 'Přepočtené koeficientem množství</t>
  </si>
  <si>
    <t>53</t>
  </si>
  <si>
    <t>776411111</t>
  </si>
  <si>
    <t>Montáž obvodových soklíků výšky do 80 mm</t>
  </si>
  <si>
    <t>-1612967727</t>
  </si>
  <si>
    <t>3,15+3,15-1,10+6,08+6,08</t>
  </si>
  <si>
    <t>54</t>
  </si>
  <si>
    <t>283421400</t>
  </si>
  <si>
    <t>lišty pro obklady délka 2,5 m barva šedá profil číslo 8</t>
  </si>
  <si>
    <t>1303772497</t>
  </si>
  <si>
    <t>17,36*1,02 'Přepočtené koeficientem množství</t>
  </si>
  <si>
    <t>55</t>
  </si>
  <si>
    <t>776421312</t>
  </si>
  <si>
    <t>Montáž přechodových šroubovaných lišt</t>
  </si>
  <si>
    <t>2130714323</t>
  </si>
  <si>
    <t>56</t>
  </si>
  <si>
    <t>76612-001</t>
  </si>
  <si>
    <t xml:space="preserve">přechodová lišta AL leox </t>
  </si>
  <si>
    <t>-1252906785</t>
  </si>
  <si>
    <t>57</t>
  </si>
  <si>
    <t>998776203</t>
  </si>
  <si>
    <t>Přesun hmot procentní pro podlahy povlakové v objektech v do 24 m</t>
  </si>
  <si>
    <t>-1330361841</t>
  </si>
  <si>
    <t>783</t>
  </si>
  <si>
    <t>Dokončovací práce - nátěry</t>
  </si>
  <si>
    <t>58</t>
  </si>
  <si>
    <t>783617111</t>
  </si>
  <si>
    <t>Krycí jednonásobný syntetický nátěr článkových otopných těles</t>
  </si>
  <si>
    <t>1545346847</t>
  </si>
  <si>
    <t>59</t>
  </si>
  <si>
    <t>783617501</t>
  </si>
  <si>
    <t>Krycí jednonásobný syntetický nátěr armatur DN do 100 mm</t>
  </si>
  <si>
    <t xml:space="preserve">m </t>
  </si>
  <si>
    <t>1684355903</t>
  </si>
  <si>
    <t>784</t>
  </si>
  <si>
    <t>Dokončovací práce - malby a tapety</t>
  </si>
  <si>
    <t>60</t>
  </si>
  <si>
    <t>784121001</t>
  </si>
  <si>
    <t>Oškrabání malby v mísnostech výšky do 3,80 m</t>
  </si>
  <si>
    <t>570919257</t>
  </si>
  <si>
    <t>30,381+19,5</t>
  </si>
  <si>
    <t>61</t>
  </si>
  <si>
    <t>784121011</t>
  </si>
  <si>
    <t>Rozmývání podkladu po oškrabání malby v místnostech výšky do 3,80 m</t>
  </si>
  <si>
    <t>-1738745081</t>
  </si>
  <si>
    <t>62</t>
  </si>
  <si>
    <t>784181001</t>
  </si>
  <si>
    <t>Jednonásobné pačokování v místnostech výšky do 3,80 m</t>
  </si>
  <si>
    <t>787114304</t>
  </si>
  <si>
    <t>49,881</t>
  </si>
  <si>
    <t>63</t>
  </si>
  <si>
    <t>784211101</t>
  </si>
  <si>
    <t>Dvojnásobné bílé malby ze směsí za mokra výborně otěruvzdorných v místnostech výšky do 3,80 m vč. penetrace</t>
  </si>
  <si>
    <t>291322787</t>
  </si>
  <si>
    <t>stropy;</t>
  </si>
  <si>
    <t>stěny;</t>
  </si>
  <si>
    <t>30,381+15,38</t>
  </si>
  <si>
    <t>chodba</t>
  </si>
  <si>
    <t>VRN</t>
  </si>
  <si>
    <t>Vedlejší rozpočtové náklady</t>
  </si>
  <si>
    <t>VRN3</t>
  </si>
  <si>
    <t>Zařízení staveniště</t>
  </si>
  <si>
    <t>64</t>
  </si>
  <si>
    <t>030001000</t>
  </si>
  <si>
    <t>1024</t>
  </si>
  <si>
    <t>-1975613562</t>
  </si>
  <si>
    <t>VRN4</t>
  </si>
  <si>
    <t>Inženýrská činnost</t>
  </si>
  <si>
    <t>65</t>
  </si>
  <si>
    <t>045002000</t>
  </si>
  <si>
    <t>Kompletační a koordinační činnost</t>
  </si>
  <si>
    <t>-172225209</t>
  </si>
  <si>
    <t>VRN7</t>
  </si>
  <si>
    <t>Provozní vlivy</t>
  </si>
  <si>
    <t>66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</si>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</sst>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ht="36.96" customHeight="1">
      <c r="AR2" s="15" t="s">
        <v>5</v>
      </c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ht="12" customHeight="1">
      <c r="B5" s="19"/>
      <c r="D5" s="23" t="s">
        <v>13</v>
      </c>
      <c r="K5" s="16" t="s">
        <v>14</v>
      </c>
      <c r="AR5" s="19"/>
      <c r="BE5" s="24" t="s">
        <v>15</v>
      </c>
      <c r="BS5" s="16" t="s">
        <v>6</v>
      </c>
    </row>
    <row r="6" ht="36.96" customHeight="1">
      <c r="B6" s="19"/>
      <c r="D6" s="25" t="s">
        <v>16</v>
      </c>
      <c r="K6" s="26" t="s">
        <v>17</v>
      </c>
      <c r="AR6" s="19"/>
      <c r="BE6" s="27"/>
      <c r="BS6" s="16" t="s">
        <v>6</v>
      </c>
    </row>
    <row r="7" ht="12" customHeight="1">
      <c r="B7" s="19"/>
      <c r="D7" s="28" t="s">
        <v>18</v>
      </c>
      <c r="K7" s="16" t="s">
        <v>1</v>
      </c>
      <c r="AK7" s="28" t="s">
        <v>19</v>
      </c>
      <c r="AN7" s="16" t="s">
        <v>1</v>
      </c>
      <c r="AR7" s="19"/>
      <c r="BE7" s="27"/>
      <c r="BS7" s="16" t="s">
        <v>6</v>
      </c>
    </row>
    <row r="8" ht="12" customHeight="1">
      <c r="B8" s="19"/>
      <c r="D8" s="28" t="s">
        <v>20</v>
      </c>
      <c r="K8" s="16" t="s">
        <v>21</v>
      </c>
      <c r="AK8" s="28" t="s">
        <v>22</v>
      </c>
      <c r="AN8" s="29" t="s">
        <v>23</v>
      </c>
      <c r="AR8" s="19"/>
      <c r="BE8" s="27"/>
      <c r="BS8" s="16" t="s">
        <v>6</v>
      </c>
    </row>
    <row r="9" ht="14.4" customHeight="1">
      <c r="B9" s="19"/>
      <c r="AR9" s="19"/>
      <c r="BE9" s="27"/>
      <c r="BS9" s="16" t="s">
        <v>6</v>
      </c>
    </row>
    <row r="10" ht="12" customHeight="1">
      <c r="B10" s="19"/>
      <c r="D10" s="28" t="s">
        <v>24</v>
      </c>
      <c r="AK10" s="28" t="s">
        <v>25</v>
      </c>
      <c r="AN10" s="16" t="s">
        <v>26</v>
      </c>
      <c r="AR10" s="19"/>
      <c r="BE10" s="27"/>
      <c r="BS10" s="16" t="s">
        <v>6</v>
      </c>
    </row>
    <row r="11" ht="18.48" customHeight="1">
      <c r="B11" s="19"/>
      <c r="E11" s="16" t="s">
        <v>27</v>
      </c>
      <c r="AK11" s="28" t="s">
        <v>28</v>
      </c>
      <c r="AN11" s="16" t="s">
        <v>29</v>
      </c>
      <c r="AR11" s="19"/>
      <c r="BE11" s="27"/>
      <c r="BS11" s="16" t="s">
        <v>6</v>
      </c>
    </row>
    <row r="12" ht="6.96" customHeight="1">
      <c r="B12" s="19"/>
      <c r="AR12" s="19"/>
      <c r="BE12" s="27"/>
      <c r="BS12" s="16" t="s">
        <v>6</v>
      </c>
    </row>
    <row r="13" ht="12" customHeight="1">
      <c r="B13" s="19"/>
      <c r="D13" s="28" t="s">
        <v>30</v>
      </c>
      <c r="AK13" s="28" t="s">
        <v>25</v>
      </c>
      <c r="AN13" s="30" t="s">
        <v>31</v>
      </c>
      <c r="AR13" s="19"/>
      <c r="BE13" s="27"/>
      <c r="BS13" s="16" t="s">
        <v>6</v>
      </c>
    </row>
    <row r="14">
      <c r="B14" s="19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N14" s="30" t="s">
        <v>31</v>
      </c>
      <c r="AR14" s="19"/>
      <c r="BE14" s="27"/>
      <c r="BS14" s="16" t="s">
        <v>6</v>
      </c>
    </row>
    <row r="15" ht="6.96" customHeight="1">
      <c r="B15" s="19"/>
      <c r="AR15" s="19"/>
      <c r="BE15" s="27"/>
      <c r="BS15" s="16" t="s">
        <v>3</v>
      </c>
    </row>
    <row r="16" ht="12" customHeight="1">
      <c r="B16" s="19"/>
      <c r="D16" s="28" t="s">
        <v>32</v>
      </c>
      <c r="AK16" s="28" t="s">
        <v>25</v>
      </c>
      <c r="AN16" s="16" t="s">
        <v>33</v>
      </c>
      <c r="AR16" s="19"/>
      <c r="BE16" s="27"/>
      <c r="BS16" s="16" t="s">
        <v>3</v>
      </c>
    </row>
    <row r="17" ht="18.48" customHeight="1">
      <c r="B17" s="19"/>
      <c r="E17" s="16" t="s">
        <v>34</v>
      </c>
      <c r="AK17" s="28" t="s">
        <v>28</v>
      </c>
      <c r="AN17" s="16" t="s">
        <v>35</v>
      </c>
      <c r="AR17" s="19"/>
      <c r="BE17" s="27"/>
      <c r="BS17" s="16" t="s">
        <v>36</v>
      </c>
    </row>
    <row r="18" ht="6.96" customHeight="1">
      <c r="B18" s="19"/>
      <c r="AR18" s="19"/>
      <c r="BE18" s="27"/>
      <c r="BS18" s="16" t="s">
        <v>6</v>
      </c>
    </row>
    <row r="19" ht="12" customHeight="1">
      <c r="B19" s="19"/>
      <c r="D19" s="28" t="s">
        <v>37</v>
      </c>
      <c r="AK19" s="28" t="s">
        <v>25</v>
      </c>
      <c r="AN19" s="16" t="s">
        <v>1</v>
      </c>
      <c r="AR19" s="19"/>
      <c r="BE19" s="27"/>
      <c r="BS19" s="16" t="s">
        <v>6</v>
      </c>
    </row>
    <row r="20" ht="18.48" customHeight="1">
      <c r="B20" s="19"/>
      <c r="E20" s="16" t="s">
        <v>38</v>
      </c>
      <c r="AK20" s="28" t="s">
        <v>28</v>
      </c>
      <c r="AN20" s="16" t="s">
        <v>1</v>
      </c>
      <c r="AR20" s="19"/>
      <c r="BE20" s="27"/>
      <c r="BS20" s="16" t="s">
        <v>36</v>
      </c>
    </row>
    <row r="21" ht="6.96" customHeight="1">
      <c r="B21" s="19"/>
      <c r="AR21" s="19"/>
      <c r="BE21" s="27"/>
    </row>
    <row r="22" ht="12" customHeight="1">
      <c r="B22" s="19"/>
      <c r="D22" s="28" t="s">
        <v>39</v>
      </c>
      <c r="AR22" s="19"/>
      <c r="BE22" s="27"/>
    </row>
    <row r="23" ht="16.5" customHeight="1">
      <c r="B23" s="19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9"/>
      <c r="BE23" s="27"/>
    </row>
    <row r="24" ht="6.96" customHeight="1">
      <c r="B24" s="19"/>
      <c r="AR24" s="19"/>
      <c r="BE24" s="27"/>
    </row>
    <row r="25" ht="6.96" customHeight="1">
      <c r="B25" s="19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9"/>
      <c r="BE25" s="27"/>
    </row>
    <row r="26" s="1" customFormat="1" ht="25.92" customHeight="1">
      <c r="B26" s="34"/>
      <c r="D26" s="35" t="s">
        <v>40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R26" s="34"/>
      <c r="BE26" s="27"/>
    </row>
    <row r="27" s="1" customFormat="1" ht="6.96" customHeight="1">
      <c r="B27" s="34"/>
      <c r="AR27" s="34"/>
      <c r="BE27" s="27"/>
    </row>
    <row r="28" s="1" customFormat="1">
      <c r="B28" s="34"/>
      <c r="L28" s="38" t="s">
        <v>41</v>
      </c>
      <c r="M28" s="38"/>
      <c r="N28" s="38"/>
      <c r="O28" s="38"/>
      <c r="P28" s="38"/>
      <c r="W28" s="38" t="s">
        <v>42</v>
      </c>
      <c r="X28" s="38"/>
      <c r="Y28" s="38"/>
      <c r="Z28" s="38"/>
      <c r="AA28" s="38"/>
      <c r="AB28" s="38"/>
      <c r="AC28" s="38"/>
      <c r="AD28" s="38"/>
      <c r="AE28" s="38"/>
      <c r="AK28" s="38" t="s">
        <v>43</v>
      </c>
      <c r="AL28" s="38"/>
      <c r="AM28" s="38"/>
      <c r="AN28" s="38"/>
      <c r="AO28" s="38"/>
      <c r="AR28" s="34"/>
      <c r="BE28" s="27"/>
    </row>
    <row r="29" s="2" customFormat="1" ht="14.4" customHeight="1">
      <c r="B29" s="39"/>
      <c r="D29" s="28" t="s">
        <v>44</v>
      </c>
      <c r="F29" s="28" t="s">
        <v>45</v>
      </c>
      <c r="L29" s="40">
        <v>0.20999999999999999</v>
      </c>
      <c r="M29" s="2"/>
      <c r="N29" s="2"/>
      <c r="O29" s="2"/>
      <c r="P29" s="2"/>
      <c r="W29" s="41">
        <f>ROUND(AZ54, 2)</f>
        <v>0</v>
      </c>
      <c r="X29" s="2"/>
      <c r="Y29" s="2"/>
      <c r="Z29" s="2"/>
      <c r="AA29" s="2"/>
      <c r="AB29" s="2"/>
      <c r="AC29" s="2"/>
      <c r="AD29" s="2"/>
      <c r="AE29" s="2"/>
      <c r="AK29" s="41">
        <f>ROUND(AV54, 2)</f>
        <v>0</v>
      </c>
      <c r="AL29" s="2"/>
      <c r="AM29" s="2"/>
      <c r="AN29" s="2"/>
      <c r="AO29" s="2"/>
      <c r="AR29" s="39"/>
      <c r="BE29" s="27"/>
    </row>
    <row r="30" s="2" customFormat="1" ht="14.4" customHeight="1">
      <c r="B30" s="39"/>
      <c r="F30" s="28" t="s">
        <v>46</v>
      </c>
      <c r="L30" s="40">
        <v>0.14999999999999999</v>
      </c>
      <c r="M30" s="2"/>
      <c r="N30" s="2"/>
      <c r="O30" s="2"/>
      <c r="P30" s="2"/>
      <c r="W30" s="41">
        <f>ROUND(BA54, 2)</f>
        <v>0</v>
      </c>
      <c r="X30" s="2"/>
      <c r="Y30" s="2"/>
      <c r="Z30" s="2"/>
      <c r="AA30" s="2"/>
      <c r="AB30" s="2"/>
      <c r="AC30" s="2"/>
      <c r="AD30" s="2"/>
      <c r="AE30" s="2"/>
      <c r="AK30" s="41">
        <f>ROUND(AW54, 2)</f>
        <v>0</v>
      </c>
      <c r="AL30" s="2"/>
      <c r="AM30" s="2"/>
      <c r="AN30" s="2"/>
      <c r="AO30" s="2"/>
      <c r="AR30" s="39"/>
      <c r="BE30" s="27"/>
    </row>
    <row r="31" hidden="1" s="2" customFormat="1" ht="14.4" customHeight="1">
      <c r="B31" s="39"/>
      <c r="F31" s="28" t="s">
        <v>47</v>
      </c>
      <c r="L31" s="40">
        <v>0.20999999999999999</v>
      </c>
      <c r="M31" s="2"/>
      <c r="N31" s="2"/>
      <c r="O31" s="2"/>
      <c r="P31" s="2"/>
      <c r="W31" s="41">
        <f>ROUND(BB54, 2)</f>
        <v>0</v>
      </c>
      <c r="X31" s="2"/>
      <c r="Y31" s="2"/>
      <c r="Z31" s="2"/>
      <c r="AA31" s="2"/>
      <c r="AB31" s="2"/>
      <c r="AC31" s="2"/>
      <c r="AD31" s="2"/>
      <c r="AE31" s="2"/>
      <c r="AK31" s="41">
        <v>0</v>
      </c>
      <c r="AL31" s="2"/>
      <c r="AM31" s="2"/>
      <c r="AN31" s="2"/>
      <c r="AO31" s="2"/>
      <c r="AR31" s="39"/>
      <c r="BE31" s="27"/>
    </row>
    <row r="32" hidden="1" s="2" customFormat="1" ht="14.4" customHeight="1">
      <c r="B32" s="39"/>
      <c r="F32" s="28" t="s">
        <v>48</v>
      </c>
      <c r="L32" s="40">
        <v>0.14999999999999999</v>
      </c>
      <c r="M32" s="2"/>
      <c r="N32" s="2"/>
      <c r="O32" s="2"/>
      <c r="P32" s="2"/>
      <c r="W32" s="41">
        <f>ROUND(BC54, 2)</f>
        <v>0</v>
      </c>
      <c r="X32" s="2"/>
      <c r="Y32" s="2"/>
      <c r="Z32" s="2"/>
      <c r="AA32" s="2"/>
      <c r="AB32" s="2"/>
      <c r="AC32" s="2"/>
      <c r="AD32" s="2"/>
      <c r="AE32" s="2"/>
      <c r="AK32" s="41">
        <v>0</v>
      </c>
      <c r="AL32" s="2"/>
      <c r="AM32" s="2"/>
      <c r="AN32" s="2"/>
      <c r="AO32" s="2"/>
      <c r="AR32" s="39"/>
      <c r="BE32" s="27"/>
    </row>
    <row r="33" hidden="1" s="2" customFormat="1" ht="14.4" customHeight="1">
      <c r="B33" s="39"/>
      <c r="F33" s="28" t="s">
        <v>49</v>
      </c>
      <c r="L33" s="40">
        <v>0</v>
      </c>
      <c r="M33" s="2"/>
      <c r="N33" s="2"/>
      <c r="O33" s="2"/>
      <c r="P33" s="2"/>
      <c r="W33" s="41">
        <f>ROUND(BD54, 2)</f>
        <v>0</v>
      </c>
      <c r="X33" s="2"/>
      <c r="Y33" s="2"/>
      <c r="Z33" s="2"/>
      <c r="AA33" s="2"/>
      <c r="AB33" s="2"/>
      <c r="AC33" s="2"/>
      <c r="AD33" s="2"/>
      <c r="AE33" s="2"/>
      <c r="AK33" s="41">
        <v>0</v>
      </c>
      <c r="AL33" s="2"/>
      <c r="AM33" s="2"/>
      <c r="AN33" s="2"/>
      <c r="AO33" s="2"/>
      <c r="AR33" s="39"/>
      <c r="BE33" s="27"/>
    </row>
    <row r="34" s="1" customFormat="1" ht="6.96" customHeight="1">
      <c r="B34" s="34"/>
      <c r="AR34" s="34"/>
      <c r="BE34" s="27"/>
    </row>
    <row r="35" s="1" customFormat="1" ht="25.92" customHeight="1">
      <c r="B35" s="34"/>
      <c r="C35" s="42"/>
      <c r="D35" s="43" t="s">
        <v>50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51</v>
      </c>
      <c r="U35" s="44"/>
      <c r="V35" s="44"/>
      <c r="W35" s="44"/>
      <c r="X35" s="46" t="s">
        <v>52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0</v>
      </c>
      <c r="AL35" s="44"/>
      <c r="AM35" s="44"/>
      <c r="AN35" s="44"/>
      <c r="AO35" s="48"/>
      <c r="AP35" s="42"/>
      <c r="AQ35" s="42"/>
      <c r="AR35" s="34"/>
    </row>
    <row r="36" s="1" customFormat="1" ht="6.96" customHeight="1">
      <c r="B36" s="34"/>
      <c r="AR36" s="34"/>
    </row>
    <row r="37" s="1" customFormat="1" ht="6.96" customHeight="1"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34"/>
    </row>
    <row r="41" s="1" customFormat="1" ht="6.96" customHeight="1"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34"/>
    </row>
    <row r="42" s="1" customFormat="1" ht="24.96" customHeight="1">
      <c r="B42" s="34"/>
      <c r="C42" s="20" t="s">
        <v>53</v>
      </c>
      <c r="AR42" s="34"/>
    </row>
    <row r="43" s="1" customFormat="1" ht="6.96" customHeight="1">
      <c r="B43" s="34"/>
      <c r="AR43" s="34"/>
    </row>
    <row r="44" s="1" customFormat="1" ht="12" customHeight="1">
      <c r="B44" s="34"/>
      <c r="C44" s="28" t="s">
        <v>13</v>
      </c>
      <c r="L44" s="1" t="str">
        <f>K5</f>
        <v>201908-6</v>
      </c>
      <c r="AR44" s="34"/>
    </row>
    <row r="45" s="3" customFormat="1" ht="36.96" customHeight="1">
      <c r="B45" s="53"/>
      <c r="C45" s="54" t="s">
        <v>16</v>
      </c>
      <c r="L45" s="55" t="str">
        <f>K6</f>
        <v>Oprava pokojů klientů DS - P3 1.PP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R45" s="53"/>
    </row>
    <row r="46" s="1" customFormat="1" ht="6.96" customHeight="1">
      <c r="B46" s="34"/>
      <c r="AR46" s="34"/>
    </row>
    <row r="47" s="1" customFormat="1" ht="12" customHeight="1">
      <c r="B47" s="34"/>
      <c r="C47" s="28" t="s">
        <v>20</v>
      </c>
      <c r="L47" s="56" t="str">
        <f>IF(K8="","",K8)</f>
        <v>Sedlčany</v>
      </c>
      <c r="AI47" s="28" t="s">
        <v>22</v>
      </c>
      <c r="AM47" s="57" t="str">
        <f>IF(AN8= "","",AN8)</f>
        <v>31. 8. 2019</v>
      </c>
      <c r="AN47" s="57"/>
      <c r="AR47" s="34"/>
    </row>
    <row r="48" s="1" customFormat="1" ht="6.96" customHeight="1">
      <c r="B48" s="34"/>
      <c r="AR48" s="34"/>
    </row>
    <row r="49" s="1" customFormat="1" ht="13.65" customHeight="1">
      <c r="B49" s="34"/>
      <c r="C49" s="28" t="s">
        <v>24</v>
      </c>
      <c r="L49" s="1" t="str">
        <f>IF(E11= "","",E11)</f>
        <v>Domov Sedlčany - poskytovatel soc. služeb</v>
      </c>
      <c r="AI49" s="28" t="s">
        <v>32</v>
      </c>
      <c r="AM49" s="6" t="str">
        <f>IF(E17="","",E17)</f>
        <v>JC Stavitelství s.r.o.</v>
      </c>
      <c r="AN49" s="1"/>
      <c r="AO49" s="1"/>
      <c r="AP49" s="1"/>
      <c r="AR49" s="34"/>
      <c r="AS49" s="58" t="s">
        <v>54</v>
      </c>
      <c r="AT49" s="59"/>
      <c r="AU49" s="60"/>
      <c r="AV49" s="60"/>
      <c r="AW49" s="60"/>
      <c r="AX49" s="60"/>
      <c r="AY49" s="60"/>
      <c r="AZ49" s="60"/>
      <c r="BA49" s="60"/>
      <c r="BB49" s="60"/>
      <c r="BC49" s="60"/>
      <c r="BD49" s="61"/>
    </row>
    <row r="50" s="1" customFormat="1" ht="13.65" customHeight="1">
      <c r="B50" s="34"/>
      <c r="C50" s="28" t="s">
        <v>30</v>
      </c>
      <c r="L50" s="1" t="str">
        <f>IF(E14= "Vyplň údaj","",E14)</f>
        <v/>
      </c>
      <c r="AI50" s="28" t="s">
        <v>37</v>
      </c>
      <c r="AM50" s="6" t="str">
        <f>IF(E20="","",E20)</f>
        <v>Ing. Jan Čanda</v>
      </c>
      <c r="AN50" s="1"/>
      <c r="AO50" s="1"/>
      <c r="AP50" s="1"/>
      <c r="AR50" s="34"/>
      <c r="AS50" s="62"/>
      <c r="AT50" s="63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="1" customFormat="1" ht="10.8" customHeight="1">
      <c r="B51" s="34"/>
      <c r="AR51" s="34"/>
      <c r="AS51" s="62"/>
      <c r="AT51" s="63"/>
      <c r="AU51" s="64"/>
      <c r="AV51" s="64"/>
      <c r="AW51" s="64"/>
      <c r="AX51" s="64"/>
      <c r="AY51" s="64"/>
      <c r="AZ51" s="64"/>
      <c r="BA51" s="64"/>
      <c r="BB51" s="64"/>
      <c r="BC51" s="64"/>
      <c r="BD51" s="65"/>
    </row>
    <row r="52" s="1" customFormat="1" ht="29.28" customHeight="1">
      <c r="B52" s="34"/>
      <c r="C52" s="66" t="s">
        <v>55</v>
      </c>
      <c r="D52" s="67"/>
      <c r="E52" s="67"/>
      <c r="F52" s="67"/>
      <c r="G52" s="67"/>
      <c r="H52" s="68"/>
      <c r="I52" s="69" t="s">
        <v>56</v>
      </c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70" t="s">
        <v>57</v>
      </c>
      <c r="AH52" s="67"/>
      <c r="AI52" s="67"/>
      <c r="AJ52" s="67"/>
      <c r="AK52" s="67"/>
      <c r="AL52" s="67"/>
      <c r="AM52" s="67"/>
      <c r="AN52" s="69" t="s">
        <v>58</v>
      </c>
      <c r="AO52" s="67"/>
      <c r="AP52" s="71"/>
      <c r="AQ52" s="72" t="s">
        <v>59</v>
      </c>
      <c r="AR52" s="34"/>
      <c r="AS52" s="73" t="s">
        <v>60</v>
      </c>
      <c r="AT52" s="74" t="s">
        <v>61</v>
      </c>
      <c r="AU52" s="74" t="s">
        <v>62</v>
      </c>
      <c r="AV52" s="74" t="s">
        <v>63</v>
      </c>
      <c r="AW52" s="74" t="s">
        <v>64</v>
      </c>
      <c r="AX52" s="74" t="s">
        <v>65</v>
      </c>
      <c r="AY52" s="74" t="s">
        <v>66</v>
      </c>
      <c r="AZ52" s="74" t="s">
        <v>67</v>
      </c>
      <c r="BA52" s="74" t="s">
        <v>68</v>
      </c>
      <c r="BB52" s="74" t="s">
        <v>69</v>
      </c>
      <c r="BC52" s="74" t="s">
        <v>70</v>
      </c>
      <c r="BD52" s="75" t="s">
        <v>71</v>
      </c>
    </row>
    <row r="53" s="1" customFormat="1" ht="10.8" customHeight="1">
      <c r="B53" s="34"/>
      <c r="AR53" s="34"/>
      <c r="AS53" s="76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1"/>
    </row>
    <row r="54" s="4" customFormat="1" ht="32.4" customHeight="1">
      <c r="B54" s="77"/>
      <c r="C54" s="78" t="s">
        <v>72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80">
        <f>ROUND(AG55,2)</f>
        <v>0</v>
      </c>
      <c r="AH54" s="80"/>
      <c r="AI54" s="80"/>
      <c r="AJ54" s="80"/>
      <c r="AK54" s="80"/>
      <c r="AL54" s="80"/>
      <c r="AM54" s="80"/>
      <c r="AN54" s="81">
        <f>SUM(AG54,AT54)</f>
        <v>0</v>
      </c>
      <c r="AO54" s="81"/>
      <c r="AP54" s="81"/>
      <c r="AQ54" s="82" t="s">
        <v>1</v>
      </c>
      <c r="AR54" s="77"/>
      <c r="AS54" s="83">
        <f>ROUND(AS55,2)</f>
        <v>0</v>
      </c>
      <c r="AT54" s="84">
        <f>ROUND(SUM(AV54:AW54),2)</f>
        <v>0</v>
      </c>
      <c r="AU54" s="85">
        <f>ROUND(AU55,5)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ROUND(AZ55,2)</f>
        <v>0</v>
      </c>
      <c r="BA54" s="84">
        <f>ROUND(BA55,2)</f>
        <v>0</v>
      </c>
      <c r="BB54" s="84">
        <f>ROUND(BB55,2)</f>
        <v>0</v>
      </c>
      <c r="BC54" s="84">
        <f>ROUND(BC55,2)</f>
        <v>0</v>
      </c>
      <c r="BD54" s="86">
        <f>ROUND(BD55,2)</f>
        <v>0</v>
      </c>
      <c r="BS54" s="87" t="s">
        <v>73</v>
      </c>
      <c r="BT54" s="87" t="s">
        <v>74</v>
      </c>
      <c r="BU54" s="88" t="s">
        <v>75</v>
      </c>
      <c r="BV54" s="87" t="s">
        <v>76</v>
      </c>
      <c r="BW54" s="87" t="s">
        <v>4</v>
      </c>
      <c r="BX54" s="87" t="s">
        <v>77</v>
      </c>
      <c r="CL54" s="87" t="s">
        <v>1</v>
      </c>
    </row>
    <row r="55" s="5" customFormat="1" ht="16.5" customHeight="1">
      <c r="A55" s="89" t="s">
        <v>78</v>
      </c>
      <c r="B55" s="90"/>
      <c r="C55" s="91"/>
      <c r="D55" s="92" t="s">
        <v>79</v>
      </c>
      <c r="E55" s="92"/>
      <c r="F55" s="92"/>
      <c r="G55" s="92"/>
      <c r="H55" s="92"/>
      <c r="I55" s="93"/>
      <c r="J55" s="92" t="s">
        <v>80</v>
      </c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4">
        <f>'01 - Stavební úpravy denn...'!J30</f>
        <v>0</v>
      </c>
      <c r="AH55" s="93"/>
      <c r="AI55" s="93"/>
      <c r="AJ55" s="93"/>
      <c r="AK55" s="93"/>
      <c r="AL55" s="93"/>
      <c r="AM55" s="93"/>
      <c r="AN55" s="94">
        <f>SUM(AG55,AT55)</f>
        <v>0</v>
      </c>
      <c r="AO55" s="93"/>
      <c r="AP55" s="93"/>
      <c r="AQ55" s="95" t="s">
        <v>81</v>
      </c>
      <c r="AR55" s="90"/>
      <c r="AS55" s="96">
        <v>0</v>
      </c>
      <c r="AT55" s="97">
        <f>ROUND(SUM(AV55:AW55),2)</f>
        <v>0</v>
      </c>
      <c r="AU55" s="98">
        <f>'01 - Stavební úpravy denn...'!P98</f>
        <v>0</v>
      </c>
      <c r="AV55" s="97">
        <f>'01 - Stavební úpravy denn...'!J33</f>
        <v>0</v>
      </c>
      <c r="AW55" s="97">
        <f>'01 - Stavební úpravy denn...'!J34</f>
        <v>0</v>
      </c>
      <c r="AX55" s="97">
        <f>'01 - Stavební úpravy denn...'!J35</f>
        <v>0</v>
      </c>
      <c r="AY55" s="97">
        <f>'01 - Stavební úpravy denn...'!J36</f>
        <v>0</v>
      </c>
      <c r="AZ55" s="97">
        <f>'01 - Stavební úpravy denn...'!F33</f>
        <v>0</v>
      </c>
      <c r="BA55" s="97">
        <f>'01 - Stavební úpravy denn...'!F34</f>
        <v>0</v>
      </c>
      <c r="BB55" s="97">
        <f>'01 - Stavební úpravy denn...'!F35</f>
        <v>0</v>
      </c>
      <c r="BC55" s="97">
        <f>'01 - Stavební úpravy denn...'!F36</f>
        <v>0</v>
      </c>
      <c r="BD55" s="99">
        <f>'01 - Stavební úpravy denn...'!F37</f>
        <v>0</v>
      </c>
      <c r="BT55" s="100" t="s">
        <v>82</v>
      </c>
      <c r="BV55" s="100" t="s">
        <v>76</v>
      </c>
      <c r="BW55" s="100" t="s">
        <v>83</v>
      </c>
      <c r="BX55" s="100" t="s">
        <v>4</v>
      </c>
      <c r="CL55" s="100" t="s">
        <v>1</v>
      </c>
      <c r="CM55" s="100" t="s">
        <v>82</v>
      </c>
    </row>
    <row r="56" s="1" customFormat="1" ht="30" customHeight="1">
      <c r="B56" s="34"/>
      <c r="AR56" s="34"/>
    </row>
    <row r="57" s="1" customFormat="1" ht="6.96" customHeight="1"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34"/>
    </row>
  </sheetData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1 - Stavební úpravy den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5" t="s">
        <v>5</v>
      </c>
      <c r="AT2" s="16" t="s">
        <v>83</v>
      </c>
    </row>
    <row r="3" ht="6.96" customHeight="1">
      <c r="B3" s="17"/>
      <c r="C3" s="18"/>
      <c r="D3" s="18"/>
      <c r="E3" s="18"/>
      <c r="F3" s="18"/>
      <c r="G3" s="18"/>
      <c r="H3" s="18"/>
      <c r="I3" s="102"/>
      <c r="J3" s="18"/>
      <c r="K3" s="18"/>
      <c r="L3" s="19"/>
      <c r="AT3" s="16" t="s">
        <v>82</v>
      </c>
    </row>
    <row r="4" ht="24.96" customHeight="1">
      <c r="B4" s="19"/>
      <c r="D4" s="20" t="s">
        <v>84</v>
      </c>
      <c r="L4" s="19"/>
      <c r="M4" s="21" t="s">
        <v>10</v>
      </c>
      <c r="AT4" s="16" t="s">
        <v>3</v>
      </c>
    </row>
    <row r="5" ht="6.96" customHeight="1">
      <c r="B5" s="19"/>
      <c r="L5" s="19"/>
    </row>
    <row r="6" ht="12" customHeight="1">
      <c r="B6" s="19"/>
      <c r="D6" s="28" t="s">
        <v>16</v>
      </c>
      <c r="L6" s="19"/>
    </row>
    <row r="7" ht="16.5" customHeight="1">
      <c r="B7" s="19"/>
      <c r="E7" s="103" t="str">
        <f>'Rekapitulace stavby'!K6</f>
        <v>Oprava pokojů klientů DS - P3 1.PP</v>
      </c>
      <c r="F7" s="28"/>
      <c r="G7" s="28"/>
      <c r="H7" s="28"/>
      <c r="L7" s="19"/>
    </row>
    <row r="8" s="1" customFormat="1" ht="12" customHeight="1">
      <c r="B8" s="34"/>
      <c r="D8" s="28" t="s">
        <v>85</v>
      </c>
      <c r="I8" s="104"/>
      <c r="L8" s="34"/>
    </row>
    <row r="9" s="1" customFormat="1" ht="36.96" customHeight="1">
      <c r="B9" s="34"/>
      <c r="E9" s="55" t="s">
        <v>86</v>
      </c>
      <c r="F9" s="1"/>
      <c r="G9" s="1"/>
      <c r="H9" s="1"/>
      <c r="I9" s="104"/>
      <c r="L9" s="34"/>
    </row>
    <row r="10" s="1" customFormat="1">
      <c r="B10" s="34"/>
      <c r="I10" s="104"/>
      <c r="L10" s="34"/>
    </row>
    <row r="11" s="1" customFormat="1" ht="12" customHeight="1">
      <c r="B11" s="34"/>
      <c r="D11" s="28" t="s">
        <v>18</v>
      </c>
      <c r="F11" s="16" t="s">
        <v>1</v>
      </c>
      <c r="I11" s="105" t="s">
        <v>19</v>
      </c>
      <c r="J11" s="16" t="s">
        <v>1</v>
      </c>
      <c r="L11" s="34"/>
    </row>
    <row r="12" s="1" customFormat="1" ht="12" customHeight="1">
      <c r="B12" s="34"/>
      <c r="D12" s="28" t="s">
        <v>20</v>
      </c>
      <c r="F12" s="16" t="s">
        <v>21</v>
      </c>
      <c r="I12" s="105" t="s">
        <v>22</v>
      </c>
      <c r="J12" s="57" t="str">
        <f>'Rekapitulace stavby'!AN8</f>
        <v>31. 8. 2019</v>
      </c>
      <c r="L12" s="34"/>
    </row>
    <row r="13" s="1" customFormat="1" ht="10.8" customHeight="1">
      <c r="B13" s="34"/>
      <c r="I13" s="104"/>
      <c r="L13" s="34"/>
    </row>
    <row r="14" s="1" customFormat="1" ht="12" customHeight="1">
      <c r="B14" s="34"/>
      <c r="D14" s="28" t="s">
        <v>24</v>
      </c>
      <c r="I14" s="105" t="s">
        <v>25</v>
      </c>
      <c r="J14" s="16" t="s">
        <v>26</v>
      </c>
      <c r="L14" s="34"/>
    </row>
    <row r="15" s="1" customFormat="1" ht="18" customHeight="1">
      <c r="B15" s="34"/>
      <c r="E15" s="16" t="s">
        <v>27</v>
      </c>
      <c r="I15" s="105" t="s">
        <v>28</v>
      </c>
      <c r="J15" s="16" t="s">
        <v>29</v>
      </c>
      <c r="L15" s="34"/>
    </row>
    <row r="16" s="1" customFormat="1" ht="6.96" customHeight="1">
      <c r="B16" s="34"/>
      <c r="I16" s="104"/>
      <c r="L16" s="34"/>
    </row>
    <row r="17" s="1" customFormat="1" ht="12" customHeight="1">
      <c r="B17" s="34"/>
      <c r="D17" s="28" t="s">
        <v>30</v>
      </c>
      <c r="I17" s="105" t="s">
        <v>25</v>
      </c>
      <c r="J17" s="29" t="str">
        <f>'Rekapitulace stavby'!AN13</f>
        <v>Vyplň údaj</v>
      </c>
      <c r="L17" s="34"/>
    </row>
    <row r="18" s="1" customFormat="1" ht="18" customHeight="1">
      <c r="B18" s="34"/>
      <c r="E18" s="29" t="str">
        <f>'Rekapitulace stavby'!E14</f>
        <v>Vyplň údaj</v>
      </c>
      <c r="F18" s="16"/>
      <c r="G18" s="16"/>
      <c r="H18" s="16"/>
      <c r="I18" s="105" t="s">
        <v>28</v>
      </c>
      <c r="J18" s="29" t="str">
        <f>'Rekapitulace stavby'!AN14</f>
        <v>Vyplň údaj</v>
      </c>
      <c r="L18" s="34"/>
    </row>
    <row r="19" s="1" customFormat="1" ht="6.96" customHeight="1">
      <c r="B19" s="34"/>
      <c r="I19" s="104"/>
      <c r="L19" s="34"/>
    </row>
    <row r="20" s="1" customFormat="1" ht="12" customHeight="1">
      <c r="B20" s="34"/>
      <c r="D20" s="28" t="s">
        <v>32</v>
      </c>
      <c r="I20" s="105" t="s">
        <v>25</v>
      </c>
      <c r="J20" s="16" t="s">
        <v>33</v>
      </c>
      <c r="L20" s="34"/>
    </row>
    <row r="21" s="1" customFormat="1" ht="18" customHeight="1">
      <c r="B21" s="34"/>
      <c r="E21" s="16" t="s">
        <v>34</v>
      </c>
      <c r="I21" s="105" t="s">
        <v>28</v>
      </c>
      <c r="J21" s="16" t="s">
        <v>35</v>
      </c>
      <c r="L21" s="34"/>
    </row>
    <row r="22" s="1" customFormat="1" ht="6.96" customHeight="1">
      <c r="B22" s="34"/>
      <c r="I22" s="104"/>
      <c r="L22" s="34"/>
    </row>
    <row r="23" s="1" customFormat="1" ht="12" customHeight="1">
      <c r="B23" s="34"/>
      <c r="D23" s="28" t="s">
        <v>37</v>
      </c>
      <c r="I23" s="105" t="s">
        <v>25</v>
      </c>
      <c r="J23" s="16" t="s">
        <v>1</v>
      </c>
      <c r="L23" s="34"/>
    </row>
    <row r="24" s="1" customFormat="1" ht="18" customHeight="1">
      <c r="B24" s="34"/>
      <c r="E24" s="16" t="s">
        <v>38</v>
      </c>
      <c r="I24" s="105" t="s">
        <v>28</v>
      </c>
      <c r="J24" s="16" t="s">
        <v>1</v>
      </c>
      <c r="L24" s="34"/>
    </row>
    <row r="25" s="1" customFormat="1" ht="6.96" customHeight="1">
      <c r="B25" s="34"/>
      <c r="I25" s="104"/>
      <c r="L25" s="34"/>
    </row>
    <row r="26" s="1" customFormat="1" ht="12" customHeight="1">
      <c r="B26" s="34"/>
      <c r="D26" s="28" t="s">
        <v>39</v>
      </c>
      <c r="I26" s="104"/>
      <c r="L26" s="34"/>
    </row>
    <row r="27" s="6" customFormat="1" ht="16.5" customHeight="1">
      <c r="B27" s="106"/>
      <c r="E27" s="32" t="s">
        <v>1</v>
      </c>
      <c r="F27" s="32"/>
      <c r="G27" s="32"/>
      <c r="H27" s="32"/>
      <c r="I27" s="107"/>
      <c r="L27" s="106"/>
    </row>
    <row r="28" s="1" customFormat="1" ht="6.96" customHeight="1">
      <c r="B28" s="34"/>
      <c r="I28" s="104"/>
      <c r="L28" s="34"/>
    </row>
    <row r="29" s="1" customFormat="1" ht="6.96" customHeight="1">
      <c r="B29" s="34"/>
      <c r="D29" s="60"/>
      <c r="E29" s="60"/>
      <c r="F29" s="60"/>
      <c r="G29" s="60"/>
      <c r="H29" s="60"/>
      <c r="I29" s="108"/>
      <c r="J29" s="60"/>
      <c r="K29" s="60"/>
      <c r="L29" s="34"/>
    </row>
    <row r="30" s="1" customFormat="1" ht="25.44" customHeight="1">
      <c r="B30" s="34"/>
      <c r="D30" s="109" t="s">
        <v>40</v>
      </c>
      <c r="I30" s="104"/>
      <c r="J30" s="81">
        <f>ROUND(J98, 2)</f>
        <v>0</v>
      </c>
      <c r="L30" s="34"/>
    </row>
    <row r="31" s="1" customFormat="1" ht="6.96" customHeight="1">
      <c r="B31" s="34"/>
      <c r="D31" s="60"/>
      <c r="E31" s="60"/>
      <c r="F31" s="60"/>
      <c r="G31" s="60"/>
      <c r="H31" s="60"/>
      <c r="I31" s="108"/>
      <c r="J31" s="60"/>
      <c r="K31" s="60"/>
      <c r="L31" s="34"/>
    </row>
    <row r="32" s="1" customFormat="1" ht="14.4" customHeight="1">
      <c r="B32" s="34"/>
      <c r="F32" s="38" t="s">
        <v>42</v>
      </c>
      <c r="I32" s="110" t="s">
        <v>41</v>
      </c>
      <c r="J32" s="38" t="s">
        <v>43</v>
      </c>
      <c r="L32" s="34"/>
    </row>
    <row r="33" s="1" customFormat="1" ht="14.4" customHeight="1">
      <c r="B33" s="34"/>
      <c r="D33" s="28" t="s">
        <v>44</v>
      </c>
      <c r="E33" s="28" t="s">
        <v>45</v>
      </c>
      <c r="F33" s="111">
        <f>ROUND((SUM(BE98:BE232)),  2)</f>
        <v>0</v>
      </c>
      <c r="I33" s="112">
        <v>0.20999999999999999</v>
      </c>
      <c r="J33" s="111">
        <f>ROUND(((SUM(BE98:BE232))*I33),  2)</f>
        <v>0</v>
      </c>
      <c r="L33" s="34"/>
    </row>
    <row r="34" s="1" customFormat="1" ht="14.4" customHeight="1">
      <c r="B34" s="34"/>
      <c r="E34" s="28" t="s">
        <v>46</v>
      </c>
      <c r="F34" s="111">
        <f>ROUND((SUM(BF98:BF232)),  2)</f>
        <v>0</v>
      </c>
      <c r="I34" s="112">
        <v>0.14999999999999999</v>
      </c>
      <c r="J34" s="111">
        <f>ROUND(((SUM(BF98:BF232))*I34),  2)</f>
        <v>0</v>
      </c>
      <c r="L34" s="34"/>
    </row>
    <row r="35" hidden="1" s="1" customFormat="1" ht="14.4" customHeight="1">
      <c r="B35" s="34"/>
      <c r="E35" s="28" t="s">
        <v>47</v>
      </c>
      <c r="F35" s="111">
        <f>ROUND((SUM(BG98:BG232)),  2)</f>
        <v>0</v>
      </c>
      <c r="I35" s="112">
        <v>0.20999999999999999</v>
      </c>
      <c r="J35" s="111">
        <f>0</f>
        <v>0</v>
      </c>
      <c r="L35" s="34"/>
    </row>
    <row r="36" hidden="1" s="1" customFormat="1" ht="14.4" customHeight="1">
      <c r="B36" s="34"/>
      <c r="E36" s="28" t="s">
        <v>48</v>
      </c>
      <c r="F36" s="111">
        <f>ROUND((SUM(BH98:BH232)),  2)</f>
        <v>0</v>
      </c>
      <c r="I36" s="112">
        <v>0.14999999999999999</v>
      </c>
      <c r="J36" s="111">
        <f>0</f>
        <v>0</v>
      </c>
      <c r="L36" s="34"/>
    </row>
    <row r="37" hidden="1" s="1" customFormat="1" ht="14.4" customHeight="1">
      <c r="B37" s="34"/>
      <c r="E37" s="28" t="s">
        <v>49</v>
      </c>
      <c r="F37" s="111">
        <f>ROUND((SUM(BI98:BI232)),  2)</f>
        <v>0</v>
      </c>
      <c r="I37" s="112">
        <v>0</v>
      </c>
      <c r="J37" s="111">
        <f>0</f>
        <v>0</v>
      </c>
      <c r="L37" s="34"/>
    </row>
    <row r="38" s="1" customFormat="1" ht="6.96" customHeight="1">
      <c r="B38" s="34"/>
      <c r="I38" s="104"/>
      <c r="L38" s="34"/>
    </row>
    <row r="39" s="1" customFormat="1" ht="25.44" customHeight="1">
      <c r="B39" s="34"/>
      <c r="C39" s="113"/>
      <c r="D39" s="114" t="s">
        <v>50</v>
      </c>
      <c r="E39" s="68"/>
      <c r="F39" s="68"/>
      <c r="G39" s="115" t="s">
        <v>51</v>
      </c>
      <c r="H39" s="116" t="s">
        <v>52</v>
      </c>
      <c r="I39" s="117"/>
      <c r="J39" s="118">
        <f>SUM(J30:J37)</f>
        <v>0</v>
      </c>
      <c r="K39" s="119"/>
      <c r="L39" s="34"/>
    </row>
    <row r="40" s="1" customFormat="1" ht="14.4" customHeight="1">
      <c r="B40" s="49"/>
      <c r="C40" s="50"/>
      <c r="D40" s="50"/>
      <c r="E40" s="50"/>
      <c r="F40" s="50"/>
      <c r="G40" s="50"/>
      <c r="H40" s="50"/>
      <c r="I40" s="120"/>
      <c r="J40" s="50"/>
      <c r="K40" s="50"/>
      <c r="L40" s="34"/>
    </row>
    <row r="44" s="1" customFormat="1" ht="6.96" customHeight="1">
      <c r="B44" s="51"/>
      <c r="C44" s="52"/>
      <c r="D44" s="52"/>
      <c r="E44" s="52"/>
      <c r="F44" s="52"/>
      <c r="G44" s="52"/>
      <c r="H44" s="52"/>
      <c r="I44" s="121"/>
      <c r="J44" s="52"/>
      <c r="K44" s="52"/>
      <c r="L44" s="34"/>
    </row>
    <row r="45" s="1" customFormat="1" ht="24.96" customHeight="1">
      <c r="B45" s="34"/>
      <c r="C45" s="20" t="s">
        <v>87</v>
      </c>
      <c r="I45" s="104"/>
      <c r="L45" s="34"/>
    </row>
    <row r="46" s="1" customFormat="1" ht="6.96" customHeight="1">
      <c r="B46" s="34"/>
      <c r="I46" s="104"/>
      <c r="L46" s="34"/>
    </row>
    <row r="47" s="1" customFormat="1" ht="12" customHeight="1">
      <c r="B47" s="34"/>
      <c r="C47" s="28" t="s">
        <v>16</v>
      </c>
      <c r="I47" s="104"/>
      <c r="L47" s="34"/>
    </row>
    <row r="48" s="1" customFormat="1" ht="16.5" customHeight="1">
      <c r="B48" s="34"/>
      <c r="E48" s="103" t="str">
        <f>E7</f>
        <v>Oprava pokojů klientů DS - P3 1.PP</v>
      </c>
      <c r="F48" s="28"/>
      <c r="G48" s="28"/>
      <c r="H48" s="28"/>
      <c r="I48" s="104"/>
      <c r="L48" s="34"/>
    </row>
    <row r="49" s="1" customFormat="1" ht="12" customHeight="1">
      <c r="B49" s="34"/>
      <c r="C49" s="28" t="s">
        <v>85</v>
      </c>
      <c r="I49" s="104"/>
      <c r="L49" s="34"/>
    </row>
    <row r="50" s="1" customFormat="1" ht="16.5" customHeight="1">
      <c r="B50" s="34"/>
      <c r="E50" s="55" t="str">
        <f>E9</f>
        <v>01 - Stavební úpravy denní míst. P3 1.PP</v>
      </c>
      <c r="F50" s="1"/>
      <c r="G50" s="1"/>
      <c r="H50" s="1"/>
      <c r="I50" s="104"/>
      <c r="L50" s="34"/>
    </row>
    <row r="51" s="1" customFormat="1" ht="6.96" customHeight="1">
      <c r="B51" s="34"/>
      <c r="I51" s="104"/>
      <c r="L51" s="34"/>
    </row>
    <row r="52" s="1" customFormat="1" ht="12" customHeight="1">
      <c r="B52" s="34"/>
      <c r="C52" s="28" t="s">
        <v>20</v>
      </c>
      <c r="F52" s="16" t="str">
        <f>F12</f>
        <v>Sedlčany</v>
      </c>
      <c r="I52" s="105" t="s">
        <v>22</v>
      </c>
      <c r="J52" s="57" t="str">
        <f>IF(J12="","",J12)</f>
        <v>31. 8. 2019</v>
      </c>
      <c r="L52" s="34"/>
    </row>
    <row r="53" s="1" customFormat="1" ht="6.96" customHeight="1">
      <c r="B53" s="34"/>
      <c r="I53" s="104"/>
      <c r="L53" s="34"/>
    </row>
    <row r="54" s="1" customFormat="1" ht="13.65" customHeight="1">
      <c r="B54" s="34"/>
      <c r="C54" s="28" t="s">
        <v>24</v>
      </c>
      <c r="F54" s="16" t="str">
        <f>E15</f>
        <v>Domov Sedlčany - poskytovatel soc. služeb</v>
      </c>
      <c r="I54" s="105" t="s">
        <v>32</v>
      </c>
      <c r="J54" s="32" t="str">
        <f>E21</f>
        <v>JC Stavitelství s.r.o.</v>
      </c>
      <c r="L54" s="34"/>
    </row>
    <row r="55" s="1" customFormat="1" ht="13.65" customHeight="1">
      <c r="B55" s="34"/>
      <c r="C55" s="28" t="s">
        <v>30</v>
      </c>
      <c r="F55" s="16" t="str">
        <f>IF(E18="","",E18)</f>
        <v>Vyplň údaj</v>
      </c>
      <c r="I55" s="105" t="s">
        <v>37</v>
      </c>
      <c r="J55" s="32" t="str">
        <f>E24</f>
        <v>Ing. Jan Čanda</v>
      </c>
      <c r="L55" s="34"/>
    </row>
    <row r="56" s="1" customFormat="1" ht="10.32" customHeight="1">
      <c r="B56" s="34"/>
      <c r="I56" s="104"/>
      <c r="L56" s="34"/>
    </row>
    <row r="57" s="1" customFormat="1" ht="29.28" customHeight="1">
      <c r="B57" s="34"/>
      <c r="C57" s="122" t="s">
        <v>88</v>
      </c>
      <c r="D57" s="113"/>
      <c r="E57" s="113"/>
      <c r="F57" s="113"/>
      <c r="G57" s="113"/>
      <c r="H57" s="113"/>
      <c r="I57" s="123"/>
      <c r="J57" s="124" t="s">
        <v>89</v>
      </c>
      <c r="K57" s="113"/>
      <c r="L57" s="34"/>
    </row>
    <row r="58" s="1" customFormat="1" ht="10.32" customHeight="1">
      <c r="B58" s="34"/>
      <c r="I58" s="104"/>
      <c r="L58" s="34"/>
    </row>
    <row r="59" s="1" customFormat="1" ht="22.8" customHeight="1">
      <c r="B59" s="34"/>
      <c r="C59" s="125" t="s">
        <v>90</v>
      </c>
      <c r="I59" s="104"/>
      <c r="J59" s="81">
        <f>J98</f>
        <v>0</v>
      </c>
      <c r="L59" s="34"/>
      <c r="AU59" s="16" t="s">
        <v>91</v>
      </c>
    </row>
    <row r="60" s="7" customFormat="1" ht="24.96" customHeight="1">
      <c r="B60" s="126"/>
      <c r="D60" s="127" t="s">
        <v>92</v>
      </c>
      <c r="E60" s="128"/>
      <c r="F60" s="128"/>
      <c r="G60" s="128"/>
      <c r="H60" s="128"/>
      <c r="I60" s="129"/>
      <c r="J60" s="130">
        <f>J99</f>
        <v>0</v>
      </c>
      <c r="L60" s="126"/>
    </row>
    <row r="61" s="8" customFormat="1" ht="19.92" customHeight="1">
      <c r="B61" s="131"/>
      <c r="D61" s="132" t="s">
        <v>93</v>
      </c>
      <c r="E61" s="133"/>
      <c r="F61" s="133"/>
      <c r="G61" s="133"/>
      <c r="H61" s="133"/>
      <c r="I61" s="134"/>
      <c r="J61" s="135">
        <f>J100</f>
        <v>0</v>
      </c>
      <c r="L61" s="131"/>
    </row>
    <row r="62" s="8" customFormat="1" ht="19.92" customHeight="1">
      <c r="B62" s="131"/>
      <c r="D62" s="132" t="s">
        <v>94</v>
      </c>
      <c r="E62" s="133"/>
      <c r="F62" s="133"/>
      <c r="G62" s="133"/>
      <c r="H62" s="133"/>
      <c r="I62" s="134"/>
      <c r="J62" s="135">
        <f>J109</f>
        <v>0</v>
      </c>
      <c r="L62" s="131"/>
    </row>
    <row r="63" s="8" customFormat="1" ht="19.92" customHeight="1">
      <c r="B63" s="131"/>
      <c r="D63" s="132" t="s">
        <v>95</v>
      </c>
      <c r="E63" s="133"/>
      <c r="F63" s="133"/>
      <c r="G63" s="133"/>
      <c r="H63" s="133"/>
      <c r="I63" s="134"/>
      <c r="J63" s="135">
        <f>J139</f>
        <v>0</v>
      </c>
      <c r="L63" s="131"/>
    </row>
    <row r="64" s="8" customFormat="1" ht="19.92" customHeight="1">
      <c r="B64" s="131"/>
      <c r="D64" s="132" t="s">
        <v>96</v>
      </c>
      <c r="E64" s="133"/>
      <c r="F64" s="133"/>
      <c r="G64" s="133"/>
      <c r="H64" s="133"/>
      <c r="I64" s="134"/>
      <c r="J64" s="135">
        <f>J146</f>
        <v>0</v>
      </c>
      <c r="L64" s="131"/>
    </row>
    <row r="65" s="8" customFormat="1" ht="19.92" customHeight="1">
      <c r="B65" s="131"/>
      <c r="D65" s="132" t="s">
        <v>97</v>
      </c>
      <c r="E65" s="133"/>
      <c r="F65" s="133"/>
      <c r="G65" s="133"/>
      <c r="H65" s="133"/>
      <c r="I65" s="134"/>
      <c r="J65" s="135">
        <f>J152</f>
        <v>0</v>
      </c>
      <c r="L65" s="131"/>
    </row>
    <row r="66" s="7" customFormat="1" ht="24.96" customHeight="1">
      <c r="B66" s="126"/>
      <c r="D66" s="127" t="s">
        <v>98</v>
      </c>
      <c r="E66" s="128"/>
      <c r="F66" s="128"/>
      <c r="G66" s="128"/>
      <c r="H66" s="128"/>
      <c r="I66" s="129"/>
      <c r="J66" s="130">
        <f>J154</f>
        <v>0</v>
      </c>
      <c r="L66" s="126"/>
    </row>
    <row r="67" s="8" customFormat="1" ht="19.92" customHeight="1">
      <c r="B67" s="131"/>
      <c r="D67" s="132" t="s">
        <v>99</v>
      </c>
      <c r="E67" s="133"/>
      <c r="F67" s="133"/>
      <c r="G67" s="133"/>
      <c r="H67" s="133"/>
      <c r="I67" s="134"/>
      <c r="J67" s="135">
        <f>J155</f>
        <v>0</v>
      </c>
      <c r="L67" s="131"/>
    </row>
    <row r="68" s="8" customFormat="1" ht="19.92" customHeight="1">
      <c r="B68" s="131"/>
      <c r="D68" s="132" t="s">
        <v>100</v>
      </c>
      <c r="E68" s="133"/>
      <c r="F68" s="133"/>
      <c r="G68" s="133"/>
      <c r="H68" s="133"/>
      <c r="I68" s="134"/>
      <c r="J68" s="135">
        <f>J158</f>
        <v>0</v>
      </c>
      <c r="L68" s="131"/>
    </row>
    <row r="69" s="8" customFormat="1" ht="19.92" customHeight="1">
      <c r="B69" s="131"/>
      <c r="D69" s="132" t="s">
        <v>101</v>
      </c>
      <c r="E69" s="133"/>
      <c r="F69" s="133"/>
      <c r="G69" s="133"/>
      <c r="H69" s="133"/>
      <c r="I69" s="134"/>
      <c r="J69" s="135">
        <f>J167</f>
        <v>0</v>
      </c>
      <c r="L69" s="131"/>
    </row>
    <row r="70" s="8" customFormat="1" ht="19.92" customHeight="1">
      <c r="B70" s="131"/>
      <c r="D70" s="132" t="s">
        <v>102</v>
      </c>
      <c r="E70" s="133"/>
      <c r="F70" s="133"/>
      <c r="G70" s="133"/>
      <c r="H70" s="133"/>
      <c r="I70" s="134"/>
      <c r="J70" s="135">
        <f>J174</f>
        <v>0</v>
      </c>
      <c r="L70" s="131"/>
    </row>
    <row r="71" s="8" customFormat="1" ht="19.92" customHeight="1">
      <c r="B71" s="131"/>
      <c r="D71" s="132" t="s">
        <v>103</v>
      </c>
      <c r="E71" s="133"/>
      <c r="F71" s="133"/>
      <c r="G71" s="133"/>
      <c r="H71" s="133"/>
      <c r="I71" s="134"/>
      <c r="J71" s="135">
        <f>J183</f>
        <v>0</v>
      </c>
      <c r="L71" s="131"/>
    </row>
    <row r="72" s="8" customFormat="1" ht="19.92" customHeight="1">
      <c r="B72" s="131"/>
      <c r="D72" s="132" t="s">
        <v>104</v>
      </c>
      <c r="E72" s="133"/>
      <c r="F72" s="133"/>
      <c r="G72" s="133"/>
      <c r="H72" s="133"/>
      <c r="I72" s="134"/>
      <c r="J72" s="135">
        <f>J193</f>
        <v>0</v>
      </c>
      <c r="L72" s="131"/>
    </row>
    <row r="73" s="8" customFormat="1" ht="19.92" customHeight="1">
      <c r="B73" s="131"/>
      <c r="D73" s="132" t="s">
        <v>105</v>
      </c>
      <c r="E73" s="133"/>
      <c r="F73" s="133"/>
      <c r="G73" s="133"/>
      <c r="H73" s="133"/>
      <c r="I73" s="134"/>
      <c r="J73" s="135">
        <f>J209</f>
        <v>0</v>
      </c>
      <c r="L73" s="131"/>
    </row>
    <row r="74" s="8" customFormat="1" ht="19.92" customHeight="1">
      <c r="B74" s="131"/>
      <c r="D74" s="132" t="s">
        <v>106</v>
      </c>
      <c r="E74" s="133"/>
      <c r="F74" s="133"/>
      <c r="G74" s="133"/>
      <c r="H74" s="133"/>
      <c r="I74" s="134"/>
      <c r="J74" s="135">
        <f>J212</f>
        <v>0</v>
      </c>
      <c r="L74" s="131"/>
    </row>
    <row r="75" s="7" customFormat="1" ht="24.96" customHeight="1">
      <c r="B75" s="126"/>
      <c r="D75" s="127" t="s">
        <v>107</v>
      </c>
      <c r="E75" s="128"/>
      <c r="F75" s="128"/>
      <c r="G75" s="128"/>
      <c r="H75" s="128"/>
      <c r="I75" s="129"/>
      <c r="J75" s="130">
        <f>J226</f>
        <v>0</v>
      </c>
      <c r="L75" s="126"/>
    </row>
    <row r="76" s="8" customFormat="1" ht="19.92" customHeight="1">
      <c r="B76" s="131"/>
      <c r="D76" s="132" t="s">
        <v>108</v>
      </c>
      <c r="E76" s="133"/>
      <c r="F76" s="133"/>
      <c r="G76" s="133"/>
      <c r="H76" s="133"/>
      <c r="I76" s="134"/>
      <c r="J76" s="135">
        <f>J227</f>
        <v>0</v>
      </c>
      <c r="L76" s="131"/>
    </row>
    <row r="77" s="8" customFormat="1" ht="19.92" customHeight="1">
      <c r="B77" s="131"/>
      <c r="D77" s="132" t="s">
        <v>109</v>
      </c>
      <c r="E77" s="133"/>
      <c r="F77" s="133"/>
      <c r="G77" s="133"/>
      <c r="H77" s="133"/>
      <c r="I77" s="134"/>
      <c r="J77" s="135">
        <f>J229</f>
        <v>0</v>
      </c>
      <c r="L77" s="131"/>
    </row>
    <row r="78" s="8" customFormat="1" ht="19.92" customHeight="1">
      <c r="B78" s="131"/>
      <c r="D78" s="132" t="s">
        <v>110</v>
      </c>
      <c r="E78" s="133"/>
      <c r="F78" s="133"/>
      <c r="G78" s="133"/>
      <c r="H78" s="133"/>
      <c r="I78" s="134"/>
      <c r="J78" s="135">
        <f>J231</f>
        <v>0</v>
      </c>
      <c r="L78" s="131"/>
    </row>
    <row r="79" s="1" customFormat="1" ht="21.84" customHeight="1">
      <c r="B79" s="34"/>
      <c r="I79" s="104"/>
      <c r="L79" s="34"/>
    </row>
    <row r="80" s="1" customFormat="1" ht="6.96" customHeight="1">
      <c r="B80" s="49"/>
      <c r="C80" s="50"/>
      <c r="D80" s="50"/>
      <c r="E80" s="50"/>
      <c r="F80" s="50"/>
      <c r="G80" s="50"/>
      <c r="H80" s="50"/>
      <c r="I80" s="120"/>
      <c r="J80" s="50"/>
      <c r="K80" s="50"/>
      <c r="L80" s="34"/>
    </row>
    <row r="84" s="1" customFormat="1" ht="6.96" customHeight="1">
      <c r="B84" s="51"/>
      <c r="C84" s="52"/>
      <c r="D84" s="52"/>
      <c r="E84" s="52"/>
      <c r="F84" s="52"/>
      <c r="G84" s="52"/>
      <c r="H84" s="52"/>
      <c r="I84" s="121"/>
      <c r="J84" s="52"/>
      <c r="K84" s="52"/>
      <c r="L84" s="34"/>
    </row>
    <row r="85" s="1" customFormat="1" ht="24.96" customHeight="1">
      <c r="B85" s="34"/>
      <c r="C85" s="20" t="s">
        <v>111</v>
      </c>
      <c r="I85" s="104"/>
      <c r="L85" s="34"/>
    </row>
    <row r="86" s="1" customFormat="1" ht="6.96" customHeight="1">
      <c r="B86" s="34"/>
      <c r="I86" s="104"/>
      <c r="L86" s="34"/>
    </row>
    <row r="87" s="1" customFormat="1" ht="12" customHeight="1">
      <c r="B87" s="34"/>
      <c r="C87" s="28" t="s">
        <v>16</v>
      </c>
      <c r="I87" s="104"/>
      <c r="L87" s="34"/>
    </row>
    <row r="88" s="1" customFormat="1" ht="16.5" customHeight="1">
      <c r="B88" s="34"/>
      <c r="E88" s="103" t="str">
        <f>E7</f>
        <v>Oprava pokojů klientů DS - P3 1.PP</v>
      </c>
      <c r="F88" s="28"/>
      <c r="G88" s="28"/>
      <c r="H88" s="28"/>
      <c r="I88" s="104"/>
      <c r="L88" s="34"/>
    </row>
    <row r="89" s="1" customFormat="1" ht="12" customHeight="1">
      <c r="B89" s="34"/>
      <c r="C89" s="28" t="s">
        <v>85</v>
      </c>
      <c r="I89" s="104"/>
      <c r="L89" s="34"/>
    </row>
    <row r="90" s="1" customFormat="1" ht="16.5" customHeight="1">
      <c r="B90" s="34"/>
      <c r="E90" s="55" t="str">
        <f>E9</f>
        <v>01 - Stavební úpravy denní míst. P3 1.PP</v>
      </c>
      <c r="F90" s="1"/>
      <c r="G90" s="1"/>
      <c r="H90" s="1"/>
      <c r="I90" s="104"/>
      <c r="L90" s="34"/>
    </row>
    <row r="91" s="1" customFormat="1" ht="6.96" customHeight="1">
      <c r="B91" s="34"/>
      <c r="I91" s="104"/>
      <c r="L91" s="34"/>
    </row>
    <row r="92" s="1" customFormat="1" ht="12" customHeight="1">
      <c r="B92" s="34"/>
      <c r="C92" s="28" t="s">
        <v>20</v>
      </c>
      <c r="F92" s="16" t="str">
        <f>F12</f>
        <v>Sedlčany</v>
      </c>
      <c r="I92" s="105" t="s">
        <v>22</v>
      </c>
      <c r="J92" s="57" t="str">
        <f>IF(J12="","",J12)</f>
        <v>31. 8. 2019</v>
      </c>
      <c r="L92" s="34"/>
    </row>
    <row r="93" s="1" customFormat="1" ht="6.96" customHeight="1">
      <c r="B93" s="34"/>
      <c r="I93" s="104"/>
      <c r="L93" s="34"/>
    </row>
    <row r="94" s="1" customFormat="1" ht="13.65" customHeight="1">
      <c r="B94" s="34"/>
      <c r="C94" s="28" t="s">
        <v>24</v>
      </c>
      <c r="F94" s="16" t="str">
        <f>E15</f>
        <v>Domov Sedlčany - poskytovatel soc. služeb</v>
      </c>
      <c r="I94" s="105" t="s">
        <v>32</v>
      </c>
      <c r="J94" s="32" t="str">
        <f>E21</f>
        <v>JC Stavitelství s.r.o.</v>
      </c>
      <c r="L94" s="34"/>
    </row>
    <row r="95" s="1" customFormat="1" ht="13.65" customHeight="1">
      <c r="B95" s="34"/>
      <c r="C95" s="28" t="s">
        <v>30</v>
      </c>
      <c r="F95" s="16" t="str">
        <f>IF(E18="","",E18)</f>
        <v>Vyplň údaj</v>
      </c>
      <c r="I95" s="105" t="s">
        <v>37</v>
      </c>
      <c r="J95" s="32" t="str">
        <f>E24</f>
        <v>Ing. Jan Čanda</v>
      </c>
      <c r="L95" s="34"/>
    </row>
    <row r="96" s="1" customFormat="1" ht="10.32" customHeight="1">
      <c r="B96" s="34"/>
      <c r="I96" s="104"/>
      <c r="L96" s="34"/>
    </row>
    <row r="97" s="9" customFormat="1" ht="29.28" customHeight="1">
      <c r="B97" s="136"/>
      <c r="C97" s="137" t="s">
        <v>112</v>
      </c>
      <c r="D97" s="138" t="s">
        <v>59</v>
      </c>
      <c r="E97" s="138" t="s">
        <v>55</v>
      </c>
      <c r="F97" s="138" t="s">
        <v>56</v>
      </c>
      <c r="G97" s="138" t="s">
        <v>113</v>
      </c>
      <c r="H97" s="138" t="s">
        <v>114</v>
      </c>
      <c r="I97" s="139" t="s">
        <v>115</v>
      </c>
      <c r="J97" s="140" t="s">
        <v>89</v>
      </c>
      <c r="K97" s="141" t="s">
        <v>116</v>
      </c>
      <c r="L97" s="136"/>
      <c r="M97" s="73" t="s">
        <v>1</v>
      </c>
      <c r="N97" s="74" t="s">
        <v>44</v>
      </c>
      <c r="O97" s="74" t="s">
        <v>117</v>
      </c>
      <c r="P97" s="74" t="s">
        <v>118</v>
      </c>
      <c r="Q97" s="74" t="s">
        <v>119</v>
      </c>
      <c r="R97" s="74" t="s">
        <v>120</v>
      </c>
      <c r="S97" s="74" t="s">
        <v>121</v>
      </c>
      <c r="T97" s="75" t="s">
        <v>122</v>
      </c>
    </row>
    <row r="98" s="1" customFormat="1" ht="22.8" customHeight="1">
      <c r="B98" s="34"/>
      <c r="C98" s="78" t="s">
        <v>123</v>
      </c>
      <c r="I98" s="104"/>
      <c r="J98" s="142">
        <f>BK98</f>
        <v>0</v>
      </c>
      <c r="L98" s="34"/>
      <c r="M98" s="76"/>
      <c r="N98" s="60"/>
      <c r="O98" s="60"/>
      <c r="P98" s="143">
        <f>P99+P154+P226</f>
        <v>0</v>
      </c>
      <c r="Q98" s="60"/>
      <c r="R98" s="143">
        <f>R99+R154+R226</f>
        <v>4.1959380899999994</v>
      </c>
      <c r="S98" s="60"/>
      <c r="T98" s="144">
        <f>T99+T154+T226</f>
        <v>2.1110231099999996</v>
      </c>
      <c r="AT98" s="16" t="s">
        <v>73</v>
      </c>
      <c r="AU98" s="16" t="s">
        <v>91</v>
      </c>
      <c r="BK98" s="145">
        <f>BK99+BK154+BK226</f>
        <v>0</v>
      </c>
    </row>
    <row r="99" s="10" customFormat="1" ht="25.92" customHeight="1">
      <c r="B99" s="146"/>
      <c r="D99" s="147" t="s">
        <v>73</v>
      </c>
      <c r="E99" s="148" t="s">
        <v>124</v>
      </c>
      <c r="F99" s="148" t="s">
        <v>125</v>
      </c>
      <c r="I99" s="149"/>
      <c r="J99" s="150">
        <f>BK99</f>
        <v>0</v>
      </c>
      <c r="L99" s="146"/>
      <c r="M99" s="151"/>
      <c r="N99" s="152"/>
      <c r="O99" s="152"/>
      <c r="P99" s="153">
        <f>P100+P109+P139+P146+P152</f>
        <v>0</v>
      </c>
      <c r="Q99" s="152"/>
      <c r="R99" s="153">
        <f>R100+R109+R139+R146+R152</f>
        <v>3.6854224499999995</v>
      </c>
      <c r="S99" s="152"/>
      <c r="T99" s="154">
        <f>T100+T109+T139+T146+T152</f>
        <v>1.9829999999999999</v>
      </c>
      <c r="AR99" s="147" t="s">
        <v>82</v>
      </c>
      <c r="AT99" s="155" t="s">
        <v>73</v>
      </c>
      <c r="AU99" s="155" t="s">
        <v>74</v>
      </c>
      <c r="AY99" s="147" t="s">
        <v>126</v>
      </c>
      <c r="BK99" s="156">
        <f>BK100+BK109+BK139+BK146+BK152</f>
        <v>0</v>
      </c>
    </row>
    <row r="100" s="10" customFormat="1" ht="22.8" customHeight="1">
      <c r="B100" s="146"/>
      <c r="D100" s="147" t="s">
        <v>73</v>
      </c>
      <c r="E100" s="157" t="s">
        <v>127</v>
      </c>
      <c r="F100" s="157" t="s">
        <v>128</v>
      </c>
      <c r="I100" s="149"/>
      <c r="J100" s="158">
        <f>BK100</f>
        <v>0</v>
      </c>
      <c r="L100" s="146"/>
      <c r="M100" s="151"/>
      <c r="N100" s="152"/>
      <c r="O100" s="152"/>
      <c r="P100" s="153">
        <f>SUM(P101:P108)</f>
        <v>0</v>
      </c>
      <c r="Q100" s="152"/>
      <c r="R100" s="153">
        <f>SUM(R101:R108)</f>
        <v>0.64399759999999995</v>
      </c>
      <c r="S100" s="152"/>
      <c r="T100" s="154">
        <f>SUM(T101:T108)</f>
        <v>0</v>
      </c>
      <c r="AR100" s="147" t="s">
        <v>82</v>
      </c>
      <c r="AT100" s="155" t="s">
        <v>73</v>
      </c>
      <c r="AU100" s="155" t="s">
        <v>82</v>
      </c>
      <c r="AY100" s="147" t="s">
        <v>126</v>
      </c>
      <c r="BK100" s="156">
        <f>SUM(BK101:BK108)</f>
        <v>0</v>
      </c>
    </row>
    <row r="101" s="1" customFormat="1" ht="16.5" customHeight="1">
      <c r="B101" s="159"/>
      <c r="C101" s="160" t="s">
        <v>82</v>
      </c>
      <c r="D101" s="160" t="s">
        <v>129</v>
      </c>
      <c r="E101" s="161" t="s">
        <v>130</v>
      </c>
      <c r="F101" s="162" t="s">
        <v>131</v>
      </c>
      <c r="G101" s="163" t="s">
        <v>132</v>
      </c>
      <c r="H101" s="164">
        <v>0.35999999999999999</v>
      </c>
      <c r="I101" s="165"/>
      <c r="J101" s="166">
        <f>ROUND(I101*H101,2)</f>
        <v>0</v>
      </c>
      <c r="K101" s="162" t="s">
        <v>133</v>
      </c>
      <c r="L101" s="34"/>
      <c r="M101" s="167" t="s">
        <v>1</v>
      </c>
      <c r="N101" s="168" t="s">
        <v>46</v>
      </c>
      <c r="O101" s="64"/>
      <c r="P101" s="169">
        <f>O101*H101</f>
        <v>0</v>
      </c>
      <c r="Q101" s="169">
        <v>1.78636</v>
      </c>
      <c r="R101" s="169">
        <f>Q101*H101</f>
        <v>0.64308959999999993</v>
      </c>
      <c r="S101" s="169">
        <v>0</v>
      </c>
      <c r="T101" s="170">
        <f>S101*H101</f>
        <v>0</v>
      </c>
      <c r="AR101" s="16" t="s">
        <v>134</v>
      </c>
      <c r="AT101" s="16" t="s">
        <v>129</v>
      </c>
      <c r="AU101" s="16" t="s">
        <v>135</v>
      </c>
      <c r="AY101" s="16" t="s">
        <v>126</v>
      </c>
      <c r="BE101" s="171">
        <f>IF(N101="základní",J101,0)</f>
        <v>0</v>
      </c>
      <c r="BF101" s="171">
        <f>IF(N101="snížená",J101,0)</f>
        <v>0</v>
      </c>
      <c r="BG101" s="171">
        <f>IF(N101="zákl. přenesená",J101,0)</f>
        <v>0</v>
      </c>
      <c r="BH101" s="171">
        <f>IF(N101="sníž. přenesená",J101,0)</f>
        <v>0</v>
      </c>
      <c r="BI101" s="171">
        <f>IF(N101="nulová",J101,0)</f>
        <v>0</v>
      </c>
      <c r="BJ101" s="16" t="s">
        <v>135</v>
      </c>
      <c r="BK101" s="171">
        <f>ROUND(I101*H101,2)</f>
        <v>0</v>
      </c>
      <c r="BL101" s="16" t="s">
        <v>134</v>
      </c>
      <c r="BM101" s="16" t="s">
        <v>136</v>
      </c>
    </row>
    <row r="102" s="11" customFormat="1">
      <c r="B102" s="172"/>
      <c r="D102" s="173" t="s">
        <v>137</v>
      </c>
      <c r="E102" s="174" t="s">
        <v>1</v>
      </c>
      <c r="F102" s="175" t="s">
        <v>138</v>
      </c>
      <c r="H102" s="174" t="s">
        <v>1</v>
      </c>
      <c r="I102" s="176"/>
      <c r="L102" s="172"/>
      <c r="M102" s="177"/>
      <c r="N102" s="178"/>
      <c r="O102" s="178"/>
      <c r="P102" s="178"/>
      <c r="Q102" s="178"/>
      <c r="R102" s="178"/>
      <c r="S102" s="178"/>
      <c r="T102" s="179"/>
      <c r="AT102" s="174" t="s">
        <v>137</v>
      </c>
      <c r="AU102" s="174" t="s">
        <v>135</v>
      </c>
      <c r="AV102" s="11" t="s">
        <v>82</v>
      </c>
      <c r="AW102" s="11" t="s">
        <v>36</v>
      </c>
      <c r="AX102" s="11" t="s">
        <v>74</v>
      </c>
      <c r="AY102" s="174" t="s">
        <v>126</v>
      </c>
    </row>
    <row r="103" s="12" customFormat="1">
      <c r="B103" s="180"/>
      <c r="D103" s="173" t="s">
        <v>137</v>
      </c>
      <c r="E103" s="181" t="s">
        <v>1</v>
      </c>
      <c r="F103" s="182" t="s">
        <v>139</v>
      </c>
      <c r="H103" s="183">
        <v>0.35999999999999999</v>
      </c>
      <c r="I103" s="184"/>
      <c r="L103" s="180"/>
      <c r="M103" s="185"/>
      <c r="N103" s="186"/>
      <c r="O103" s="186"/>
      <c r="P103" s="186"/>
      <c r="Q103" s="186"/>
      <c r="R103" s="186"/>
      <c r="S103" s="186"/>
      <c r="T103" s="187"/>
      <c r="AT103" s="181" t="s">
        <v>137</v>
      </c>
      <c r="AU103" s="181" t="s">
        <v>135</v>
      </c>
      <c r="AV103" s="12" t="s">
        <v>135</v>
      </c>
      <c r="AW103" s="12" t="s">
        <v>36</v>
      </c>
      <c r="AX103" s="12" t="s">
        <v>82</v>
      </c>
      <c r="AY103" s="181" t="s">
        <v>126</v>
      </c>
    </row>
    <row r="104" s="1" customFormat="1" ht="16.5" customHeight="1">
      <c r="B104" s="159"/>
      <c r="C104" s="160" t="s">
        <v>135</v>
      </c>
      <c r="D104" s="160" t="s">
        <v>129</v>
      </c>
      <c r="E104" s="161" t="s">
        <v>140</v>
      </c>
      <c r="F104" s="162" t="s">
        <v>141</v>
      </c>
      <c r="G104" s="163" t="s">
        <v>142</v>
      </c>
      <c r="H104" s="164">
        <v>5.25</v>
      </c>
      <c r="I104" s="165"/>
      <c r="J104" s="166">
        <f>ROUND(I104*H104,2)</f>
        <v>0</v>
      </c>
      <c r="K104" s="162" t="s">
        <v>1</v>
      </c>
      <c r="L104" s="34"/>
      <c r="M104" s="167" t="s">
        <v>1</v>
      </c>
      <c r="N104" s="168" t="s">
        <v>46</v>
      </c>
      <c r="O104" s="64"/>
      <c r="P104" s="169">
        <f>O104*H104</f>
        <v>0</v>
      </c>
      <c r="Q104" s="169">
        <v>0</v>
      </c>
      <c r="R104" s="169">
        <f>Q104*H104</f>
        <v>0</v>
      </c>
      <c r="S104" s="169">
        <v>0</v>
      </c>
      <c r="T104" s="170">
        <f>S104*H104</f>
        <v>0</v>
      </c>
      <c r="AR104" s="16" t="s">
        <v>134</v>
      </c>
      <c r="AT104" s="16" t="s">
        <v>129</v>
      </c>
      <c r="AU104" s="16" t="s">
        <v>135</v>
      </c>
      <c r="AY104" s="16" t="s">
        <v>126</v>
      </c>
      <c r="BE104" s="171">
        <f>IF(N104="základní",J104,0)</f>
        <v>0</v>
      </c>
      <c r="BF104" s="171">
        <f>IF(N104="snížená",J104,0)</f>
        <v>0</v>
      </c>
      <c r="BG104" s="171">
        <f>IF(N104="zákl. přenesená",J104,0)</f>
        <v>0</v>
      </c>
      <c r="BH104" s="171">
        <f>IF(N104="sníž. přenesená",J104,0)</f>
        <v>0</v>
      </c>
      <c r="BI104" s="171">
        <f>IF(N104="nulová",J104,0)</f>
        <v>0</v>
      </c>
      <c r="BJ104" s="16" t="s">
        <v>135</v>
      </c>
      <c r="BK104" s="171">
        <f>ROUND(I104*H104,2)</f>
        <v>0</v>
      </c>
      <c r="BL104" s="16" t="s">
        <v>134</v>
      </c>
      <c r="BM104" s="16" t="s">
        <v>143</v>
      </c>
    </row>
    <row r="105" s="11" customFormat="1">
      <c r="B105" s="172"/>
      <c r="D105" s="173" t="s">
        <v>137</v>
      </c>
      <c r="E105" s="174" t="s">
        <v>1</v>
      </c>
      <c r="F105" s="175" t="s">
        <v>144</v>
      </c>
      <c r="H105" s="174" t="s">
        <v>1</v>
      </c>
      <c r="I105" s="176"/>
      <c r="L105" s="172"/>
      <c r="M105" s="177"/>
      <c r="N105" s="178"/>
      <c r="O105" s="178"/>
      <c r="P105" s="178"/>
      <c r="Q105" s="178"/>
      <c r="R105" s="178"/>
      <c r="S105" s="178"/>
      <c r="T105" s="179"/>
      <c r="AT105" s="174" t="s">
        <v>137</v>
      </c>
      <c r="AU105" s="174" t="s">
        <v>135</v>
      </c>
      <c r="AV105" s="11" t="s">
        <v>82</v>
      </c>
      <c r="AW105" s="11" t="s">
        <v>36</v>
      </c>
      <c r="AX105" s="11" t="s">
        <v>74</v>
      </c>
      <c r="AY105" s="174" t="s">
        <v>126</v>
      </c>
    </row>
    <row r="106" s="12" customFormat="1">
      <c r="B106" s="180"/>
      <c r="D106" s="173" t="s">
        <v>137</v>
      </c>
      <c r="E106" s="181" t="s">
        <v>1</v>
      </c>
      <c r="F106" s="182" t="s">
        <v>145</v>
      </c>
      <c r="H106" s="183">
        <v>5.25</v>
      </c>
      <c r="I106" s="184"/>
      <c r="L106" s="180"/>
      <c r="M106" s="185"/>
      <c r="N106" s="186"/>
      <c r="O106" s="186"/>
      <c r="P106" s="186"/>
      <c r="Q106" s="186"/>
      <c r="R106" s="186"/>
      <c r="S106" s="186"/>
      <c r="T106" s="187"/>
      <c r="AT106" s="181" t="s">
        <v>137</v>
      </c>
      <c r="AU106" s="181" t="s">
        <v>135</v>
      </c>
      <c r="AV106" s="12" t="s">
        <v>135</v>
      </c>
      <c r="AW106" s="12" t="s">
        <v>36</v>
      </c>
      <c r="AX106" s="12" t="s">
        <v>82</v>
      </c>
      <c r="AY106" s="181" t="s">
        <v>126</v>
      </c>
    </row>
    <row r="107" s="1" customFormat="1" ht="16.5" customHeight="1">
      <c r="B107" s="159"/>
      <c r="C107" s="160" t="s">
        <v>127</v>
      </c>
      <c r="D107" s="160" t="s">
        <v>129</v>
      </c>
      <c r="E107" s="161" t="s">
        <v>146</v>
      </c>
      <c r="F107" s="162" t="s">
        <v>147</v>
      </c>
      <c r="G107" s="163" t="s">
        <v>142</v>
      </c>
      <c r="H107" s="164">
        <v>0.90000000000000002</v>
      </c>
      <c r="I107" s="165"/>
      <c r="J107" s="166">
        <f>ROUND(I107*H107,2)</f>
        <v>0</v>
      </c>
      <c r="K107" s="162" t="s">
        <v>133</v>
      </c>
      <c r="L107" s="34"/>
      <c r="M107" s="167" t="s">
        <v>1</v>
      </c>
      <c r="N107" s="168" t="s">
        <v>46</v>
      </c>
      <c r="O107" s="64"/>
      <c r="P107" s="169">
        <f>O107*H107</f>
        <v>0</v>
      </c>
      <c r="Q107" s="169">
        <v>0.00012</v>
      </c>
      <c r="R107" s="169">
        <f>Q107*H107</f>
        <v>0.00010800000000000001</v>
      </c>
      <c r="S107" s="169">
        <v>0</v>
      </c>
      <c r="T107" s="170">
        <f>S107*H107</f>
        <v>0</v>
      </c>
      <c r="AR107" s="16" t="s">
        <v>134</v>
      </c>
      <c r="AT107" s="16" t="s">
        <v>129</v>
      </c>
      <c r="AU107" s="16" t="s">
        <v>135</v>
      </c>
      <c r="AY107" s="16" t="s">
        <v>126</v>
      </c>
      <c r="BE107" s="171">
        <f>IF(N107="základní",J107,0)</f>
        <v>0</v>
      </c>
      <c r="BF107" s="171">
        <f>IF(N107="snížená",J107,0)</f>
        <v>0</v>
      </c>
      <c r="BG107" s="171">
        <f>IF(N107="zákl. přenesená",J107,0)</f>
        <v>0</v>
      </c>
      <c r="BH107" s="171">
        <f>IF(N107="sníž. přenesená",J107,0)</f>
        <v>0</v>
      </c>
      <c r="BI107" s="171">
        <f>IF(N107="nulová",J107,0)</f>
        <v>0</v>
      </c>
      <c r="BJ107" s="16" t="s">
        <v>135</v>
      </c>
      <c r="BK107" s="171">
        <f>ROUND(I107*H107,2)</f>
        <v>0</v>
      </c>
      <c r="BL107" s="16" t="s">
        <v>134</v>
      </c>
      <c r="BM107" s="16" t="s">
        <v>148</v>
      </c>
    </row>
    <row r="108" s="1" customFormat="1" ht="16.5" customHeight="1">
      <c r="B108" s="159"/>
      <c r="C108" s="160" t="s">
        <v>134</v>
      </c>
      <c r="D108" s="160" t="s">
        <v>129</v>
      </c>
      <c r="E108" s="161" t="s">
        <v>149</v>
      </c>
      <c r="F108" s="162" t="s">
        <v>150</v>
      </c>
      <c r="G108" s="163" t="s">
        <v>142</v>
      </c>
      <c r="H108" s="164">
        <v>4</v>
      </c>
      <c r="I108" s="165"/>
      <c r="J108" s="166">
        <f>ROUND(I108*H108,2)</f>
        <v>0</v>
      </c>
      <c r="K108" s="162" t="s">
        <v>133</v>
      </c>
      <c r="L108" s="34"/>
      <c r="M108" s="167" t="s">
        <v>1</v>
      </c>
      <c r="N108" s="168" t="s">
        <v>46</v>
      </c>
      <c r="O108" s="64"/>
      <c r="P108" s="169">
        <f>O108*H108</f>
        <v>0</v>
      </c>
      <c r="Q108" s="169">
        <v>0.00020000000000000001</v>
      </c>
      <c r="R108" s="169">
        <f>Q108*H108</f>
        <v>0.00080000000000000004</v>
      </c>
      <c r="S108" s="169">
        <v>0</v>
      </c>
      <c r="T108" s="170">
        <f>S108*H108</f>
        <v>0</v>
      </c>
      <c r="AR108" s="16" t="s">
        <v>134</v>
      </c>
      <c r="AT108" s="16" t="s">
        <v>129</v>
      </c>
      <c r="AU108" s="16" t="s">
        <v>135</v>
      </c>
      <c r="AY108" s="16" t="s">
        <v>126</v>
      </c>
      <c r="BE108" s="171">
        <f>IF(N108="základní",J108,0)</f>
        <v>0</v>
      </c>
      <c r="BF108" s="171">
        <f>IF(N108="snížená",J108,0)</f>
        <v>0</v>
      </c>
      <c r="BG108" s="171">
        <f>IF(N108="zákl. přenesená",J108,0)</f>
        <v>0</v>
      </c>
      <c r="BH108" s="171">
        <f>IF(N108="sníž. přenesená",J108,0)</f>
        <v>0</v>
      </c>
      <c r="BI108" s="171">
        <f>IF(N108="nulová",J108,0)</f>
        <v>0</v>
      </c>
      <c r="BJ108" s="16" t="s">
        <v>135</v>
      </c>
      <c r="BK108" s="171">
        <f>ROUND(I108*H108,2)</f>
        <v>0</v>
      </c>
      <c r="BL108" s="16" t="s">
        <v>134</v>
      </c>
      <c r="BM108" s="16" t="s">
        <v>151</v>
      </c>
    </row>
    <row r="109" s="10" customFormat="1" ht="22.8" customHeight="1">
      <c r="B109" s="146"/>
      <c r="D109" s="147" t="s">
        <v>73</v>
      </c>
      <c r="E109" s="157" t="s">
        <v>152</v>
      </c>
      <c r="F109" s="157" t="s">
        <v>153</v>
      </c>
      <c r="I109" s="149"/>
      <c r="J109" s="158">
        <f>BK109</f>
        <v>0</v>
      </c>
      <c r="L109" s="146"/>
      <c r="M109" s="151"/>
      <c r="N109" s="152"/>
      <c r="O109" s="152"/>
      <c r="P109" s="153">
        <f>SUM(P110:P138)</f>
        <v>0</v>
      </c>
      <c r="Q109" s="152"/>
      <c r="R109" s="153">
        <f>SUM(R110:R138)</f>
        <v>3.0406448499999996</v>
      </c>
      <c r="S109" s="152"/>
      <c r="T109" s="154">
        <f>SUM(T110:T138)</f>
        <v>0</v>
      </c>
      <c r="AR109" s="147" t="s">
        <v>82</v>
      </c>
      <c r="AT109" s="155" t="s">
        <v>73</v>
      </c>
      <c r="AU109" s="155" t="s">
        <v>82</v>
      </c>
      <c r="AY109" s="147" t="s">
        <v>126</v>
      </c>
      <c r="BK109" s="156">
        <f>SUM(BK110:BK138)</f>
        <v>0</v>
      </c>
    </row>
    <row r="110" s="1" customFormat="1" ht="16.5" customHeight="1">
      <c r="B110" s="159"/>
      <c r="C110" s="160" t="s">
        <v>154</v>
      </c>
      <c r="D110" s="160" t="s">
        <v>129</v>
      </c>
      <c r="E110" s="161" t="s">
        <v>155</v>
      </c>
      <c r="F110" s="162" t="s">
        <v>156</v>
      </c>
      <c r="G110" s="163" t="s">
        <v>157</v>
      </c>
      <c r="H110" s="164">
        <v>19.5</v>
      </c>
      <c r="I110" s="165"/>
      <c r="J110" s="166">
        <f>ROUND(I110*H110,2)</f>
        <v>0</v>
      </c>
      <c r="K110" s="162" t="s">
        <v>133</v>
      </c>
      <c r="L110" s="34"/>
      <c r="M110" s="167" t="s">
        <v>1</v>
      </c>
      <c r="N110" s="168" t="s">
        <v>46</v>
      </c>
      <c r="O110" s="64"/>
      <c r="P110" s="169">
        <f>O110*H110</f>
        <v>0</v>
      </c>
      <c r="Q110" s="169">
        <v>0.00025999999999999998</v>
      </c>
      <c r="R110" s="169">
        <f>Q110*H110</f>
        <v>0.0050699999999999999</v>
      </c>
      <c r="S110" s="169">
        <v>0</v>
      </c>
      <c r="T110" s="170">
        <f>S110*H110</f>
        <v>0</v>
      </c>
      <c r="AR110" s="16" t="s">
        <v>134</v>
      </c>
      <c r="AT110" s="16" t="s">
        <v>129</v>
      </c>
      <c r="AU110" s="16" t="s">
        <v>135</v>
      </c>
      <c r="AY110" s="16" t="s">
        <v>126</v>
      </c>
      <c r="BE110" s="171">
        <f>IF(N110="základní",J110,0)</f>
        <v>0</v>
      </c>
      <c r="BF110" s="171">
        <f>IF(N110="snížená",J110,0)</f>
        <v>0</v>
      </c>
      <c r="BG110" s="171">
        <f>IF(N110="zákl. přenesená",J110,0)</f>
        <v>0</v>
      </c>
      <c r="BH110" s="171">
        <f>IF(N110="sníž. přenesená",J110,0)</f>
        <v>0</v>
      </c>
      <c r="BI110" s="171">
        <f>IF(N110="nulová",J110,0)</f>
        <v>0</v>
      </c>
      <c r="BJ110" s="16" t="s">
        <v>135</v>
      </c>
      <c r="BK110" s="171">
        <f>ROUND(I110*H110,2)</f>
        <v>0</v>
      </c>
      <c r="BL110" s="16" t="s">
        <v>134</v>
      </c>
      <c r="BM110" s="16" t="s">
        <v>158</v>
      </c>
    </row>
    <row r="111" s="1" customFormat="1" ht="16.5" customHeight="1">
      <c r="B111" s="159"/>
      <c r="C111" s="160" t="s">
        <v>152</v>
      </c>
      <c r="D111" s="160" t="s">
        <v>129</v>
      </c>
      <c r="E111" s="161" t="s">
        <v>159</v>
      </c>
      <c r="F111" s="162" t="s">
        <v>160</v>
      </c>
      <c r="G111" s="163" t="s">
        <v>157</v>
      </c>
      <c r="H111" s="164">
        <v>0.58299999999999996</v>
      </c>
      <c r="I111" s="165"/>
      <c r="J111" s="166">
        <f>ROUND(I111*H111,2)</f>
        <v>0</v>
      </c>
      <c r="K111" s="162" t="s">
        <v>133</v>
      </c>
      <c r="L111" s="34"/>
      <c r="M111" s="167" t="s">
        <v>1</v>
      </c>
      <c r="N111" s="168" t="s">
        <v>46</v>
      </c>
      <c r="O111" s="64"/>
      <c r="P111" s="169">
        <f>O111*H111</f>
        <v>0</v>
      </c>
      <c r="Q111" s="169">
        <v>0.040000000000000001</v>
      </c>
      <c r="R111" s="169">
        <f>Q111*H111</f>
        <v>0.02332</v>
      </c>
      <c r="S111" s="169">
        <v>0</v>
      </c>
      <c r="T111" s="170">
        <f>S111*H111</f>
        <v>0</v>
      </c>
      <c r="AR111" s="16" t="s">
        <v>134</v>
      </c>
      <c r="AT111" s="16" t="s">
        <v>129</v>
      </c>
      <c r="AU111" s="16" t="s">
        <v>135</v>
      </c>
      <c r="AY111" s="16" t="s">
        <v>126</v>
      </c>
      <c r="BE111" s="171">
        <f>IF(N111="základní",J111,0)</f>
        <v>0</v>
      </c>
      <c r="BF111" s="171">
        <f>IF(N111="snížená",J111,0)</f>
        <v>0</v>
      </c>
      <c r="BG111" s="171">
        <f>IF(N111="zákl. přenesená",J111,0)</f>
        <v>0</v>
      </c>
      <c r="BH111" s="171">
        <f>IF(N111="sníž. přenesená",J111,0)</f>
        <v>0</v>
      </c>
      <c r="BI111" s="171">
        <f>IF(N111="nulová",J111,0)</f>
        <v>0</v>
      </c>
      <c r="BJ111" s="16" t="s">
        <v>135</v>
      </c>
      <c r="BK111" s="171">
        <f>ROUND(I111*H111,2)</f>
        <v>0</v>
      </c>
      <c r="BL111" s="16" t="s">
        <v>134</v>
      </c>
      <c r="BM111" s="16" t="s">
        <v>161</v>
      </c>
    </row>
    <row r="112" s="11" customFormat="1">
      <c r="B112" s="172"/>
      <c r="D112" s="173" t="s">
        <v>137</v>
      </c>
      <c r="E112" s="174" t="s">
        <v>1</v>
      </c>
      <c r="F112" s="175" t="s">
        <v>162</v>
      </c>
      <c r="H112" s="174" t="s">
        <v>1</v>
      </c>
      <c r="I112" s="176"/>
      <c r="L112" s="172"/>
      <c r="M112" s="177"/>
      <c r="N112" s="178"/>
      <c r="O112" s="178"/>
      <c r="P112" s="178"/>
      <c r="Q112" s="178"/>
      <c r="R112" s="178"/>
      <c r="S112" s="178"/>
      <c r="T112" s="179"/>
      <c r="AT112" s="174" t="s">
        <v>137</v>
      </c>
      <c r="AU112" s="174" t="s">
        <v>135</v>
      </c>
      <c r="AV112" s="11" t="s">
        <v>82</v>
      </c>
      <c r="AW112" s="11" t="s">
        <v>36</v>
      </c>
      <c r="AX112" s="11" t="s">
        <v>74</v>
      </c>
      <c r="AY112" s="174" t="s">
        <v>126</v>
      </c>
    </row>
    <row r="113" s="12" customFormat="1">
      <c r="B113" s="180"/>
      <c r="D113" s="173" t="s">
        <v>137</v>
      </c>
      <c r="E113" s="181" t="s">
        <v>1</v>
      </c>
      <c r="F113" s="182" t="s">
        <v>163</v>
      </c>
      <c r="H113" s="183">
        <v>0.58299999999999996</v>
      </c>
      <c r="I113" s="184"/>
      <c r="L113" s="180"/>
      <c r="M113" s="185"/>
      <c r="N113" s="186"/>
      <c r="O113" s="186"/>
      <c r="P113" s="186"/>
      <c r="Q113" s="186"/>
      <c r="R113" s="186"/>
      <c r="S113" s="186"/>
      <c r="T113" s="187"/>
      <c r="AT113" s="181" t="s">
        <v>137</v>
      </c>
      <c r="AU113" s="181" t="s">
        <v>135</v>
      </c>
      <c r="AV113" s="12" t="s">
        <v>135</v>
      </c>
      <c r="AW113" s="12" t="s">
        <v>36</v>
      </c>
      <c r="AX113" s="12" t="s">
        <v>74</v>
      </c>
      <c r="AY113" s="181" t="s">
        <v>126</v>
      </c>
    </row>
    <row r="114" s="13" customFormat="1">
      <c r="B114" s="188"/>
      <c r="D114" s="173" t="s">
        <v>137</v>
      </c>
      <c r="E114" s="189" t="s">
        <v>1</v>
      </c>
      <c r="F114" s="190" t="s">
        <v>164</v>
      </c>
      <c r="H114" s="191">
        <v>0.58299999999999996</v>
      </c>
      <c r="I114" s="192"/>
      <c r="L114" s="188"/>
      <c r="M114" s="193"/>
      <c r="N114" s="194"/>
      <c r="O114" s="194"/>
      <c r="P114" s="194"/>
      <c r="Q114" s="194"/>
      <c r="R114" s="194"/>
      <c r="S114" s="194"/>
      <c r="T114" s="195"/>
      <c r="AT114" s="189" t="s">
        <v>137</v>
      </c>
      <c r="AU114" s="189" t="s">
        <v>135</v>
      </c>
      <c r="AV114" s="13" t="s">
        <v>134</v>
      </c>
      <c r="AW114" s="13" t="s">
        <v>36</v>
      </c>
      <c r="AX114" s="13" t="s">
        <v>82</v>
      </c>
      <c r="AY114" s="189" t="s">
        <v>126</v>
      </c>
    </row>
    <row r="115" s="1" customFormat="1" ht="16.5" customHeight="1">
      <c r="B115" s="159"/>
      <c r="C115" s="160" t="s">
        <v>165</v>
      </c>
      <c r="D115" s="160" t="s">
        <v>129</v>
      </c>
      <c r="E115" s="161" t="s">
        <v>166</v>
      </c>
      <c r="F115" s="162" t="s">
        <v>167</v>
      </c>
      <c r="G115" s="163" t="s">
        <v>157</v>
      </c>
      <c r="H115" s="164">
        <v>19.5</v>
      </c>
      <c r="I115" s="165"/>
      <c r="J115" s="166">
        <f>ROUND(I115*H115,2)</f>
        <v>0</v>
      </c>
      <c r="K115" s="162" t="s">
        <v>133</v>
      </c>
      <c r="L115" s="34"/>
      <c r="M115" s="167" t="s">
        <v>1</v>
      </c>
      <c r="N115" s="168" t="s">
        <v>46</v>
      </c>
      <c r="O115" s="64"/>
      <c r="P115" s="169">
        <f>O115*H115</f>
        <v>0</v>
      </c>
      <c r="Q115" s="169">
        <v>0.0048900000000000002</v>
      </c>
      <c r="R115" s="169">
        <f>Q115*H115</f>
        <v>0.095355000000000009</v>
      </c>
      <c r="S115" s="169">
        <v>0</v>
      </c>
      <c r="T115" s="170">
        <f>S115*H115</f>
        <v>0</v>
      </c>
      <c r="AR115" s="16" t="s">
        <v>134</v>
      </c>
      <c r="AT115" s="16" t="s">
        <v>129</v>
      </c>
      <c r="AU115" s="16" t="s">
        <v>135</v>
      </c>
      <c r="AY115" s="16" t="s">
        <v>126</v>
      </c>
      <c r="BE115" s="171">
        <f>IF(N115="základní",J115,0)</f>
        <v>0</v>
      </c>
      <c r="BF115" s="171">
        <f>IF(N115="snížená",J115,0)</f>
        <v>0</v>
      </c>
      <c r="BG115" s="171">
        <f>IF(N115="zákl. přenesená",J115,0)</f>
        <v>0</v>
      </c>
      <c r="BH115" s="171">
        <f>IF(N115="sníž. přenesená",J115,0)</f>
        <v>0</v>
      </c>
      <c r="BI115" s="171">
        <f>IF(N115="nulová",J115,0)</f>
        <v>0</v>
      </c>
      <c r="BJ115" s="16" t="s">
        <v>135</v>
      </c>
      <c r="BK115" s="171">
        <f>ROUND(I115*H115,2)</f>
        <v>0</v>
      </c>
      <c r="BL115" s="16" t="s">
        <v>134</v>
      </c>
      <c r="BM115" s="16" t="s">
        <v>168</v>
      </c>
    </row>
    <row r="116" s="11" customFormat="1">
      <c r="B116" s="172"/>
      <c r="D116" s="173" t="s">
        <v>137</v>
      </c>
      <c r="E116" s="174" t="s">
        <v>1</v>
      </c>
      <c r="F116" s="175" t="s">
        <v>162</v>
      </c>
      <c r="H116" s="174" t="s">
        <v>1</v>
      </c>
      <c r="I116" s="176"/>
      <c r="L116" s="172"/>
      <c r="M116" s="177"/>
      <c r="N116" s="178"/>
      <c r="O116" s="178"/>
      <c r="P116" s="178"/>
      <c r="Q116" s="178"/>
      <c r="R116" s="178"/>
      <c r="S116" s="178"/>
      <c r="T116" s="179"/>
      <c r="AT116" s="174" t="s">
        <v>137</v>
      </c>
      <c r="AU116" s="174" t="s">
        <v>135</v>
      </c>
      <c r="AV116" s="11" t="s">
        <v>82</v>
      </c>
      <c r="AW116" s="11" t="s">
        <v>36</v>
      </c>
      <c r="AX116" s="11" t="s">
        <v>74</v>
      </c>
      <c r="AY116" s="174" t="s">
        <v>126</v>
      </c>
    </row>
    <row r="117" s="12" customFormat="1">
      <c r="B117" s="180"/>
      <c r="D117" s="173" t="s">
        <v>137</v>
      </c>
      <c r="E117" s="181" t="s">
        <v>1</v>
      </c>
      <c r="F117" s="182" t="s">
        <v>169</v>
      </c>
      <c r="H117" s="183">
        <v>19.5</v>
      </c>
      <c r="I117" s="184"/>
      <c r="L117" s="180"/>
      <c r="M117" s="185"/>
      <c r="N117" s="186"/>
      <c r="O117" s="186"/>
      <c r="P117" s="186"/>
      <c r="Q117" s="186"/>
      <c r="R117" s="186"/>
      <c r="S117" s="186"/>
      <c r="T117" s="187"/>
      <c r="AT117" s="181" t="s">
        <v>137</v>
      </c>
      <c r="AU117" s="181" t="s">
        <v>135</v>
      </c>
      <c r="AV117" s="12" t="s">
        <v>135</v>
      </c>
      <c r="AW117" s="12" t="s">
        <v>36</v>
      </c>
      <c r="AX117" s="12" t="s">
        <v>74</v>
      </c>
      <c r="AY117" s="181" t="s">
        <v>126</v>
      </c>
    </row>
    <row r="118" s="13" customFormat="1">
      <c r="B118" s="188"/>
      <c r="D118" s="173" t="s">
        <v>137</v>
      </c>
      <c r="E118" s="189" t="s">
        <v>1</v>
      </c>
      <c r="F118" s="190" t="s">
        <v>164</v>
      </c>
      <c r="H118" s="191">
        <v>19.5</v>
      </c>
      <c r="I118" s="192"/>
      <c r="L118" s="188"/>
      <c r="M118" s="193"/>
      <c r="N118" s="194"/>
      <c r="O118" s="194"/>
      <c r="P118" s="194"/>
      <c r="Q118" s="194"/>
      <c r="R118" s="194"/>
      <c r="S118" s="194"/>
      <c r="T118" s="195"/>
      <c r="AT118" s="189" t="s">
        <v>137</v>
      </c>
      <c r="AU118" s="189" t="s">
        <v>135</v>
      </c>
      <c r="AV118" s="13" t="s">
        <v>134</v>
      </c>
      <c r="AW118" s="13" t="s">
        <v>36</v>
      </c>
      <c r="AX118" s="13" t="s">
        <v>82</v>
      </c>
      <c r="AY118" s="189" t="s">
        <v>126</v>
      </c>
    </row>
    <row r="119" s="1" customFormat="1" ht="16.5" customHeight="1">
      <c r="B119" s="159"/>
      <c r="C119" s="160" t="s">
        <v>170</v>
      </c>
      <c r="D119" s="160" t="s">
        <v>129</v>
      </c>
      <c r="E119" s="161" t="s">
        <v>171</v>
      </c>
      <c r="F119" s="162" t="s">
        <v>172</v>
      </c>
      <c r="G119" s="163" t="s">
        <v>157</v>
      </c>
      <c r="H119" s="164">
        <v>19.5</v>
      </c>
      <c r="I119" s="165"/>
      <c r="J119" s="166">
        <f>ROUND(I119*H119,2)</f>
        <v>0</v>
      </c>
      <c r="K119" s="162" t="s">
        <v>133</v>
      </c>
      <c r="L119" s="34"/>
      <c r="M119" s="167" t="s">
        <v>1</v>
      </c>
      <c r="N119" s="168" t="s">
        <v>46</v>
      </c>
      <c r="O119" s="64"/>
      <c r="P119" s="169">
        <f>O119*H119</f>
        <v>0</v>
      </c>
      <c r="Q119" s="169">
        <v>0.0030000000000000001</v>
      </c>
      <c r="R119" s="169">
        <f>Q119*H119</f>
        <v>0.058500000000000003</v>
      </c>
      <c r="S119" s="169">
        <v>0</v>
      </c>
      <c r="T119" s="170">
        <f>S119*H119</f>
        <v>0</v>
      </c>
      <c r="AR119" s="16" t="s">
        <v>134</v>
      </c>
      <c r="AT119" s="16" t="s">
        <v>129</v>
      </c>
      <c r="AU119" s="16" t="s">
        <v>135</v>
      </c>
      <c r="AY119" s="16" t="s">
        <v>126</v>
      </c>
      <c r="BE119" s="171">
        <f>IF(N119="základní",J119,0)</f>
        <v>0</v>
      </c>
      <c r="BF119" s="171">
        <f>IF(N119="snížená",J119,0)</f>
        <v>0</v>
      </c>
      <c r="BG119" s="171">
        <f>IF(N119="zákl. přenesená",J119,0)</f>
        <v>0</v>
      </c>
      <c r="BH119" s="171">
        <f>IF(N119="sníž. přenesená",J119,0)</f>
        <v>0</v>
      </c>
      <c r="BI119" s="171">
        <f>IF(N119="nulová",J119,0)</f>
        <v>0</v>
      </c>
      <c r="BJ119" s="16" t="s">
        <v>135</v>
      </c>
      <c r="BK119" s="171">
        <f>ROUND(I119*H119,2)</f>
        <v>0</v>
      </c>
      <c r="BL119" s="16" t="s">
        <v>134</v>
      </c>
      <c r="BM119" s="16" t="s">
        <v>173</v>
      </c>
    </row>
    <row r="120" s="12" customFormat="1">
      <c r="B120" s="180"/>
      <c r="D120" s="173" t="s">
        <v>137</v>
      </c>
      <c r="E120" s="181" t="s">
        <v>1</v>
      </c>
      <c r="F120" s="182" t="s">
        <v>169</v>
      </c>
      <c r="H120" s="183">
        <v>19.5</v>
      </c>
      <c r="I120" s="184"/>
      <c r="L120" s="180"/>
      <c r="M120" s="185"/>
      <c r="N120" s="186"/>
      <c r="O120" s="186"/>
      <c r="P120" s="186"/>
      <c r="Q120" s="186"/>
      <c r="R120" s="186"/>
      <c r="S120" s="186"/>
      <c r="T120" s="187"/>
      <c r="AT120" s="181" t="s">
        <v>137</v>
      </c>
      <c r="AU120" s="181" t="s">
        <v>135</v>
      </c>
      <c r="AV120" s="12" t="s">
        <v>135</v>
      </c>
      <c r="AW120" s="12" t="s">
        <v>36</v>
      </c>
      <c r="AX120" s="12" t="s">
        <v>82</v>
      </c>
      <c r="AY120" s="181" t="s">
        <v>126</v>
      </c>
    </row>
    <row r="121" s="1" customFormat="1" ht="16.5" customHeight="1">
      <c r="B121" s="159"/>
      <c r="C121" s="160" t="s">
        <v>174</v>
      </c>
      <c r="D121" s="160" t="s">
        <v>129</v>
      </c>
      <c r="E121" s="161" t="s">
        <v>175</v>
      </c>
      <c r="F121" s="162" t="s">
        <v>176</v>
      </c>
      <c r="G121" s="163" t="s">
        <v>157</v>
      </c>
      <c r="H121" s="164">
        <v>85.975999999999999</v>
      </c>
      <c r="I121" s="165"/>
      <c r="J121" s="166">
        <f>ROUND(I121*H121,2)</f>
        <v>0</v>
      </c>
      <c r="K121" s="162" t="s">
        <v>133</v>
      </c>
      <c r="L121" s="34"/>
      <c r="M121" s="167" t="s">
        <v>1</v>
      </c>
      <c r="N121" s="168" t="s">
        <v>46</v>
      </c>
      <c r="O121" s="64"/>
      <c r="P121" s="169">
        <f>O121*H121</f>
        <v>0</v>
      </c>
      <c r="Q121" s="169">
        <v>0.00025999999999999998</v>
      </c>
      <c r="R121" s="169">
        <f>Q121*H121</f>
        <v>0.022353759999999997</v>
      </c>
      <c r="S121" s="169">
        <v>0</v>
      </c>
      <c r="T121" s="170">
        <f>S121*H121</f>
        <v>0</v>
      </c>
      <c r="AR121" s="16" t="s">
        <v>134</v>
      </c>
      <c r="AT121" s="16" t="s">
        <v>129</v>
      </c>
      <c r="AU121" s="16" t="s">
        <v>135</v>
      </c>
      <c r="AY121" s="16" t="s">
        <v>126</v>
      </c>
      <c r="BE121" s="171">
        <f>IF(N121="základní",J121,0)</f>
        <v>0</v>
      </c>
      <c r="BF121" s="171">
        <f>IF(N121="snížená",J121,0)</f>
        <v>0</v>
      </c>
      <c r="BG121" s="171">
        <f>IF(N121="zákl. přenesená",J121,0)</f>
        <v>0</v>
      </c>
      <c r="BH121" s="171">
        <f>IF(N121="sníž. přenesená",J121,0)</f>
        <v>0</v>
      </c>
      <c r="BI121" s="171">
        <f>IF(N121="nulová",J121,0)</f>
        <v>0</v>
      </c>
      <c r="BJ121" s="16" t="s">
        <v>135</v>
      </c>
      <c r="BK121" s="171">
        <f>ROUND(I121*H121,2)</f>
        <v>0</v>
      </c>
      <c r="BL121" s="16" t="s">
        <v>134</v>
      </c>
      <c r="BM121" s="16" t="s">
        <v>177</v>
      </c>
    </row>
    <row r="122" s="1" customFormat="1" ht="16.5" customHeight="1">
      <c r="B122" s="159"/>
      <c r="C122" s="160" t="s">
        <v>178</v>
      </c>
      <c r="D122" s="160" t="s">
        <v>129</v>
      </c>
      <c r="E122" s="161" t="s">
        <v>179</v>
      </c>
      <c r="F122" s="162" t="s">
        <v>180</v>
      </c>
      <c r="G122" s="163" t="s">
        <v>157</v>
      </c>
      <c r="H122" s="164">
        <v>2.1909999999999998</v>
      </c>
      <c r="I122" s="165"/>
      <c r="J122" s="166">
        <f>ROUND(I122*H122,2)</f>
        <v>0</v>
      </c>
      <c r="K122" s="162" t="s">
        <v>133</v>
      </c>
      <c r="L122" s="34"/>
      <c r="M122" s="167" t="s">
        <v>1</v>
      </c>
      <c r="N122" s="168" t="s">
        <v>46</v>
      </c>
      <c r="O122" s="64"/>
      <c r="P122" s="169">
        <f>O122*H122</f>
        <v>0</v>
      </c>
      <c r="Q122" s="169">
        <v>0.040000000000000001</v>
      </c>
      <c r="R122" s="169">
        <f>Q122*H122</f>
        <v>0.087639999999999996</v>
      </c>
      <c r="S122" s="169">
        <v>0</v>
      </c>
      <c r="T122" s="170">
        <f>S122*H122</f>
        <v>0</v>
      </c>
      <c r="AR122" s="16" t="s">
        <v>134</v>
      </c>
      <c r="AT122" s="16" t="s">
        <v>129</v>
      </c>
      <c r="AU122" s="16" t="s">
        <v>135</v>
      </c>
      <c r="AY122" s="16" t="s">
        <v>126</v>
      </c>
      <c r="BE122" s="171">
        <f>IF(N122="základní",J122,0)</f>
        <v>0</v>
      </c>
      <c r="BF122" s="171">
        <f>IF(N122="snížená",J122,0)</f>
        <v>0</v>
      </c>
      <c r="BG122" s="171">
        <f>IF(N122="zákl. přenesená",J122,0)</f>
        <v>0</v>
      </c>
      <c r="BH122" s="171">
        <f>IF(N122="sníž. přenesená",J122,0)</f>
        <v>0</v>
      </c>
      <c r="BI122" s="171">
        <f>IF(N122="nulová",J122,0)</f>
        <v>0</v>
      </c>
      <c r="BJ122" s="16" t="s">
        <v>135</v>
      </c>
      <c r="BK122" s="171">
        <f>ROUND(I122*H122,2)</f>
        <v>0</v>
      </c>
      <c r="BL122" s="16" t="s">
        <v>134</v>
      </c>
      <c r="BM122" s="16" t="s">
        <v>181</v>
      </c>
    </row>
    <row r="123" s="11" customFormat="1">
      <c r="B123" s="172"/>
      <c r="D123" s="173" t="s">
        <v>137</v>
      </c>
      <c r="E123" s="174" t="s">
        <v>1</v>
      </c>
      <c r="F123" s="175" t="s">
        <v>162</v>
      </c>
      <c r="H123" s="174" t="s">
        <v>1</v>
      </c>
      <c r="I123" s="176"/>
      <c r="L123" s="172"/>
      <c r="M123" s="177"/>
      <c r="N123" s="178"/>
      <c r="O123" s="178"/>
      <c r="P123" s="178"/>
      <c r="Q123" s="178"/>
      <c r="R123" s="178"/>
      <c r="S123" s="178"/>
      <c r="T123" s="179"/>
      <c r="AT123" s="174" t="s">
        <v>137</v>
      </c>
      <c r="AU123" s="174" t="s">
        <v>135</v>
      </c>
      <c r="AV123" s="11" t="s">
        <v>82</v>
      </c>
      <c r="AW123" s="11" t="s">
        <v>36</v>
      </c>
      <c r="AX123" s="11" t="s">
        <v>74</v>
      </c>
      <c r="AY123" s="174" t="s">
        <v>126</v>
      </c>
    </row>
    <row r="124" s="12" customFormat="1">
      <c r="B124" s="180"/>
      <c r="D124" s="173" t="s">
        <v>137</v>
      </c>
      <c r="E124" s="181" t="s">
        <v>1</v>
      </c>
      <c r="F124" s="182" t="s">
        <v>182</v>
      </c>
      <c r="H124" s="183">
        <v>0.92000000000000004</v>
      </c>
      <c r="I124" s="184"/>
      <c r="L124" s="180"/>
      <c r="M124" s="185"/>
      <c r="N124" s="186"/>
      <c r="O124" s="186"/>
      <c r="P124" s="186"/>
      <c r="Q124" s="186"/>
      <c r="R124" s="186"/>
      <c r="S124" s="186"/>
      <c r="T124" s="187"/>
      <c r="AT124" s="181" t="s">
        <v>137</v>
      </c>
      <c r="AU124" s="181" t="s">
        <v>135</v>
      </c>
      <c r="AV124" s="12" t="s">
        <v>135</v>
      </c>
      <c r="AW124" s="12" t="s">
        <v>36</v>
      </c>
      <c r="AX124" s="12" t="s">
        <v>74</v>
      </c>
      <c r="AY124" s="181" t="s">
        <v>126</v>
      </c>
    </row>
    <row r="125" s="12" customFormat="1">
      <c r="B125" s="180"/>
      <c r="D125" s="173" t="s">
        <v>137</v>
      </c>
      <c r="E125" s="181" t="s">
        <v>1</v>
      </c>
      <c r="F125" s="182" t="s">
        <v>183</v>
      </c>
      <c r="H125" s="183">
        <v>0.438</v>
      </c>
      <c r="I125" s="184"/>
      <c r="L125" s="180"/>
      <c r="M125" s="185"/>
      <c r="N125" s="186"/>
      <c r="O125" s="186"/>
      <c r="P125" s="186"/>
      <c r="Q125" s="186"/>
      <c r="R125" s="186"/>
      <c r="S125" s="186"/>
      <c r="T125" s="187"/>
      <c r="AT125" s="181" t="s">
        <v>137</v>
      </c>
      <c r="AU125" s="181" t="s">
        <v>135</v>
      </c>
      <c r="AV125" s="12" t="s">
        <v>135</v>
      </c>
      <c r="AW125" s="12" t="s">
        <v>36</v>
      </c>
      <c r="AX125" s="12" t="s">
        <v>74</v>
      </c>
      <c r="AY125" s="181" t="s">
        <v>126</v>
      </c>
    </row>
    <row r="126" s="12" customFormat="1">
      <c r="B126" s="180"/>
      <c r="D126" s="173" t="s">
        <v>137</v>
      </c>
      <c r="E126" s="181" t="s">
        <v>1</v>
      </c>
      <c r="F126" s="182" t="s">
        <v>184</v>
      </c>
      <c r="H126" s="183">
        <v>0.83299999999999996</v>
      </c>
      <c r="I126" s="184"/>
      <c r="L126" s="180"/>
      <c r="M126" s="185"/>
      <c r="N126" s="186"/>
      <c r="O126" s="186"/>
      <c r="P126" s="186"/>
      <c r="Q126" s="186"/>
      <c r="R126" s="186"/>
      <c r="S126" s="186"/>
      <c r="T126" s="187"/>
      <c r="AT126" s="181" t="s">
        <v>137</v>
      </c>
      <c r="AU126" s="181" t="s">
        <v>135</v>
      </c>
      <c r="AV126" s="12" t="s">
        <v>135</v>
      </c>
      <c r="AW126" s="12" t="s">
        <v>36</v>
      </c>
      <c r="AX126" s="12" t="s">
        <v>74</v>
      </c>
      <c r="AY126" s="181" t="s">
        <v>126</v>
      </c>
    </row>
    <row r="127" s="13" customFormat="1">
      <c r="B127" s="188"/>
      <c r="D127" s="173" t="s">
        <v>137</v>
      </c>
      <c r="E127" s="189" t="s">
        <v>1</v>
      </c>
      <c r="F127" s="190" t="s">
        <v>164</v>
      </c>
      <c r="H127" s="191">
        <v>2.1909999999999998</v>
      </c>
      <c r="I127" s="192"/>
      <c r="L127" s="188"/>
      <c r="M127" s="193"/>
      <c r="N127" s="194"/>
      <c r="O127" s="194"/>
      <c r="P127" s="194"/>
      <c r="Q127" s="194"/>
      <c r="R127" s="194"/>
      <c r="S127" s="194"/>
      <c r="T127" s="195"/>
      <c r="AT127" s="189" t="s">
        <v>137</v>
      </c>
      <c r="AU127" s="189" t="s">
        <v>135</v>
      </c>
      <c r="AV127" s="13" t="s">
        <v>134</v>
      </c>
      <c r="AW127" s="13" t="s">
        <v>36</v>
      </c>
      <c r="AX127" s="13" t="s">
        <v>82</v>
      </c>
      <c r="AY127" s="189" t="s">
        <v>126</v>
      </c>
    </row>
    <row r="128" s="1" customFormat="1" ht="16.5" customHeight="1">
      <c r="B128" s="159"/>
      <c r="C128" s="160" t="s">
        <v>185</v>
      </c>
      <c r="D128" s="160" t="s">
        <v>129</v>
      </c>
      <c r="E128" s="161" t="s">
        <v>186</v>
      </c>
      <c r="F128" s="162" t="s">
        <v>187</v>
      </c>
      <c r="G128" s="163" t="s">
        <v>157</v>
      </c>
      <c r="H128" s="164">
        <v>30.381</v>
      </c>
      <c r="I128" s="165"/>
      <c r="J128" s="166">
        <f>ROUND(I128*H128,2)</f>
        <v>0</v>
      </c>
      <c r="K128" s="162" t="s">
        <v>133</v>
      </c>
      <c r="L128" s="34"/>
      <c r="M128" s="167" t="s">
        <v>1</v>
      </c>
      <c r="N128" s="168" t="s">
        <v>46</v>
      </c>
      <c r="O128" s="64"/>
      <c r="P128" s="169">
        <f>O128*H128</f>
        <v>0</v>
      </c>
      <c r="Q128" s="169">
        <v>0.0048900000000000002</v>
      </c>
      <c r="R128" s="169">
        <f>Q128*H128</f>
        <v>0.14856309000000001</v>
      </c>
      <c r="S128" s="169">
        <v>0</v>
      </c>
      <c r="T128" s="170">
        <f>S128*H128</f>
        <v>0</v>
      </c>
      <c r="AR128" s="16" t="s">
        <v>134</v>
      </c>
      <c r="AT128" s="16" t="s">
        <v>129</v>
      </c>
      <c r="AU128" s="16" t="s">
        <v>135</v>
      </c>
      <c r="AY128" s="16" t="s">
        <v>126</v>
      </c>
      <c r="BE128" s="171">
        <f>IF(N128="základní",J128,0)</f>
        <v>0</v>
      </c>
      <c r="BF128" s="171">
        <f>IF(N128="snížená",J128,0)</f>
        <v>0</v>
      </c>
      <c r="BG128" s="171">
        <f>IF(N128="zákl. přenesená",J128,0)</f>
        <v>0</v>
      </c>
      <c r="BH128" s="171">
        <f>IF(N128="sníž. přenesená",J128,0)</f>
        <v>0</v>
      </c>
      <c r="BI128" s="171">
        <f>IF(N128="nulová",J128,0)</f>
        <v>0</v>
      </c>
      <c r="BJ128" s="16" t="s">
        <v>135</v>
      </c>
      <c r="BK128" s="171">
        <f>ROUND(I128*H128,2)</f>
        <v>0</v>
      </c>
      <c r="BL128" s="16" t="s">
        <v>134</v>
      </c>
      <c r="BM128" s="16" t="s">
        <v>188</v>
      </c>
    </row>
    <row r="129" s="12" customFormat="1">
      <c r="B129" s="180"/>
      <c r="D129" s="173" t="s">
        <v>137</v>
      </c>
      <c r="E129" s="181" t="s">
        <v>1</v>
      </c>
      <c r="F129" s="182" t="s">
        <v>189</v>
      </c>
      <c r="H129" s="183">
        <v>31.321000000000002</v>
      </c>
      <c r="I129" s="184"/>
      <c r="L129" s="180"/>
      <c r="M129" s="185"/>
      <c r="N129" s="186"/>
      <c r="O129" s="186"/>
      <c r="P129" s="186"/>
      <c r="Q129" s="186"/>
      <c r="R129" s="186"/>
      <c r="S129" s="186"/>
      <c r="T129" s="187"/>
      <c r="AT129" s="181" t="s">
        <v>137</v>
      </c>
      <c r="AU129" s="181" t="s">
        <v>135</v>
      </c>
      <c r="AV129" s="12" t="s">
        <v>135</v>
      </c>
      <c r="AW129" s="12" t="s">
        <v>36</v>
      </c>
      <c r="AX129" s="12" t="s">
        <v>74</v>
      </c>
      <c r="AY129" s="181" t="s">
        <v>126</v>
      </c>
    </row>
    <row r="130" s="11" customFormat="1">
      <c r="B130" s="172"/>
      <c r="D130" s="173" t="s">
        <v>137</v>
      </c>
      <c r="E130" s="174" t="s">
        <v>1</v>
      </c>
      <c r="F130" s="175" t="s">
        <v>190</v>
      </c>
      <c r="H130" s="174" t="s">
        <v>1</v>
      </c>
      <c r="I130" s="176"/>
      <c r="L130" s="172"/>
      <c r="M130" s="177"/>
      <c r="N130" s="178"/>
      <c r="O130" s="178"/>
      <c r="P130" s="178"/>
      <c r="Q130" s="178"/>
      <c r="R130" s="178"/>
      <c r="S130" s="178"/>
      <c r="T130" s="179"/>
      <c r="AT130" s="174" t="s">
        <v>137</v>
      </c>
      <c r="AU130" s="174" t="s">
        <v>135</v>
      </c>
      <c r="AV130" s="11" t="s">
        <v>82</v>
      </c>
      <c r="AW130" s="11" t="s">
        <v>36</v>
      </c>
      <c r="AX130" s="11" t="s">
        <v>74</v>
      </c>
      <c r="AY130" s="174" t="s">
        <v>126</v>
      </c>
    </row>
    <row r="131" s="12" customFormat="1">
      <c r="B131" s="180"/>
      <c r="D131" s="173" t="s">
        <v>137</v>
      </c>
      <c r="E131" s="181" t="s">
        <v>1</v>
      </c>
      <c r="F131" s="182" t="s">
        <v>191</v>
      </c>
      <c r="H131" s="183">
        <v>-0.93999999999999995</v>
      </c>
      <c r="I131" s="184"/>
      <c r="L131" s="180"/>
      <c r="M131" s="185"/>
      <c r="N131" s="186"/>
      <c r="O131" s="186"/>
      <c r="P131" s="186"/>
      <c r="Q131" s="186"/>
      <c r="R131" s="186"/>
      <c r="S131" s="186"/>
      <c r="T131" s="187"/>
      <c r="AT131" s="181" t="s">
        <v>137</v>
      </c>
      <c r="AU131" s="181" t="s">
        <v>135</v>
      </c>
      <c r="AV131" s="12" t="s">
        <v>135</v>
      </c>
      <c r="AW131" s="12" t="s">
        <v>36</v>
      </c>
      <c r="AX131" s="12" t="s">
        <v>74</v>
      </c>
      <c r="AY131" s="181" t="s">
        <v>126</v>
      </c>
    </row>
    <row r="132" s="13" customFormat="1">
      <c r="B132" s="188"/>
      <c r="D132" s="173" t="s">
        <v>137</v>
      </c>
      <c r="E132" s="189" t="s">
        <v>1</v>
      </c>
      <c r="F132" s="190" t="s">
        <v>164</v>
      </c>
      <c r="H132" s="191">
        <v>30.381</v>
      </c>
      <c r="I132" s="192"/>
      <c r="L132" s="188"/>
      <c r="M132" s="193"/>
      <c r="N132" s="194"/>
      <c r="O132" s="194"/>
      <c r="P132" s="194"/>
      <c r="Q132" s="194"/>
      <c r="R132" s="194"/>
      <c r="S132" s="194"/>
      <c r="T132" s="195"/>
      <c r="AT132" s="189" t="s">
        <v>137</v>
      </c>
      <c r="AU132" s="189" t="s">
        <v>135</v>
      </c>
      <c r="AV132" s="13" t="s">
        <v>134</v>
      </c>
      <c r="AW132" s="13" t="s">
        <v>36</v>
      </c>
      <c r="AX132" s="13" t="s">
        <v>82</v>
      </c>
      <c r="AY132" s="189" t="s">
        <v>126</v>
      </c>
    </row>
    <row r="133" s="1" customFormat="1" ht="16.5" customHeight="1">
      <c r="B133" s="159"/>
      <c r="C133" s="160" t="s">
        <v>192</v>
      </c>
      <c r="D133" s="160" t="s">
        <v>129</v>
      </c>
      <c r="E133" s="161" t="s">
        <v>193</v>
      </c>
      <c r="F133" s="162" t="s">
        <v>194</v>
      </c>
      <c r="G133" s="163" t="s">
        <v>157</v>
      </c>
      <c r="H133" s="164">
        <v>30.381</v>
      </c>
      <c r="I133" s="165"/>
      <c r="J133" s="166">
        <f>ROUND(I133*H133,2)</f>
        <v>0</v>
      </c>
      <c r="K133" s="162" t="s">
        <v>133</v>
      </c>
      <c r="L133" s="34"/>
      <c r="M133" s="167" t="s">
        <v>1</v>
      </c>
      <c r="N133" s="168" t="s">
        <v>46</v>
      </c>
      <c r="O133" s="64"/>
      <c r="P133" s="169">
        <f>O133*H133</f>
        <v>0</v>
      </c>
      <c r="Q133" s="169">
        <v>0.0030000000000000001</v>
      </c>
      <c r="R133" s="169">
        <f>Q133*H133</f>
        <v>0.091143000000000002</v>
      </c>
      <c r="S133" s="169">
        <v>0</v>
      </c>
      <c r="T133" s="170">
        <f>S133*H133</f>
        <v>0</v>
      </c>
      <c r="AR133" s="16" t="s">
        <v>134</v>
      </c>
      <c r="AT133" s="16" t="s">
        <v>129</v>
      </c>
      <c r="AU133" s="16" t="s">
        <v>135</v>
      </c>
      <c r="AY133" s="16" t="s">
        <v>126</v>
      </c>
      <c r="BE133" s="171">
        <f>IF(N133="základní",J133,0)</f>
        <v>0</v>
      </c>
      <c r="BF133" s="171">
        <f>IF(N133="snížená",J133,0)</f>
        <v>0</v>
      </c>
      <c r="BG133" s="171">
        <f>IF(N133="zákl. přenesená",J133,0)</f>
        <v>0</v>
      </c>
      <c r="BH133" s="171">
        <f>IF(N133="sníž. přenesená",J133,0)</f>
        <v>0</v>
      </c>
      <c r="BI133" s="171">
        <f>IF(N133="nulová",J133,0)</f>
        <v>0</v>
      </c>
      <c r="BJ133" s="16" t="s">
        <v>135</v>
      </c>
      <c r="BK133" s="171">
        <f>ROUND(I133*H133,2)</f>
        <v>0</v>
      </c>
      <c r="BL133" s="16" t="s">
        <v>134</v>
      </c>
      <c r="BM133" s="16" t="s">
        <v>195</v>
      </c>
    </row>
    <row r="134" s="12" customFormat="1">
      <c r="B134" s="180"/>
      <c r="D134" s="173" t="s">
        <v>137</v>
      </c>
      <c r="E134" s="181" t="s">
        <v>1</v>
      </c>
      <c r="F134" s="182" t="s">
        <v>196</v>
      </c>
      <c r="H134" s="183">
        <v>30.381</v>
      </c>
      <c r="I134" s="184"/>
      <c r="L134" s="180"/>
      <c r="M134" s="185"/>
      <c r="N134" s="186"/>
      <c r="O134" s="186"/>
      <c r="P134" s="186"/>
      <c r="Q134" s="186"/>
      <c r="R134" s="186"/>
      <c r="S134" s="186"/>
      <c r="T134" s="187"/>
      <c r="AT134" s="181" t="s">
        <v>137</v>
      </c>
      <c r="AU134" s="181" t="s">
        <v>135</v>
      </c>
      <c r="AV134" s="12" t="s">
        <v>135</v>
      </c>
      <c r="AW134" s="12" t="s">
        <v>36</v>
      </c>
      <c r="AX134" s="12" t="s">
        <v>82</v>
      </c>
      <c r="AY134" s="181" t="s">
        <v>126</v>
      </c>
    </row>
    <row r="135" s="1" customFormat="1" ht="16.5" customHeight="1">
      <c r="B135" s="159"/>
      <c r="C135" s="160" t="s">
        <v>197</v>
      </c>
      <c r="D135" s="160" t="s">
        <v>129</v>
      </c>
      <c r="E135" s="161" t="s">
        <v>198</v>
      </c>
      <c r="F135" s="162" t="s">
        <v>199</v>
      </c>
      <c r="G135" s="163" t="s">
        <v>142</v>
      </c>
      <c r="H135" s="164">
        <v>13</v>
      </c>
      <c r="I135" s="165"/>
      <c r="J135" s="166">
        <f>ROUND(I135*H135,2)</f>
        <v>0</v>
      </c>
      <c r="K135" s="162" t="s">
        <v>133</v>
      </c>
      <c r="L135" s="34"/>
      <c r="M135" s="167" t="s">
        <v>1</v>
      </c>
      <c r="N135" s="168" t="s">
        <v>46</v>
      </c>
      <c r="O135" s="64"/>
      <c r="P135" s="169">
        <f>O135*H135</f>
        <v>0</v>
      </c>
      <c r="Q135" s="169">
        <v>0.0015</v>
      </c>
      <c r="R135" s="169">
        <f>Q135*H135</f>
        <v>0.0195</v>
      </c>
      <c r="S135" s="169">
        <v>0</v>
      </c>
      <c r="T135" s="170">
        <f>S135*H135</f>
        <v>0</v>
      </c>
      <c r="AR135" s="16" t="s">
        <v>134</v>
      </c>
      <c r="AT135" s="16" t="s">
        <v>129</v>
      </c>
      <c r="AU135" s="16" t="s">
        <v>135</v>
      </c>
      <c r="AY135" s="16" t="s">
        <v>126</v>
      </c>
      <c r="BE135" s="171">
        <f>IF(N135="základní",J135,0)</f>
        <v>0</v>
      </c>
      <c r="BF135" s="171">
        <f>IF(N135="snížená",J135,0)</f>
        <v>0</v>
      </c>
      <c r="BG135" s="171">
        <f>IF(N135="zákl. přenesená",J135,0)</f>
        <v>0</v>
      </c>
      <c r="BH135" s="171">
        <f>IF(N135="sníž. přenesená",J135,0)</f>
        <v>0</v>
      </c>
      <c r="BI135" s="171">
        <f>IF(N135="nulová",J135,0)</f>
        <v>0</v>
      </c>
      <c r="BJ135" s="16" t="s">
        <v>135</v>
      </c>
      <c r="BK135" s="171">
        <f>ROUND(I135*H135,2)</f>
        <v>0</v>
      </c>
      <c r="BL135" s="16" t="s">
        <v>134</v>
      </c>
      <c r="BM135" s="16" t="s">
        <v>200</v>
      </c>
    </row>
    <row r="136" s="1" customFormat="1" ht="16.5" customHeight="1">
      <c r="B136" s="159"/>
      <c r="C136" s="160" t="s">
        <v>201</v>
      </c>
      <c r="D136" s="160" t="s">
        <v>129</v>
      </c>
      <c r="E136" s="161" t="s">
        <v>202</v>
      </c>
      <c r="F136" s="162" t="s">
        <v>203</v>
      </c>
      <c r="G136" s="163" t="s">
        <v>157</v>
      </c>
      <c r="H136" s="164">
        <v>19.5</v>
      </c>
      <c r="I136" s="165"/>
      <c r="J136" s="166">
        <f>ROUND(I136*H136,2)</f>
        <v>0</v>
      </c>
      <c r="K136" s="162" t="s">
        <v>133</v>
      </c>
      <c r="L136" s="34"/>
      <c r="M136" s="167" t="s">
        <v>1</v>
      </c>
      <c r="N136" s="168" t="s">
        <v>46</v>
      </c>
      <c r="O136" s="64"/>
      <c r="P136" s="169">
        <f>O136*H136</f>
        <v>0</v>
      </c>
      <c r="Q136" s="169">
        <v>0.105</v>
      </c>
      <c r="R136" s="169">
        <f>Q136*H136</f>
        <v>2.0474999999999999</v>
      </c>
      <c r="S136" s="169">
        <v>0</v>
      </c>
      <c r="T136" s="170">
        <f>S136*H136</f>
        <v>0</v>
      </c>
      <c r="AR136" s="16" t="s">
        <v>134</v>
      </c>
      <c r="AT136" s="16" t="s">
        <v>129</v>
      </c>
      <c r="AU136" s="16" t="s">
        <v>135</v>
      </c>
      <c r="AY136" s="16" t="s">
        <v>126</v>
      </c>
      <c r="BE136" s="171">
        <f>IF(N136="základní",J136,0)</f>
        <v>0</v>
      </c>
      <c r="BF136" s="171">
        <f>IF(N136="snížená",J136,0)</f>
        <v>0</v>
      </c>
      <c r="BG136" s="171">
        <f>IF(N136="zákl. přenesená",J136,0)</f>
        <v>0</v>
      </c>
      <c r="BH136" s="171">
        <f>IF(N136="sníž. přenesená",J136,0)</f>
        <v>0</v>
      </c>
      <c r="BI136" s="171">
        <f>IF(N136="nulová",J136,0)</f>
        <v>0</v>
      </c>
      <c r="BJ136" s="16" t="s">
        <v>135</v>
      </c>
      <c r="BK136" s="171">
        <f>ROUND(I136*H136,2)</f>
        <v>0</v>
      </c>
      <c r="BL136" s="16" t="s">
        <v>134</v>
      </c>
      <c r="BM136" s="16" t="s">
        <v>204</v>
      </c>
    </row>
    <row r="137" s="1" customFormat="1" ht="16.5" customHeight="1">
      <c r="B137" s="159"/>
      <c r="C137" s="160" t="s">
        <v>8</v>
      </c>
      <c r="D137" s="160" t="s">
        <v>129</v>
      </c>
      <c r="E137" s="161" t="s">
        <v>205</v>
      </c>
      <c r="F137" s="162" t="s">
        <v>206</v>
      </c>
      <c r="G137" s="163" t="s">
        <v>157</v>
      </c>
      <c r="H137" s="164">
        <v>19.5</v>
      </c>
      <c r="I137" s="165"/>
      <c r="J137" s="166">
        <f>ROUND(I137*H137,2)</f>
        <v>0</v>
      </c>
      <c r="K137" s="162" t="s">
        <v>133</v>
      </c>
      <c r="L137" s="34"/>
      <c r="M137" s="167" t="s">
        <v>1</v>
      </c>
      <c r="N137" s="168" t="s">
        <v>46</v>
      </c>
      <c r="O137" s="64"/>
      <c r="P137" s="169">
        <f>O137*H137</f>
        <v>0</v>
      </c>
      <c r="Q137" s="169">
        <v>0</v>
      </c>
      <c r="R137" s="169">
        <f>Q137*H137</f>
        <v>0</v>
      </c>
      <c r="S137" s="169">
        <v>0</v>
      </c>
      <c r="T137" s="170">
        <f>S137*H137</f>
        <v>0</v>
      </c>
      <c r="AR137" s="16" t="s">
        <v>134</v>
      </c>
      <c r="AT137" s="16" t="s">
        <v>129</v>
      </c>
      <c r="AU137" s="16" t="s">
        <v>135</v>
      </c>
      <c r="AY137" s="16" t="s">
        <v>126</v>
      </c>
      <c r="BE137" s="171">
        <f>IF(N137="základní",J137,0)</f>
        <v>0</v>
      </c>
      <c r="BF137" s="171">
        <f>IF(N137="snížená",J137,0)</f>
        <v>0</v>
      </c>
      <c r="BG137" s="171">
        <f>IF(N137="zákl. přenesená",J137,0)</f>
        <v>0</v>
      </c>
      <c r="BH137" s="171">
        <f>IF(N137="sníž. přenesená",J137,0)</f>
        <v>0</v>
      </c>
      <c r="BI137" s="171">
        <f>IF(N137="nulová",J137,0)</f>
        <v>0</v>
      </c>
      <c r="BJ137" s="16" t="s">
        <v>135</v>
      </c>
      <c r="BK137" s="171">
        <f>ROUND(I137*H137,2)</f>
        <v>0</v>
      </c>
      <c r="BL137" s="16" t="s">
        <v>134</v>
      </c>
      <c r="BM137" s="16" t="s">
        <v>207</v>
      </c>
    </row>
    <row r="138" s="1" customFormat="1" ht="16.5" customHeight="1">
      <c r="B138" s="159"/>
      <c r="C138" s="160" t="s">
        <v>208</v>
      </c>
      <c r="D138" s="160" t="s">
        <v>129</v>
      </c>
      <c r="E138" s="161" t="s">
        <v>209</v>
      </c>
      <c r="F138" s="162" t="s">
        <v>210</v>
      </c>
      <c r="G138" s="163" t="s">
        <v>211</v>
      </c>
      <c r="H138" s="164">
        <v>1</v>
      </c>
      <c r="I138" s="165"/>
      <c r="J138" s="166">
        <f>ROUND(I138*H138,2)</f>
        <v>0</v>
      </c>
      <c r="K138" s="162" t="s">
        <v>133</v>
      </c>
      <c r="L138" s="34"/>
      <c r="M138" s="167" t="s">
        <v>1</v>
      </c>
      <c r="N138" s="168" t="s">
        <v>46</v>
      </c>
      <c r="O138" s="64"/>
      <c r="P138" s="169">
        <f>O138*H138</f>
        <v>0</v>
      </c>
      <c r="Q138" s="169">
        <v>0.44169999999999998</v>
      </c>
      <c r="R138" s="169">
        <f>Q138*H138</f>
        <v>0.44169999999999998</v>
      </c>
      <c r="S138" s="169">
        <v>0</v>
      </c>
      <c r="T138" s="170">
        <f>S138*H138</f>
        <v>0</v>
      </c>
      <c r="AR138" s="16" t="s">
        <v>134</v>
      </c>
      <c r="AT138" s="16" t="s">
        <v>129</v>
      </c>
      <c r="AU138" s="16" t="s">
        <v>135</v>
      </c>
      <c r="AY138" s="16" t="s">
        <v>126</v>
      </c>
      <c r="BE138" s="171">
        <f>IF(N138="základní",J138,0)</f>
        <v>0</v>
      </c>
      <c r="BF138" s="171">
        <f>IF(N138="snížená",J138,0)</f>
        <v>0</v>
      </c>
      <c r="BG138" s="171">
        <f>IF(N138="zákl. přenesená",J138,0)</f>
        <v>0</v>
      </c>
      <c r="BH138" s="171">
        <f>IF(N138="sníž. přenesená",J138,0)</f>
        <v>0</v>
      </c>
      <c r="BI138" s="171">
        <f>IF(N138="nulová",J138,0)</f>
        <v>0</v>
      </c>
      <c r="BJ138" s="16" t="s">
        <v>135</v>
      </c>
      <c r="BK138" s="171">
        <f>ROUND(I138*H138,2)</f>
        <v>0</v>
      </c>
      <c r="BL138" s="16" t="s">
        <v>134</v>
      </c>
      <c r="BM138" s="16" t="s">
        <v>212</v>
      </c>
    </row>
    <row r="139" s="10" customFormat="1" ht="22.8" customHeight="1">
      <c r="B139" s="146"/>
      <c r="D139" s="147" t="s">
        <v>73</v>
      </c>
      <c r="E139" s="157" t="s">
        <v>174</v>
      </c>
      <c r="F139" s="157" t="s">
        <v>213</v>
      </c>
      <c r="I139" s="149"/>
      <c r="J139" s="158">
        <f>BK139</f>
        <v>0</v>
      </c>
      <c r="L139" s="146"/>
      <c r="M139" s="151"/>
      <c r="N139" s="152"/>
      <c r="O139" s="152"/>
      <c r="P139" s="153">
        <f>SUM(P140:P145)</f>
        <v>0</v>
      </c>
      <c r="Q139" s="152"/>
      <c r="R139" s="153">
        <f>SUM(R140:R145)</f>
        <v>0.00078000000000000009</v>
      </c>
      <c r="S139" s="152"/>
      <c r="T139" s="154">
        <f>SUM(T140:T145)</f>
        <v>1.9829999999999999</v>
      </c>
      <c r="AR139" s="147" t="s">
        <v>82</v>
      </c>
      <c r="AT139" s="155" t="s">
        <v>73</v>
      </c>
      <c r="AU139" s="155" t="s">
        <v>82</v>
      </c>
      <c r="AY139" s="147" t="s">
        <v>126</v>
      </c>
      <c r="BK139" s="156">
        <f>SUM(BK140:BK145)</f>
        <v>0</v>
      </c>
    </row>
    <row r="140" s="1" customFormat="1" ht="16.5" customHeight="1">
      <c r="B140" s="159"/>
      <c r="C140" s="160" t="s">
        <v>214</v>
      </c>
      <c r="D140" s="160" t="s">
        <v>129</v>
      </c>
      <c r="E140" s="161" t="s">
        <v>215</v>
      </c>
      <c r="F140" s="162" t="s">
        <v>216</v>
      </c>
      <c r="G140" s="163" t="s">
        <v>157</v>
      </c>
      <c r="H140" s="164">
        <v>19.5</v>
      </c>
      <c r="I140" s="165"/>
      <c r="J140" s="166">
        <f>ROUND(I140*H140,2)</f>
        <v>0</v>
      </c>
      <c r="K140" s="162" t="s">
        <v>133</v>
      </c>
      <c r="L140" s="34"/>
      <c r="M140" s="167" t="s">
        <v>1</v>
      </c>
      <c r="N140" s="168" t="s">
        <v>46</v>
      </c>
      <c r="O140" s="64"/>
      <c r="P140" s="169">
        <f>O140*H140</f>
        <v>0</v>
      </c>
      <c r="Q140" s="169">
        <v>4.0000000000000003E-05</v>
      </c>
      <c r="R140" s="169">
        <f>Q140*H140</f>
        <v>0.00078000000000000009</v>
      </c>
      <c r="S140" s="169">
        <v>0</v>
      </c>
      <c r="T140" s="170">
        <f>S140*H140</f>
        <v>0</v>
      </c>
      <c r="AR140" s="16" t="s">
        <v>134</v>
      </c>
      <c r="AT140" s="16" t="s">
        <v>129</v>
      </c>
      <c r="AU140" s="16" t="s">
        <v>135</v>
      </c>
      <c r="AY140" s="16" t="s">
        <v>126</v>
      </c>
      <c r="BE140" s="171">
        <f>IF(N140="základní",J140,0)</f>
        <v>0</v>
      </c>
      <c r="BF140" s="171">
        <f>IF(N140="snížená",J140,0)</f>
        <v>0</v>
      </c>
      <c r="BG140" s="171">
        <f>IF(N140="zákl. přenesená",J140,0)</f>
        <v>0</v>
      </c>
      <c r="BH140" s="171">
        <f>IF(N140="sníž. přenesená",J140,0)</f>
        <v>0</v>
      </c>
      <c r="BI140" s="171">
        <f>IF(N140="nulová",J140,0)</f>
        <v>0</v>
      </c>
      <c r="BJ140" s="16" t="s">
        <v>135</v>
      </c>
      <c r="BK140" s="171">
        <f>ROUND(I140*H140,2)</f>
        <v>0</v>
      </c>
      <c r="BL140" s="16" t="s">
        <v>134</v>
      </c>
      <c r="BM140" s="16" t="s">
        <v>217</v>
      </c>
    </row>
    <row r="141" s="12" customFormat="1">
      <c r="B141" s="180"/>
      <c r="D141" s="173" t="s">
        <v>137</v>
      </c>
      <c r="E141" s="181" t="s">
        <v>1</v>
      </c>
      <c r="F141" s="182" t="s">
        <v>169</v>
      </c>
      <c r="H141" s="183">
        <v>19.5</v>
      </c>
      <c r="I141" s="184"/>
      <c r="L141" s="180"/>
      <c r="M141" s="185"/>
      <c r="N141" s="186"/>
      <c r="O141" s="186"/>
      <c r="P141" s="186"/>
      <c r="Q141" s="186"/>
      <c r="R141" s="186"/>
      <c r="S141" s="186"/>
      <c r="T141" s="187"/>
      <c r="AT141" s="181" t="s">
        <v>137</v>
      </c>
      <c r="AU141" s="181" t="s">
        <v>135</v>
      </c>
      <c r="AV141" s="12" t="s">
        <v>135</v>
      </c>
      <c r="AW141" s="12" t="s">
        <v>36</v>
      </c>
      <c r="AX141" s="12" t="s">
        <v>82</v>
      </c>
      <c r="AY141" s="181" t="s">
        <v>126</v>
      </c>
    </row>
    <row r="142" s="1" customFormat="1" ht="16.5" customHeight="1">
      <c r="B142" s="159"/>
      <c r="C142" s="160" t="s">
        <v>218</v>
      </c>
      <c r="D142" s="160" t="s">
        <v>129</v>
      </c>
      <c r="E142" s="161" t="s">
        <v>219</v>
      </c>
      <c r="F142" s="162" t="s">
        <v>220</v>
      </c>
      <c r="G142" s="163" t="s">
        <v>157</v>
      </c>
      <c r="H142" s="164">
        <v>19.5</v>
      </c>
      <c r="I142" s="165"/>
      <c r="J142" s="166">
        <f>ROUND(I142*H142,2)</f>
        <v>0</v>
      </c>
      <c r="K142" s="162" t="s">
        <v>133</v>
      </c>
      <c r="L142" s="34"/>
      <c r="M142" s="167" t="s">
        <v>1</v>
      </c>
      <c r="N142" s="168" t="s">
        <v>46</v>
      </c>
      <c r="O142" s="64"/>
      <c r="P142" s="169">
        <f>O142*H142</f>
        <v>0</v>
      </c>
      <c r="Q142" s="169">
        <v>0</v>
      </c>
      <c r="R142" s="169">
        <f>Q142*H142</f>
        <v>0</v>
      </c>
      <c r="S142" s="169">
        <v>0.089999999999999997</v>
      </c>
      <c r="T142" s="170">
        <f>S142*H142</f>
        <v>1.7549999999999999</v>
      </c>
      <c r="AR142" s="16" t="s">
        <v>134</v>
      </c>
      <c r="AT142" s="16" t="s">
        <v>129</v>
      </c>
      <c r="AU142" s="16" t="s">
        <v>135</v>
      </c>
      <c r="AY142" s="16" t="s">
        <v>126</v>
      </c>
      <c r="BE142" s="171">
        <f>IF(N142="základní",J142,0)</f>
        <v>0</v>
      </c>
      <c r="BF142" s="171">
        <f>IF(N142="snížená",J142,0)</f>
        <v>0</v>
      </c>
      <c r="BG142" s="171">
        <f>IF(N142="zákl. přenesená",J142,0)</f>
        <v>0</v>
      </c>
      <c r="BH142" s="171">
        <f>IF(N142="sníž. přenesená",J142,0)</f>
        <v>0</v>
      </c>
      <c r="BI142" s="171">
        <f>IF(N142="nulová",J142,0)</f>
        <v>0</v>
      </c>
      <c r="BJ142" s="16" t="s">
        <v>135</v>
      </c>
      <c r="BK142" s="171">
        <f>ROUND(I142*H142,2)</f>
        <v>0</v>
      </c>
      <c r="BL142" s="16" t="s">
        <v>134</v>
      </c>
      <c r="BM142" s="16" t="s">
        <v>221</v>
      </c>
    </row>
    <row r="143" s="12" customFormat="1">
      <c r="B143" s="180"/>
      <c r="D143" s="173" t="s">
        <v>137</v>
      </c>
      <c r="E143" s="181" t="s">
        <v>1</v>
      </c>
      <c r="F143" s="182" t="s">
        <v>169</v>
      </c>
      <c r="H143" s="183">
        <v>19.5</v>
      </c>
      <c r="I143" s="184"/>
      <c r="L143" s="180"/>
      <c r="M143" s="185"/>
      <c r="N143" s="186"/>
      <c r="O143" s="186"/>
      <c r="P143" s="186"/>
      <c r="Q143" s="186"/>
      <c r="R143" s="186"/>
      <c r="S143" s="186"/>
      <c r="T143" s="187"/>
      <c r="AT143" s="181" t="s">
        <v>137</v>
      </c>
      <c r="AU143" s="181" t="s">
        <v>135</v>
      </c>
      <c r="AV143" s="12" t="s">
        <v>135</v>
      </c>
      <c r="AW143" s="12" t="s">
        <v>36</v>
      </c>
      <c r="AX143" s="12" t="s">
        <v>74</v>
      </c>
      <c r="AY143" s="181" t="s">
        <v>126</v>
      </c>
    </row>
    <row r="144" s="13" customFormat="1">
      <c r="B144" s="188"/>
      <c r="D144" s="173" t="s">
        <v>137</v>
      </c>
      <c r="E144" s="189" t="s">
        <v>1</v>
      </c>
      <c r="F144" s="190" t="s">
        <v>164</v>
      </c>
      <c r="H144" s="191">
        <v>19.5</v>
      </c>
      <c r="I144" s="192"/>
      <c r="L144" s="188"/>
      <c r="M144" s="193"/>
      <c r="N144" s="194"/>
      <c r="O144" s="194"/>
      <c r="P144" s="194"/>
      <c r="Q144" s="194"/>
      <c r="R144" s="194"/>
      <c r="S144" s="194"/>
      <c r="T144" s="195"/>
      <c r="AT144" s="189" t="s">
        <v>137</v>
      </c>
      <c r="AU144" s="189" t="s">
        <v>135</v>
      </c>
      <c r="AV144" s="13" t="s">
        <v>134</v>
      </c>
      <c r="AW144" s="13" t="s">
        <v>36</v>
      </c>
      <c r="AX144" s="13" t="s">
        <v>82</v>
      </c>
      <c r="AY144" s="189" t="s">
        <v>126</v>
      </c>
    </row>
    <row r="145" s="1" customFormat="1" ht="16.5" customHeight="1">
      <c r="B145" s="159"/>
      <c r="C145" s="160" t="s">
        <v>222</v>
      </c>
      <c r="D145" s="160" t="s">
        <v>129</v>
      </c>
      <c r="E145" s="161" t="s">
        <v>223</v>
      </c>
      <c r="F145" s="162" t="s">
        <v>224</v>
      </c>
      <c r="G145" s="163" t="s">
        <v>157</v>
      </c>
      <c r="H145" s="164">
        <v>3</v>
      </c>
      <c r="I145" s="165"/>
      <c r="J145" s="166">
        <f>ROUND(I145*H145,2)</f>
        <v>0</v>
      </c>
      <c r="K145" s="162" t="s">
        <v>133</v>
      </c>
      <c r="L145" s="34"/>
      <c r="M145" s="167" t="s">
        <v>1</v>
      </c>
      <c r="N145" s="168" t="s">
        <v>46</v>
      </c>
      <c r="O145" s="64"/>
      <c r="P145" s="169">
        <f>O145*H145</f>
        <v>0</v>
      </c>
      <c r="Q145" s="169">
        <v>0</v>
      </c>
      <c r="R145" s="169">
        <f>Q145*H145</f>
        <v>0</v>
      </c>
      <c r="S145" s="169">
        <v>0.075999999999999998</v>
      </c>
      <c r="T145" s="170">
        <f>S145*H145</f>
        <v>0.22799999999999998</v>
      </c>
      <c r="AR145" s="16" t="s">
        <v>134</v>
      </c>
      <c r="AT145" s="16" t="s">
        <v>129</v>
      </c>
      <c r="AU145" s="16" t="s">
        <v>135</v>
      </c>
      <c r="AY145" s="16" t="s">
        <v>126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6" t="s">
        <v>135</v>
      </c>
      <c r="BK145" s="171">
        <f>ROUND(I145*H145,2)</f>
        <v>0</v>
      </c>
      <c r="BL145" s="16" t="s">
        <v>134</v>
      </c>
      <c r="BM145" s="16" t="s">
        <v>225</v>
      </c>
    </row>
    <row r="146" s="10" customFormat="1" ht="22.8" customHeight="1">
      <c r="B146" s="146"/>
      <c r="D146" s="147" t="s">
        <v>73</v>
      </c>
      <c r="E146" s="157" t="s">
        <v>226</v>
      </c>
      <c r="F146" s="157" t="s">
        <v>227</v>
      </c>
      <c r="I146" s="149"/>
      <c r="J146" s="158">
        <f>BK146</f>
        <v>0</v>
      </c>
      <c r="L146" s="146"/>
      <c r="M146" s="151"/>
      <c r="N146" s="152"/>
      <c r="O146" s="152"/>
      <c r="P146" s="153">
        <f>SUM(P147:P151)</f>
        <v>0</v>
      </c>
      <c r="Q146" s="152"/>
      <c r="R146" s="153">
        <f>SUM(R147:R151)</f>
        <v>0</v>
      </c>
      <c r="S146" s="152"/>
      <c r="T146" s="154">
        <f>SUM(T147:T151)</f>
        <v>0</v>
      </c>
      <c r="AR146" s="147" t="s">
        <v>82</v>
      </c>
      <c r="AT146" s="155" t="s">
        <v>73</v>
      </c>
      <c r="AU146" s="155" t="s">
        <v>82</v>
      </c>
      <c r="AY146" s="147" t="s">
        <v>126</v>
      </c>
      <c r="BK146" s="156">
        <f>SUM(BK147:BK151)</f>
        <v>0</v>
      </c>
    </row>
    <row r="147" s="1" customFormat="1" ht="16.5" customHeight="1">
      <c r="B147" s="159"/>
      <c r="C147" s="160" t="s">
        <v>228</v>
      </c>
      <c r="D147" s="160" t="s">
        <v>129</v>
      </c>
      <c r="E147" s="161" t="s">
        <v>229</v>
      </c>
      <c r="F147" s="162" t="s">
        <v>230</v>
      </c>
      <c r="G147" s="163" t="s">
        <v>231</v>
      </c>
      <c r="H147" s="164">
        <v>2.1110000000000002</v>
      </c>
      <c r="I147" s="165"/>
      <c r="J147" s="166">
        <f>ROUND(I147*H147,2)</f>
        <v>0</v>
      </c>
      <c r="K147" s="162" t="s">
        <v>133</v>
      </c>
      <c r="L147" s="34"/>
      <c r="M147" s="167" t="s">
        <v>1</v>
      </c>
      <c r="N147" s="168" t="s">
        <v>46</v>
      </c>
      <c r="O147" s="64"/>
      <c r="P147" s="169">
        <f>O147*H147</f>
        <v>0</v>
      </c>
      <c r="Q147" s="169">
        <v>0</v>
      </c>
      <c r="R147" s="169">
        <f>Q147*H147</f>
        <v>0</v>
      </c>
      <c r="S147" s="169">
        <v>0</v>
      </c>
      <c r="T147" s="170">
        <f>S147*H147</f>
        <v>0</v>
      </c>
      <c r="AR147" s="16" t="s">
        <v>134</v>
      </c>
      <c r="AT147" s="16" t="s">
        <v>129</v>
      </c>
      <c r="AU147" s="16" t="s">
        <v>135</v>
      </c>
      <c r="AY147" s="16" t="s">
        <v>126</v>
      </c>
      <c r="BE147" s="171">
        <f>IF(N147="základní",J147,0)</f>
        <v>0</v>
      </c>
      <c r="BF147" s="171">
        <f>IF(N147="snížená",J147,0)</f>
        <v>0</v>
      </c>
      <c r="BG147" s="171">
        <f>IF(N147="zákl. přenesená",J147,0)</f>
        <v>0</v>
      </c>
      <c r="BH147" s="171">
        <f>IF(N147="sníž. přenesená",J147,0)</f>
        <v>0</v>
      </c>
      <c r="BI147" s="171">
        <f>IF(N147="nulová",J147,0)</f>
        <v>0</v>
      </c>
      <c r="BJ147" s="16" t="s">
        <v>135</v>
      </c>
      <c r="BK147" s="171">
        <f>ROUND(I147*H147,2)</f>
        <v>0</v>
      </c>
      <c r="BL147" s="16" t="s">
        <v>134</v>
      </c>
      <c r="BM147" s="16" t="s">
        <v>232</v>
      </c>
    </row>
    <row r="148" s="1" customFormat="1" ht="16.5" customHeight="1">
      <c r="B148" s="159"/>
      <c r="C148" s="160" t="s">
        <v>7</v>
      </c>
      <c r="D148" s="160" t="s">
        <v>129</v>
      </c>
      <c r="E148" s="161" t="s">
        <v>233</v>
      </c>
      <c r="F148" s="162" t="s">
        <v>234</v>
      </c>
      <c r="G148" s="163" t="s">
        <v>231</v>
      </c>
      <c r="H148" s="164">
        <v>2.1110000000000002</v>
      </c>
      <c r="I148" s="165"/>
      <c r="J148" s="166">
        <f>ROUND(I148*H148,2)</f>
        <v>0</v>
      </c>
      <c r="K148" s="162" t="s">
        <v>133</v>
      </c>
      <c r="L148" s="34"/>
      <c r="M148" s="167" t="s">
        <v>1</v>
      </c>
      <c r="N148" s="168" t="s">
        <v>46</v>
      </c>
      <c r="O148" s="64"/>
      <c r="P148" s="169">
        <f>O148*H148</f>
        <v>0</v>
      </c>
      <c r="Q148" s="169">
        <v>0</v>
      </c>
      <c r="R148" s="169">
        <f>Q148*H148</f>
        <v>0</v>
      </c>
      <c r="S148" s="169">
        <v>0</v>
      </c>
      <c r="T148" s="170">
        <f>S148*H148</f>
        <v>0</v>
      </c>
      <c r="AR148" s="16" t="s">
        <v>134</v>
      </c>
      <c r="AT148" s="16" t="s">
        <v>129</v>
      </c>
      <c r="AU148" s="16" t="s">
        <v>135</v>
      </c>
      <c r="AY148" s="16" t="s">
        <v>126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16" t="s">
        <v>135</v>
      </c>
      <c r="BK148" s="171">
        <f>ROUND(I148*H148,2)</f>
        <v>0</v>
      </c>
      <c r="BL148" s="16" t="s">
        <v>134</v>
      </c>
      <c r="BM148" s="16" t="s">
        <v>235</v>
      </c>
    </row>
    <row r="149" s="1" customFormat="1" ht="16.5" customHeight="1">
      <c r="B149" s="159"/>
      <c r="C149" s="160" t="s">
        <v>236</v>
      </c>
      <c r="D149" s="160" t="s">
        <v>129</v>
      </c>
      <c r="E149" s="161" t="s">
        <v>237</v>
      </c>
      <c r="F149" s="162" t="s">
        <v>238</v>
      </c>
      <c r="G149" s="163" t="s">
        <v>231</v>
      </c>
      <c r="H149" s="164">
        <v>166.905</v>
      </c>
      <c r="I149" s="165"/>
      <c r="J149" s="166">
        <f>ROUND(I149*H149,2)</f>
        <v>0</v>
      </c>
      <c r="K149" s="162" t="s">
        <v>133</v>
      </c>
      <c r="L149" s="34"/>
      <c r="M149" s="167" t="s">
        <v>1</v>
      </c>
      <c r="N149" s="168" t="s">
        <v>46</v>
      </c>
      <c r="O149" s="64"/>
      <c r="P149" s="169">
        <f>O149*H149</f>
        <v>0</v>
      </c>
      <c r="Q149" s="169">
        <v>0</v>
      </c>
      <c r="R149" s="169">
        <f>Q149*H149</f>
        <v>0</v>
      </c>
      <c r="S149" s="169">
        <v>0</v>
      </c>
      <c r="T149" s="170">
        <f>S149*H149</f>
        <v>0</v>
      </c>
      <c r="AR149" s="16" t="s">
        <v>134</v>
      </c>
      <c r="AT149" s="16" t="s">
        <v>129</v>
      </c>
      <c r="AU149" s="16" t="s">
        <v>135</v>
      </c>
      <c r="AY149" s="16" t="s">
        <v>126</v>
      </c>
      <c r="BE149" s="171">
        <f>IF(N149="základní",J149,0)</f>
        <v>0</v>
      </c>
      <c r="BF149" s="171">
        <f>IF(N149="snížená",J149,0)</f>
        <v>0</v>
      </c>
      <c r="BG149" s="171">
        <f>IF(N149="zákl. přenesená",J149,0)</f>
        <v>0</v>
      </c>
      <c r="BH149" s="171">
        <f>IF(N149="sníž. přenesená",J149,0)</f>
        <v>0</v>
      </c>
      <c r="BI149" s="171">
        <f>IF(N149="nulová",J149,0)</f>
        <v>0</v>
      </c>
      <c r="BJ149" s="16" t="s">
        <v>135</v>
      </c>
      <c r="BK149" s="171">
        <f>ROUND(I149*H149,2)</f>
        <v>0</v>
      </c>
      <c r="BL149" s="16" t="s">
        <v>134</v>
      </c>
      <c r="BM149" s="16" t="s">
        <v>239</v>
      </c>
    </row>
    <row r="150" s="12" customFormat="1">
      <c r="B150" s="180"/>
      <c r="D150" s="173" t="s">
        <v>137</v>
      </c>
      <c r="E150" s="181" t="s">
        <v>1</v>
      </c>
      <c r="F150" s="182" t="s">
        <v>240</v>
      </c>
      <c r="H150" s="183">
        <v>166.905</v>
      </c>
      <c r="I150" s="184"/>
      <c r="L150" s="180"/>
      <c r="M150" s="185"/>
      <c r="N150" s="186"/>
      <c r="O150" s="186"/>
      <c r="P150" s="186"/>
      <c r="Q150" s="186"/>
      <c r="R150" s="186"/>
      <c r="S150" s="186"/>
      <c r="T150" s="187"/>
      <c r="AT150" s="181" t="s">
        <v>137</v>
      </c>
      <c r="AU150" s="181" t="s">
        <v>135</v>
      </c>
      <c r="AV150" s="12" t="s">
        <v>135</v>
      </c>
      <c r="AW150" s="12" t="s">
        <v>36</v>
      </c>
      <c r="AX150" s="12" t="s">
        <v>82</v>
      </c>
      <c r="AY150" s="181" t="s">
        <v>126</v>
      </c>
    </row>
    <row r="151" s="1" customFormat="1" ht="16.5" customHeight="1">
      <c r="B151" s="159"/>
      <c r="C151" s="160" t="s">
        <v>241</v>
      </c>
      <c r="D151" s="160" t="s">
        <v>129</v>
      </c>
      <c r="E151" s="161" t="s">
        <v>242</v>
      </c>
      <c r="F151" s="162" t="s">
        <v>243</v>
      </c>
      <c r="G151" s="163" t="s">
        <v>231</v>
      </c>
      <c r="H151" s="164">
        <v>2.1110000000000002</v>
      </c>
      <c r="I151" s="165"/>
      <c r="J151" s="166">
        <f>ROUND(I151*H151,2)</f>
        <v>0</v>
      </c>
      <c r="K151" s="162" t="s">
        <v>133</v>
      </c>
      <c r="L151" s="34"/>
      <c r="M151" s="167" t="s">
        <v>1</v>
      </c>
      <c r="N151" s="168" t="s">
        <v>46</v>
      </c>
      <c r="O151" s="64"/>
      <c r="P151" s="169">
        <f>O151*H151</f>
        <v>0</v>
      </c>
      <c r="Q151" s="169">
        <v>0</v>
      </c>
      <c r="R151" s="169">
        <f>Q151*H151</f>
        <v>0</v>
      </c>
      <c r="S151" s="169">
        <v>0</v>
      </c>
      <c r="T151" s="170">
        <f>S151*H151</f>
        <v>0</v>
      </c>
      <c r="AR151" s="16" t="s">
        <v>134</v>
      </c>
      <c r="AT151" s="16" t="s">
        <v>129</v>
      </c>
      <c r="AU151" s="16" t="s">
        <v>135</v>
      </c>
      <c r="AY151" s="16" t="s">
        <v>126</v>
      </c>
      <c r="BE151" s="171">
        <f>IF(N151="základní",J151,0)</f>
        <v>0</v>
      </c>
      <c r="BF151" s="171">
        <f>IF(N151="snížená",J151,0)</f>
        <v>0</v>
      </c>
      <c r="BG151" s="171">
        <f>IF(N151="zákl. přenesená",J151,0)</f>
        <v>0</v>
      </c>
      <c r="BH151" s="171">
        <f>IF(N151="sníž. přenesená",J151,0)</f>
        <v>0</v>
      </c>
      <c r="BI151" s="171">
        <f>IF(N151="nulová",J151,0)</f>
        <v>0</v>
      </c>
      <c r="BJ151" s="16" t="s">
        <v>135</v>
      </c>
      <c r="BK151" s="171">
        <f>ROUND(I151*H151,2)</f>
        <v>0</v>
      </c>
      <c r="BL151" s="16" t="s">
        <v>134</v>
      </c>
      <c r="BM151" s="16" t="s">
        <v>244</v>
      </c>
    </row>
    <row r="152" s="10" customFormat="1" ht="22.8" customHeight="1">
      <c r="B152" s="146"/>
      <c r="D152" s="147" t="s">
        <v>73</v>
      </c>
      <c r="E152" s="157" t="s">
        <v>245</v>
      </c>
      <c r="F152" s="157" t="s">
        <v>246</v>
      </c>
      <c r="I152" s="149"/>
      <c r="J152" s="158">
        <f>BK152</f>
        <v>0</v>
      </c>
      <c r="L152" s="146"/>
      <c r="M152" s="151"/>
      <c r="N152" s="152"/>
      <c r="O152" s="152"/>
      <c r="P152" s="153">
        <f>P153</f>
        <v>0</v>
      </c>
      <c r="Q152" s="152"/>
      <c r="R152" s="153">
        <f>R153</f>
        <v>0</v>
      </c>
      <c r="S152" s="152"/>
      <c r="T152" s="154">
        <f>T153</f>
        <v>0</v>
      </c>
      <c r="AR152" s="147" t="s">
        <v>82</v>
      </c>
      <c r="AT152" s="155" t="s">
        <v>73</v>
      </c>
      <c r="AU152" s="155" t="s">
        <v>82</v>
      </c>
      <c r="AY152" s="147" t="s">
        <v>126</v>
      </c>
      <c r="BK152" s="156">
        <f>BK153</f>
        <v>0</v>
      </c>
    </row>
    <row r="153" s="1" customFormat="1" ht="16.5" customHeight="1">
      <c r="B153" s="159"/>
      <c r="C153" s="160" t="s">
        <v>247</v>
      </c>
      <c r="D153" s="160" t="s">
        <v>129</v>
      </c>
      <c r="E153" s="161" t="s">
        <v>248</v>
      </c>
      <c r="F153" s="162" t="s">
        <v>249</v>
      </c>
      <c r="G153" s="163" t="s">
        <v>231</v>
      </c>
      <c r="H153" s="164">
        <v>3.6850000000000001</v>
      </c>
      <c r="I153" s="165"/>
      <c r="J153" s="166">
        <f>ROUND(I153*H153,2)</f>
        <v>0</v>
      </c>
      <c r="K153" s="162" t="s">
        <v>133</v>
      </c>
      <c r="L153" s="34"/>
      <c r="M153" s="167" t="s">
        <v>1</v>
      </c>
      <c r="N153" s="168" t="s">
        <v>46</v>
      </c>
      <c r="O153" s="64"/>
      <c r="P153" s="169">
        <f>O153*H153</f>
        <v>0</v>
      </c>
      <c r="Q153" s="169">
        <v>0</v>
      </c>
      <c r="R153" s="169">
        <f>Q153*H153</f>
        <v>0</v>
      </c>
      <c r="S153" s="169">
        <v>0</v>
      </c>
      <c r="T153" s="170">
        <f>S153*H153</f>
        <v>0</v>
      </c>
      <c r="AR153" s="16" t="s">
        <v>134</v>
      </c>
      <c r="AT153" s="16" t="s">
        <v>129</v>
      </c>
      <c r="AU153" s="16" t="s">
        <v>135</v>
      </c>
      <c r="AY153" s="16" t="s">
        <v>126</v>
      </c>
      <c r="BE153" s="171">
        <f>IF(N153="základní",J153,0)</f>
        <v>0</v>
      </c>
      <c r="BF153" s="171">
        <f>IF(N153="snížená",J153,0)</f>
        <v>0</v>
      </c>
      <c r="BG153" s="171">
        <f>IF(N153="zákl. přenesená",J153,0)</f>
        <v>0</v>
      </c>
      <c r="BH153" s="171">
        <f>IF(N153="sníž. přenesená",J153,0)</f>
        <v>0</v>
      </c>
      <c r="BI153" s="171">
        <f>IF(N153="nulová",J153,0)</f>
        <v>0</v>
      </c>
      <c r="BJ153" s="16" t="s">
        <v>135</v>
      </c>
      <c r="BK153" s="171">
        <f>ROUND(I153*H153,2)</f>
        <v>0</v>
      </c>
      <c r="BL153" s="16" t="s">
        <v>134</v>
      </c>
      <c r="BM153" s="16" t="s">
        <v>250</v>
      </c>
    </row>
    <row r="154" s="10" customFormat="1" ht="25.92" customHeight="1">
      <c r="B154" s="146"/>
      <c r="D154" s="147" t="s">
        <v>73</v>
      </c>
      <c r="E154" s="148" t="s">
        <v>251</v>
      </c>
      <c r="F154" s="148" t="s">
        <v>252</v>
      </c>
      <c r="I154" s="149"/>
      <c r="J154" s="150">
        <f>BK154</f>
        <v>0</v>
      </c>
      <c r="L154" s="146"/>
      <c r="M154" s="151"/>
      <c r="N154" s="152"/>
      <c r="O154" s="152"/>
      <c r="P154" s="153">
        <f>P155+P158+P167+P174+P183+P193+P209+P212</f>
        <v>0</v>
      </c>
      <c r="Q154" s="152"/>
      <c r="R154" s="153">
        <f>R155+R158+R167+R174+R183+R193+R209+R212</f>
        <v>0.51051564000000005</v>
      </c>
      <c r="S154" s="152"/>
      <c r="T154" s="154">
        <f>T155+T158+T167+T174+T183+T193+T209+T212</f>
        <v>0.12802311</v>
      </c>
      <c r="AR154" s="147" t="s">
        <v>135</v>
      </c>
      <c r="AT154" s="155" t="s">
        <v>73</v>
      </c>
      <c r="AU154" s="155" t="s">
        <v>74</v>
      </c>
      <c r="AY154" s="147" t="s">
        <v>126</v>
      </c>
      <c r="BK154" s="156">
        <f>BK155+BK158+BK167+BK174+BK183+BK193+BK209+BK212</f>
        <v>0</v>
      </c>
    </row>
    <row r="155" s="10" customFormat="1" ht="22.8" customHeight="1">
      <c r="B155" s="146"/>
      <c r="D155" s="147" t="s">
        <v>73</v>
      </c>
      <c r="E155" s="157" t="s">
        <v>253</v>
      </c>
      <c r="F155" s="157" t="s">
        <v>254</v>
      </c>
      <c r="I155" s="149"/>
      <c r="J155" s="158">
        <f>BK155</f>
        <v>0</v>
      </c>
      <c r="L155" s="146"/>
      <c r="M155" s="151"/>
      <c r="N155" s="152"/>
      <c r="O155" s="152"/>
      <c r="P155" s="153">
        <f>SUM(P156:P157)</f>
        <v>0</v>
      </c>
      <c r="Q155" s="152"/>
      <c r="R155" s="153">
        <f>SUM(R156:R157)</f>
        <v>0</v>
      </c>
      <c r="S155" s="152"/>
      <c r="T155" s="154">
        <f>SUM(T156:T157)</f>
        <v>0</v>
      </c>
      <c r="AR155" s="147" t="s">
        <v>135</v>
      </c>
      <c r="AT155" s="155" t="s">
        <v>73</v>
      </c>
      <c r="AU155" s="155" t="s">
        <v>82</v>
      </c>
      <c r="AY155" s="147" t="s">
        <v>126</v>
      </c>
      <c r="BK155" s="156">
        <f>SUM(BK156:BK157)</f>
        <v>0</v>
      </c>
    </row>
    <row r="156" s="1" customFormat="1" ht="16.5" customHeight="1">
      <c r="B156" s="159"/>
      <c r="C156" s="160" t="s">
        <v>255</v>
      </c>
      <c r="D156" s="160" t="s">
        <v>129</v>
      </c>
      <c r="E156" s="161" t="s">
        <v>256</v>
      </c>
      <c r="F156" s="162" t="s">
        <v>257</v>
      </c>
      <c r="G156" s="163" t="s">
        <v>142</v>
      </c>
      <c r="H156" s="164">
        <v>45</v>
      </c>
      <c r="I156" s="165"/>
      <c r="J156" s="166">
        <f>ROUND(I156*H156,2)</f>
        <v>0</v>
      </c>
      <c r="K156" s="162" t="s">
        <v>1</v>
      </c>
      <c r="L156" s="34"/>
      <c r="M156" s="167" t="s">
        <v>1</v>
      </c>
      <c r="N156" s="168" t="s">
        <v>46</v>
      </c>
      <c r="O156" s="64"/>
      <c r="P156" s="169">
        <f>O156*H156</f>
        <v>0</v>
      </c>
      <c r="Q156" s="169">
        <v>0</v>
      </c>
      <c r="R156" s="169">
        <f>Q156*H156</f>
        <v>0</v>
      </c>
      <c r="S156" s="169">
        <v>0</v>
      </c>
      <c r="T156" s="170">
        <f>S156*H156</f>
        <v>0</v>
      </c>
      <c r="AR156" s="16" t="s">
        <v>208</v>
      </c>
      <c r="AT156" s="16" t="s">
        <v>129</v>
      </c>
      <c r="AU156" s="16" t="s">
        <v>135</v>
      </c>
      <c r="AY156" s="16" t="s">
        <v>126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6" t="s">
        <v>135</v>
      </c>
      <c r="BK156" s="171">
        <f>ROUND(I156*H156,2)</f>
        <v>0</v>
      </c>
      <c r="BL156" s="16" t="s">
        <v>208</v>
      </c>
      <c r="BM156" s="16" t="s">
        <v>258</v>
      </c>
    </row>
    <row r="157" s="1" customFormat="1" ht="16.5" customHeight="1">
      <c r="B157" s="159"/>
      <c r="C157" s="160" t="s">
        <v>259</v>
      </c>
      <c r="D157" s="160" t="s">
        <v>129</v>
      </c>
      <c r="E157" s="161" t="s">
        <v>260</v>
      </c>
      <c r="F157" s="162" t="s">
        <v>261</v>
      </c>
      <c r="G157" s="163" t="s">
        <v>262</v>
      </c>
      <c r="H157" s="196"/>
      <c r="I157" s="165"/>
      <c r="J157" s="166">
        <f>ROUND(I157*H157,2)</f>
        <v>0</v>
      </c>
      <c r="K157" s="162" t="s">
        <v>133</v>
      </c>
      <c r="L157" s="34"/>
      <c r="M157" s="167" t="s">
        <v>1</v>
      </c>
      <c r="N157" s="168" t="s">
        <v>46</v>
      </c>
      <c r="O157" s="64"/>
      <c r="P157" s="169">
        <f>O157*H157</f>
        <v>0</v>
      </c>
      <c r="Q157" s="169">
        <v>0</v>
      </c>
      <c r="R157" s="169">
        <f>Q157*H157</f>
        <v>0</v>
      </c>
      <c r="S157" s="169">
        <v>0</v>
      </c>
      <c r="T157" s="170">
        <f>S157*H157</f>
        <v>0</v>
      </c>
      <c r="AR157" s="16" t="s">
        <v>208</v>
      </c>
      <c r="AT157" s="16" t="s">
        <v>129</v>
      </c>
      <c r="AU157" s="16" t="s">
        <v>135</v>
      </c>
      <c r="AY157" s="16" t="s">
        <v>126</v>
      </c>
      <c r="BE157" s="171">
        <f>IF(N157="základní",J157,0)</f>
        <v>0</v>
      </c>
      <c r="BF157" s="171">
        <f>IF(N157="snížená",J157,0)</f>
        <v>0</v>
      </c>
      <c r="BG157" s="171">
        <f>IF(N157="zákl. přenesená",J157,0)</f>
        <v>0</v>
      </c>
      <c r="BH157" s="171">
        <f>IF(N157="sníž. přenesená",J157,0)</f>
        <v>0</v>
      </c>
      <c r="BI157" s="171">
        <f>IF(N157="nulová",J157,0)</f>
        <v>0</v>
      </c>
      <c r="BJ157" s="16" t="s">
        <v>135</v>
      </c>
      <c r="BK157" s="171">
        <f>ROUND(I157*H157,2)</f>
        <v>0</v>
      </c>
      <c r="BL157" s="16" t="s">
        <v>208</v>
      </c>
      <c r="BM157" s="16" t="s">
        <v>263</v>
      </c>
    </row>
    <row r="158" s="10" customFormat="1" ht="22.8" customHeight="1">
      <c r="B158" s="146"/>
      <c r="D158" s="147" t="s">
        <v>73</v>
      </c>
      <c r="E158" s="157" t="s">
        <v>264</v>
      </c>
      <c r="F158" s="157" t="s">
        <v>265</v>
      </c>
      <c r="I158" s="149"/>
      <c r="J158" s="158">
        <f>BK158</f>
        <v>0</v>
      </c>
      <c r="L158" s="146"/>
      <c r="M158" s="151"/>
      <c r="N158" s="152"/>
      <c r="O158" s="152"/>
      <c r="P158" s="153">
        <f>SUM(P159:P166)</f>
        <v>0</v>
      </c>
      <c r="Q158" s="152"/>
      <c r="R158" s="153">
        <f>SUM(R159:R166)</f>
        <v>0.001668</v>
      </c>
      <c r="S158" s="152"/>
      <c r="T158" s="154">
        <f>SUM(T159:T166)</f>
        <v>0.028560000000000002</v>
      </c>
      <c r="AR158" s="147" t="s">
        <v>135</v>
      </c>
      <c r="AT158" s="155" t="s">
        <v>73</v>
      </c>
      <c r="AU158" s="155" t="s">
        <v>82</v>
      </c>
      <c r="AY158" s="147" t="s">
        <v>126</v>
      </c>
      <c r="BK158" s="156">
        <f>SUM(BK159:BK166)</f>
        <v>0</v>
      </c>
    </row>
    <row r="159" s="1" customFormat="1" ht="16.5" customHeight="1">
      <c r="B159" s="159"/>
      <c r="C159" s="160" t="s">
        <v>266</v>
      </c>
      <c r="D159" s="160" t="s">
        <v>129</v>
      </c>
      <c r="E159" s="161" t="s">
        <v>267</v>
      </c>
      <c r="F159" s="162" t="s">
        <v>268</v>
      </c>
      <c r="G159" s="163" t="s">
        <v>157</v>
      </c>
      <c r="H159" s="164">
        <v>1.2</v>
      </c>
      <c r="I159" s="165"/>
      <c r="J159" s="166">
        <f>ROUND(I159*H159,2)</f>
        <v>0</v>
      </c>
      <c r="K159" s="162" t="s">
        <v>133</v>
      </c>
      <c r="L159" s="34"/>
      <c r="M159" s="167" t="s">
        <v>1</v>
      </c>
      <c r="N159" s="168" t="s">
        <v>46</v>
      </c>
      <c r="O159" s="64"/>
      <c r="P159" s="169">
        <f>O159*H159</f>
        <v>0</v>
      </c>
      <c r="Q159" s="169">
        <v>0</v>
      </c>
      <c r="R159" s="169">
        <f>Q159*H159</f>
        <v>0</v>
      </c>
      <c r="S159" s="169">
        <v>0.023800000000000002</v>
      </c>
      <c r="T159" s="170">
        <f>S159*H159</f>
        <v>0.028560000000000002</v>
      </c>
      <c r="AR159" s="16" t="s">
        <v>208</v>
      </c>
      <c r="AT159" s="16" t="s">
        <v>129</v>
      </c>
      <c r="AU159" s="16" t="s">
        <v>135</v>
      </c>
      <c r="AY159" s="16" t="s">
        <v>126</v>
      </c>
      <c r="BE159" s="171">
        <f>IF(N159="základní",J159,0)</f>
        <v>0</v>
      </c>
      <c r="BF159" s="171">
        <f>IF(N159="snížená",J159,0)</f>
        <v>0</v>
      </c>
      <c r="BG159" s="171">
        <f>IF(N159="zákl. přenesená",J159,0)</f>
        <v>0</v>
      </c>
      <c r="BH159" s="171">
        <f>IF(N159="sníž. přenesená",J159,0)</f>
        <v>0</v>
      </c>
      <c r="BI159" s="171">
        <f>IF(N159="nulová",J159,0)</f>
        <v>0</v>
      </c>
      <c r="BJ159" s="16" t="s">
        <v>135</v>
      </c>
      <c r="BK159" s="171">
        <f>ROUND(I159*H159,2)</f>
        <v>0</v>
      </c>
      <c r="BL159" s="16" t="s">
        <v>208</v>
      </c>
      <c r="BM159" s="16" t="s">
        <v>269</v>
      </c>
    </row>
    <row r="160" s="12" customFormat="1">
      <c r="B160" s="180"/>
      <c r="D160" s="173" t="s">
        <v>137</v>
      </c>
      <c r="E160" s="181" t="s">
        <v>1</v>
      </c>
      <c r="F160" s="182" t="s">
        <v>270</v>
      </c>
      <c r="H160" s="183">
        <v>1.2</v>
      </c>
      <c r="I160" s="184"/>
      <c r="L160" s="180"/>
      <c r="M160" s="185"/>
      <c r="N160" s="186"/>
      <c r="O160" s="186"/>
      <c r="P160" s="186"/>
      <c r="Q160" s="186"/>
      <c r="R160" s="186"/>
      <c r="S160" s="186"/>
      <c r="T160" s="187"/>
      <c r="AT160" s="181" t="s">
        <v>137</v>
      </c>
      <c r="AU160" s="181" t="s">
        <v>135</v>
      </c>
      <c r="AV160" s="12" t="s">
        <v>135</v>
      </c>
      <c r="AW160" s="12" t="s">
        <v>36</v>
      </c>
      <c r="AX160" s="12" t="s">
        <v>82</v>
      </c>
      <c r="AY160" s="181" t="s">
        <v>126</v>
      </c>
    </row>
    <row r="161" s="1" customFormat="1" ht="16.5" customHeight="1">
      <c r="B161" s="159"/>
      <c r="C161" s="160" t="s">
        <v>271</v>
      </c>
      <c r="D161" s="160" t="s">
        <v>129</v>
      </c>
      <c r="E161" s="161" t="s">
        <v>272</v>
      </c>
      <c r="F161" s="162" t="s">
        <v>273</v>
      </c>
      <c r="G161" s="163" t="s">
        <v>157</v>
      </c>
      <c r="H161" s="164">
        <v>1.2</v>
      </c>
      <c r="I161" s="165"/>
      <c r="J161" s="166">
        <f>ROUND(I161*H161,2)</f>
        <v>0</v>
      </c>
      <c r="K161" s="162" t="s">
        <v>133</v>
      </c>
      <c r="L161" s="34"/>
      <c r="M161" s="167" t="s">
        <v>1</v>
      </c>
      <c r="N161" s="168" t="s">
        <v>46</v>
      </c>
      <c r="O161" s="64"/>
      <c r="P161" s="169">
        <f>O161*H161</f>
        <v>0</v>
      </c>
      <c r="Q161" s="169">
        <v>0.00139</v>
      </c>
      <c r="R161" s="169">
        <f>Q161*H161</f>
        <v>0.001668</v>
      </c>
      <c r="S161" s="169">
        <v>0</v>
      </c>
      <c r="T161" s="170">
        <f>S161*H161</f>
        <v>0</v>
      </c>
      <c r="AR161" s="16" t="s">
        <v>208</v>
      </c>
      <c r="AT161" s="16" t="s">
        <v>129</v>
      </c>
      <c r="AU161" s="16" t="s">
        <v>135</v>
      </c>
      <c r="AY161" s="16" t="s">
        <v>126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6" t="s">
        <v>135</v>
      </c>
      <c r="BK161" s="171">
        <f>ROUND(I161*H161,2)</f>
        <v>0</v>
      </c>
      <c r="BL161" s="16" t="s">
        <v>208</v>
      </c>
      <c r="BM161" s="16" t="s">
        <v>274</v>
      </c>
    </row>
    <row r="162" s="12" customFormat="1">
      <c r="B162" s="180"/>
      <c r="D162" s="173" t="s">
        <v>137</v>
      </c>
      <c r="E162" s="181" t="s">
        <v>1</v>
      </c>
      <c r="F162" s="182" t="s">
        <v>270</v>
      </c>
      <c r="H162" s="183">
        <v>1.2</v>
      </c>
      <c r="I162" s="184"/>
      <c r="L162" s="180"/>
      <c r="M162" s="185"/>
      <c r="N162" s="186"/>
      <c r="O162" s="186"/>
      <c r="P162" s="186"/>
      <c r="Q162" s="186"/>
      <c r="R162" s="186"/>
      <c r="S162" s="186"/>
      <c r="T162" s="187"/>
      <c r="AT162" s="181" t="s">
        <v>137</v>
      </c>
      <c r="AU162" s="181" t="s">
        <v>135</v>
      </c>
      <c r="AV162" s="12" t="s">
        <v>135</v>
      </c>
      <c r="AW162" s="12" t="s">
        <v>36</v>
      </c>
      <c r="AX162" s="12" t="s">
        <v>82</v>
      </c>
      <c r="AY162" s="181" t="s">
        <v>126</v>
      </c>
    </row>
    <row r="163" s="1" customFormat="1" ht="16.5" customHeight="1">
      <c r="B163" s="159"/>
      <c r="C163" s="160" t="s">
        <v>275</v>
      </c>
      <c r="D163" s="160" t="s">
        <v>129</v>
      </c>
      <c r="E163" s="161" t="s">
        <v>276</v>
      </c>
      <c r="F163" s="162" t="s">
        <v>277</v>
      </c>
      <c r="G163" s="163" t="s">
        <v>157</v>
      </c>
      <c r="H163" s="164">
        <v>1.2</v>
      </c>
      <c r="I163" s="165"/>
      <c r="J163" s="166">
        <f>ROUND(I163*H163,2)</f>
        <v>0</v>
      </c>
      <c r="K163" s="162" t="s">
        <v>133</v>
      </c>
      <c r="L163" s="34"/>
      <c r="M163" s="167" t="s">
        <v>1</v>
      </c>
      <c r="N163" s="168" t="s">
        <v>46</v>
      </c>
      <c r="O163" s="64"/>
      <c r="P163" s="169">
        <f>O163*H163</f>
        <v>0</v>
      </c>
      <c r="Q163" s="169">
        <v>0</v>
      </c>
      <c r="R163" s="169">
        <f>Q163*H163</f>
        <v>0</v>
      </c>
      <c r="S163" s="169">
        <v>0</v>
      </c>
      <c r="T163" s="170">
        <f>S163*H163</f>
        <v>0</v>
      </c>
      <c r="AR163" s="16" t="s">
        <v>208</v>
      </c>
      <c r="AT163" s="16" t="s">
        <v>129</v>
      </c>
      <c r="AU163" s="16" t="s">
        <v>135</v>
      </c>
      <c r="AY163" s="16" t="s">
        <v>126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6" t="s">
        <v>135</v>
      </c>
      <c r="BK163" s="171">
        <f>ROUND(I163*H163,2)</f>
        <v>0</v>
      </c>
      <c r="BL163" s="16" t="s">
        <v>208</v>
      </c>
      <c r="BM163" s="16" t="s">
        <v>278</v>
      </c>
    </row>
    <row r="164" s="12" customFormat="1">
      <c r="B164" s="180"/>
      <c r="D164" s="173" t="s">
        <v>137</v>
      </c>
      <c r="E164" s="181" t="s">
        <v>1</v>
      </c>
      <c r="F164" s="182" t="s">
        <v>270</v>
      </c>
      <c r="H164" s="183">
        <v>1.2</v>
      </c>
      <c r="I164" s="184"/>
      <c r="L164" s="180"/>
      <c r="M164" s="185"/>
      <c r="N164" s="186"/>
      <c r="O164" s="186"/>
      <c r="P164" s="186"/>
      <c r="Q164" s="186"/>
      <c r="R164" s="186"/>
      <c r="S164" s="186"/>
      <c r="T164" s="187"/>
      <c r="AT164" s="181" t="s">
        <v>137</v>
      </c>
      <c r="AU164" s="181" t="s">
        <v>135</v>
      </c>
      <c r="AV164" s="12" t="s">
        <v>135</v>
      </c>
      <c r="AW164" s="12" t="s">
        <v>36</v>
      </c>
      <c r="AX164" s="12" t="s">
        <v>82</v>
      </c>
      <c r="AY164" s="181" t="s">
        <v>126</v>
      </c>
    </row>
    <row r="165" s="1" customFormat="1" ht="16.5" customHeight="1">
      <c r="B165" s="159"/>
      <c r="C165" s="160" t="s">
        <v>279</v>
      </c>
      <c r="D165" s="160" t="s">
        <v>129</v>
      </c>
      <c r="E165" s="161" t="s">
        <v>280</v>
      </c>
      <c r="F165" s="162" t="s">
        <v>281</v>
      </c>
      <c r="G165" s="163" t="s">
        <v>282</v>
      </c>
      <c r="H165" s="164">
        <v>1</v>
      </c>
      <c r="I165" s="165"/>
      <c r="J165" s="166">
        <f>ROUND(I165*H165,2)</f>
        <v>0</v>
      </c>
      <c r="K165" s="162" t="s">
        <v>133</v>
      </c>
      <c r="L165" s="34"/>
      <c r="M165" s="167" t="s">
        <v>1</v>
      </c>
      <c r="N165" s="168" t="s">
        <v>46</v>
      </c>
      <c r="O165" s="64"/>
      <c r="P165" s="169">
        <f>O165*H165</f>
        <v>0</v>
      </c>
      <c r="Q165" s="169">
        <v>0</v>
      </c>
      <c r="R165" s="169">
        <f>Q165*H165</f>
        <v>0</v>
      </c>
      <c r="S165" s="169">
        <v>0</v>
      </c>
      <c r="T165" s="170">
        <f>S165*H165</f>
        <v>0</v>
      </c>
      <c r="AR165" s="16" t="s">
        <v>208</v>
      </c>
      <c r="AT165" s="16" t="s">
        <v>129</v>
      </c>
      <c r="AU165" s="16" t="s">
        <v>135</v>
      </c>
      <c r="AY165" s="16" t="s">
        <v>126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6" t="s">
        <v>135</v>
      </c>
      <c r="BK165" s="171">
        <f>ROUND(I165*H165,2)</f>
        <v>0</v>
      </c>
      <c r="BL165" s="16" t="s">
        <v>208</v>
      </c>
      <c r="BM165" s="16" t="s">
        <v>283</v>
      </c>
    </row>
    <row r="166" s="1" customFormat="1" ht="16.5" customHeight="1">
      <c r="B166" s="159"/>
      <c r="C166" s="160" t="s">
        <v>284</v>
      </c>
      <c r="D166" s="160" t="s">
        <v>129</v>
      </c>
      <c r="E166" s="161" t="s">
        <v>285</v>
      </c>
      <c r="F166" s="162" t="s">
        <v>286</v>
      </c>
      <c r="G166" s="163" t="s">
        <v>262</v>
      </c>
      <c r="H166" s="196"/>
      <c r="I166" s="165"/>
      <c r="J166" s="166">
        <f>ROUND(I166*H166,2)</f>
        <v>0</v>
      </c>
      <c r="K166" s="162" t="s">
        <v>133</v>
      </c>
      <c r="L166" s="34"/>
      <c r="M166" s="167" t="s">
        <v>1</v>
      </c>
      <c r="N166" s="168" t="s">
        <v>46</v>
      </c>
      <c r="O166" s="64"/>
      <c r="P166" s="169">
        <f>O166*H166</f>
        <v>0</v>
      </c>
      <c r="Q166" s="169">
        <v>0</v>
      </c>
      <c r="R166" s="169">
        <f>Q166*H166</f>
        <v>0</v>
      </c>
      <c r="S166" s="169">
        <v>0</v>
      </c>
      <c r="T166" s="170">
        <f>S166*H166</f>
        <v>0</v>
      </c>
      <c r="AR166" s="16" t="s">
        <v>208</v>
      </c>
      <c r="AT166" s="16" t="s">
        <v>129</v>
      </c>
      <c r="AU166" s="16" t="s">
        <v>135</v>
      </c>
      <c r="AY166" s="16" t="s">
        <v>126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6" t="s">
        <v>135</v>
      </c>
      <c r="BK166" s="171">
        <f>ROUND(I166*H166,2)</f>
        <v>0</v>
      </c>
      <c r="BL166" s="16" t="s">
        <v>208</v>
      </c>
      <c r="BM166" s="16" t="s">
        <v>287</v>
      </c>
    </row>
    <row r="167" s="10" customFormat="1" ht="22.8" customHeight="1">
      <c r="B167" s="146"/>
      <c r="D167" s="147" t="s">
        <v>73</v>
      </c>
      <c r="E167" s="157" t="s">
        <v>288</v>
      </c>
      <c r="F167" s="157" t="s">
        <v>289</v>
      </c>
      <c r="I167" s="149"/>
      <c r="J167" s="158">
        <f>BK167</f>
        <v>0</v>
      </c>
      <c r="L167" s="146"/>
      <c r="M167" s="151"/>
      <c r="N167" s="152"/>
      <c r="O167" s="152"/>
      <c r="P167" s="153">
        <f>SUM(P168:P173)</f>
        <v>0</v>
      </c>
      <c r="Q167" s="152"/>
      <c r="R167" s="153">
        <f>SUM(R168:R173)</f>
        <v>0.00040000000000000002</v>
      </c>
      <c r="S167" s="152"/>
      <c r="T167" s="154">
        <f>SUM(T168:T173)</f>
        <v>0</v>
      </c>
      <c r="AR167" s="147" t="s">
        <v>135</v>
      </c>
      <c r="AT167" s="155" t="s">
        <v>73</v>
      </c>
      <c r="AU167" s="155" t="s">
        <v>82</v>
      </c>
      <c r="AY167" s="147" t="s">
        <v>126</v>
      </c>
      <c r="BK167" s="156">
        <f>SUM(BK168:BK173)</f>
        <v>0</v>
      </c>
    </row>
    <row r="168" s="1" customFormat="1" ht="16.5" customHeight="1">
      <c r="B168" s="159"/>
      <c r="C168" s="160" t="s">
        <v>290</v>
      </c>
      <c r="D168" s="160" t="s">
        <v>129</v>
      </c>
      <c r="E168" s="161" t="s">
        <v>291</v>
      </c>
      <c r="F168" s="162" t="s">
        <v>292</v>
      </c>
      <c r="G168" s="163" t="s">
        <v>282</v>
      </c>
      <c r="H168" s="164">
        <v>1</v>
      </c>
      <c r="I168" s="165"/>
      <c r="J168" s="166">
        <f>ROUND(I168*H168,2)</f>
        <v>0</v>
      </c>
      <c r="K168" s="162" t="s">
        <v>1</v>
      </c>
      <c r="L168" s="34"/>
      <c r="M168" s="167" t="s">
        <v>1</v>
      </c>
      <c r="N168" s="168" t="s">
        <v>46</v>
      </c>
      <c r="O168" s="64"/>
      <c r="P168" s="169">
        <f>O168*H168</f>
        <v>0</v>
      </c>
      <c r="Q168" s="169">
        <v>0</v>
      </c>
      <c r="R168" s="169">
        <f>Q168*H168</f>
        <v>0</v>
      </c>
      <c r="S168" s="169">
        <v>0</v>
      </c>
      <c r="T168" s="170">
        <f>S168*H168</f>
        <v>0</v>
      </c>
      <c r="AR168" s="16" t="s">
        <v>208</v>
      </c>
      <c r="AT168" s="16" t="s">
        <v>129</v>
      </c>
      <c r="AU168" s="16" t="s">
        <v>135</v>
      </c>
      <c r="AY168" s="16" t="s">
        <v>126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6" t="s">
        <v>135</v>
      </c>
      <c r="BK168" s="171">
        <f>ROUND(I168*H168,2)</f>
        <v>0</v>
      </c>
      <c r="BL168" s="16" t="s">
        <v>208</v>
      </c>
      <c r="BM168" s="16" t="s">
        <v>293</v>
      </c>
    </row>
    <row r="169" s="1" customFormat="1" ht="16.5" customHeight="1">
      <c r="B169" s="159"/>
      <c r="C169" s="160" t="s">
        <v>294</v>
      </c>
      <c r="D169" s="160" t="s">
        <v>129</v>
      </c>
      <c r="E169" s="161" t="s">
        <v>295</v>
      </c>
      <c r="F169" s="162" t="s">
        <v>296</v>
      </c>
      <c r="G169" s="163" t="s">
        <v>142</v>
      </c>
      <c r="H169" s="164">
        <v>2</v>
      </c>
      <c r="I169" s="165"/>
      <c r="J169" s="166">
        <f>ROUND(I169*H169,2)</f>
        <v>0</v>
      </c>
      <c r="K169" s="162" t="s">
        <v>1</v>
      </c>
      <c r="L169" s="34"/>
      <c r="M169" s="167" t="s">
        <v>1</v>
      </c>
      <c r="N169" s="168" t="s">
        <v>46</v>
      </c>
      <c r="O169" s="64"/>
      <c r="P169" s="169">
        <f>O169*H169</f>
        <v>0</v>
      </c>
      <c r="Q169" s="169">
        <v>0</v>
      </c>
      <c r="R169" s="169">
        <f>Q169*H169</f>
        <v>0</v>
      </c>
      <c r="S169" s="169">
        <v>0</v>
      </c>
      <c r="T169" s="170">
        <f>S169*H169</f>
        <v>0</v>
      </c>
      <c r="AR169" s="16" t="s">
        <v>208</v>
      </c>
      <c r="AT169" s="16" t="s">
        <v>129</v>
      </c>
      <c r="AU169" s="16" t="s">
        <v>135</v>
      </c>
      <c r="AY169" s="16" t="s">
        <v>126</v>
      </c>
      <c r="BE169" s="171">
        <f>IF(N169="základní",J169,0)</f>
        <v>0</v>
      </c>
      <c r="BF169" s="171">
        <f>IF(N169="snížená",J169,0)</f>
        <v>0</v>
      </c>
      <c r="BG169" s="171">
        <f>IF(N169="zákl. přenesená",J169,0)</f>
        <v>0</v>
      </c>
      <c r="BH169" s="171">
        <f>IF(N169="sníž. přenesená",J169,0)</f>
        <v>0</v>
      </c>
      <c r="BI169" s="171">
        <f>IF(N169="nulová",J169,0)</f>
        <v>0</v>
      </c>
      <c r="BJ169" s="16" t="s">
        <v>135</v>
      </c>
      <c r="BK169" s="171">
        <f>ROUND(I169*H169,2)</f>
        <v>0</v>
      </c>
      <c r="BL169" s="16" t="s">
        <v>208</v>
      </c>
      <c r="BM169" s="16" t="s">
        <v>297</v>
      </c>
    </row>
    <row r="170" s="1" customFormat="1" ht="16.5" customHeight="1">
      <c r="B170" s="159"/>
      <c r="C170" s="160" t="s">
        <v>298</v>
      </c>
      <c r="D170" s="160" t="s">
        <v>129</v>
      </c>
      <c r="E170" s="161" t="s">
        <v>299</v>
      </c>
      <c r="F170" s="162" t="s">
        <v>300</v>
      </c>
      <c r="G170" s="163" t="s">
        <v>282</v>
      </c>
      <c r="H170" s="164">
        <v>1</v>
      </c>
      <c r="I170" s="165"/>
      <c r="J170" s="166">
        <f>ROUND(I170*H170,2)</f>
        <v>0</v>
      </c>
      <c r="K170" s="162" t="s">
        <v>1</v>
      </c>
      <c r="L170" s="34"/>
      <c r="M170" s="167" t="s">
        <v>1</v>
      </c>
      <c r="N170" s="168" t="s">
        <v>46</v>
      </c>
      <c r="O170" s="64"/>
      <c r="P170" s="169">
        <f>O170*H170</f>
        <v>0</v>
      </c>
      <c r="Q170" s="169">
        <v>0</v>
      </c>
      <c r="R170" s="169">
        <f>Q170*H170</f>
        <v>0</v>
      </c>
      <c r="S170" s="169">
        <v>0</v>
      </c>
      <c r="T170" s="170">
        <f>S170*H170</f>
        <v>0</v>
      </c>
      <c r="AR170" s="16" t="s">
        <v>208</v>
      </c>
      <c r="AT170" s="16" t="s">
        <v>129</v>
      </c>
      <c r="AU170" s="16" t="s">
        <v>135</v>
      </c>
      <c r="AY170" s="16" t="s">
        <v>126</v>
      </c>
      <c r="BE170" s="171">
        <f>IF(N170="základní",J170,0)</f>
        <v>0</v>
      </c>
      <c r="BF170" s="171">
        <f>IF(N170="snížená",J170,0)</f>
        <v>0</v>
      </c>
      <c r="BG170" s="171">
        <f>IF(N170="zákl. přenesená",J170,0)</f>
        <v>0</v>
      </c>
      <c r="BH170" s="171">
        <f>IF(N170="sníž. přenesená",J170,0)</f>
        <v>0</v>
      </c>
      <c r="BI170" s="171">
        <f>IF(N170="nulová",J170,0)</f>
        <v>0</v>
      </c>
      <c r="BJ170" s="16" t="s">
        <v>135</v>
      </c>
      <c r="BK170" s="171">
        <f>ROUND(I170*H170,2)</f>
        <v>0</v>
      </c>
      <c r="BL170" s="16" t="s">
        <v>208</v>
      </c>
      <c r="BM170" s="16" t="s">
        <v>301</v>
      </c>
    </row>
    <row r="171" s="1" customFormat="1" ht="16.5" customHeight="1">
      <c r="B171" s="159"/>
      <c r="C171" s="197" t="s">
        <v>302</v>
      </c>
      <c r="D171" s="197" t="s">
        <v>303</v>
      </c>
      <c r="E171" s="198" t="s">
        <v>304</v>
      </c>
      <c r="F171" s="199" t="s">
        <v>305</v>
      </c>
      <c r="G171" s="200" t="s">
        <v>211</v>
      </c>
      <c r="H171" s="201">
        <v>2</v>
      </c>
      <c r="I171" s="202"/>
      <c r="J171" s="203">
        <f>ROUND(I171*H171,2)</f>
        <v>0</v>
      </c>
      <c r="K171" s="199" t="s">
        <v>306</v>
      </c>
      <c r="L171" s="204"/>
      <c r="M171" s="205" t="s">
        <v>1</v>
      </c>
      <c r="N171" s="206" t="s">
        <v>46</v>
      </c>
      <c r="O171" s="64"/>
      <c r="P171" s="169">
        <f>O171*H171</f>
        <v>0</v>
      </c>
      <c r="Q171" s="169">
        <v>0.00020000000000000001</v>
      </c>
      <c r="R171" s="169">
        <f>Q171*H171</f>
        <v>0.00040000000000000002</v>
      </c>
      <c r="S171" s="169">
        <v>0</v>
      </c>
      <c r="T171" s="170">
        <f>S171*H171</f>
        <v>0</v>
      </c>
      <c r="AR171" s="16" t="s">
        <v>290</v>
      </c>
      <c r="AT171" s="16" t="s">
        <v>303</v>
      </c>
      <c r="AU171" s="16" t="s">
        <v>135</v>
      </c>
      <c r="AY171" s="16" t="s">
        <v>126</v>
      </c>
      <c r="BE171" s="171">
        <f>IF(N171="základní",J171,0)</f>
        <v>0</v>
      </c>
      <c r="BF171" s="171">
        <f>IF(N171="snížená",J171,0)</f>
        <v>0</v>
      </c>
      <c r="BG171" s="171">
        <f>IF(N171="zákl. přenesená",J171,0)</f>
        <v>0</v>
      </c>
      <c r="BH171" s="171">
        <f>IF(N171="sníž. přenesená",J171,0)</f>
        <v>0</v>
      </c>
      <c r="BI171" s="171">
        <f>IF(N171="nulová",J171,0)</f>
        <v>0</v>
      </c>
      <c r="BJ171" s="16" t="s">
        <v>135</v>
      </c>
      <c r="BK171" s="171">
        <f>ROUND(I171*H171,2)</f>
        <v>0</v>
      </c>
      <c r="BL171" s="16" t="s">
        <v>208</v>
      </c>
      <c r="BM171" s="16" t="s">
        <v>307</v>
      </c>
    </row>
    <row r="172" s="1" customFormat="1" ht="16.5" customHeight="1">
      <c r="B172" s="159"/>
      <c r="C172" s="160" t="s">
        <v>308</v>
      </c>
      <c r="D172" s="160" t="s">
        <v>129</v>
      </c>
      <c r="E172" s="161" t="s">
        <v>309</v>
      </c>
      <c r="F172" s="162" t="s">
        <v>310</v>
      </c>
      <c r="G172" s="163" t="s">
        <v>211</v>
      </c>
      <c r="H172" s="164">
        <v>1</v>
      </c>
      <c r="I172" s="165"/>
      <c r="J172" s="166">
        <f>ROUND(I172*H172,2)</f>
        <v>0</v>
      </c>
      <c r="K172" s="162" t="s">
        <v>133</v>
      </c>
      <c r="L172" s="34"/>
      <c r="M172" s="167" t="s">
        <v>1</v>
      </c>
      <c r="N172" s="168" t="s">
        <v>46</v>
      </c>
      <c r="O172" s="64"/>
      <c r="P172" s="169">
        <f>O172*H172</f>
        <v>0</v>
      </c>
      <c r="Q172" s="169">
        <v>0</v>
      </c>
      <c r="R172" s="169">
        <f>Q172*H172</f>
        <v>0</v>
      </c>
      <c r="S172" s="169">
        <v>0</v>
      </c>
      <c r="T172" s="170">
        <f>S172*H172</f>
        <v>0</v>
      </c>
      <c r="AR172" s="16" t="s">
        <v>208</v>
      </c>
      <c r="AT172" s="16" t="s">
        <v>129</v>
      </c>
      <c r="AU172" s="16" t="s">
        <v>135</v>
      </c>
      <c r="AY172" s="16" t="s">
        <v>126</v>
      </c>
      <c r="BE172" s="171">
        <f>IF(N172="základní",J172,0)</f>
        <v>0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16" t="s">
        <v>135</v>
      </c>
      <c r="BK172" s="171">
        <f>ROUND(I172*H172,2)</f>
        <v>0</v>
      </c>
      <c r="BL172" s="16" t="s">
        <v>208</v>
      </c>
      <c r="BM172" s="16" t="s">
        <v>311</v>
      </c>
    </row>
    <row r="173" s="1" customFormat="1" ht="16.5" customHeight="1">
      <c r="B173" s="159"/>
      <c r="C173" s="160" t="s">
        <v>312</v>
      </c>
      <c r="D173" s="160" t="s">
        <v>129</v>
      </c>
      <c r="E173" s="161" t="s">
        <v>313</v>
      </c>
      <c r="F173" s="162" t="s">
        <v>314</v>
      </c>
      <c r="G173" s="163" t="s">
        <v>262</v>
      </c>
      <c r="H173" s="196"/>
      <c r="I173" s="165"/>
      <c r="J173" s="166">
        <f>ROUND(I173*H173,2)</f>
        <v>0</v>
      </c>
      <c r="K173" s="162" t="s">
        <v>133</v>
      </c>
      <c r="L173" s="34"/>
      <c r="M173" s="167" t="s">
        <v>1</v>
      </c>
      <c r="N173" s="168" t="s">
        <v>46</v>
      </c>
      <c r="O173" s="64"/>
      <c r="P173" s="169">
        <f>O173*H173</f>
        <v>0</v>
      </c>
      <c r="Q173" s="169">
        <v>0</v>
      </c>
      <c r="R173" s="169">
        <f>Q173*H173</f>
        <v>0</v>
      </c>
      <c r="S173" s="169">
        <v>0</v>
      </c>
      <c r="T173" s="170">
        <f>S173*H173</f>
        <v>0</v>
      </c>
      <c r="AR173" s="16" t="s">
        <v>208</v>
      </c>
      <c r="AT173" s="16" t="s">
        <v>129</v>
      </c>
      <c r="AU173" s="16" t="s">
        <v>135</v>
      </c>
      <c r="AY173" s="16" t="s">
        <v>126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16" t="s">
        <v>135</v>
      </c>
      <c r="BK173" s="171">
        <f>ROUND(I173*H173,2)</f>
        <v>0</v>
      </c>
      <c r="BL173" s="16" t="s">
        <v>208</v>
      </c>
      <c r="BM173" s="16" t="s">
        <v>315</v>
      </c>
    </row>
    <row r="174" s="10" customFormat="1" ht="22.8" customHeight="1">
      <c r="B174" s="146"/>
      <c r="D174" s="147" t="s">
        <v>73</v>
      </c>
      <c r="E174" s="157" t="s">
        <v>316</v>
      </c>
      <c r="F174" s="157" t="s">
        <v>317</v>
      </c>
      <c r="I174" s="149"/>
      <c r="J174" s="158">
        <f>BK174</f>
        <v>0</v>
      </c>
      <c r="L174" s="146"/>
      <c r="M174" s="151"/>
      <c r="N174" s="152"/>
      <c r="O174" s="152"/>
      <c r="P174" s="153">
        <f>SUM(P175:P182)</f>
        <v>0</v>
      </c>
      <c r="Q174" s="152"/>
      <c r="R174" s="153">
        <f>SUM(R175:R182)</f>
        <v>0.32586164000000001</v>
      </c>
      <c r="S174" s="152"/>
      <c r="T174" s="154">
        <f>SUM(T175:T182)</f>
        <v>0</v>
      </c>
      <c r="AR174" s="147" t="s">
        <v>135</v>
      </c>
      <c r="AT174" s="155" t="s">
        <v>73</v>
      </c>
      <c r="AU174" s="155" t="s">
        <v>82</v>
      </c>
      <c r="AY174" s="147" t="s">
        <v>126</v>
      </c>
      <c r="BK174" s="156">
        <f>SUM(BK175:BK182)</f>
        <v>0</v>
      </c>
    </row>
    <row r="175" s="1" customFormat="1" ht="16.5" customHeight="1">
      <c r="B175" s="159"/>
      <c r="C175" s="160" t="s">
        <v>318</v>
      </c>
      <c r="D175" s="160" t="s">
        <v>129</v>
      </c>
      <c r="E175" s="161" t="s">
        <v>319</v>
      </c>
      <c r="F175" s="162" t="s">
        <v>320</v>
      </c>
      <c r="G175" s="163" t="s">
        <v>157</v>
      </c>
      <c r="H175" s="164">
        <v>15.382</v>
      </c>
      <c r="I175" s="165"/>
      <c r="J175" s="166">
        <f>ROUND(I175*H175,2)</f>
        <v>0</v>
      </c>
      <c r="K175" s="162" t="s">
        <v>306</v>
      </c>
      <c r="L175" s="34"/>
      <c r="M175" s="167" t="s">
        <v>1</v>
      </c>
      <c r="N175" s="168" t="s">
        <v>46</v>
      </c>
      <c r="O175" s="64"/>
      <c r="P175" s="169">
        <f>O175*H175</f>
        <v>0</v>
      </c>
      <c r="Q175" s="169">
        <v>0.016920000000000001</v>
      </c>
      <c r="R175" s="169">
        <f>Q175*H175</f>
        <v>0.26026344000000001</v>
      </c>
      <c r="S175" s="169">
        <v>0</v>
      </c>
      <c r="T175" s="170">
        <f>S175*H175</f>
        <v>0</v>
      </c>
      <c r="AR175" s="16" t="s">
        <v>208</v>
      </c>
      <c r="AT175" s="16" t="s">
        <v>129</v>
      </c>
      <c r="AU175" s="16" t="s">
        <v>135</v>
      </c>
      <c r="AY175" s="16" t="s">
        <v>126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6" t="s">
        <v>135</v>
      </c>
      <c r="BK175" s="171">
        <f>ROUND(I175*H175,2)</f>
        <v>0</v>
      </c>
      <c r="BL175" s="16" t="s">
        <v>208</v>
      </c>
      <c r="BM175" s="16" t="s">
        <v>321</v>
      </c>
    </row>
    <row r="176" s="12" customFormat="1">
      <c r="B176" s="180"/>
      <c r="D176" s="173" t="s">
        <v>137</v>
      </c>
      <c r="E176" s="181" t="s">
        <v>1</v>
      </c>
      <c r="F176" s="182" t="s">
        <v>322</v>
      </c>
      <c r="H176" s="183">
        <v>15.382</v>
      </c>
      <c r="I176" s="184"/>
      <c r="L176" s="180"/>
      <c r="M176" s="185"/>
      <c r="N176" s="186"/>
      <c r="O176" s="186"/>
      <c r="P176" s="186"/>
      <c r="Q176" s="186"/>
      <c r="R176" s="186"/>
      <c r="S176" s="186"/>
      <c r="T176" s="187"/>
      <c r="AT176" s="181" t="s">
        <v>137</v>
      </c>
      <c r="AU176" s="181" t="s">
        <v>135</v>
      </c>
      <c r="AV176" s="12" t="s">
        <v>135</v>
      </c>
      <c r="AW176" s="12" t="s">
        <v>36</v>
      </c>
      <c r="AX176" s="12" t="s">
        <v>82</v>
      </c>
      <c r="AY176" s="181" t="s">
        <v>126</v>
      </c>
    </row>
    <row r="177" s="1" customFormat="1" ht="16.5" customHeight="1">
      <c r="B177" s="159"/>
      <c r="C177" s="160" t="s">
        <v>323</v>
      </c>
      <c r="D177" s="160" t="s">
        <v>129</v>
      </c>
      <c r="E177" s="161" t="s">
        <v>324</v>
      </c>
      <c r="F177" s="162" t="s">
        <v>325</v>
      </c>
      <c r="G177" s="163" t="s">
        <v>157</v>
      </c>
      <c r="H177" s="164">
        <v>18.882000000000001</v>
      </c>
      <c r="I177" s="165"/>
      <c r="J177" s="166">
        <f>ROUND(I177*H177,2)</f>
        <v>0</v>
      </c>
      <c r="K177" s="162" t="s">
        <v>306</v>
      </c>
      <c r="L177" s="34"/>
      <c r="M177" s="167" t="s">
        <v>1</v>
      </c>
      <c r="N177" s="168" t="s">
        <v>46</v>
      </c>
      <c r="O177" s="64"/>
      <c r="P177" s="169">
        <f>O177*H177</f>
        <v>0</v>
      </c>
      <c r="Q177" s="169">
        <v>0.00010000000000000001</v>
      </c>
      <c r="R177" s="169">
        <f>Q177*H177</f>
        <v>0.0018882000000000003</v>
      </c>
      <c r="S177" s="169">
        <v>0</v>
      </c>
      <c r="T177" s="170">
        <f>S177*H177</f>
        <v>0</v>
      </c>
      <c r="AR177" s="16" t="s">
        <v>208</v>
      </c>
      <c r="AT177" s="16" t="s">
        <v>129</v>
      </c>
      <c r="AU177" s="16" t="s">
        <v>135</v>
      </c>
      <c r="AY177" s="16" t="s">
        <v>126</v>
      </c>
      <c r="BE177" s="171">
        <f>IF(N177="základní",J177,0)</f>
        <v>0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16" t="s">
        <v>135</v>
      </c>
      <c r="BK177" s="171">
        <f>ROUND(I177*H177,2)</f>
        <v>0</v>
      </c>
      <c r="BL177" s="16" t="s">
        <v>208</v>
      </c>
      <c r="BM177" s="16" t="s">
        <v>326</v>
      </c>
    </row>
    <row r="178" s="12" customFormat="1">
      <c r="B178" s="180"/>
      <c r="D178" s="173" t="s">
        <v>137</v>
      </c>
      <c r="E178" s="181" t="s">
        <v>1</v>
      </c>
      <c r="F178" s="182" t="s">
        <v>327</v>
      </c>
      <c r="H178" s="183">
        <v>18.882000000000001</v>
      </c>
      <c r="I178" s="184"/>
      <c r="L178" s="180"/>
      <c r="M178" s="185"/>
      <c r="N178" s="186"/>
      <c r="O178" s="186"/>
      <c r="P178" s="186"/>
      <c r="Q178" s="186"/>
      <c r="R178" s="186"/>
      <c r="S178" s="186"/>
      <c r="T178" s="187"/>
      <c r="AT178" s="181" t="s">
        <v>137</v>
      </c>
      <c r="AU178" s="181" t="s">
        <v>135</v>
      </c>
      <c r="AV178" s="12" t="s">
        <v>135</v>
      </c>
      <c r="AW178" s="12" t="s">
        <v>36</v>
      </c>
      <c r="AX178" s="12" t="s">
        <v>82</v>
      </c>
      <c r="AY178" s="181" t="s">
        <v>126</v>
      </c>
    </row>
    <row r="179" s="1" customFormat="1" ht="16.5" customHeight="1">
      <c r="B179" s="159"/>
      <c r="C179" s="160" t="s">
        <v>328</v>
      </c>
      <c r="D179" s="160" t="s">
        <v>129</v>
      </c>
      <c r="E179" s="161" t="s">
        <v>329</v>
      </c>
      <c r="F179" s="162" t="s">
        <v>330</v>
      </c>
      <c r="G179" s="163" t="s">
        <v>142</v>
      </c>
      <c r="H179" s="164">
        <v>3.5</v>
      </c>
      <c r="I179" s="165"/>
      <c r="J179" s="166">
        <f>ROUND(I179*H179,2)</f>
        <v>0</v>
      </c>
      <c r="K179" s="162" t="s">
        <v>133</v>
      </c>
      <c r="L179" s="34"/>
      <c r="M179" s="167" t="s">
        <v>1</v>
      </c>
      <c r="N179" s="168" t="s">
        <v>46</v>
      </c>
      <c r="O179" s="64"/>
      <c r="P179" s="169">
        <f>O179*H179</f>
        <v>0</v>
      </c>
      <c r="Q179" s="169">
        <v>0.017059999999999999</v>
      </c>
      <c r="R179" s="169">
        <f>Q179*H179</f>
        <v>0.059709999999999999</v>
      </c>
      <c r="S179" s="169">
        <v>0</v>
      </c>
      <c r="T179" s="170">
        <f>S179*H179</f>
        <v>0</v>
      </c>
      <c r="AR179" s="16" t="s">
        <v>208</v>
      </c>
      <c r="AT179" s="16" t="s">
        <v>129</v>
      </c>
      <c r="AU179" s="16" t="s">
        <v>135</v>
      </c>
      <c r="AY179" s="16" t="s">
        <v>126</v>
      </c>
      <c r="BE179" s="171">
        <f>IF(N179="základní",J179,0)</f>
        <v>0</v>
      </c>
      <c r="BF179" s="171">
        <f>IF(N179="snížená",J179,0)</f>
        <v>0</v>
      </c>
      <c r="BG179" s="171">
        <f>IF(N179="zákl. přenesená",J179,0)</f>
        <v>0</v>
      </c>
      <c r="BH179" s="171">
        <f>IF(N179="sníž. přenesená",J179,0)</f>
        <v>0</v>
      </c>
      <c r="BI179" s="171">
        <f>IF(N179="nulová",J179,0)</f>
        <v>0</v>
      </c>
      <c r="BJ179" s="16" t="s">
        <v>135</v>
      </c>
      <c r="BK179" s="171">
        <f>ROUND(I179*H179,2)</f>
        <v>0</v>
      </c>
      <c r="BL179" s="16" t="s">
        <v>208</v>
      </c>
      <c r="BM179" s="16" t="s">
        <v>331</v>
      </c>
    </row>
    <row r="180" s="1" customFormat="1" ht="16.5" customHeight="1">
      <c r="B180" s="159"/>
      <c r="C180" s="160" t="s">
        <v>332</v>
      </c>
      <c r="D180" s="160" t="s">
        <v>129</v>
      </c>
      <c r="E180" s="161" t="s">
        <v>333</v>
      </c>
      <c r="F180" s="162" t="s">
        <v>334</v>
      </c>
      <c r="G180" s="163" t="s">
        <v>211</v>
      </c>
      <c r="H180" s="164">
        <v>5</v>
      </c>
      <c r="I180" s="165"/>
      <c r="J180" s="166">
        <f>ROUND(I180*H180,2)</f>
        <v>0</v>
      </c>
      <c r="K180" s="162" t="s">
        <v>133</v>
      </c>
      <c r="L180" s="34"/>
      <c r="M180" s="167" t="s">
        <v>1</v>
      </c>
      <c r="N180" s="168" t="s">
        <v>46</v>
      </c>
      <c r="O180" s="64"/>
      <c r="P180" s="169">
        <f>O180*H180</f>
        <v>0</v>
      </c>
      <c r="Q180" s="169">
        <v>6.9999999999999994E-05</v>
      </c>
      <c r="R180" s="169">
        <f>Q180*H180</f>
        <v>0.00034999999999999994</v>
      </c>
      <c r="S180" s="169">
        <v>0</v>
      </c>
      <c r="T180" s="170">
        <f>S180*H180</f>
        <v>0</v>
      </c>
      <c r="AR180" s="16" t="s">
        <v>208</v>
      </c>
      <c r="AT180" s="16" t="s">
        <v>129</v>
      </c>
      <c r="AU180" s="16" t="s">
        <v>135</v>
      </c>
      <c r="AY180" s="16" t="s">
        <v>126</v>
      </c>
      <c r="BE180" s="171">
        <f>IF(N180="základní",J180,0)</f>
        <v>0</v>
      </c>
      <c r="BF180" s="171">
        <f>IF(N180="snížená",J180,0)</f>
        <v>0</v>
      </c>
      <c r="BG180" s="171">
        <f>IF(N180="zákl. přenesená",J180,0)</f>
        <v>0</v>
      </c>
      <c r="BH180" s="171">
        <f>IF(N180="sníž. přenesená",J180,0)</f>
        <v>0</v>
      </c>
      <c r="BI180" s="171">
        <f>IF(N180="nulová",J180,0)</f>
        <v>0</v>
      </c>
      <c r="BJ180" s="16" t="s">
        <v>135</v>
      </c>
      <c r="BK180" s="171">
        <f>ROUND(I180*H180,2)</f>
        <v>0</v>
      </c>
      <c r="BL180" s="16" t="s">
        <v>208</v>
      </c>
      <c r="BM180" s="16" t="s">
        <v>335</v>
      </c>
    </row>
    <row r="181" s="1" customFormat="1" ht="16.5" customHeight="1">
      <c r="B181" s="159"/>
      <c r="C181" s="197" t="s">
        <v>336</v>
      </c>
      <c r="D181" s="197" t="s">
        <v>303</v>
      </c>
      <c r="E181" s="198" t="s">
        <v>337</v>
      </c>
      <c r="F181" s="199" t="s">
        <v>338</v>
      </c>
      <c r="G181" s="200" t="s">
        <v>211</v>
      </c>
      <c r="H181" s="201">
        <v>5</v>
      </c>
      <c r="I181" s="202"/>
      <c r="J181" s="203">
        <f>ROUND(I181*H181,2)</f>
        <v>0</v>
      </c>
      <c r="K181" s="199" t="s">
        <v>133</v>
      </c>
      <c r="L181" s="204"/>
      <c r="M181" s="205" t="s">
        <v>1</v>
      </c>
      <c r="N181" s="206" t="s">
        <v>46</v>
      </c>
      <c r="O181" s="64"/>
      <c r="P181" s="169">
        <f>O181*H181</f>
        <v>0</v>
      </c>
      <c r="Q181" s="169">
        <v>0.00072999999999999996</v>
      </c>
      <c r="R181" s="169">
        <f>Q181*H181</f>
        <v>0.0036499999999999996</v>
      </c>
      <c r="S181" s="169">
        <v>0</v>
      </c>
      <c r="T181" s="170">
        <f>S181*H181</f>
        <v>0</v>
      </c>
      <c r="AR181" s="16" t="s">
        <v>290</v>
      </c>
      <c r="AT181" s="16" t="s">
        <v>303</v>
      </c>
      <c r="AU181" s="16" t="s">
        <v>135</v>
      </c>
      <c r="AY181" s="16" t="s">
        <v>126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16" t="s">
        <v>135</v>
      </c>
      <c r="BK181" s="171">
        <f>ROUND(I181*H181,2)</f>
        <v>0</v>
      </c>
      <c r="BL181" s="16" t="s">
        <v>208</v>
      </c>
      <c r="BM181" s="16" t="s">
        <v>339</v>
      </c>
    </row>
    <row r="182" s="1" customFormat="1" ht="16.5" customHeight="1">
      <c r="B182" s="159"/>
      <c r="C182" s="160" t="s">
        <v>340</v>
      </c>
      <c r="D182" s="160" t="s">
        <v>129</v>
      </c>
      <c r="E182" s="161" t="s">
        <v>341</v>
      </c>
      <c r="F182" s="162" t="s">
        <v>342</v>
      </c>
      <c r="G182" s="163" t="s">
        <v>262</v>
      </c>
      <c r="H182" s="196"/>
      <c r="I182" s="165"/>
      <c r="J182" s="166">
        <f>ROUND(I182*H182,2)</f>
        <v>0</v>
      </c>
      <c r="K182" s="162" t="s">
        <v>133</v>
      </c>
      <c r="L182" s="34"/>
      <c r="M182" s="167" t="s">
        <v>1</v>
      </c>
      <c r="N182" s="168" t="s">
        <v>46</v>
      </c>
      <c r="O182" s="64"/>
      <c r="P182" s="169">
        <f>O182*H182</f>
        <v>0</v>
      </c>
      <c r="Q182" s="169">
        <v>0</v>
      </c>
      <c r="R182" s="169">
        <f>Q182*H182</f>
        <v>0</v>
      </c>
      <c r="S182" s="169">
        <v>0</v>
      </c>
      <c r="T182" s="170">
        <f>S182*H182</f>
        <v>0</v>
      </c>
      <c r="AR182" s="16" t="s">
        <v>208</v>
      </c>
      <c r="AT182" s="16" t="s">
        <v>129</v>
      </c>
      <c r="AU182" s="16" t="s">
        <v>135</v>
      </c>
      <c r="AY182" s="16" t="s">
        <v>126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16" t="s">
        <v>135</v>
      </c>
      <c r="BK182" s="171">
        <f>ROUND(I182*H182,2)</f>
        <v>0</v>
      </c>
      <c r="BL182" s="16" t="s">
        <v>208</v>
      </c>
      <c r="BM182" s="16" t="s">
        <v>343</v>
      </c>
    </row>
    <row r="183" s="10" customFormat="1" ht="22.8" customHeight="1">
      <c r="B183" s="146"/>
      <c r="D183" s="147" t="s">
        <v>73</v>
      </c>
      <c r="E183" s="157" t="s">
        <v>344</v>
      </c>
      <c r="F183" s="157" t="s">
        <v>345</v>
      </c>
      <c r="I183" s="149"/>
      <c r="J183" s="158">
        <f>BK183</f>
        <v>0</v>
      </c>
      <c r="L183" s="146"/>
      <c r="M183" s="151"/>
      <c r="N183" s="152"/>
      <c r="O183" s="152"/>
      <c r="P183" s="153">
        <f>SUM(P184:P192)</f>
        <v>0</v>
      </c>
      <c r="Q183" s="152"/>
      <c r="R183" s="153">
        <f>SUM(R184:R192)</f>
        <v>0.028000000000000001</v>
      </c>
      <c r="S183" s="152"/>
      <c r="T183" s="154">
        <f>SUM(T184:T192)</f>
        <v>0.084000000000000005</v>
      </c>
      <c r="AR183" s="147" t="s">
        <v>135</v>
      </c>
      <c r="AT183" s="155" t="s">
        <v>73</v>
      </c>
      <c r="AU183" s="155" t="s">
        <v>82</v>
      </c>
      <c r="AY183" s="147" t="s">
        <v>126</v>
      </c>
      <c r="BK183" s="156">
        <f>SUM(BK184:BK192)</f>
        <v>0</v>
      </c>
    </row>
    <row r="184" s="1" customFormat="1" ht="16.5" customHeight="1">
      <c r="B184" s="159"/>
      <c r="C184" s="160" t="s">
        <v>346</v>
      </c>
      <c r="D184" s="160" t="s">
        <v>129</v>
      </c>
      <c r="E184" s="161" t="s">
        <v>347</v>
      </c>
      <c r="F184" s="162" t="s">
        <v>348</v>
      </c>
      <c r="G184" s="163" t="s">
        <v>211</v>
      </c>
      <c r="H184" s="164">
        <v>1</v>
      </c>
      <c r="I184" s="165"/>
      <c r="J184" s="166">
        <f>ROUND(I184*H184,2)</f>
        <v>0</v>
      </c>
      <c r="K184" s="162" t="s">
        <v>133</v>
      </c>
      <c r="L184" s="34"/>
      <c r="M184" s="167" t="s">
        <v>1</v>
      </c>
      <c r="N184" s="168" t="s">
        <v>46</v>
      </c>
      <c r="O184" s="64"/>
      <c r="P184" s="169">
        <f>O184*H184</f>
        <v>0</v>
      </c>
      <c r="Q184" s="169">
        <v>0</v>
      </c>
      <c r="R184" s="169">
        <f>Q184*H184</f>
        <v>0</v>
      </c>
      <c r="S184" s="169">
        <v>0</v>
      </c>
      <c r="T184" s="170">
        <f>S184*H184</f>
        <v>0</v>
      </c>
      <c r="AR184" s="16" t="s">
        <v>208</v>
      </c>
      <c r="AT184" s="16" t="s">
        <v>129</v>
      </c>
      <c r="AU184" s="16" t="s">
        <v>135</v>
      </c>
      <c r="AY184" s="16" t="s">
        <v>126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6" t="s">
        <v>135</v>
      </c>
      <c r="BK184" s="171">
        <f>ROUND(I184*H184,2)</f>
        <v>0</v>
      </c>
      <c r="BL184" s="16" t="s">
        <v>208</v>
      </c>
      <c r="BM184" s="16" t="s">
        <v>349</v>
      </c>
    </row>
    <row r="185" s="1" customFormat="1" ht="16.5" customHeight="1">
      <c r="B185" s="159"/>
      <c r="C185" s="197" t="s">
        <v>350</v>
      </c>
      <c r="D185" s="197" t="s">
        <v>303</v>
      </c>
      <c r="E185" s="198" t="s">
        <v>351</v>
      </c>
      <c r="F185" s="199" t="s">
        <v>352</v>
      </c>
      <c r="G185" s="200" t="s">
        <v>211</v>
      </c>
      <c r="H185" s="201">
        <v>1</v>
      </c>
      <c r="I185" s="202"/>
      <c r="J185" s="203">
        <f>ROUND(I185*H185,2)</f>
        <v>0</v>
      </c>
      <c r="K185" s="199" t="s">
        <v>133</v>
      </c>
      <c r="L185" s="204"/>
      <c r="M185" s="205" t="s">
        <v>1</v>
      </c>
      <c r="N185" s="206" t="s">
        <v>46</v>
      </c>
      <c r="O185" s="64"/>
      <c r="P185" s="169">
        <f>O185*H185</f>
        <v>0</v>
      </c>
      <c r="Q185" s="169">
        <v>0.028000000000000001</v>
      </c>
      <c r="R185" s="169">
        <f>Q185*H185</f>
        <v>0.028000000000000001</v>
      </c>
      <c r="S185" s="169">
        <v>0</v>
      </c>
      <c r="T185" s="170">
        <f>S185*H185</f>
        <v>0</v>
      </c>
      <c r="AR185" s="16" t="s">
        <v>290</v>
      </c>
      <c r="AT185" s="16" t="s">
        <v>303</v>
      </c>
      <c r="AU185" s="16" t="s">
        <v>135</v>
      </c>
      <c r="AY185" s="16" t="s">
        <v>126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6" t="s">
        <v>135</v>
      </c>
      <c r="BK185" s="171">
        <f>ROUND(I185*H185,2)</f>
        <v>0</v>
      </c>
      <c r="BL185" s="16" t="s">
        <v>208</v>
      </c>
      <c r="BM185" s="16" t="s">
        <v>353</v>
      </c>
    </row>
    <row r="186" s="1" customFormat="1" ht="16.5" customHeight="1">
      <c r="B186" s="159"/>
      <c r="C186" s="160" t="s">
        <v>354</v>
      </c>
      <c r="D186" s="160" t="s">
        <v>129</v>
      </c>
      <c r="E186" s="161" t="s">
        <v>355</v>
      </c>
      <c r="F186" s="162" t="s">
        <v>356</v>
      </c>
      <c r="G186" s="163" t="s">
        <v>211</v>
      </c>
      <c r="H186" s="164">
        <v>3</v>
      </c>
      <c r="I186" s="165"/>
      <c r="J186" s="166">
        <f>ROUND(I186*H186,2)</f>
        <v>0</v>
      </c>
      <c r="K186" s="162" t="s">
        <v>133</v>
      </c>
      <c r="L186" s="34"/>
      <c r="M186" s="167" t="s">
        <v>1</v>
      </c>
      <c r="N186" s="168" t="s">
        <v>46</v>
      </c>
      <c r="O186" s="64"/>
      <c r="P186" s="169">
        <f>O186*H186</f>
        <v>0</v>
      </c>
      <c r="Q186" s="169">
        <v>0</v>
      </c>
      <c r="R186" s="169">
        <f>Q186*H186</f>
        <v>0</v>
      </c>
      <c r="S186" s="169">
        <v>0.028000000000000001</v>
      </c>
      <c r="T186" s="170">
        <f>S186*H186</f>
        <v>0.084000000000000005</v>
      </c>
      <c r="AR186" s="16" t="s">
        <v>208</v>
      </c>
      <c r="AT186" s="16" t="s">
        <v>129</v>
      </c>
      <c r="AU186" s="16" t="s">
        <v>135</v>
      </c>
      <c r="AY186" s="16" t="s">
        <v>126</v>
      </c>
      <c r="BE186" s="171">
        <f>IF(N186="základní",J186,0)</f>
        <v>0</v>
      </c>
      <c r="BF186" s="171">
        <f>IF(N186="snížená",J186,0)</f>
        <v>0</v>
      </c>
      <c r="BG186" s="171">
        <f>IF(N186="zákl. přenesená",J186,0)</f>
        <v>0</v>
      </c>
      <c r="BH186" s="171">
        <f>IF(N186="sníž. přenesená",J186,0)</f>
        <v>0</v>
      </c>
      <c r="BI186" s="171">
        <f>IF(N186="nulová",J186,0)</f>
        <v>0</v>
      </c>
      <c r="BJ186" s="16" t="s">
        <v>135</v>
      </c>
      <c r="BK186" s="171">
        <f>ROUND(I186*H186,2)</f>
        <v>0</v>
      </c>
      <c r="BL186" s="16" t="s">
        <v>208</v>
      </c>
      <c r="BM186" s="16" t="s">
        <v>357</v>
      </c>
    </row>
    <row r="187" s="11" customFormat="1">
      <c r="B187" s="172"/>
      <c r="D187" s="173" t="s">
        <v>137</v>
      </c>
      <c r="E187" s="174" t="s">
        <v>1</v>
      </c>
      <c r="F187" s="175" t="s">
        <v>358</v>
      </c>
      <c r="H187" s="174" t="s">
        <v>1</v>
      </c>
      <c r="I187" s="176"/>
      <c r="L187" s="172"/>
      <c r="M187" s="177"/>
      <c r="N187" s="178"/>
      <c r="O187" s="178"/>
      <c r="P187" s="178"/>
      <c r="Q187" s="178"/>
      <c r="R187" s="178"/>
      <c r="S187" s="178"/>
      <c r="T187" s="179"/>
      <c r="AT187" s="174" t="s">
        <v>137</v>
      </c>
      <c r="AU187" s="174" t="s">
        <v>135</v>
      </c>
      <c r="AV187" s="11" t="s">
        <v>82</v>
      </c>
      <c r="AW187" s="11" t="s">
        <v>36</v>
      </c>
      <c r="AX187" s="11" t="s">
        <v>74</v>
      </c>
      <c r="AY187" s="174" t="s">
        <v>126</v>
      </c>
    </row>
    <row r="188" s="12" customFormat="1">
      <c r="B188" s="180"/>
      <c r="D188" s="173" t="s">
        <v>137</v>
      </c>
      <c r="E188" s="181" t="s">
        <v>1</v>
      </c>
      <c r="F188" s="182" t="s">
        <v>135</v>
      </c>
      <c r="H188" s="183">
        <v>2</v>
      </c>
      <c r="I188" s="184"/>
      <c r="L188" s="180"/>
      <c r="M188" s="185"/>
      <c r="N188" s="186"/>
      <c r="O188" s="186"/>
      <c r="P188" s="186"/>
      <c r="Q188" s="186"/>
      <c r="R188" s="186"/>
      <c r="S188" s="186"/>
      <c r="T188" s="187"/>
      <c r="AT188" s="181" t="s">
        <v>137</v>
      </c>
      <c r="AU188" s="181" t="s">
        <v>135</v>
      </c>
      <c r="AV188" s="12" t="s">
        <v>135</v>
      </c>
      <c r="AW188" s="12" t="s">
        <v>36</v>
      </c>
      <c r="AX188" s="12" t="s">
        <v>74</v>
      </c>
      <c r="AY188" s="181" t="s">
        <v>126</v>
      </c>
    </row>
    <row r="189" s="11" customFormat="1">
      <c r="B189" s="172"/>
      <c r="D189" s="173" t="s">
        <v>137</v>
      </c>
      <c r="E189" s="174" t="s">
        <v>1</v>
      </c>
      <c r="F189" s="175" t="s">
        <v>359</v>
      </c>
      <c r="H189" s="174" t="s">
        <v>1</v>
      </c>
      <c r="I189" s="176"/>
      <c r="L189" s="172"/>
      <c r="M189" s="177"/>
      <c r="N189" s="178"/>
      <c r="O189" s="178"/>
      <c r="P189" s="178"/>
      <c r="Q189" s="178"/>
      <c r="R189" s="178"/>
      <c r="S189" s="178"/>
      <c r="T189" s="179"/>
      <c r="AT189" s="174" t="s">
        <v>137</v>
      </c>
      <c r="AU189" s="174" t="s">
        <v>135</v>
      </c>
      <c r="AV189" s="11" t="s">
        <v>82</v>
      </c>
      <c r="AW189" s="11" t="s">
        <v>36</v>
      </c>
      <c r="AX189" s="11" t="s">
        <v>74</v>
      </c>
      <c r="AY189" s="174" t="s">
        <v>126</v>
      </c>
    </row>
    <row r="190" s="12" customFormat="1">
      <c r="B190" s="180"/>
      <c r="D190" s="173" t="s">
        <v>137</v>
      </c>
      <c r="E190" s="181" t="s">
        <v>1</v>
      </c>
      <c r="F190" s="182" t="s">
        <v>82</v>
      </c>
      <c r="H190" s="183">
        <v>1</v>
      </c>
      <c r="I190" s="184"/>
      <c r="L190" s="180"/>
      <c r="M190" s="185"/>
      <c r="N190" s="186"/>
      <c r="O190" s="186"/>
      <c r="P190" s="186"/>
      <c r="Q190" s="186"/>
      <c r="R190" s="186"/>
      <c r="S190" s="186"/>
      <c r="T190" s="187"/>
      <c r="AT190" s="181" t="s">
        <v>137</v>
      </c>
      <c r="AU190" s="181" t="s">
        <v>135</v>
      </c>
      <c r="AV190" s="12" t="s">
        <v>135</v>
      </c>
      <c r="AW190" s="12" t="s">
        <v>36</v>
      </c>
      <c r="AX190" s="12" t="s">
        <v>74</v>
      </c>
      <c r="AY190" s="181" t="s">
        <v>126</v>
      </c>
    </row>
    <row r="191" s="13" customFormat="1">
      <c r="B191" s="188"/>
      <c r="D191" s="173" t="s">
        <v>137</v>
      </c>
      <c r="E191" s="189" t="s">
        <v>1</v>
      </c>
      <c r="F191" s="190" t="s">
        <v>164</v>
      </c>
      <c r="H191" s="191">
        <v>3</v>
      </c>
      <c r="I191" s="192"/>
      <c r="L191" s="188"/>
      <c r="M191" s="193"/>
      <c r="N191" s="194"/>
      <c r="O191" s="194"/>
      <c r="P191" s="194"/>
      <c r="Q191" s="194"/>
      <c r="R191" s="194"/>
      <c r="S191" s="194"/>
      <c r="T191" s="195"/>
      <c r="AT191" s="189" t="s">
        <v>137</v>
      </c>
      <c r="AU191" s="189" t="s">
        <v>135</v>
      </c>
      <c r="AV191" s="13" t="s">
        <v>134</v>
      </c>
      <c r="AW191" s="13" t="s">
        <v>36</v>
      </c>
      <c r="AX191" s="13" t="s">
        <v>82</v>
      </c>
      <c r="AY191" s="189" t="s">
        <v>126</v>
      </c>
    </row>
    <row r="192" s="1" customFormat="1" ht="16.5" customHeight="1">
      <c r="B192" s="159"/>
      <c r="C192" s="160" t="s">
        <v>360</v>
      </c>
      <c r="D192" s="160" t="s">
        <v>129</v>
      </c>
      <c r="E192" s="161" t="s">
        <v>361</v>
      </c>
      <c r="F192" s="162" t="s">
        <v>362</v>
      </c>
      <c r="G192" s="163" t="s">
        <v>262</v>
      </c>
      <c r="H192" s="196"/>
      <c r="I192" s="165"/>
      <c r="J192" s="166">
        <f>ROUND(I192*H192,2)</f>
        <v>0</v>
      </c>
      <c r="K192" s="162" t="s">
        <v>133</v>
      </c>
      <c r="L192" s="34"/>
      <c r="M192" s="167" t="s">
        <v>1</v>
      </c>
      <c r="N192" s="168" t="s">
        <v>46</v>
      </c>
      <c r="O192" s="64"/>
      <c r="P192" s="169">
        <f>O192*H192</f>
        <v>0</v>
      </c>
      <c r="Q192" s="169">
        <v>0</v>
      </c>
      <c r="R192" s="169">
        <f>Q192*H192</f>
        <v>0</v>
      </c>
      <c r="S192" s="169">
        <v>0</v>
      </c>
      <c r="T192" s="170">
        <f>S192*H192</f>
        <v>0</v>
      </c>
      <c r="AR192" s="16" t="s">
        <v>208</v>
      </c>
      <c r="AT192" s="16" t="s">
        <v>129</v>
      </c>
      <c r="AU192" s="16" t="s">
        <v>135</v>
      </c>
      <c r="AY192" s="16" t="s">
        <v>126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6" t="s">
        <v>135</v>
      </c>
      <c r="BK192" s="171">
        <f>ROUND(I192*H192,2)</f>
        <v>0</v>
      </c>
      <c r="BL192" s="16" t="s">
        <v>208</v>
      </c>
      <c r="BM192" s="16" t="s">
        <v>363</v>
      </c>
    </row>
    <row r="193" s="10" customFormat="1" ht="22.8" customHeight="1">
      <c r="B193" s="146"/>
      <c r="D193" s="147" t="s">
        <v>73</v>
      </c>
      <c r="E193" s="157" t="s">
        <v>364</v>
      </c>
      <c r="F193" s="157" t="s">
        <v>365</v>
      </c>
      <c r="I193" s="149"/>
      <c r="J193" s="158">
        <f>BK193</f>
        <v>0</v>
      </c>
      <c r="L193" s="146"/>
      <c r="M193" s="151"/>
      <c r="N193" s="152"/>
      <c r="O193" s="152"/>
      <c r="P193" s="153">
        <f>SUM(P194:P208)</f>
        <v>0</v>
      </c>
      <c r="Q193" s="152"/>
      <c r="R193" s="153">
        <f>SUM(R194:R208)</f>
        <v>0.07099975</v>
      </c>
      <c r="S193" s="152"/>
      <c r="T193" s="154">
        <f>SUM(T194:T208)</f>
        <v>0</v>
      </c>
      <c r="AR193" s="147" t="s">
        <v>135</v>
      </c>
      <c r="AT193" s="155" t="s">
        <v>73</v>
      </c>
      <c r="AU193" s="155" t="s">
        <v>82</v>
      </c>
      <c r="AY193" s="147" t="s">
        <v>126</v>
      </c>
      <c r="BK193" s="156">
        <f>SUM(BK194:BK208)</f>
        <v>0</v>
      </c>
    </row>
    <row r="194" s="1" customFormat="1" ht="16.5" customHeight="1">
      <c r="B194" s="159"/>
      <c r="C194" s="160" t="s">
        <v>366</v>
      </c>
      <c r="D194" s="160" t="s">
        <v>129</v>
      </c>
      <c r="E194" s="161" t="s">
        <v>367</v>
      </c>
      <c r="F194" s="162" t="s">
        <v>368</v>
      </c>
      <c r="G194" s="163" t="s">
        <v>157</v>
      </c>
      <c r="H194" s="164">
        <v>19.5</v>
      </c>
      <c r="I194" s="165"/>
      <c r="J194" s="166">
        <f>ROUND(I194*H194,2)</f>
        <v>0</v>
      </c>
      <c r="K194" s="162" t="s">
        <v>133</v>
      </c>
      <c r="L194" s="34"/>
      <c r="M194" s="167" t="s">
        <v>1</v>
      </c>
      <c r="N194" s="168" t="s">
        <v>46</v>
      </c>
      <c r="O194" s="64"/>
      <c r="P194" s="169">
        <f>O194*H194</f>
        <v>0</v>
      </c>
      <c r="Q194" s="169">
        <v>0</v>
      </c>
      <c r="R194" s="169">
        <f>Q194*H194</f>
        <v>0</v>
      </c>
      <c r="S194" s="169">
        <v>0</v>
      </c>
      <c r="T194" s="170">
        <f>S194*H194</f>
        <v>0</v>
      </c>
      <c r="AR194" s="16" t="s">
        <v>208</v>
      </c>
      <c r="AT194" s="16" t="s">
        <v>129</v>
      </c>
      <c r="AU194" s="16" t="s">
        <v>135</v>
      </c>
      <c r="AY194" s="16" t="s">
        <v>126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6" t="s">
        <v>135</v>
      </c>
      <c r="BK194" s="171">
        <f>ROUND(I194*H194,2)</f>
        <v>0</v>
      </c>
      <c r="BL194" s="16" t="s">
        <v>208</v>
      </c>
      <c r="BM194" s="16" t="s">
        <v>369</v>
      </c>
    </row>
    <row r="195" s="1" customFormat="1" ht="16.5" customHeight="1">
      <c r="B195" s="159"/>
      <c r="C195" s="160" t="s">
        <v>370</v>
      </c>
      <c r="D195" s="160" t="s">
        <v>129</v>
      </c>
      <c r="E195" s="161" t="s">
        <v>371</v>
      </c>
      <c r="F195" s="162" t="s">
        <v>372</v>
      </c>
      <c r="G195" s="163" t="s">
        <v>157</v>
      </c>
      <c r="H195" s="164">
        <v>19.5</v>
      </c>
      <c r="I195" s="165"/>
      <c r="J195" s="166">
        <f>ROUND(I195*H195,2)</f>
        <v>0</v>
      </c>
      <c r="K195" s="162" t="s">
        <v>133</v>
      </c>
      <c r="L195" s="34"/>
      <c r="M195" s="167" t="s">
        <v>1</v>
      </c>
      <c r="N195" s="168" t="s">
        <v>46</v>
      </c>
      <c r="O195" s="64"/>
      <c r="P195" s="169">
        <f>O195*H195</f>
        <v>0</v>
      </c>
      <c r="Q195" s="169">
        <v>0</v>
      </c>
      <c r="R195" s="169">
        <f>Q195*H195</f>
        <v>0</v>
      </c>
      <c r="S195" s="169">
        <v>0</v>
      </c>
      <c r="T195" s="170">
        <f>S195*H195</f>
        <v>0</v>
      </c>
      <c r="AR195" s="16" t="s">
        <v>208</v>
      </c>
      <c r="AT195" s="16" t="s">
        <v>129</v>
      </c>
      <c r="AU195" s="16" t="s">
        <v>135</v>
      </c>
      <c r="AY195" s="16" t="s">
        <v>126</v>
      </c>
      <c r="BE195" s="171">
        <f>IF(N195="základní",J195,0)</f>
        <v>0</v>
      </c>
      <c r="BF195" s="171">
        <f>IF(N195="snížená",J195,0)</f>
        <v>0</v>
      </c>
      <c r="BG195" s="171">
        <f>IF(N195="zákl. přenesená",J195,0)</f>
        <v>0</v>
      </c>
      <c r="BH195" s="171">
        <f>IF(N195="sníž. přenesená",J195,0)</f>
        <v>0</v>
      </c>
      <c r="BI195" s="171">
        <f>IF(N195="nulová",J195,0)</f>
        <v>0</v>
      </c>
      <c r="BJ195" s="16" t="s">
        <v>135</v>
      </c>
      <c r="BK195" s="171">
        <f>ROUND(I195*H195,2)</f>
        <v>0</v>
      </c>
      <c r="BL195" s="16" t="s">
        <v>208</v>
      </c>
      <c r="BM195" s="16" t="s">
        <v>373</v>
      </c>
    </row>
    <row r="196" s="1" customFormat="1" ht="16.5" customHeight="1">
      <c r="B196" s="159"/>
      <c r="C196" s="160" t="s">
        <v>374</v>
      </c>
      <c r="D196" s="160" t="s">
        <v>129</v>
      </c>
      <c r="E196" s="161" t="s">
        <v>375</v>
      </c>
      <c r="F196" s="162" t="s">
        <v>376</v>
      </c>
      <c r="G196" s="163" t="s">
        <v>157</v>
      </c>
      <c r="H196" s="164">
        <v>19.5</v>
      </c>
      <c r="I196" s="165"/>
      <c r="J196" s="166">
        <f>ROUND(I196*H196,2)</f>
        <v>0</v>
      </c>
      <c r="K196" s="162" t="s">
        <v>133</v>
      </c>
      <c r="L196" s="34"/>
      <c r="M196" s="167" t="s">
        <v>1</v>
      </c>
      <c r="N196" s="168" t="s">
        <v>46</v>
      </c>
      <c r="O196" s="64"/>
      <c r="P196" s="169">
        <f>O196*H196</f>
        <v>0</v>
      </c>
      <c r="Q196" s="169">
        <v>3.0000000000000001E-05</v>
      </c>
      <c r="R196" s="169">
        <f>Q196*H196</f>
        <v>0.00058500000000000002</v>
      </c>
      <c r="S196" s="169">
        <v>0</v>
      </c>
      <c r="T196" s="170">
        <f>S196*H196</f>
        <v>0</v>
      </c>
      <c r="AR196" s="16" t="s">
        <v>208</v>
      </c>
      <c r="AT196" s="16" t="s">
        <v>129</v>
      </c>
      <c r="AU196" s="16" t="s">
        <v>135</v>
      </c>
      <c r="AY196" s="16" t="s">
        <v>126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6" t="s">
        <v>135</v>
      </c>
      <c r="BK196" s="171">
        <f>ROUND(I196*H196,2)</f>
        <v>0</v>
      </c>
      <c r="BL196" s="16" t="s">
        <v>208</v>
      </c>
      <c r="BM196" s="16" t="s">
        <v>377</v>
      </c>
    </row>
    <row r="197" s="1" customFormat="1" ht="16.5" customHeight="1">
      <c r="B197" s="159"/>
      <c r="C197" s="160" t="s">
        <v>378</v>
      </c>
      <c r="D197" s="160" t="s">
        <v>129</v>
      </c>
      <c r="E197" s="161" t="s">
        <v>379</v>
      </c>
      <c r="F197" s="162" t="s">
        <v>380</v>
      </c>
      <c r="G197" s="163" t="s">
        <v>157</v>
      </c>
      <c r="H197" s="164">
        <v>19.5</v>
      </c>
      <c r="I197" s="165"/>
      <c r="J197" s="166">
        <f>ROUND(I197*H197,2)</f>
        <v>0</v>
      </c>
      <c r="K197" s="162" t="s">
        <v>133</v>
      </c>
      <c r="L197" s="34"/>
      <c r="M197" s="167" t="s">
        <v>1</v>
      </c>
      <c r="N197" s="168" t="s">
        <v>46</v>
      </c>
      <c r="O197" s="64"/>
      <c r="P197" s="169">
        <f>O197*H197</f>
        <v>0</v>
      </c>
      <c r="Q197" s="169">
        <v>0.00029999999999999997</v>
      </c>
      <c r="R197" s="169">
        <f>Q197*H197</f>
        <v>0.0058499999999999993</v>
      </c>
      <c r="S197" s="169">
        <v>0</v>
      </c>
      <c r="T197" s="170">
        <f>S197*H197</f>
        <v>0</v>
      </c>
      <c r="AR197" s="16" t="s">
        <v>208</v>
      </c>
      <c r="AT197" s="16" t="s">
        <v>129</v>
      </c>
      <c r="AU197" s="16" t="s">
        <v>135</v>
      </c>
      <c r="AY197" s="16" t="s">
        <v>126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6" t="s">
        <v>135</v>
      </c>
      <c r="BK197" s="171">
        <f>ROUND(I197*H197,2)</f>
        <v>0</v>
      </c>
      <c r="BL197" s="16" t="s">
        <v>208</v>
      </c>
      <c r="BM197" s="16" t="s">
        <v>381</v>
      </c>
    </row>
    <row r="198" s="12" customFormat="1">
      <c r="B198" s="180"/>
      <c r="D198" s="173" t="s">
        <v>137</v>
      </c>
      <c r="E198" s="181" t="s">
        <v>1</v>
      </c>
      <c r="F198" s="182" t="s">
        <v>169</v>
      </c>
      <c r="H198" s="183">
        <v>19.5</v>
      </c>
      <c r="I198" s="184"/>
      <c r="L198" s="180"/>
      <c r="M198" s="185"/>
      <c r="N198" s="186"/>
      <c r="O198" s="186"/>
      <c r="P198" s="186"/>
      <c r="Q198" s="186"/>
      <c r="R198" s="186"/>
      <c r="S198" s="186"/>
      <c r="T198" s="187"/>
      <c r="AT198" s="181" t="s">
        <v>137</v>
      </c>
      <c r="AU198" s="181" t="s">
        <v>135</v>
      </c>
      <c r="AV198" s="12" t="s">
        <v>135</v>
      </c>
      <c r="AW198" s="12" t="s">
        <v>36</v>
      </c>
      <c r="AX198" s="12" t="s">
        <v>74</v>
      </c>
      <c r="AY198" s="181" t="s">
        <v>126</v>
      </c>
    </row>
    <row r="199" s="13" customFormat="1">
      <c r="B199" s="188"/>
      <c r="D199" s="173" t="s">
        <v>137</v>
      </c>
      <c r="E199" s="189" t="s">
        <v>1</v>
      </c>
      <c r="F199" s="190" t="s">
        <v>164</v>
      </c>
      <c r="H199" s="191">
        <v>19.5</v>
      </c>
      <c r="I199" s="192"/>
      <c r="L199" s="188"/>
      <c r="M199" s="193"/>
      <c r="N199" s="194"/>
      <c r="O199" s="194"/>
      <c r="P199" s="194"/>
      <c r="Q199" s="194"/>
      <c r="R199" s="194"/>
      <c r="S199" s="194"/>
      <c r="T199" s="195"/>
      <c r="AT199" s="189" t="s">
        <v>137</v>
      </c>
      <c r="AU199" s="189" t="s">
        <v>135</v>
      </c>
      <c r="AV199" s="13" t="s">
        <v>134</v>
      </c>
      <c r="AW199" s="13" t="s">
        <v>36</v>
      </c>
      <c r="AX199" s="13" t="s">
        <v>82</v>
      </c>
      <c r="AY199" s="189" t="s">
        <v>126</v>
      </c>
    </row>
    <row r="200" s="1" customFormat="1" ht="16.5" customHeight="1">
      <c r="B200" s="159"/>
      <c r="C200" s="197" t="s">
        <v>382</v>
      </c>
      <c r="D200" s="197" t="s">
        <v>303</v>
      </c>
      <c r="E200" s="198" t="s">
        <v>383</v>
      </c>
      <c r="F200" s="199" t="s">
        <v>384</v>
      </c>
      <c r="G200" s="200" t="s">
        <v>157</v>
      </c>
      <c r="H200" s="201">
        <v>21.449999999999999</v>
      </c>
      <c r="I200" s="202"/>
      <c r="J200" s="203">
        <f>ROUND(I200*H200,2)</f>
        <v>0</v>
      </c>
      <c r="K200" s="199" t="s">
        <v>133</v>
      </c>
      <c r="L200" s="204"/>
      <c r="M200" s="205" t="s">
        <v>1</v>
      </c>
      <c r="N200" s="206" t="s">
        <v>46</v>
      </c>
      <c r="O200" s="64"/>
      <c r="P200" s="169">
        <f>O200*H200</f>
        <v>0</v>
      </c>
      <c r="Q200" s="169">
        <v>0.0028700000000000002</v>
      </c>
      <c r="R200" s="169">
        <f>Q200*H200</f>
        <v>0.061561499999999998</v>
      </c>
      <c r="S200" s="169">
        <v>0</v>
      </c>
      <c r="T200" s="170">
        <f>S200*H200</f>
        <v>0</v>
      </c>
      <c r="AR200" s="16" t="s">
        <v>290</v>
      </c>
      <c r="AT200" s="16" t="s">
        <v>303</v>
      </c>
      <c r="AU200" s="16" t="s">
        <v>135</v>
      </c>
      <c r="AY200" s="16" t="s">
        <v>126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6" t="s">
        <v>135</v>
      </c>
      <c r="BK200" s="171">
        <f>ROUND(I200*H200,2)</f>
        <v>0</v>
      </c>
      <c r="BL200" s="16" t="s">
        <v>208</v>
      </c>
      <c r="BM200" s="16" t="s">
        <v>385</v>
      </c>
    </row>
    <row r="201" s="12" customFormat="1">
      <c r="B201" s="180"/>
      <c r="D201" s="173" t="s">
        <v>137</v>
      </c>
      <c r="F201" s="182" t="s">
        <v>386</v>
      </c>
      <c r="H201" s="183">
        <v>21.449999999999999</v>
      </c>
      <c r="I201" s="184"/>
      <c r="L201" s="180"/>
      <c r="M201" s="185"/>
      <c r="N201" s="186"/>
      <c r="O201" s="186"/>
      <c r="P201" s="186"/>
      <c r="Q201" s="186"/>
      <c r="R201" s="186"/>
      <c r="S201" s="186"/>
      <c r="T201" s="187"/>
      <c r="AT201" s="181" t="s">
        <v>137</v>
      </c>
      <c r="AU201" s="181" t="s">
        <v>135</v>
      </c>
      <c r="AV201" s="12" t="s">
        <v>135</v>
      </c>
      <c r="AW201" s="12" t="s">
        <v>3</v>
      </c>
      <c r="AX201" s="12" t="s">
        <v>82</v>
      </c>
      <c r="AY201" s="181" t="s">
        <v>126</v>
      </c>
    </row>
    <row r="202" s="1" customFormat="1" ht="16.5" customHeight="1">
      <c r="B202" s="159"/>
      <c r="C202" s="160" t="s">
        <v>387</v>
      </c>
      <c r="D202" s="160" t="s">
        <v>129</v>
      </c>
      <c r="E202" s="161" t="s">
        <v>388</v>
      </c>
      <c r="F202" s="162" t="s">
        <v>389</v>
      </c>
      <c r="G202" s="163" t="s">
        <v>142</v>
      </c>
      <c r="H202" s="164">
        <v>17.359999999999999</v>
      </c>
      <c r="I202" s="165"/>
      <c r="J202" s="166">
        <f>ROUND(I202*H202,2)</f>
        <v>0</v>
      </c>
      <c r="K202" s="162" t="s">
        <v>133</v>
      </c>
      <c r="L202" s="34"/>
      <c r="M202" s="167" t="s">
        <v>1</v>
      </c>
      <c r="N202" s="168" t="s">
        <v>46</v>
      </c>
      <c r="O202" s="64"/>
      <c r="P202" s="169">
        <f>O202*H202</f>
        <v>0</v>
      </c>
      <c r="Q202" s="169">
        <v>2.0000000000000002E-05</v>
      </c>
      <c r="R202" s="169">
        <f>Q202*H202</f>
        <v>0.00034720000000000004</v>
      </c>
      <c r="S202" s="169">
        <v>0</v>
      </c>
      <c r="T202" s="170">
        <f>S202*H202</f>
        <v>0</v>
      </c>
      <c r="AR202" s="16" t="s">
        <v>208</v>
      </c>
      <c r="AT202" s="16" t="s">
        <v>129</v>
      </c>
      <c r="AU202" s="16" t="s">
        <v>135</v>
      </c>
      <c r="AY202" s="16" t="s">
        <v>126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6" t="s">
        <v>135</v>
      </c>
      <c r="BK202" s="171">
        <f>ROUND(I202*H202,2)</f>
        <v>0</v>
      </c>
      <c r="BL202" s="16" t="s">
        <v>208</v>
      </c>
      <c r="BM202" s="16" t="s">
        <v>390</v>
      </c>
    </row>
    <row r="203" s="12" customFormat="1">
      <c r="B203" s="180"/>
      <c r="D203" s="173" t="s">
        <v>137</v>
      </c>
      <c r="E203" s="181" t="s">
        <v>1</v>
      </c>
      <c r="F203" s="182" t="s">
        <v>391</v>
      </c>
      <c r="H203" s="183">
        <v>17.359999999999999</v>
      </c>
      <c r="I203" s="184"/>
      <c r="L203" s="180"/>
      <c r="M203" s="185"/>
      <c r="N203" s="186"/>
      <c r="O203" s="186"/>
      <c r="P203" s="186"/>
      <c r="Q203" s="186"/>
      <c r="R203" s="186"/>
      <c r="S203" s="186"/>
      <c r="T203" s="187"/>
      <c r="AT203" s="181" t="s">
        <v>137</v>
      </c>
      <c r="AU203" s="181" t="s">
        <v>135</v>
      </c>
      <c r="AV203" s="12" t="s">
        <v>135</v>
      </c>
      <c r="AW203" s="12" t="s">
        <v>36</v>
      </c>
      <c r="AX203" s="12" t="s">
        <v>82</v>
      </c>
      <c r="AY203" s="181" t="s">
        <v>126</v>
      </c>
    </row>
    <row r="204" s="1" customFormat="1" ht="16.5" customHeight="1">
      <c r="B204" s="159"/>
      <c r="C204" s="197" t="s">
        <v>392</v>
      </c>
      <c r="D204" s="197" t="s">
        <v>303</v>
      </c>
      <c r="E204" s="198" t="s">
        <v>393</v>
      </c>
      <c r="F204" s="199" t="s">
        <v>394</v>
      </c>
      <c r="G204" s="200" t="s">
        <v>211</v>
      </c>
      <c r="H204" s="201">
        <v>17.707000000000001</v>
      </c>
      <c r="I204" s="202"/>
      <c r="J204" s="203">
        <f>ROUND(I204*H204,2)</f>
        <v>0</v>
      </c>
      <c r="K204" s="199" t="s">
        <v>133</v>
      </c>
      <c r="L204" s="204"/>
      <c r="M204" s="205" t="s">
        <v>1</v>
      </c>
      <c r="N204" s="206" t="s">
        <v>46</v>
      </c>
      <c r="O204" s="64"/>
      <c r="P204" s="169">
        <f>O204*H204</f>
        <v>0</v>
      </c>
      <c r="Q204" s="169">
        <v>0.00014999999999999999</v>
      </c>
      <c r="R204" s="169">
        <f>Q204*H204</f>
        <v>0.0026560500000000001</v>
      </c>
      <c r="S204" s="169">
        <v>0</v>
      </c>
      <c r="T204" s="170">
        <f>S204*H204</f>
        <v>0</v>
      </c>
      <c r="AR204" s="16" t="s">
        <v>290</v>
      </c>
      <c r="AT204" s="16" t="s">
        <v>303</v>
      </c>
      <c r="AU204" s="16" t="s">
        <v>135</v>
      </c>
      <c r="AY204" s="16" t="s">
        <v>126</v>
      </c>
      <c r="BE204" s="171">
        <f>IF(N204="základní",J204,0)</f>
        <v>0</v>
      </c>
      <c r="BF204" s="171">
        <f>IF(N204="snížená",J204,0)</f>
        <v>0</v>
      </c>
      <c r="BG204" s="171">
        <f>IF(N204="zákl. přenesená",J204,0)</f>
        <v>0</v>
      </c>
      <c r="BH204" s="171">
        <f>IF(N204="sníž. přenesená",J204,0)</f>
        <v>0</v>
      </c>
      <c r="BI204" s="171">
        <f>IF(N204="nulová",J204,0)</f>
        <v>0</v>
      </c>
      <c r="BJ204" s="16" t="s">
        <v>135</v>
      </c>
      <c r="BK204" s="171">
        <f>ROUND(I204*H204,2)</f>
        <v>0</v>
      </c>
      <c r="BL204" s="16" t="s">
        <v>208</v>
      </c>
      <c r="BM204" s="16" t="s">
        <v>395</v>
      </c>
    </row>
    <row r="205" s="12" customFormat="1">
      <c r="B205" s="180"/>
      <c r="D205" s="173" t="s">
        <v>137</v>
      </c>
      <c r="F205" s="182" t="s">
        <v>396</v>
      </c>
      <c r="H205" s="183">
        <v>17.707000000000001</v>
      </c>
      <c r="I205" s="184"/>
      <c r="L205" s="180"/>
      <c r="M205" s="185"/>
      <c r="N205" s="186"/>
      <c r="O205" s="186"/>
      <c r="P205" s="186"/>
      <c r="Q205" s="186"/>
      <c r="R205" s="186"/>
      <c r="S205" s="186"/>
      <c r="T205" s="187"/>
      <c r="AT205" s="181" t="s">
        <v>137</v>
      </c>
      <c r="AU205" s="181" t="s">
        <v>135</v>
      </c>
      <c r="AV205" s="12" t="s">
        <v>135</v>
      </c>
      <c r="AW205" s="12" t="s">
        <v>3</v>
      </c>
      <c r="AX205" s="12" t="s">
        <v>82</v>
      </c>
      <c r="AY205" s="181" t="s">
        <v>126</v>
      </c>
    </row>
    <row r="206" s="1" customFormat="1" ht="16.5" customHeight="1">
      <c r="B206" s="159"/>
      <c r="C206" s="160" t="s">
        <v>397</v>
      </c>
      <c r="D206" s="160" t="s">
        <v>129</v>
      </c>
      <c r="E206" s="161" t="s">
        <v>398</v>
      </c>
      <c r="F206" s="162" t="s">
        <v>399</v>
      </c>
      <c r="G206" s="163" t="s">
        <v>142</v>
      </c>
      <c r="H206" s="164">
        <v>1.2</v>
      </c>
      <c r="I206" s="165"/>
      <c r="J206" s="166">
        <f>ROUND(I206*H206,2)</f>
        <v>0</v>
      </c>
      <c r="K206" s="162" t="s">
        <v>133</v>
      </c>
      <c r="L206" s="34"/>
      <c r="M206" s="167" t="s">
        <v>1</v>
      </c>
      <c r="N206" s="168" t="s">
        <v>46</v>
      </c>
      <c r="O206" s="64"/>
      <c r="P206" s="169">
        <f>O206*H206</f>
        <v>0</v>
      </c>
      <c r="Q206" s="169">
        <v>0</v>
      </c>
      <c r="R206" s="169">
        <f>Q206*H206</f>
        <v>0</v>
      </c>
      <c r="S206" s="169">
        <v>0</v>
      </c>
      <c r="T206" s="170">
        <f>S206*H206</f>
        <v>0</v>
      </c>
      <c r="AR206" s="16" t="s">
        <v>208</v>
      </c>
      <c r="AT206" s="16" t="s">
        <v>129</v>
      </c>
      <c r="AU206" s="16" t="s">
        <v>135</v>
      </c>
      <c r="AY206" s="16" t="s">
        <v>126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6" t="s">
        <v>135</v>
      </c>
      <c r="BK206" s="171">
        <f>ROUND(I206*H206,2)</f>
        <v>0</v>
      </c>
      <c r="BL206" s="16" t="s">
        <v>208</v>
      </c>
      <c r="BM206" s="16" t="s">
        <v>400</v>
      </c>
    </row>
    <row r="207" s="1" customFormat="1" ht="16.5" customHeight="1">
      <c r="B207" s="159"/>
      <c r="C207" s="197" t="s">
        <v>401</v>
      </c>
      <c r="D207" s="197" t="s">
        <v>303</v>
      </c>
      <c r="E207" s="198" t="s">
        <v>402</v>
      </c>
      <c r="F207" s="199" t="s">
        <v>403</v>
      </c>
      <c r="G207" s="200" t="s">
        <v>142</v>
      </c>
      <c r="H207" s="201">
        <v>1.2</v>
      </c>
      <c r="I207" s="202"/>
      <c r="J207" s="203">
        <f>ROUND(I207*H207,2)</f>
        <v>0</v>
      </c>
      <c r="K207" s="199" t="s">
        <v>1</v>
      </c>
      <c r="L207" s="204"/>
      <c r="M207" s="205" t="s">
        <v>1</v>
      </c>
      <c r="N207" s="206" t="s">
        <v>46</v>
      </c>
      <c r="O207" s="64"/>
      <c r="P207" s="169">
        <f>O207*H207</f>
        <v>0</v>
      </c>
      <c r="Q207" s="169">
        <v>0</v>
      </c>
      <c r="R207" s="169">
        <f>Q207*H207</f>
        <v>0</v>
      </c>
      <c r="S207" s="169">
        <v>0</v>
      </c>
      <c r="T207" s="170">
        <f>S207*H207</f>
        <v>0</v>
      </c>
      <c r="AR207" s="16" t="s">
        <v>290</v>
      </c>
      <c r="AT207" s="16" t="s">
        <v>303</v>
      </c>
      <c r="AU207" s="16" t="s">
        <v>135</v>
      </c>
      <c r="AY207" s="16" t="s">
        <v>126</v>
      </c>
      <c r="BE207" s="171">
        <f>IF(N207="základní",J207,0)</f>
        <v>0</v>
      </c>
      <c r="BF207" s="171">
        <f>IF(N207="snížená",J207,0)</f>
        <v>0</v>
      </c>
      <c r="BG207" s="171">
        <f>IF(N207="zákl. přenesená",J207,0)</f>
        <v>0</v>
      </c>
      <c r="BH207" s="171">
        <f>IF(N207="sníž. přenesená",J207,0)</f>
        <v>0</v>
      </c>
      <c r="BI207" s="171">
        <f>IF(N207="nulová",J207,0)</f>
        <v>0</v>
      </c>
      <c r="BJ207" s="16" t="s">
        <v>135</v>
      </c>
      <c r="BK207" s="171">
        <f>ROUND(I207*H207,2)</f>
        <v>0</v>
      </c>
      <c r="BL207" s="16" t="s">
        <v>208</v>
      </c>
      <c r="BM207" s="16" t="s">
        <v>404</v>
      </c>
    </row>
    <row r="208" s="1" customFormat="1" ht="16.5" customHeight="1">
      <c r="B208" s="159"/>
      <c r="C208" s="160" t="s">
        <v>405</v>
      </c>
      <c r="D208" s="160" t="s">
        <v>129</v>
      </c>
      <c r="E208" s="161" t="s">
        <v>406</v>
      </c>
      <c r="F208" s="162" t="s">
        <v>407</v>
      </c>
      <c r="G208" s="163" t="s">
        <v>262</v>
      </c>
      <c r="H208" s="196"/>
      <c r="I208" s="165"/>
      <c r="J208" s="166">
        <f>ROUND(I208*H208,2)</f>
        <v>0</v>
      </c>
      <c r="K208" s="162" t="s">
        <v>133</v>
      </c>
      <c r="L208" s="34"/>
      <c r="M208" s="167" t="s">
        <v>1</v>
      </c>
      <c r="N208" s="168" t="s">
        <v>46</v>
      </c>
      <c r="O208" s="64"/>
      <c r="P208" s="169">
        <f>O208*H208</f>
        <v>0</v>
      </c>
      <c r="Q208" s="169">
        <v>0</v>
      </c>
      <c r="R208" s="169">
        <f>Q208*H208</f>
        <v>0</v>
      </c>
      <c r="S208" s="169">
        <v>0</v>
      </c>
      <c r="T208" s="170">
        <f>S208*H208</f>
        <v>0</v>
      </c>
      <c r="AR208" s="16" t="s">
        <v>208</v>
      </c>
      <c r="AT208" s="16" t="s">
        <v>129</v>
      </c>
      <c r="AU208" s="16" t="s">
        <v>135</v>
      </c>
      <c r="AY208" s="16" t="s">
        <v>126</v>
      </c>
      <c r="BE208" s="171">
        <f>IF(N208="základní",J208,0)</f>
        <v>0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16" t="s">
        <v>135</v>
      </c>
      <c r="BK208" s="171">
        <f>ROUND(I208*H208,2)</f>
        <v>0</v>
      </c>
      <c r="BL208" s="16" t="s">
        <v>208</v>
      </c>
      <c r="BM208" s="16" t="s">
        <v>408</v>
      </c>
    </row>
    <row r="209" s="10" customFormat="1" ht="22.8" customHeight="1">
      <c r="B209" s="146"/>
      <c r="D209" s="147" t="s">
        <v>73</v>
      </c>
      <c r="E209" s="157" t="s">
        <v>409</v>
      </c>
      <c r="F209" s="157" t="s">
        <v>410</v>
      </c>
      <c r="I209" s="149"/>
      <c r="J209" s="158">
        <f>BK209</f>
        <v>0</v>
      </c>
      <c r="L209" s="146"/>
      <c r="M209" s="151"/>
      <c r="N209" s="152"/>
      <c r="O209" s="152"/>
      <c r="P209" s="153">
        <f>SUM(P210:P211)</f>
        <v>0</v>
      </c>
      <c r="Q209" s="152"/>
      <c r="R209" s="153">
        <f>SUM(R210:R211)</f>
        <v>0.00075999999999999993</v>
      </c>
      <c r="S209" s="152"/>
      <c r="T209" s="154">
        <f>SUM(T210:T211)</f>
        <v>0</v>
      </c>
      <c r="AR209" s="147" t="s">
        <v>135</v>
      </c>
      <c r="AT209" s="155" t="s">
        <v>73</v>
      </c>
      <c r="AU209" s="155" t="s">
        <v>82</v>
      </c>
      <c r="AY209" s="147" t="s">
        <v>126</v>
      </c>
      <c r="BK209" s="156">
        <f>SUM(BK210:BK211)</f>
        <v>0</v>
      </c>
    </row>
    <row r="210" s="1" customFormat="1" ht="16.5" customHeight="1">
      <c r="B210" s="159"/>
      <c r="C210" s="160" t="s">
        <v>411</v>
      </c>
      <c r="D210" s="160" t="s">
        <v>129</v>
      </c>
      <c r="E210" s="161" t="s">
        <v>412</v>
      </c>
      <c r="F210" s="162" t="s">
        <v>413</v>
      </c>
      <c r="G210" s="163" t="s">
        <v>157</v>
      </c>
      <c r="H210" s="164">
        <v>1.2</v>
      </c>
      <c r="I210" s="165"/>
      <c r="J210" s="166">
        <f>ROUND(I210*H210,2)</f>
        <v>0</v>
      </c>
      <c r="K210" s="162" t="s">
        <v>133</v>
      </c>
      <c r="L210" s="34"/>
      <c r="M210" s="167" t="s">
        <v>1</v>
      </c>
      <c r="N210" s="168" t="s">
        <v>46</v>
      </c>
      <c r="O210" s="64"/>
      <c r="P210" s="169">
        <f>O210*H210</f>
        <v>0</v>
      </c>
      <c r="Q210" s="169">
        <v>0.00020000000000000001</v>
      </c>
      <c r="R210" s="169">
        <f>Q210*H210</f>
        <v>0.00024000000000000001</v>
      </c>
      <c r="S210" s="169">
        <v>0</v>
      </c>
      <c r="T210" s="170">
        <f>S210*H210</f>
        <v>0</v>
      </c>
      <c r="AR210" s="16" t="s">
        <v>208</v>
      </c>
      <c r="AT210" s="16" t="s">
        <v>129</v>
      </c>
      <c r="AU210" s="16" t="s">
        <v>135</v>
      </c>
      <c r="AY210" s="16" t="s">
        <v>126</v>
      </c>
      <c r="BE210" s="171">
        <f>IF(N210="základní",J210,0)</f>
        <v>0</v>
      </c>
      <c r="BF210" s="171">
        <f>IF(N210="snížená",J210,0)</f>
        <v>0</v>
      </c>
      <c r="BG210" s="171">
        <f>IF(N210="zákl. přenesená",J210,0)</f>
        <v>0</v>
      </c>
      <c r="BH210" s="171">
        <f>IF(N210="sníž. přenesená",J210,0)</f>
        <v>0</v>
      </c>
      <c r="BI210" s="171">
        <f>IF(N210="nulová",J210,0)</f>
        <v>0</v>
      </c>
      <c r="BJ210" s="16" t="s">
        <v>135</v>
      </c>
      <c r="BK210" s="171">
        <f>ROUND(I210*H210,2)</f>
        <v>0</v>
      </c>
      <c r="BL210" s="16" t="s">
        <v>208</v>
      </c>
      <c r="BM210" s="16" t="s">
        <v>414</v>
      </c>
    </row>
    <row r="211" s="1" customFormat="1" ht="16.5" customHeight="1">
      <c r="B211" s="159"/>
      <c r="C211" s="160" t="s">
        <v>415</v>
      </c>
      <c r="D211" s="160" t="s">
        <v>129</v>
      </c>
      <c r="E211" s="161" t="s">
        <v>416</v>
      </c>
      <c r="F211" s="162" t="s">
        <v>417</v>
      </c>
      <c r="G211" s="163" t="s">
        <v>418</v>
      </c>
      <c r="H211" s="164">
        <v>4</v>
      </c>
      <c r="I211" s="165"/>
      <c r="J211" s="166">
        <f>ROUND(I211*H211,2)</f>
        <v>0</v>
      </c>
      <c r="K211" s="162" t="s">
        <v>133</v>
      </c>
      <c r="L211" s="34"/>
      <c r="M211" s="167" t="s">
        <v>1</v>
      </c>
      <c r="N211" s="168" t="s">
        <v>46</v>
      </c>
      <c r="O211" s="64"/>
      <c r="P211" s="169">
        <f>O211*H211</f>
        <v>0</v>
      </c>
      <c r="Q211" s="169">
        <v>0.00012999999999999999</v>
      </c>
      <c r="R211" s="169">
        <f>Q211*H211</f>
        <v>0.00051999999999999995</v>
      </c>
      <c r="S211" s="169">
        <v>0</v>
      </c>
      <c r="T211" s="170">
        <f>S211*H211</f>
        <v>0</v>
      </c>
      <c r="AR211" s="16" t="s">
        <v>208</v>
      </c>
      <c r="AT211" s="16" t="s">
        <v>129</v>
      </c>
      <c r="AU211" s="16" t="s">
        <v>135</v>
      </c>
      <c r="AY211" s="16" t="s">
        <v>126</v>
      </c>
      <c r="BE211" s="171">
        <f>IF(N211="základní",J211,0)</f>
        <v>0</v>
      </c>
      <c r="BF211" s="171">
        <f>IF(N211="snížená",J211,0)</f>
        <v>0</v>
      </c>
      <c r="BG211" s="171">
        <f>IF(N211="zákl. přenesená",J211,0)</f>
        <v>0</v>
      </c>
      <c r="BH211" s="171">
        <f>IF(N211="sníž. přenesená",J211,0)</f>
        <v>0</v>
      </c>
      <c r="BI211" s="171">
        <f>IF(N211="nulová",J211,0)</f>
        <v>0</v>
      </c>
      <c r="BJ211" s="16" t="s">
        <v>135</v>
      </c>
      <c r="BK211" s="171">
        <f>ROUND(I211*H211,2)</f>
        <v>0</v>
      </c>
      <c r="BL211" s="16" t="s">
        <v>208</v>
      </c>
      <c r="BM211" s="16" t="s">
        <v>419</v>
      </c>
    </row>
    <row r="212" s="10" customFormat="1" ht="22.8" customHeight="1">
      <c r="B212" s="146"/>
      <c r="D212" s="147" t="s">
        <v>73</v>
      </c>
      <c r="E212" s="157" t="s">
        <v>420</v>
      </c>
      <c r="F212" s="157" t="s">
        <v>421</v>
      </c>
      <c r="I212" s="149"/>
      <c r="J212" s="158">
        <f>BK212</f>
        <v>0</v>
      </c>
      <c r="L212" s="146"/>
      <c r="M212" s="151"/>
      <c r="N212" s="152"/>
      <c r="O212" s="152"/>
      <c r="P212" s="153">
        <f>SUM(P213:P225)</f>
        <v>0</v>
      </c>
      <c r="Q212" s="152"/>
      <c r="R212" s="153">
        <f>SUM(R213:R225)</f>
        <v>0.082826250000000004</v>
      </c>
      <c r="S212" s="152"/>
      <c r="T212" s="154">
        <f>SUM(T213:T225)</f>
        <v>0.01546311</v>
      </c>
      <c r="AR212" s="147" t="s">
        <v>135</v>
      </c>
      <c r="AT212" s="155" t="s">
        <v>73</v>
      </c>
      <c r="AU212" s="155" t="s">
        <v>82</v>
      </c>
      <c r="AY212" s="147" t="s">
        <v>126</v>
      </c>
      <c r="BK212" s="156">
        <f>SUM(BK213:BK225)</f>
        <v>0</v>
      </c>
    </row>
    <row r="213" s="1" customFormat="1" ht="16.5" customHeight="1">
      <c r="B213" s="159"/>
      <c r="C213" s="160" t="s">
        <v>422</v>
      </c>
      <c r="D213" s="160" t="s">
        <v>129</v>
      </c>
      <c r="E213" s="161" t="s">
        <v>423</v>
      </c>
      <c r="F213" s="162" t="s">
        <v>424</v>
      </c>
      <c r="G213" s="163" t="s">
        <v>157</v>
      </c>
      <c r="H213" s="164">
        <v>49.881</v>
      </c>
      <c r="I213" s="165"/>
      <c r="J213" s="166">
        <f>ROUND(I213*H213,2)</f>
        <v>0</v>
      </c>
      <c r="K213" s="162" t="s">
        <v>133</v>
      </c>
      <c r="L213" s="34"/>
      <c r="M213" s="167" t="s">
        <v>1</v>
      </c>
      <c r="N213" s="168" t="s">
        <v>46</v>
      </c>
      <c r="O213" s="64"/>
      <c r="P213" s="169">
        <f>O213*H213</f>
        <v>0</v>
      </c>
      <c r="Q213" s="169">
        <v>0.001</v>
      </c>
      <c r="R213" s="169">
        <f>Q213*H213</f>
        <v>0.049881000000000002</v>
      </c>
      <c r="S213" s="169">
        <v>0.00031</v>
      </c>
      <c r="T213" s="170">
        <f>S213*H213</f>
        <v>0.01546311</v>
      </c>
      <c r="AR213" s="16" t="s">
        <v>208</v>
      </c>
      <c r="AT213" s="16" t="s">
        <v>129</v>
      </c>
      <c r="AU213" s="16" t="s">
        <v>135</v>
      </c>
      <c r="AY213" s="16" t="s">
        <v>126</v>
      </c>
      <c r="BE213" s="171">
        <f>IF(N213="základní",J213,0)</f>
        <v>0</v>
      </c>
      <c r="BF213" s="171">
        <f>IF(N213="snížená",J213,0)</f>
        <v>0</v>
      </c>
      <c r="BG213" s="171">
        <f>IF(N213="zákl. přenesená",J213,0)</f>
        <v>0</v>
      </c>
      <c r="BH213" s="171">
        <f>IF(N213="sníž. přenesená",J213,0)</f>
        <v>0</v>
      </c>
      <c r="BI213" s="171">
        <f>IF(N213="nulová",J213,0)</f>
        <v>0</v>
      </c>
      <c r="BJ213" s="16" t="s">
        <v>135</v>
      </c>
      <c r="BK213" s="171">
        <f>ROUND(I213*H213,2)</f>
        <v>0</v>
      </c>
      <c r="BL213" s="16" t="s">
        <v>208</v>
      </c>
      <c r="BM213" s="16" t="s">
        <v>425</v>
      </c>
    </row>
    <row r="214" s="12" customFormat="1">
      <c r="B214" s="180"/>
      <c r="D214" s="173" t="s">
        <v>137</v>
      </c>
      <c r="E214" s="181" t="s">
        <v>1</v>
      </c>
      <c r="F214" s="182" t="s">
        <v>426</v>
      </c>
      <c r="H214" s="183">
        <v>49.881</v>
      </c>
      <c r="I214" s="184"/>
      <c r="L214" s="180"/>
      <c r="M214" s="185"/>
      <c r="N214" s="186"/>
      <c r="O214" s="186"/>
      <c r="P214" s="186"/>
      <c r="Q214" s="186"/>
      <c r="R214" s="186"/>
      <c r="S214" s="186"/>
      <c r="T214" s="187"/>
      <c r="AT214" s="181" t="s">
        <v>137</v>
      </c>
      <c r="AU214" s="181" t="s">
        <v>135</v>
      </c>
      <c r="AV214" s="12" t="s">
        <v>135</v>
      </c>
      <c r="AW214" s="12" t="s">
        <v>36</v>
      </c>
      <c r="AX214" s="12" t="s">
        <v>82</v>
      </c>
      <c r="AY214" s="181" t="s">
        <v>126</v>
      </c>
    </row>
    <row r="215" s="1" customFormat="1" ht="16.5" customHeight="1">
      <c r="B215" s="159"/>
      <c r="C215" s="160" t="s">
        <v>427</v>
      </c>
      <c r="D215" s="160" t="s">
        <v>129</v>
      </c>
      <c r="E215" s="161" t="s">
        <v>428</v>
      </c>
      <c r="F215" s="162" t="s">
        <v>429</v>
      </c>
      <c r="G215" s="163" t="s">
        <v>157</v>
      </c>
      <c r="H215" s="164">
        <v>49.881</v>
      </c>
      <c r="I215" s="165"/>
      <c r="J215" s="166">
        <f>ROUND(I215*H215,2)</f>
        <v>0</v>
      </c>
      <c r="K215" s="162" t="s">
        <v>133</v>
      </c>
      <c r="L215" s="34"/>
      <c r="M215" s="167" t="s">
        <v>1</v>
      </c>
      <c r="N215" s="168" t="s">
        <v>46</v>
      </c>
      <c r="O215" s="64"/>
      <c r="P215" s="169">
        <f>O215*H215</f>
        <v>0</v>
      </c>
      <c r="Q215" s="169">
        <v>0</v>
      </c>
      <c r="R215" s="169">
        <f>Q215*H215</f>
        <v>0</v>
      </c>
      <c r="S215" s="169">
        <v>0</v>
      </c>
      <c r="T215" s="170">
        <f>S215*H215</f>
        <v>0</v>
      </c>
      <c r="AR215" s="16" t="s">
        <v>208</v>
      </c>
      <c r="AT215" s="16" t="s">
        <v>129</v>
      </c>
      <c r="AU215" s="16" t="s">
        <v>135</v>
      </c>
      <c r="AY215" s="16" t="s">
        <v>126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6" t="s">
        <v>135</v>
      </c>
      <c r="BK215" s="171">
        <f>ROUND(I215*H215,2)</f>
        <v>0</v>
      </c>
      <c r="BL215" s="16" t="s">
        <v>208</v>
      </c>
      <c r="BM215" s="16" t="s">
        <v>430</v>
      </c>
    </row>
    <row r="216" s="1" customFormat="1" ht="16.5" customHeight="1">
      <c r="B216" s="159"/>
      <c r="C216" s="160" t="s">
        <v>431</v>
      </c>
      <c r="D216" s="160" t="s">
        <v>129</v>
      </c>
      <c r="E216" s="161" t="s">
        <v>432</v>
      </c>
      <c r="F216" s="162" t="s">
        <v>433</v>
      </c>
      <c r="G216" s="163" t="s">
        <v>157</v>
      </c>
      <c r="H216" s="164">
        <v>49.881</v>
      </c>
      <c r="I216" s="165"/>
      <c r="J216" s="166">
        <f>ROUND(I216*H216,2)</f>
        <v>0</v>
      </c>
      <c r="K216" s="162" t="s">
        <v>133</v>
      </c>
      <c r="L216" s="34"/>
      <c r="M216" s="167" t="s">
        <v>1</v>
      </c>
      <c r="N216" s="168" t="s">
        <v>46</v>
      </c>
      <c r="O216" s="64"/>
      <c r="P216" s="169">
        <f>O216*H216</f>
        <v>0</v>
      </c>
      <c r="Q216" s="169">
        <v>0.00019000000000000001</v>
      </c>
      <c r="R216" s="169">
        <f>Q216*H216</f>
        <v>0.0094773900000000005</v>
      </c>
      <c r="S216" s="169">
        <v>0</v>
      </c>
      <c r="T216" s="170">
        <f>S216*H216</f>
        <v>0</v>
      </c>
      <c r="AR216" s="16" t="s">
        <v>208</v>
      </c>
      <c r="AT216" s="16" t="s">
        <v>129</v>
      </c>
      <c r="AU216" s="16" t="s">
        <v>135</v>
      </c>
      <c r="AY216" s="16" t="s">
        <v>126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6" t="s">
        <v>135</v>
      </c>
      <c r="BK216" s="171">
        <f>ROUND(I216*H216,2)</f>
        <v>0</v>
      </c>
      <c r="BL216" s="16" t="s">
        <v>208</v>
      </c>
      <c r="BM216" s="16" t="s">
        <v>434</v>
      </c>
    </row>
    <row r="217" s="12" customFormat="1">
      <c r="B217" s="180"/>
      <c r="D217" s="173" t="s">
        <v>137</v>
      </c>
      <c r="E217" s="181" t="s">
        <v>1</v>
      </c>
      <c r="F217" s="182" t="s">
        <v>435</v>
      </c>
      <c r="H217" s="183">
        <v>49.881</v>
      </c>
      <c r="I217" s="184"/>
      <c r="L217" s="180"/>
      <c r="M217" s="185"/>
      <c r="N217" s="186"/>
      <c r="O217" s="186"/>
      <c r="P217" s="186"/>
      <c r="Q217" s="186"/>
      <c r="R217" s="186"/>
      <c r="S217" s="186"/>
      <c r="T217" s="187"/>
      <c r="AT217" s="181" t="s">
        <v>137</v>
      </c>
      <c r="AU217" s="181" t="s">
        <v>135</v>
      </c>
      <c r="AV217" s="12" t="s">
        <v>135</v>
      </c>
      <c r="AW217" s="12" t="s">
        <v>36</v>
      </c>
      <c r="AX217" s="12" t="s">
        <v>82</v>
      </c>
      <c r="AY217" s="181" t="s">
        <v>126</v>
      </c>
    </row>
    <row r="218" s="1" customFormat="1" ht="16.5" customHeight="1">
      <c r="B218" s="159"/>
      <c r="C218" s="160" t="s">
        <v>436</v>
      </c>
      <c r="D218" s="160" t="s">
        <v>129</v>
      </c>
      <c r="E218" s="161" t="s">
        <v>437</v>
      </c>
      <c r="F218" s="162" t="s">
        <v>438</v>
      </c>
      <c r="G218" s="163" t="s">
        <v>157</v>
      </c>
      <c r="H218" s="164">
        <v>90.260999999999996</v>
      </c>
      <c r="I218" s="165"/>
      <c r="J218" s="166">
        <f>ROUND(I218*H218,2)</f>
        <v>0</v>
      </c>
      <c r="K218" s="162" t="s">
        <v>133</v>
      </c>
      <c r="L218" s="34"/>
      <c r="M218" s="167" t="s">
        <v>1</v>
      </c>
      <c r="N218" s="168" t="s">
        <v>46</v>
      </c>
      <c r="O218" s="64"/>
      <c r="P218" s="169">
        <f>O218*H218</f>
        <v>0</v>
      </c>
      <c r="Q218" s="169">
        <v>0.00025999999999999998</v>
      </c>
      <c r="R218" s="169">
        <f>Q218*H218</f>
        <v>0.023467859999999997</v>
      </c>
      <c r="S218" s="169">
        <v>0</v>
      </c>
      <c r="T218" s="170">
        <f>S218*H218</f>
        <v>0</v>
      </c>
      <c r="AR218" s="16" t="s">
        <v>208</v>
      </c>
      <c r="AT218" s="16" t="s">
        <v>129</v>
      </c>
      <c r="AU218" s="16" t="s">
        <v>135</v>
      </c>
      <c r="AY218" s="16" t="s">
        <v>126</v>
      </c>
      <c r="BE218" s="171">
        <f>IF(N218="základní",J218,0)</f>
        <v>0</v>
      </c>
      <c r="BF218" s="171">
        <f>IF(N218="snížená",J218,0)</f>
        <v>0</v>
      </c>
      <c r="BG218" s="171">
        <f>IF(N218="zákl. přenesená",J218,0)</f>
        <v>0</v>
      </c>
      <c r="BH218" s="171">
        <f>IF(N218="sníž. přenesená",J218,0)</f>
        <v>0</v>
      </c>
      <c r="BI218" s="171">
        <f>IF(N218="nulová",J218,0)</f>
        <v>0</v>
      </c>
      <c r="BJ218" s="16" t="s">
        <v>135</v>
      </c>
      <c r="BK218" s="171">
        <f>ROUND(I218*H218,2)</f>
        <v>0</v>
      </c>
      <c r="BL218" s="16" t="s">
        <v>208</v>
      </c>
      <c r="BM218" s="16" t="s">
        <v>439</v>
      </c>
    </row>
    <row r="219" s="11" customFormat="1">
      <c r="B219" s="172"/>
      <c r="D219" s="173" t="s">
        <v>137</v>
      </c>
      <c r="E219" s="174" t="s">
        <v>1</v>
      </c>
      <c r="F219" s="175" t="s">
        <v>440</v>
      </c>
      <c r="H219" s="174" t="s">
        <v>1</v>
      </c>
      <c r="I219" s="176"/>
      <c r="L219" s="172"/>
      <c r="M219" s="177"/>
      <c r="N219" s="178"/>
      <c r="O219" s="178"/>
      <c r="P219" s="178"/>
      <c r="Q219" s="178"/>
      <c r="R219" s="178"/>
      <c r="S219" s="178"/>
      <c r="T219" s="179"/>
      <c r="AT219" s="174" t="s">
        <v>137</v>
      </c>
      <c r="AU219" s="174" t="s">
        <v>135</v>
      </c>
      <c r="AV219" s="11" t="s">
        <v>82</v>
      </c>
      <c r="AW219" s="11" t="s">
        <v>36</v>
      </c>
      <c r="AX219" s="11" t="s">
        <v>74</v>
      </c>
      <c r="AY219" s="174" t="s">
        <v>126</v>
      </c>
    </row>
    <row r="220" s="12" customFormat="1">
      <c r="B220" s="180"/>
      <c r="D220" s="173" t="s">
        <v>137</v>
      </c>
      <c r="E220" s="181" t="s">
        <v>1</v>
      </c>
      <c r="F220" s="182" t="s">
        <v>169</v>
      </c>
      <c r="H220" s="183">
        <v>19.5</v>
      </c>
      <c r="I220" s="184"/>
      <c r="L220" s="180"/>
      <c r="M220" s="185"/>
      <c r="N220" s="186"/>
      <c r="O220" s="186"/>
      <c r="P220" s="186"/>
      <c r="Q220" s="186"/>
      <c r="R220" s="186"/>
      <c r="S220" s="186"/>
      <c r="T220" s="187"/>
      <c r="AT220" s="181" t="s">
        <v>137</v>
      </c>
      <c r="AU220" s="181" t="s">
        <v>135</v>
      </c>
      <c r="AV220" s="12" t="s">
        <v>135</v>
      </c>
      <c r="AW220" s="12" t="s">
        <v>36</v>
      </c>
      <c r="AX220" s="12" t="s">
        <v>74</v>
      </c>
      <c r="AY220" s="181" t="s">
        <v>126</v>
      </c>
    </row>
    <row r="221" s="11" customFormat="1">
      <c r="B221" s="172"/>
      <c r="D221" s="173" t="s">
        <v>137</v>
      </c>
      <c r="E221" s="174" t="s">
        <v>1</v>
      </c>
      <c r="F221" s="175" t="s">
        <v>441</v>
      </c>
      <c r="H221" s="174" t="s">
        <v>1</v>
      </c>
      <c r="I221" s="176"/>
      <c r="L221" s="172"/>
      <c r="M221" s="177"/>
      <c r="N221" s="178"/>
      <c r="O221" s="178"/>
      <c r="P221" s="178"/>
      <c r="Q221" s="178"/>
      <c r="R221" s="178"/>
      <c r="S221" s="178"/>
      <c r="T221" s="179"/>
      <c r="AT221" s="174" t="s">
        <v>137</v>
      </c>
      <c r="AU221" s="174" t="s">
        <v>135</v>
      </c>
      <c r="AV221" s="11" t="s">
        <v>82</v>
      </c>
      <c r="AW221" s="11" t="s">
        <v>36</v>
      </c>
      <c r="AX221" s="11" t="s">
        <v>74</v>
      </c>
      <c r="AY221" s="174" t="s">
        <v>126</v>
      </c>
    </row>
    <row r="222" s="12" customFormat="1">
      <c r="B222" s="180"/>
      <c r="D222" s="173" t="s">
        <v>137</v>
      </c>
      <c r="E222" s="181" t="s">
        <v>1</v>
      </c>
      <c r="F222" s="182" t="s">
        <v>442</v>
      </c>
      <c r="H222" s="183">
        <v>45.761000000000003</v>
      </c>
      <c r="I222" s="184"/>
      <c r="L222" s="180"/>
      <c r="M222" s="185"/>
      <c r="N222" s="186"/>
      <c r="O222" s="186"/>
      <c r="P222" s="186"/>
      <c r="Q222" s="186"/>
      <c r="R222" s="186"/>
      <c r="S222" s="186"/>
      <c r="T222" s="187"/>
      <c r="AT222" s="181" t="s">
        <v>137</v>
      </c>
      <c r="AU222" s="181" t="s">
        <v>135</v>
      </c>
      <c r="AV222" s="12" t="s">
        <v>135</v>
      </c>
      <c r="AW222" s="12" t="s">
        <v>36</v>
      </c>
      <c r="AX222" s="12" t="s">
        <v>74</v>
      </c>
      <c r="AY222" s="181" t="s">
        <v>126</v>
      </c>
    </row>
    <row r="223" s="11" customFormat="1">
      <c r="B223" s="172"/>
      <c r="D223" s="173" t="s">
        <v>137</v>
      </c>
      <c r="E223" s="174" t="s">
        <v>1</v>
      </c>
      <c r="F223" s="175" t="s">
        <v>443</v>
      </c>
      <c r="H223" s="174" t="s">
        <v>1</v>
      </c>
      <c r="I223" s="176"/>
      <c r="L223" s="172"/>
      <c r="M223" s="177"/>
      <c r="N223" s="178"/>
      <c r="O223" s="178"/>
      <c r="P223" s="178"/>
      <c r="Q223" s="178"/>
      <c r="R223" s="178"/>
      <c r="S223" s="178"/>
      <c r="T223" s="179"/>
      <c r="AT223" s="174" t="s">
        <v>137</v>
      </c>
      <c r="AU223" s="174" t="s">
        <v>135</v>
      </c>
      <c r="AV223" s="11" t="s">
        <v>82</v>
      </c>
      <c r="AW223" s="11" t="s">
        <v>36</v>
      </c>
      <c r="AX223" s="11" t="s">
        <v>74</v>
      </c>
      <c r="AY223" s="174" t="s">
        <v>126</v>
      </c>
    </row>
    <row r="224" s="12" customFormat="1">
      <c r="B224" s="180"/>
      <c r="D224" s="173" t="s">
        <v>137</v>
      </c>
      <c r="E224" s="181" t="s">
        <v>1</v>
      </c>
      <c r="F224" s="182" t="s">
        <v>255</v>
      </c>
      <c r="H224" s="183">
        <v>25</v>
      </c>
      <c r="I224" s="184"/>
      <c r="L224" s="180"/>
      <c r="M224" s="185"/>
      <c r="N224" s="186"/>
      <c r="O224" s="186"/>
      <c r="P224" s="186"/>
      <c r="Q224" s="186"/>
      <c r="R224" s="186"/>
      <c r="S224" s="186"/>
      <c r="T224" s="187"/>
      <c r="AT224" s="181" t="s">
        <v>137</v>
      </c>
      <c r="AU224" s="181" t="s">
        <v>135</v>
      </c>
      <c r="AV224" s="12" t="s">
        <v>135</v>
      </c>
      <c r="AW224" s="12" t="s">
        <v>36</v>
      </c>
      <c r="AX224" s="12" t="s">
        <v>74</v>
      </c>
      <c r="AY224" s="181" t="s">
        <v>126</v>
      </c>
    </row>
    <row r="225" s="13" customFormat="1">
      <c r="B225" s="188"/>
      <c r="D225" s="173" t="s">
        <v>137</v>
      </c>
      <c r="E225" s="189" t="s">
        <v>1</v>
      </c>
      <c r="F225" s="190" t="s">
        <v>164</v>
      </c>
      <c r="H225" s="191">
        <v>90.260999999999996</v>
      </c>
      <c r="I225" s="192"/>
      <c r="L225" s="188"/>
      <c r="M225" s="193"/>
      <c r="N225" s="194"/>
      <c r="O225" s="194"/>
      <c r="P225" s="194"/>
      <c r="Q225" s="194"/>
      <c r="R225" s="194"/>
      <c r="S225" s="194"/>
      <c r="T225" s="195"/>
      <c r="AT225" s="189" t="s">
        <v>137</v>
      </c>
      <c r="AU225" s="189" t="s">
        <v>135</v>
      </c>
      <c r="AV225" s="13" t="s">
        <v>134</v>
      </c>
      <c r="AW225" s="13" t="s">
        <v>36</v>
      </c>
      <c r="AX225" s="13" t="s">
        <v>82</v>
      </c>
      <c r="AY225" s="189" t="s">
        <v>126</v>
      </c>
    </row>
    <row r="226" s="10" customFormat="1" ht="25.92" customHeight="1">
      <c r="B226" s="146"/>
      <c r="D226" s="147" t="s">
        <v>73</v>
      </c>
      <c r="E226" s="148" t="s">
        <v>444</v>
      </c>
      <c r="F226" s="148" t="s">
        <v>445</v>
      </c>
      <c r="I226" s="149"/>
      <c r="J226" s="150">
        <f>BK226</f>
        <v>0</v>
      </c>
      <c r="L226" s="146"/>
      <c r="M226" s="151"/>
      <c r="N226" s="152"/>
      <c r="O226" s="152"/>
      <c r="P226" s="153">
        <f>P227+P229+P231</f>
        <v>0</v>
      </c>
      <c r="Q226" s="152"/>
      <c r="R226" s="153">
        <f>R227+R229+R231</f>
        <v>0</v>
      </c>
      <c r="S226" s="152"/>
      <c r="T226" s="154">
        <f>T227+T229+T231</f>
        <v>0</v>
      </c>
      <c r="AR226" s="147" t="s">
        <v>154</v>
      </c>
      <c r="AT226" s="155" t="s">
        <v>73</v>
      </c>
      <c r="AU226" s="155" t="s">
        <v>74</v>
      </c>
      <c r="AY226" s="147" t="s">
        <v>126</v>
      </c>
      <c r="BK226" s="156">
        <f>BK227+BK229+BK231</f>
        <v>0</v>
      </c>
    </row>
    <row r="227" s="10" customFormat="1" ht="22.8" customHeight="1">
      <c r="B227" s="146"/>
      <c r="D227" s="147" t="s">
        <v>73</v>
      </c>
      <c r="E227" s="157" t="s">
        <v>446</v>
      </c>
      <c r="F227" s="157" t="s">
        <v>447</v>
      </c>
      <c r="I227" s="149"/>
      <c r="J227" s="158">
        <f>BK227</f>
        <v>0</v>
      </c>
      <c r="L227" s="146"/>
      <c r="M227" s="151"/>
      <c r="N227" s="152"/>
      <c r="O227" s="152"/>
      <c r="P227" s="153">
        <f>P228</f>
        <v>0</v>
      </c>
      <c r="Q227" s="152"/>
      <c r="R227" s="153">
        <f>R228</f>
        <v>0</v>
      </c>
      <c r="S227" s="152"/>
      <c r="T227" s="154">
        <f>T228</f>
        <v>0</v>
      </c>
      <c r="AR227" s="147" t="s">
        <v>154</v>
      </c>
      <c r="AT227" s="155" t="s">
        <v>73</v>
      </c>
      <c r="AU227" s="155" t="s">
        <v>82</v>
      </c>
      <c r="AY227" s="147" t="s">
        <v>126</v>
      </c>
      <c r="BK227" s="156">
        <f>BK228</f>
        <v>0</v>
      </c>
    </row>
    <row r="228" s="1" customFormat="1" ht="16.5" customHeight="1">
      <c r="B228" s="159"/>
      <c r="C228" s="160" t="s">
        <v>448</v>
      </c>
      <c r="D228" s="160" t="s">
        <v>129</v>
      </c>
      <c r="E228" s="161" t="s">
        <v>449</v>
      </c>
      <c r="F228" s="162" t="s">
        <v>447</v>
      </c>
      <c r="G228" s="163" t="s">
        <v>262</v>
      </c>
      <c r="H228" s="196"/>
      <c r="I228" s="165"/>
      <c r="J228" s="166">
        <f>ROUND(I228*H228,2)</f>
        <v>0</v>
      </c>
      <c r="K228" s="162" t="s">
        <v>133</v>
      </c>
      <c r="L228" s="34"/>
      <c r="M228" s="167" t="s">
        <v>1</v>
      </c>
      <c r="N228" s="168" t="s">
        <v>46</v>
      </c>
      <c r="O228" s="64"/>
      <c r="P228" s="169">
        <f>O228*H228</f>
        <v>0</v>
      </c>
      <c r="Q228" s="169">
        <v>0</v>
      </c>
      <c r="R228" s="169">
        <f>Q228*H228</f>
        <v>0</v>
      </c>
      <c r="S228" s="169">
        <v>0</v>
      </c>
      <c r="T228" s="170">
        <f>S228*H228</f>
        <v>0</v>
      </c>
      <c r="AR228" s="16" t="s">
        <v>450</v>
      </c>
      <c r="AT228" s="16" t="s">
        <v>129</v>
      </c>
      <c r="AU228" s="16" t="s">
        <v>135</v>
      </c>
      <c r="AY228" s="16" t="s">
        <v>126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6" t="s">
        <v>135</v>
      </c>
      <c r="BK228" s="171">
        <f>ROUND(I228*H228,2)</f>
        <v>0</v>
      </c>
      <c r="BL228" s="16" t="s">
        <v>450</v>
      </c>
      <c r="BM228" s="16" t="s">
        <v>451</v>
      </c>
    </row>
    <row r="229" s="10" customFormat="1" ht="22.8" customHeight="1">
      <c r="B229" s="146"/>
      <c r="D229" s="147" t="s">
        <v>73</v>
      </c>
      <c r="E229" s="157" t="s">
        <v>452</v>
      </c>
      <c r="F229" s="157" t="s">
        <v>453</v>
      </c>
      <c r="I229" s="149"/>
      <c r="J229" s="158">
        <f>BK229</f>
        <v>0</v>
      </c>
      <c r="L229" s="146"/>
      <c r="M229" s="151"/>
      <c r="N229" s="152"/>
      <c r="O229" s="152"/>
      <c r="P229" s="153">
        <f>P230</f>
        <v>0</v>
      </c>
      <c r="Q229" s="152"/>
      <c r="R229" s="153">
        <f>R230</f>
        <v>0</v>
      </c>
      <c r="S229" s="152"/>
      <c r="T229" s="154">
        <f>T230</f>
        <v>0</v>
      </c>
      <c r="AR229" s="147" t="s">
        <v>154</v>
      </c>
      <c r="AT229" s="155" t="s">
        <v>73</v>
      </c>
      <c r="AU229" s="155" t="s">
        <v>82</v>
      </c>
      <c r="AY229" s="147" t="s">
        <v>126</v>
      </c>
      <c r="BK229" s="156">
        <f>BK230</f>
        <v>0</v>
      </c>
    </row>
    <row r="230" s="1" customFormat="1" ht="16.5" customHeight="1">
      <c r="B230" s="159"/>
      <c r="C230" s="160" t="s">
        <v>454</v>
      </c>
      <c r="D230" s="160" t="s">
        <v>129</v>
      </c>
      <c r="E230" s="161" t="s">
        <v>455</v>
      </c>
      <c r="F230" s="162" t="s">
        <v>456</v>
      </c>
      <c r="G230" s="163" t="s">
        <v>262</v>
      </c>
      <c r="H230" s="196"/>
      <c r="I230" s="165"/>
      <c r="J230" s="166">
        <f>ROUND(I230*H230,2)</f>
        <v>0</v>
      </c>
      <c r="K230" s="162" t="s">
        <v>133</v>
      </c>
      <c r="L230" s="34"/>
      <c r="M230" s="167" t="s">
        <v>1</v>
      </c>
      <c r="N230" s="168" t="s">
        <v>46</v>
      </c>
      <c r="O230" s="64"/>
      <c r="P230" s="169">
        <f>O230*H230</f>
        <v>0</v>
      </c>
      <c r="Q230" s="169">
        <v>0</v>
      </c>
      <c r="R230" s="169">
        <f>Q230*H230</f>
        <v>0</v>
      </c>
      <c r="S230" s="169">
        <v>0</v>
      </c>
      <c r="T230" s="170">
        <f>S230*H230</f>
        <v>0</v>
      </c>
      <c r="AR230" s="16" t="s">
        <v>450</v>
      </c>
      <c r="AT230" s="16" t="s">
        <v>129</v>
      </c>
      <c r="AU230" s="16" t="s">
        <v>135</v>
      </c>
      <c r="AY230" s="16" t="s">
        <v>126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6" t="s">
        <v>135</v>
      </c>
      <c r="BK230" s="171">
        <f>ROUND(I230*H230,2)</f>
        <v>0</v>
      </c>
      <c r="BL230" s="16" t="s">
        <v>450</v>
      </c>
      <c r="BM230" s="16" t="s">
        <v>457</v>
      </c>
    </row>
    <row r="231" s="10" customFormat="1" ht="22.8" customHeight="1">
      <c r="B231" s="146"/>
      <c r="D231" s="147" t="s">
        <v>73</v>
      </c>
      <c r="E231" s="157" t="s">
        <v>458</v>
      </c>
      <c r="F231" s="157" t="s">
        <v>459</v>
      </c>
      <c r="I231" s="149"/>
      <c r="J231" s="158">
        <f>BK231</f>
        <v>0</v>
      </c>
      <c r="L231" s="146"/>
      <c r="M231" s="151"/>
      <c r="N231" s="152"/>
      <c r="O231" s="152"/>
      <c r="P231" s="153">
        <f>P232</f>
        <v>0</v>
      </c>
      <c r="Q231" s="152"/>
      <c r="R231" s="153">
        <f>R232</f>
        <v>0</v>
      </c>
      <c r="S231" s="152"/>
      <c r="T231" s="154">
        <f>T232</f>
        <v>0</v>
      </c>
      <c r="AR231" s="147" t="s">
        <v>154</v>
      </c>
      <c r="AT231" s="155" t="s">
        <v>73</v>
      </c>
      <c r="AU231" s="155" t="s">
        <v>82</v>
      </c>
      <c r="AY231" s="147" t="s">
        <v>126</v>
      </c>
      <c r="BK231" s="156">
        <f>BK232</f>
        <v>0</v>
      </c>
    </row>
    <row r="232" s="1" customFormat="1" ht="16.5" customHeight="1">
      <c r="B232" s="159"/>
      <c r="C232" s="160" t="s">
        <v>460</v>
      </c>
      <c r="D232" s="160" t="s">
        <v>129</v>
      </c>
      <c r="E232" s="161" t="s">
        <v>461</v>
      </c>
      <c r="F232" s="162" t="s">
        <v>462</v>
      </c>
      <c r="G232" s="163" t="s">
        <v>262</v>
      </c>
      <c r="H232" s="196"/>
      <c r="I232" s="165"/>
      <c r="J232" s="166">
        <f>ROUND(I232*H232,2)</f>
        <v>0</v>
      </c>
      <c r="K232" s="162" t="s">
        <v>133</v>
      </c>
      <c r="L232" s="34"/>
      <c r="M232" s="207" t="s">
        <v>1</v>
      </c>
      <c r="N232" s="208" t="s">
        <v>46</v>
      </c>
      <c r="O232" s="209"/>
      <c r="P232" s="210">
        <f>O232*H232</f>
        <v>0</v>
      </c>
      <c r="Q232" s="210">
        <v>0</v>
      </c>
      <c r="R232" s="210">
        <f>Q232*H232</f>
        <v>0</v>
      </c>
      <c r="S232" s="210">
        <v>0</v>
      </c>
      <c r="T232" s="211">
        <f>S232*H232</f>
        <v>0</v>
      </c>
      <c r="AR232" s="16" t="s">
        <v>450</v>
      </c>
      <c r="AT232" s="16" t="s">
        <v>129</v>
      </c>
      <c r="AU232" s="16" t="s">
        <v>135</v>
      </c>
      <c r="AY232" s="16" t="s">
        <v>126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6" t="s">
        <v>135</v>
      </c>
      <c r="BK232" s="171">
        <f>ROUND(I232*H232,2)</f>
        <v>0</v>
      </c>
      <c r="BL232" s="16" t="s">
        <v>450</v>
      </c>
      <c r="BM232" s="16" t="s">
        <v>463</v>
      </c>
    </row>
    <row r="233" s="1" customFormat="1" ht="6.96" customHeight="1">
      <c r="B233" s="49"/>
      <c r="C233" s="50"/>
      <c r="D233" s="50"/>
      <c r="E233" s="50"/>
      <c r="F233" s="50"/>
      <c r="G233" s="50"/>
      <c r="H233" s="50"/>
      <c r="I233" s="120"/>
      <c r="J233" s="50"/>
      <c r="K233" s="50"/>
      <c r="L233" s="34"/>
    </row>
  </sheetData>
  <autoFilter ref="C97:K232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obecný profil</dc:creator>
  <cp:lastModifiedBy>obecný profil</cp:lastModifiedBy>
  <dcterms:created xsi:type="dcterms:W3CDTF">2019-09-10T04:41:18Z</dcterms:created>
  <dcterms:modified xsi:type="dcterms:W3CDTF">2019-09-10T04:41:19Z</dcterms:modified>
</cp:coreProperties>
</file>