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060" windowHeight="12225" activeTab="4"/>
  </bookViews>
  <sheets>
    <sheet name="podmínky" sheetId="1" r:id="rId1"/>
    <sheet name="titllist" sheetId="2" r:id="rId2"/>
    <sheet name="Krycí list" sheetId="6" r:id="rId3"/>
    <sheet name="výkaz prací a dodávek" sheetId="3" r:id="rId4"/>
    <sheet name="výkaz stavebních prací" sheetId="4" r:id="rId5"/>
  </sheets>
  <definedNames>
    <definedName name="_xlnm.Print_Titles" localSheetId="4">'výkaz stavebních prací'!$35:$35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<sst xmlns="http://schemas.openxmlformats.org/spreadsheetml/2006/main" count="646" uniqueCount="436">
  <si>
    <t>Příloha č. 1</t>
  </si>
  <si>
    <t>Všeobecné podmínky 
k 
Soupisu stavebních prací a dodávek s výkazem výměr</t>
  </si>
  <si>
    <t>Smluvní strany se budou řídit právním řádem České republiky</t>
  </si>
  <si>
    <t xml:space="preserve">Jednotkové ceny nabídky zahrnují zejména : </t>
  </si>
  <si>
    <t xml:space="preserve">1) Veškeré náklady pro zhotovení bezvadného funkčně způsobilého díla, které je předmětem smlouvy a bude schopno plnit řádně svoji funkci po dobu několika dalších desítek let. </t>
  </si>
  <si>
    <t xml:space="preserve">2) Náklady pro zajištění bezpečnosti práce, ochrany materiálů, součástí a dalších předmětů pro bezvadné realizované dílo. </t>
  </si>
  <si>
    <t>3) Náklady na přípomoce, lešení, přesuny hmot pro vnitřní i vnější dopravu, prořezy materiálů, na skladování, dovozné, balné, zpětné odevzdání obalů, cla, ochrany konstrukcí, poplatky za skládkovné, recyklaci, dále náklady na veškeré údžbářské, opravárenské, udržovací práce nutné pro zhotovení díla a náklady na podpěrné konstrukce pro jakoukoliv výšku; není-li uvedeno samostatně.</t>
  </si>
  <si>
    <t xml:space="preserve">4) Náklady na veškerý úklid na staveništi uvnitř i vně během zhotovování díla bude prováděný pravidelně a konečný úklid před přejímkou. Odvozy prováděné pravidelně zbylé suti, hmot a odpadků během zhotovování díla a dle potřeby. </t>
  </si>
  <si>
    <t>5) Náklady na zhotovení, předložení a odstranění použitých vzorků materiálů a kvality práce pro zhotovení díla, předepsané zkoušky a atesty podle příslušných předpisů nebo potřebných norem pro prokázání bezchybné funkce díla.</t>
  </si>
  <si>
    <t>6) Náklady na ochranu a pojištění díla až do přejímky.</t>
  </si>
  <si>
    <t>7) Náklady na poskytnutí odborného dohledu t.j. odpovědného stavbyvedoucího a vedoucího šéfmontéra.</t>
  </si>
  <si>
    <t>8) Náklady na zhotovení výkresů, výpočtů a dalších výkonů potřebných pro detailní rozpracování projektů předaných dodavatelem, které jsou potřebné pro bezvadnou realizaci díla.</t>
  </si>
  <si>
    <t>9) Náklady na úpravu dokumentace - zpracování skutečného stavu provedeného díla.</t>
  </si>
  <si>
    <t>10) Náklady na zhotovení a demontáž zařízení staveniště a veškerých výkonů sloužících pro zhotovení díla a pro provoz díla uživatelů dále nepotřebných.</t>
  </si>
  <si>
    <t>11) Náklady na úhradu specialistů pro provedení zkoušek, které jsou pro provoz díla potřebné.</t>
  </si>
  <si>
    <t xml:space="preserve">12) Náklady na ochranu proti poškození stávajících konstrukcí nedotčených výstavbou. </t>
  </si>
  <si>
    <t xml:space="preserve">13) Náklady na ochranu proti promočení, povětrnostním a přírodním podmínkám všech stávajících a nových konstrukcí. </t>
  </si>
  <si>
    <t xml:space="preserve">14) Náklady na bezpečnostní opatření, která vyplývají z předpisů o bezpečnosti práce při demontážích, bourání a nové výstavbě. </t>
  </si>
  <si>
    <t>15) Náklady na znečištění a poškození díla. Zhotovitel musí své výkony, zejméná lícní pohledové plochy, obklady, plochy stěn podlahy a jejich povrchy, okna, dveře, zařizovací předměty a všechny ostatní části již zabudované a pod., chránit před znečištěním a poškozením až do přejímky díla.</t>
  </si>
  <si>
    <r>
      <t>16)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Jednotkové ceny uvedené v Soupise prací a dodávek s výkazem výměr (SPaDsVV)budou zahrnovat veškeré práce(montáže) a dodávky(specifikace vč.prořezů a přasahů) potřebné pro dokončení a předání 
díla objednateli do užívání bez vad a nedodělků.Nedílnou součástí (SPaDsVV) je i projektová dokumentace,
která je mu technicky nadřazena. Práce a  dodávky(specifikace+prořez+přesah), množství měrných jednotek vyplývající z PD a z technologických předpisů a v ( SPaDsVV) neuvedené a zhotovitelem opodstatněné, uvede zhotovitel samostatně pod čarou(na samostatnou složku) a případná zjištěná rizika z toho plynoucí dostatečně zohlední ve své nabídce. Na pozdější požadavky plynoucí z nejasností v (SPaDsVV) nebo omylu, jsou vyloučeny.Nabízené jednotkové ceny jsou pevné ceny, platné až do přejímky ve smyslu obchodního práva. 
Dodávka-materiály a kvalifikovaná práce vyžaduje odevzdat dílo jako celek tak, aby bylo schopno plnit řádně svoji funkci po dobu několika dalších desítek let.</t>
    </r>
  </si>
  <si>
    <t>17) Zhotovitel je povinen si před předáním nabídky prohlédnout a přezkoumat staveniště a jeho okolí a 
obstarat si všechny nezbytné a přístupné informace, které mu umožní zpracovat nabídku úplně a jednoznačně. 
Musí se přitom mezi jiným podrobně informovat o možnostech dopravy a přístupových 
cest, o možnostech spojení,obstarávání a skladování materiálu a dalších jiných souvisejících okolnostech
a případná zjištěná rizika ve své nabídce dostatečně zohlednit. Pozdější požadavky plynoucí z omylu nebo neznalosti poměrů na staveništi a rozpory z toho plynoucí, jsou vyloučeny.</t>
  </si>
  <si>
    <t>18) Rozebírání konstrukcí bude prováděno opatrně postupným rozebíráním tj. ručním rozebíráním za pomoci ručních nástrojů  a páčidel s tím, že nebudou poškozeny žádné stávající konstrukce (stávající i nové). Budouli přesto poškozeny, jejich uvedení do původního stavu a s tím spojenou škodu (finanční náklady a další) si ponese v plném rozsahu dodavatel.</t>
  </si>
  <si>
    <r>
      <t>19</t>
    </r>
    <r>
      <rPr>
        <b/>
        <sz val="9"/>
        <rFont val="Arial"/>
        <family val="2"/>
      </rPr>
      <t xml:space="preserve">) </t>
    </r>
    <r>
      <rPr>
        <sz val="9"/>
        <rFont val="Arial"/>
        <family val="2"/>
      </rPr>
      <t>Jednotkové ceny budou také zohledňovat požární ochranu:
Konstrukce budovy, členění stavby a použité materiály musí odpovídat českým požárním předpisům,  požadavkům a musí být v souladu s nejnovějšími poznatky. Požární předěly musí být řešeny esteticky (pokud možno beze změn v materiálech). Jednotkové ceny budou též obsahovat požární ucpávky, např. pískové. Respektována musí být ČSN 730872 "Požární bezpečnost staveb". Ochrana staveb proti šíření požáru vzduchotechnickým zařízením a technologickými prostupy a navazující předpisy.</t>
    </r>
  </si>
  <si>
    <t>20) Jestliže se zdají být rozdílná pojetí ohledně druhu provedení při vypracování nabídky, je možné  před předáním nabídky vyžádat si vyjasnění se zadavatelem.</t>
  </si>
  <si>
    <r>
      <t>21)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Zhotovitel prohlašuje, že všechny podmínky výběrového řízení a PD ve všech jeho částech a přílohách zcela 
přečetl, přezkoumal a pochopil, a že uznává bez omezení, že pro něho jsou požadované výkony jasné a 
nerozporné, a že  na základě své zkušenosti, technického a dispozičního personálu je schopen realizovat 
smluvní výkony bez závad, kompletně s funkční spolehlivostí, pohotově k použití respektive provozuschopně
 podle uznávaných pravidel stavební techniky v daných lhůtách a termínech. Záruční lhůta činí zásadně 
minimálně 10(desel ) let.</t>
    </r>
  </si>
  <si>
    <t>22) Existuje striktní zákaz používání látek poškozující lakové vrstvy (způsobující prohlubně) zejména polytetrafluorénů a obdobných látek. Tyto látky nesmí být ani ve stavebních materiálech, pomocných stavebních materiálech, ve stavebních dílcích, pracovních prostředcích a pod. na staveništi. Personál staveniště je třeba v pravidelných časových odstupech o tomto zákazu poučit. Poučení je nutno zaprotokolovat, vždy jednu kopii je třeba předat objednateli k založení.</t>
  </si>
  <si>
    <t>23) Rozpory v Soupise výkonů samy o sobě nebo v prováděcích podkladech k tomu příslušejících, je nutno, jakmile jsou zhotoviteli díla známy, písemně je sdělit objednateli.</t>
  </si>
  <si>
    <t>24) Jestliže požadovaná sdělení objednateli nedojdou, i když byla zhotoviteli známa, ručí zhotovitel díla za škody a špatné výkony, které jsou důsledkem takovýchto nejasností,  nemůže z těchto rozporů vyvodit žádné nároky na náhradu škody nebo omezení svého ručení.</t>
  </si>
  <si>
    <t>25) Nedílnou součástí (SPaDsVV) je i projektová dokumentace, která je mu technicky nadřazena. Předpokládá se, že oslovené realizační firmy provedou vlastní ověření (SPaDsVV) a případné vlastní zaměření předmětných konstrukcí, na základě kterého stanoví skutečnou cenu díla. Vzhledem k tomu,  že se jedná o rekonstrukci, bude některý stav ověřen až po odhalení, v konstrukci může dojít ke změně objemu prací.</t>
  </si>
  <si>
    <t>část VZT : Ing. Záruba</t>
  </si>
  <si>
    <t>část EPS : Ing. Vybíralová</t>
  </si>
  <si>
    <t>část elektro : Ing. Morčuš</t>
  </si>
  <si>
    <t>V Podbabě 2516, 160 00 Praha 6</t>
  </si>
  <si>
    <t>Ing. Josef Fuk (+420606643181)</t>
  </si>
  <si>
    <t xml:space="preserve">Mirovická 1081, 182 00 Praha 8 </t>
  </si>
  <si>
    <t>Věra Ulčová (+420773518887)</t>
  </si>
  <si>
    <t>stavební rozpočet sestavil:</t>
  </si>
  <si>
    <t>DPS</t>
  </si>
  <si>
    <r>
      <rPr>
        <sz val="10"/>
        <rFont val="Arial CE"/>
        <family val="2"/>
      </rPr>
      <t xml:space="preserve">stupeň </t>
    </r>
    <r>
      <rPr>
        <b/>
        <sz val="10"/>
        <rFont val="Arial CE"/>
        <family val="2"/>
      </rPr>
      <t xml:space="preserve">:  </t>
    </r>
  </si>
  <si>
    <t>Ing. Jan  Macek</t>
  </si>
  <si>
    <t>Ing. Jaroslav Borovička</t>
  </si>
  <si>
    <t>projektant :</t>
  </si>
  <si>
    <t>Zborovská 11, Praha 5, 150 21</t>
  </si>
  <si>
    <t>STŘEDOČESKÝ KRAJ, KRAJSKÝ ÚŘAD</t>
  </si>
  <si>
    <t>místo stavby :</t>
  </si>
  <si>
    <t>investor  :</t>
  </si>
  <si>
    <t>STAVEBNÍ ÚPRAVA VSTUPU</t>
  </si>
  <si>
    <t xml:space="preserve"> akce :</t>
  </si>
  <si>
    <t xml:space="preserve"> R O Z P O Č E T</t>
  </si>
  <si>
    <t>Výkaz prací a dodávek</t>
  </si>
  <si>
    <t>dle dokumentace pro výběr zhotovitele z 08/2019</t>
  </si>
  <si>
    <t>na akci :</t>
  </si>
  <si>
    <t>KRAJSKÝ ÚŘAD ZBOROVSKÁ 11, PRAHA 5</t>
  </si>
  <si>
    <t>investor :</t>
  </si>
  <si>
    <t xml:space="preserve">Interiérové prvky </t>
  </si>
  <si>
    <t>p.č.</t>
  </si>
  <si>
    <t>kód</t>
  </si>
  <si>
    <t>popis prací a dodávek</t>
  </si>
  <si>
    <t>m.j.</t>
  </si>
  <si>
    <t xml:space="preserve">množství </t>
  </si>
  <si>
    <t>jednotková cena  Kč/m.j.</t>
  </si>
  <si>
    <t>celková cena  Kč</t>
  </si>
  <si>
    <t>1</t>
  </si>
  <si>
    <t>OBSLUŽNÝ PULT 1530/1530 mm</t>
  </si>
  <si>
    <t>Ocelová nosná konstrukce dle výkazu číslo výkresu č.9.</t>
  </si>
  <si>
    <t>d+m</t>
  </si>
  <si>
    <t>Ocelová nosná konstrukce včetně nátěru, rektifikačních prvků, nerezových lišt vodorovných, svislých a nerezového okopového plechu a přesunu hmot.</t>
  </si>
  <si>
    <t>kg</t>
  </si>
  <si>
    <t>2</t>
  </si>
  <si>
    <t>Prvky na bázi dřeva dle výkazu výkresů č. 10-13</t>
  </si>
  <si>
    <t>3</t>
  </si>
  <si>
    <t>Lamino desky DTDL tl 10 mm včtně hran a přesunu hmot v barevném pojednání dub</t>
  </si>
  <si>
    <t>m2</t>
  </si>
  <si>
    <t>4</t>
  </si>
  <si>
    <t>Lamino desky DTDL tl 16 mm včetně hran a přesunu hmot v barevném pojednání dub</t>
  </si>
  <si>
    <t>5</t>
  </si>
  <si>
    <t>Lamino desky DTDL tl. 38 mm + osazení dvou nerezových průchodek o průměru 30 mm a vyfrézování drážky pro osazení skla, včetně hran a přesunu hmot, v barevném pojednání dub.</t>
  </si>
  <si>
    <t>6</t>
  </si>
  <si>
    <t xml:space="preserve">Kontejnér </t>
  </si>
  <si>
    <t>Materiál lamino DTDL tl. 16 mm se čtyřmi šuplíky, uzamykatelný, s probarvenými čelními deskami v RAL 1603, včetně kování a přesunu hmot. V barevném pojednání dub.</t>
  </si>
  <si>
    <t>ks</t>
  </si>
  <si>
    <t>Skříňka na počítač</t>
  </si>
  <si>
    <t>Materiál lamino DTDL tl. 16 mm s dvoukřídlými uzamykatelnými dvířky, které jsou vybaveny čtyřmi větracími otvory 50/150 mm zakrytými nerezovými průvětrníky. Včetně kování a úpravy pro silové a datové kabely a přesunu hmot. V barevném pojednání dub.</t>
  </si>
  <si>
    <t>Skleněné prvky pultu</t>
  </si>
  <si>
    <t>7</t>
  </si>
  <si>
    <t>Kalené sklo se zabroušenýma hranama tl. 10 mm v matovém provedení. Včetně rohových lišt a přesunu hmot.</t>
  </si>
  <si>
    <t>Kalené sklo se zabroušenýma hranama tl. 10 mm v modrém provedení RAL 1603. Včetně rohových lišt a přesunu hmot.</t>
  </si>
  <si>
    <t>8</t>
  </si>
  <si>
    <t>Přivedení a protažení silových a datových kabelů</t>
  </si>
  <si>
    <t>kpl</t>
  </si>
  <si>
    <t>9</t>
  </si>
  <si>
    <t>PROSKLENÁ DĚLÍCÍ STĚNA</t>
  </si>
  <si>
    <t>Kalené sklo se zabroušenýma hranama tl. 10 mm v matovém provedení s vybroušenými linkami a barevnou Kalené sklo se zabroušenýma hranama tl. 10 mm v matovém provedení s vybroušenými linkami a modrou linkou v  RAL 1603  v tloušťce 10 mm. Rozepřenou v hliníkových profilech mezi podlahou, stropem a včetně dopravy.
RAL 1603  v tloušťce 10 mm. Rozepřenou v hliníkových profilech mezi podlahou a stropem a včetně dopravy.</t>
  </si>
  <si>
    <t>V  rámci dodávky bude vyroben vzorek obsahující vrstvená sklo v kombinaci s DTDL lamino deskami.</t>
  </si>
  <si>
    <t>náklady celkem bez DPH 21%</t>
  </si>
  <si>
    <t>Kč</t>
  </si>
  <si>
    <t>DPH 21%</t>
  </si>
  <si>
    <r>
      <t xml:space="preserve">náklady celkem </t>
    </r>
    <r>
      <rPr>
        <sz val="10"/>
        <rFont val="Arial CE"/>
        <family val="2"/>
      </rPr>
      <t>včetně</t>
    </r>
    <r>
      <rPr>
        <b/>
        <sz val="10"/>
        <rFont val="Arial CE"/>
        <family val="2"/>
      </rPr>
      <t xml:space="preserve"> DPH 21%</t>
    </r>
  </si>
  <si>
    <t>SOUPIS STAVEBNÍCH PRACÍ A DODÁVEK</t>
  </si>
  <si>
    <t>Stavební úprava vstupu</t>
  </si>
  <si>
    <t>Středočeský kraj, Krajský úřad</t>
  </si>
  <si>
    <t>Rekapitulace nákladů</t>
  </si>
  <si>
    <t>Základní rozpočtové náklady</t>
  </si>
  <si>
    <t>Přípravné práce</t>
  </si>
  <si>
    <t>Demontáže a bourání konstrukcí</t>
  </si>
  <si>
    <t>Nové konstrukce</t>
  </si>
  <si>
    <t>Malby</t>
  </si>
  <si>
    <t>Skleněné stěny + automatické posuvné dveře</t>
  </si>
  <si>
    <t>Elektro silnoproud</t>
  </si>
  <si>
    <t>EPS</t>
  </si>
  <si>
    <t>VZT</t>
  </si>
  <si>
    <t>10</t>
  </si>
  <si>
    <t>11</t>
  </si>
  <si>
    <t>12</t>
  </si>
  <si>
    <t>13</t>
  </si>
  <si>
    <t>14</t>
  </si>
  <si>
    <t>mezisoučet bez DPH</t>
  </si>
  <si>
    <t>15</t>
  </si>
  <si>
    <t>Vedlejší rozpočtové náklady</t>
  </si>
  <si>
    <t>16</t>
  </si>
  <si>
    <t>Zařízení staveniště 3%</t>
  </si>
  <si>
    <t>17</t>
  </si>
  <si>
    <t>18</t>
  </si>
  <si>
    <t>19</t>
  </si>
  <si>
    <t>Náklady celkem bez DPH</t>
  </si>
  <si>
    <t>20</t>
  </si>
  <si>
    <t>21</t>
  </si>
  <si>
    <t>22</t>
  </si>
  <si>
    <t>23</t>
  </si>
  <si>
    <t>24</t>
  </si>
  <si>
    <t>Náklady celkem včetně DPH</t>
  </si>
  <si>
    <t>položka č.</t>
  </si>
  <si>
    <t>počet m.j.</t>
  </si>
  <si>
    <t>cena / m.j.</t>
  </si>
  <si>
    <t>cena celkem</t>
  </si>
  <si>
    <r>
      <t xml:space="preserve">hmotnost </t>
    </r>
    <r>
      <rPr>
        <b/>
        <sz val="7"/>
        <rFont val="Arial"/>
        <family val="2"/>
      </rPr>
      <t xml:space="preserve">t </t>
    </r>
    <r>
      <rPr>
        <sz val="7"/>
        <rFont val="Arial"/>
        <family val="2"/>
      </rPr>
      <t>celkem</t>
    </r>
  </si>
  <si>
    <t>Všeobecné poznámky:
1) Soupis prací a dodávek s výkazem výměr je zpracován dle DSP za použití  cen obvyklých ve stavebnictví.  dle ustanovení § 2 zákona č.526/1990 Sb., o cenách ve znění pozdějších předpisů. Za sjednání jednotkových cen a za soupis prací s výkazem výměr  v plném rozsahu zodpovídají smluvní strany.
2) Bezpečnostní zajištění - turniket - bude součástí nového Investičního záměru</t>
  </si>
  <si>
    <t>3) nedílnou součástí Rozpočtu je PD, která  je mu technicky nadřazena + příloha č. 1</t>
  </si>
  <si>
    <t>celkem</t>
  </si>
  <si>
    <r>
      <rPr>
        <b/>
        <sz val="9"/>
        <rFont val="Arial"/>
        <family val="2"/>
      </rPr>
      <t>V</t>
    </r>
    <r>
      <rPr>
        <sz val="9"/>
        <rFont val="Arial"/>
        <family val="2"/>
      </rPr>
      <t>ypuštění a zapnutí vody z páteřního rozvodu ÚT (pro  opravu, přemístění a vyzkoušení radiátoru) a elektrického  proudu v místech dotčených stavebními úpravami-přízemí.</t>
    </r>
  </si>
  <si>
    <t>Dočasné důkladné zakrytí 2ks stávajících stávajících dveřních otvorů proti poškození stavbou-místnost č. 1.02-recepce; (např. dřevotřískovými deskami, odolnou fólii a podobně).</t>
  </si>
  <si>
    <r>
      <t xml:space="preserve">Demontáže konstrukcí 
</t>
    </r>
    <r>
      <rPr>
        <sz val="9"/>
        <rFont val="Arial"/>
        <family val="2"/>
      </rPr>
      <t>viz v. č. D.1.1.5 + D.1.1.6</t>
    </r>
  </si>
  <si>
    <t>Demontáž falešného sádrokartonového rámu v š.200mm, vel. 3030*2500mm
(ozn. PZN1 v m.č. 1.02-recepce, viz v.č.D.1.1.5)
výměra : (3,03*2,50)</t>
  </si>
  <si>
    <t>Demontáž stávajícího obslužného pultu včetně uložení s obalením proti poškození na místo určené investorem + přesun hmot
(ozn. PZN1 v m.č. 1.02-recepce, v.č. D.1.1.5)</t>
  </si>
  <si>
    <t>Dočasná demontáž stávající branky k dalšímu použití včetně odpojení od elektroinstalace silno i slaboproudu + bezpečné uložení s obalením proti poškození na místo určené investorem + přesun hmot</t>
  </si>
  <si>
    <t xml:space="preserve">ks </t>
  </si>
  <si>
    <t>Demontáž samostatné prosklené konstrukce s posuvnými dveřmi-2ks včetně odpojení od elektra + uložení s obalením proti poškození na místo určení investorem + přesun hmot.  ( m.č. 1.01-zádveří, v.č. D.1.1.5)
výměra : stěny((2,08+1,40)*2*2,60)+strop(2,08*1,40)</t>
  </si>
  <si>
    <t>Demontáž dělící  interiérové stěny prosklené v rámu včetně uložení s obalením proti poškození na místo určení investorem + přesun hmot. 
( m.č. 1.02 -recepce v.č. D.1.1.5)
výměra : (1,50+0,40)*2,65</t>
  </si>
  <si>
    <t>Demontáž dělících prosklených stěn v rámu - 2ks včetně uložení s obalením proti poškození na místo určení investorem + přesun hmot. 
(oddělující m.č.1.01 od m.č.1.02 viz v.č. D.1.1.5)
výměra : 0,910*2,50*2</t>
  </si>
  <si>
    <t>Demontáž teplovzdušné jednotky včetně odpojení od medii ( m.č. 1.01, v.č. D.1.1.5)</t>
  </si>
  <si>
    <t>Demontáž čistící zóny , vel. 750*450mm - ks 1</t>
  </si>
  <si>
    <t>25</t>
  </si>
  <si>
    <t>26</t>
  </si>
  <si>
    <t>Demontáž radiátorového tělesa deskového k další montáži+bezpečné uložení s obalením proti poškození na místo určené investorem + třesun hmot tam i zpět    ( m.č. 1.01, v.č. D.1.1.5)</t>
  </si>
  <si>
    <t>27</t>
  </si>
  <si>
    <t>28</t>
  </si>
  <si>
    <t>Opatrné vyřezání rýh ve zdivu cihelném pro silový kabel a EPS,  cca do hl. 100mm, š.do 200mm (pro dvě rýhy s mezerou mezi nimi), ( m.č. 1.01+1,02, v.č. D.1.1.5)
výměra : (0,40+0,5+0,30+1,6+3,10+0,40+0,30+1,40)*2*2</t>
  </si>
  <si>
    <t>bm</t>
  </si>
  <si>
    <t>29</t>
  </si>
  <si>
    <t>30</t>
  </si>
  <si>
    <t>Vyvrtání otvoru příklepovými vrtáky ve zdivu cihelném pro elektroinstalaci silno a EPS cca Ø 200mm tl., (0,30+1,20)*2bm
 ( m.č. 1.01+1,02, v.č. D.1.1.5)</t>
  </si>
  <si>
    <t>31</t>
  </si>
  <si>
    <t>32</t>
  </si>
  <si>
    <t>Vyřezání rýh v betonové-teraccové podlaze s betonovým podkladem ,(  m.č. 1,02, v.č. D.1.1.5)
výměra : cca 25/50 (pro   EPS) - výměra : ( 7,10m)</t>
  </si>
  <si>
    <t>33</t>
  </si>
  <si>
    <t>výměra : cca100/50mm pro elektro silové kabely  - 
výměra : ( 5,45+1,5+2)</t>
  </si>
  <si>
    <t>34</t>
  </si>
  <si>
    <t>35</t>
  </si>
  <si>
    <t>Opatrná demontáž velkoformátové kamenné dlažby-vel.400/800 ke zpětnému použití
 (viz v.č. D.1.1.5,  část m.č. 1.01) 
výměra : cca (0,25*7,17)</t>
  </si>
  <si>
    <t>36</t>
  </si>
  <si>
    <t>Demontáž částečného podkladu</t>
  </si>
  <si>
    <t>37</t>
  </si>
  <si>
    <t>38</t>
  </si>
  <si>
    <t>Opatrná demontáž kamenné dlažby - pražská kostka ke zpětnému použití
 (viz v.č. D.1.1.5,  část m.č. 1.01) 
výměra : cca (0,45*7,17)</t>
  </si>
  <si>
    <t>39</t>
  </si>
  <si>
    <t>40</t>
  </si>
  <si>
    <t>41</t>
  </si>
  <si>
    <t>Broušení stávajících betonových-teraccových podlah, úběr do 3mm včetně opravy pásu malých bílých kostiček a černého pásu kolem stěn.
(viz foto +viz v.č. D.1.1.5,  část m.č. 1.02) . výměra : 7,255*3,03+0,10*1,20*3+0,10*1,78+(1,78+0,91*2)*0,80</t>
  </si>
  <si>
    <t>42</t>
  </si>
  <si>
    <t>43</t>
  </si>
  <si>
    <t>Opatrné vyvrtání otvorů  ve zdivu cihelném pro upevnění prvků (např. : topného tělesa, potrubí, atd.)  cca ks 8</t>
  </si>
  <si>
    <t>44</t>
  </si>
  <si>
    <t>45</t>
  </si>
  <si>
    <t xml:space="preserve">Opatrné vyvrtání  drážek v podlaze, stěnách a stropě pro upevnění prvků (např. : vstupního rámu, skleněných stěn)   </t>
  </si>
  <si>
    <t>46</t>
  </si>
  <si>
    <t>47</t>
  </si>
  <si>
    <t>Vnitrostaveništní doprava suti a vybouraných hmot vodorovně do 50m, svisle ručně,pro budovy v. do 6m.</t>
  </si>
  <si>
    <t>t</t>
  </si>
  <si>
    <t>48</t>
  </si>
  <si>
    <t>49</t>
  </si>
  <si>
    <t>Odvoz suti a vybouraných hmot na skládku se složením do 1km</t>
  </si>
  <si>
    <t>50</t>
  </si>
  <si>
    <t>51</t>
  </si>
  <si>
    <t>Dtto, avšak příplatek za KDZ 1km (15km) cena:(Kč/1km*15km)</t>
  </si>
  <si>
    <t>52</t>
  </si>
  <si>
    <t>53</t>
  </si>
  <si>
    <t>Poplatek za uložení odpadu na skládku z betonového a cihelného</t>
  </si>
  <si>
    <t>54</t>
  </si>
  <si>
    <t>55</t>
  </si>
  <si>
    <t>56</t>
  </si>
  <si>
    <t>viz v. č. D.1.1.7</t>
  </si>
  <si>
    <t>57</t>
  </si>
  <si>
    <t>Oprava a doplnění stávající teraccové podlahy v místě vyřezání drážek (po elektro silno i slabo, demontáži skleněných výplní a demontáži SDK rámu) vhodným plnivem- (barevně sjednotit se stávajícím teraccem) + penetrace. Výměra 0,9+0,2m2, hloubka 50 mm</t>
  </si>
  <si>
    <t>58</t>
  </si>
  <si>
    <t>59</t>
  </si>
  <si>
    <t>Oprava ostění po vybourání skleněných stěn. 
Ve stěnách a stropě v š. cca 200mm: 
výměra ; (dl. stěna 2,75+strop1,60+0,50)</t>
  </si>
  <si>
    <t>60</t>
  </si>
  <si>
    <t xml:space="preserve">             (dl. stěna 2,50*2+strop 0,91*2)</t>
  </si>
  <si>
    <t>61</t>
  </si>
  <si>
    <t>62</t>
  </si>
  <si>
    <t>Montáž radiátorového tělesa včetně repase a  nového potrubí cca 1,0m a napojení na stávající vodorovné potrubí, včetně nové termohlavice a příslušných armatur a fitinek, topné zkoušky, přesunu hmot-  osazení viz výkres D.1.1.6</t>
  </si>
  <si>
    <t>63</t>
  </si>
  <si>
    <t>64</t>
  </si>
  <si>
    <t xml:space="preserve">Upevnění prvků včetně dodání (např.: topného tělesa, potrubí a pod.) </t>
  </si>
  <si>
    <t>65</t>
  </si>
  <si>
    <t>66</t>
  </si>
  <si>
    <t xml:space="preserve">Upevnění prvků včetně dodání, (na stěnách a stropě pro upevnění prvků, např.: vstupního rámu, skleněných stěn)   </t>
  </si>
  <si>
    <t>67</t>
  </si>
  <si>
    <t>68</t>
  </si>
  <si>
    <t>Oprava rýh ve zdivu cihelném včetně začištění pod malbu (po vyřezání pro silový kabel a EPS,  cca do hl. 100mm), š.do 200mm (pro dvě rýhy s mezerou mezi nimi), ( m.č. 1.01+1,02, v.č. D.1.1.5)
výměra : (0,40+0,5+0,30+1,6+3,10+0,40+0,30+1,40)*2*2</t>
  </si>
  <si>
    <t>69</t>
  </si>
  <si>
    <t>70</t>
  </si>
  <si>
    <t>Úprava cihelného zdiva a omítky  kolem otvorů (po vrtání příklepovými vrtáky pro elektroinstalaci silno a EPS) cca Ø 200mm tl.  ( m.č. 1.01+1,02, v.č. D.1.1.5)</t>
  </si>
  <si>
    <t>71</t>
  </si>
  <si>
    <t>72</t>
  </si>
  <si>
    <t>Úprava, dozdění a ukotvení cihelného zdiva v š. cca 300mm po obvodu osazených nových posuvných dveří</t>
  </si>
  <si>
    <t>73</t>
  </si>
  <si>
    <t xml:space="preserve">pro  vel. 900/2500mm  - ks 2. 
Výměra:  0,30*(0,90+2,50*2)*2  </t>
  </si>
  <si>
    <t>74</t>
  </si>
  <si>
    <t>pro vel. 1750/2500mm ks 1
výměra : 0,30*(1,75+2,50*2)</t>
  </si>
  <si>
    <t>75</t>
  </si>
  <si>
    <t>76</t>
  </si>
  <si>
    <t xml:space="preserve">Oprava omítky štukovéVC ostění a nadpraží  v š. cca 400mm po obvodu osazených nových posuvných dveří. </t>
  </si>
  <si>
    <t>77</t>
  </si>
  <si>
    <t xml:space="preserve">pro vel.900/2500mm-ks 2.Výměra: 0,40*(0,90+2,50*2)*2  </t>
  </si>
  <si>
    <t>78</t>
  </si>
  <si>
    <t>pro vel.1750/2500mm- ks 1.Výměra : 0,40*(1,75+2,50*2)</t>
  </si>
  <si>
    <t>79</t>
  </si>
  <si>
    <t>80</t>
  </si>
  <si>
    <t>Oprava omítky štukové VC rýh v š. cca 400mm (rýhy pro elektro). Výměra š.0,40*32bm</t>
  </si>
  <si>
    <t>81</t>
  </si>
  <si>
    <t>82</t>
  </si>
  <si>
    <t>Oprava a doplnění (dodávka+montáž v mírném spádu) velkoformátové kamenné dlažby-vel.400/800 ke zpětnému použití .
 (viz v.č. D.1.1.7,  část m.č. 1.01) 
výměra : cca (0,25*7,17+2,08*1,34)*1,25</t>
  </si>
  <si>
    <t>83</t>
  </si>
  <si>
    <t>Dodávka a montáž částečného podkladu</t>
  </si>
  <si>
    <t>84</t>
  </si>
  <si>
    <t>85</t>
  </si>
  <si>
    <t>Oprava a doplnění (dodávka+montáž v mírném spádu)  kamenné dlažby - pražská kostka ke zpětnému použití 
 (viz v.č. D.1.1.7,  část m.č. 1.01) 
výměra : cca (0,45*7,17)*1,25</t>
  </si>
  <si>
    <t>86</t>
  </si>
  <si>
    <t>87</t>
  </si>
  <si>
    <t>88</t>
  </si>
  <si>
    <t>Oprava vnitřních omítek štukových VC - stropu, nanášená ručně.  výměra cca 35m2</t>
  </si>
  <si>
    <t>89</t>
  </si>
  <si>
    <t>90</t>
  </si>
  <si>
    <t>Soklíky rovné výšky  cca100 mm pro omítky z MC tažené s jednoduchým profilem (nepoškození při úklidu)</t>
  </si>
  <si>
    <t>91</t>
  </si>
  <si>
    <t>92</t>
  </si>
  <si>
    <t>Dodávka a montáž nové nerezové skříně na stávající el. rozvaděč, uzamykatelná</t>
  </si>
  <si>
    <t>93</t>
  </si>
  <si>
    <t>94</t>
  </si>
  <si>
    <t>Čištění místností při výšce do 4m</t>
  </si>
  <si>
    <t>95</t>
  </si>
  <si>
    <t>Osazení na nově určené místo - stávající přenosný hasící přístroj</t>
  </si>
  <si>
    <t>96</t>
  </si>
  <si>
    <t>97</t>
  </si>
  <si>
    <t>Montáž lešení řadového trubkového lehkého s podlahami zatížení do 200 kg/m2 š do 0,9 m v do 10 m</t>
  </si>
  <si>
    <t>98</t>
  </si>
  <si>
    <t>Příplatek za první a KDD použití lešení (40dnů)</t>
  </si>
  <si>
    <t>99</t>
  </si>
  <si>
    <t>Demontáž lešení řadového trubkového lehkého s podlahami zatížení do 200 kg/m2 š do 0,9 m v do 10 m</t>
  </si>
  <si>
    <t>100</t>
  </si>
  <si>
    <t>Dodávka a osazení čistících zón v rámu 
velikost cca 800/450mm ks 3</t>
  </si>
  <si>
    <t>101</t>
  </si>
  <si>
    <t>102</t>
  </si>
  <si>
    <t>Přesun hmot</t>
  </si>
  <si>
    <t>103</t>
  </si>
  <si>
    <t>104</t>
  </si>
  <si>
    <t xml:space="preserve">Malby </t>
  </si>
  <si>
    <t>105</t>
  </si>
  <si>
    <t>Příprava podkladu pod malby - omytí, místní vyspravení a penetrace</t>
  </si>
  <si>
    <t>106</t>
  </si>
  <si>
    <t xml:space="preserve">Malby dvojnásobné v místnosti o v. do 5,80 , odolné proti otěru s  připravou stávajícího povrchu </t>
  </si>
  <si>
    <t>107</t>
  </si>
  <si>
    <t>výměra : stěny (3,20+7,25)*2*3,62+(2,28*2+7,17)*3,62+0,80*2,50*4</t>
  </si>
  <si>
    <t>108</t>
  </si>
  <si>
    <t>strop : (3,20*7,25+0,80*0,91*2+1,78*0,80+1,48*7,17</t>
  </si>
  <si>
    <t xml:space="preserve">Skleněné stěny + automatické posuvné dveře </t>
  </si>
  <si>
    <t xml:space="preserve">Kč </t>
  </si>
  <si>
    <t>poznámka: ceny uvedeny včetně dopravy a montáže</t>
  </si>
  <si>
    <t>viz PD s označením D1, vel. cca1000 / 2500mm; automatické dveře dvoukřídlé posuvné, křídla z hliníkových profilů, s barevným nátěrem v odstínu šedá +bezpečnostní izolační dvojsklo, vybaveno elektrozámkem s mechanickým táhlem k nouzovému odjištění křídel v krytu, tlačítko nouzového odjišténí, nouzový zdroj, digitální programový přepínač bez kodu, EPS kontakt otevřeno</t>
  </si>
  <si>
    <t>viz PD s označením D2, vel. cca1750 / 2500mm; automatické dveře posuvné dvoukřídlé,křídla z hliníkových profilů s barevným nátěrem v odstínu šedá +bezpečnostní izolační dvojsklo, vybaveno elektrozámkem s mechanickým táhlem k nouzovému odjištění křídel v krytu, tlačítko nouzového odjišténí, nouzový zdroj, digitální programový přepínač bez kodu, EPS kontakt otevřeno</t>
  </si>
  <si>
    <t>viz PD s označením D3 - vel. cca 2155 / 3650mm Automatické dveře posuvné dvoukřídlové s Al konstrukcí;
Křídla z  Al profilů; bezpečnostní izolační dvojsklo
Stěna + nadsvětlík z Al rámových profilů s dvěma pevnými bočními díly; bezpečnostní izolační dvojsklo s barevným nátěrem v odstínu šedá +bezpečnostní izolační dvojsklo, vybaveno elektrozámkem s mechanickým táhlem k nouzovému odjištění křídel v krytu, tlačítko nouzového odjišténí, nouzový zdroj, digitální programový přepínač bez kodu, EPS kontakt otevřeno
Nadsvětlík z rámových profilů, bezpečnostní izolační dvojsklo</t>
  </si>
  <si>
    <t xml:space="preserve">viz PD s označením D4 - vel. cca 2860 / 3650mm Automatické dveře posuvné dvoukřídlové s Al konstrukcí;
Křídla z  Al profilů; bezpečnostní izolační dvojsklo
Stěna + nadsvětlík z Al rámových profilů s dvěma pevnými bočními díly; bezpečnostní izolační dvojsklo s barevným nátěrem v odstínu šedá +bezpečnostní izolační dvojsklo, vybaveno elektrozámkem s mechanickým táhlem k nouzovému odjištění křídel v krytu, tlačítko nouzového odjišténí, nouzový zdroj, digitální programový přepínač bez kodu, EPS kontakt otevřeno
Nadsvětlík z rámových profilů, bezpečnostní izolační dvojsklo
</t>
  </si>
  <si>
    <t>109</t>
  </si>
  <si>
    <t>110</t>
  </si>
  <si>
    <t xml:space="preserve">Elektroinstalace </t>
  </si>
  <si>
    <t>111</t>
  </si>
  <si>
    <t>SPECIFIKACE DODÁVEK A HLAV. MONT. MATERIÁLU</t>
  </si>
  <si>
    <t>112</t>
  </si>
  <si>
    <t xml:space="preserve">A) Dodávky </t>
  </si>
  <si>
    <t>113</t>
  </si>
  <si>
    <t>Rozvaděč R-vstup dle v.č. EL4</t>
  </si>
  <si>
    <t>114</t>
  </si>
  <si>
    <t>Přípojnice hlavního ochranného pospojování</t>
  </si>
  <si>
    <t>115</t>
  </si>
  <si>
    <t>Položka A – celkem</t>
  </si>
  <si>
    <t>116</t>
  </si>
  <si>
    <t>117</t>
  </si>
  <si>
    <t>B) Hlavní montážní materiál</t>
  </si>
  <si>
    <t>118</t>
  </si>
  <si>
    <t>B1) Kabelové rozvody silnoproudu</t>
  </si>
  <si>
    <t>119</t>
  </si>
  <si>
    <t>Kabel CYKY 4Bx25</t>
  </si>
  <si>
    <t>m</t>
  </si>
  <si>
    <t>120</t>
  </si>
  <si>
    <t>Kabel CYKY 5Cx4</t>
  </si>
  <si>
    <t>121</t>
  </si>
  <si>
    <t>Kabel CYKY 5Cx2,5</t>
  </si>
  <si>
    <t>122</t>
  </si>
  <si>
    <t>Kabel CYKY 3Cx1,5</t>
  </si>
  <si>
    <t>123</t>
  </si>
  <si>
    <t>Kabel CXKH-V 5Cx10</t>
  </si>
  <si>
    <t>124</t>
  </si>
  <si>
    <t>Kabel CXKH-V 3Cx1,5</t>
  </si>
  <si>
    <t>125</t>
  </si>
  <si>
    <t>Vodič CYA 16mm-z/žl</t>
  </si>
  <si>
    <t>126</t>
  </si>
  <si>
    <t>Vodič CYA 2,5mm-z/žl</t>
  </si>
  <si>
    <t>127</t>
  </si>
  <si>
    <t>Položka B1-celkem</t>
  </si>
  <si>
    <t>128</t>
  </si>
  <si>
    <t>129</t>
  </si>
  <si>
    <t>B2) Ostatní silnoproudá elektroinstalace</t>
  </si>
  <si>
    <t>130</t>
  </si>
  <si>
    <t>Komplet připojení technologie vrat</t>
  </si>
  <si>
    <t>131</t>
  </si>
  <si>
    <t>Komplet připojení technologie turniketu</t>
  </si>
  <si>
    <t>132</t>
  </si>
  <si>
    <t>Komplet připojení technologie brány</t>
  </si>
  <si>
    <t>133</t>
  </si>
  <si>
    <t>Komplet připojení technologie dveřní clony</t>
  </si>
  <si>
    <t>134</t>
  </si>
  <si>
    <t>Dozbrojení stávajícího RH , pole . 2 (jistič B/3-25A)</t>
  </si>
  <si>
    <t>135</t>
  </si>
  <si>
    <t>Dozbrojení stávajícího RH , pole . 6 (jistič B/3-63A)</t>
  </si>
  <si>
    <t>136</t>
  </si>
  <si>
    <t>Dozbrojení a přepojení stávajícího RP01 (1x jistič B/3-20A, 2x jistič B/3-16A, 3xjitič B/1-10A) dle v.. EL5</t>
  </si>
  <si>
    <t>137</t>
  </si>
  <si>
    <t>Demontáž stáv. Elektroinstalace</t>
  </si>
  <si>
    <t>138</t>
  </si>
  <si>
    <t>Revize el. Zařízení</t>
  </si>
  <si>
    <t>139</t>
  </si>
  <si>
    <t>Položka B2-celkem</t>
  </si>
  <si>
    <t>140</t>
  </si>
  <si>
    <t>141</t>
  </si>
  <si>
    <t xml:space="preserve">B3) Osvětlovací tělesa </t>
  </si>
  <si>
    <t>142</t>
  </si>
  <si>
    <t>Osvětlovací těleso typ A (nové-recepce-standart ZAMA 1134 black – viz standardizace) dle v.č. EL3</t>
  </si>
  <si>
    <t>143</t>
  </si>
  <si>
    <t>Osvětlovací těleso typ A (nové-zádveří- standart ZAMA 5513 black – viz standardizace) dle v.č. EL3</t>
  </si>
  <si>
    <t>144</t>
  </si>
  <si>
    <t>Osvětlovací těleso typ A (stávající přemístěné a přepojené) dle v.č. EL3</t>
  </si>
  <si>
    <t>145</t>
  </si>
  <si>
    <t>Osvětlovací těleso typ N (nové)  dle v.č. EL3</t>
  </si>
  <si>
    <t>146</t>
  </si>
  <si>
    <t>Položka B3-celkem</t>
  </si>
  <si>
    <t>147</t>
  </si>
  <si>
    <t>148</t>
  </si>
  <si>
    <t>Rekapitulace</t>
  </si>
  <si>
    <t>149</t>
  </si>
  <si>
    <t>Položka A celkem</t>
  </si>
  <si>
    <t>150</t>
  </si>
  <si>
    <t>Položka B1celkem</t>
  </si>
  <si>
    <t>151</t>
  </si>
  <si>
    <t>Položka B2celkem</t>
  </si>
  <si>
    <t>152</t>
  </si>
  <si>
    <t>153</t>
  </si>
  <si>
    <t>Elektroinstalace-celkem</t>
  </si>
  <si>
    <t>154</t>
  </si>
  <si>
    <t>155</t>
  </si>
  <si>
    <t>156</t>
  </si>
  <si>
    <t xml:space="preserve">EPS - Elektrická požární signalizace </t>
  </si>
  <si>
    <t>157</t>
  </si>
  <si>
    <t>158</t>
  </si>
  <si>
    <t>Elektronika tlačítka IQ8 s oddělovačem – 804905</t>
  </si>
  <si>
    <t>159</t>
  </si>
  <si>
    <t>Skříň tlačítkového hlásiče IQ8 červená - 704900</t>
  </si>
  <si>
    <t>160</t>
  </si>
  <si>
    <t>Kabel J-Y(St)Y 1x2x0,8</t>
  </si>
  <si>
    <t>161</t>
  </si>
  <si>
    <t>Kabel PRAFlaGuard F P30-R, B2ca,s1,d0 2x2x0,8</t>
  </si>
  <si>
    <t>162</t>
  </si>
  <si>
    <t>Požárně odolné normové kabel. příchytky vč. materiálu pro upevnění</t>
  </si>
  <si>
    <t>163</t>
  </si>
  <si>
    <t xml:space="preserve">Drobný pomocný, montážní a nosný materiál </t>
  </si>
  <si>
    <t>164</t>
  </si>
  <si>
    <t>Programování EPS a uvedení do trvalého provozu</t>
  </si>
  <si>
    <t>165</t>
  </si>
  <si>
    <t>Utěsnění požárních prostupů</t>
  </si>
  <si>
    <t>166</t>
  </si>
  <si>
    <t>Demontáž stávající EPS</t>
  </si>
  <si>
    <t>167</t>
  </si>
  <si>
    <t>Revize</t>
  </si>
  <si>
    <t>168</t>
  </si>
  <si>
    <t>169</t>
  </si>
  <si>
    <t>Vzduchotechnika</t>
  </si>
  <si>
    <t>170</t>
  </si>
  <si>
    <t>171</t>
  </si>
  <si>
    <t>Seznam strojů a zařízení a technická specifikace</t>
  </si>
  <si>
    <t>172</t>
  </si>
  <si>
    <t>173</t>
  </si>
  <si>
    <t>Dveřní clona do 3,5 m, šíře 1 m v interiérovém opláštění vč M+R</t>
  </si>
  <si>
    <t>174</t>
  </si>
  <si>
    <t>s kabelovým ovladačem, dveřním kontaktem a sadou stropních konzolí</t>
  </si>
  <si>
    <t>175</t>
  </si>
  <si>
    <t>Qv=860/1800m3/h; P=470W (230V); Qtel=8,1kW (400V)</t>
  </si>
  <si>
    <t>176</t>
  </si>
  <si>
    <t>Dveřní clona do 3,5 m, šíře 1,5 m v interiérovém opláštění vč M+R</t>
  </si>
  <si>
    <t>177</t>
  </si>
  <si>
    <t>s kabelovým ovladačem , dveřním kontaktem a sadou stropních konzolí</t>
  </si>
  <si>
    <t>178</t>
  </si>
  <si>
    <t>Qv=1240/2600m3/h; P=650W)230V); Qtel´11,7kW (400V); 40,5/58.5dB(A)</t>
  </si>
  <si>
    <t>179</t>
  </si>
  <si>
    <t>180</t>
  </si>
  <si>
    <t>Drobný montážní materiál</t>
  </si>
  <si>
    <t>181</t>
  </si>
  <si>
    <t>dodávka - součet</t>
  </si>
  <si>
    <t>182</t>
  </si>
  <si>
    <t>montáž  -  součet</t>
  </si>
  <si>
    <t>bez DPH</t>
  </si>
  <si>
    <t>DPH</t>
  </si>
  <si>
    <t>vč. DPH</t>
  </si>
  <si>
    <t>PRÁCE A DODÁVKY</t>
  </si>
  <si>
    <t>STAVEBNÍ PRÁCE</t>
  </si>
  <si>
    <t>CELKEM</t>
  </si>
  <si>
    <t>Datum, razítko, podpis dodavatele: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</si>
</sst>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K_č_-;\-* #,##0.00\ _K_č_-;_-* &quot;-&quot;??\ _K_č_-;_-@_-"/>
    <numFmt numFmtId="164" formatCode="0.00;[Red]0.00"/>
    <numFmt numFmtId="165" formatCode="#,##0.0"/>
    <numFmt numFmtId="166" formatCode="#,##0.0000"/>
    <numFmt numFmtId="167" formatCode="0;[Red]0"/>
    <numFmt numFmtId="168" formatCode="#,##0\ &quot;Kč&quot;"/>
    <numFmt numFmtId="169" formatCode="#,##0.00000"/>
    <numFmt numFmtId="170" formatCode="0.00000"/>
    <numFmt numFmtId="171" formatCode="#,##0.00\ &quot;Kč&quot;"/>
  </numFmts>
  <fonts count="45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20"/>
      <name val="Arial"/>
      <family val="2"/>
    </font>
    <font>
      <sz val="12"/>
      <name val="Calibri"/>
      <family val="2"/>
      <scheme val="minor"/>
    </font>
    <font>
      <sz val="9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9"/>
      <color rgb="FFFF0000"/>
      <name val="Arial CE"/>
      <family val="2"/>
    </font>
    <font>
      <sz val="9"/>
      <color rgb="FF00B050"/>
      <name val="Arial"/>
      <family val="2"/>
    </font>
    <font>
      <sz val="8"/>
      <color rgb="FF00B050"/>
      <name val="Arial CE"/>
      <family val="2"/>
    </font>
    <font>
      <b/>
      <sz val="9"/>
      <color rgb="FF00B050"/>
      <name val="Arial CE"/>
      <family val="2"/>
    </font>
    <font>
      <sz val="9"/>
      <color rgb="FF00B050"/>
      <name val="Arial CE"/>
      <family val="2"/>
    </font>
    <font>
      <b/>
      <sz val="9"/>
      <color rgb="FF00B050"/>
      <name val="Arial"/>
      <family val="2"/>
    </font>
    <font>
      <b/>
      <sz val="8"/>
      <color rgb="FF00B050"/>
      <name val="Arial CE"/>
      <family val="2"/>
    </font>
    <font>
      <sz val="10"/>
      <color rgb="FF00B050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Calibri"/>
      <family val="2"/>
      <scheme val="minor"/>
    </font>
    <font>
      <b/>
      <sz val="7"/>
      <name val="Arial"/>
      <family val="2"/>
    </font>
    <font>
      <sz val="8"/>
      <name val="Segoe U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 CE"/>
      <family val="2"/>
    </font>
    <font>
      <b/>
      <sz val="9"/>
      <color indexed="8"/>
      <name val="Arial"/>
      <family val="2"/>
    </font>
    <font>
      <sz val="12"/>
      <name val="Times New Roman CE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">
      <alignment horizontal="left" vertical="center" wrapText="1" indent="1"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3" fillId="0" borderId="0">
      <alignment/>
      <protection/>
    </xf>
  </cellStyleXfs>
  <cellXfs count="40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20" applyFont="1" applyFill="1" applyAlignment="1">
      <alignment horizontal="center" vertical="top" wrapText="1"/>
      <protection/>
    </xf>
    <xf numFmtId="0" fontId="18" fillId="0" borderId="0" xfId="20" applyFont="1" applyFill="1" applyAlignment="1">
      <alignment horizontal="right" vertical="top" wrapText="1"/>
      <protection/>
    </xf>
    <xf numFmtId="0" fontId="14" fillId="0" borderId="0" xfId="20" applyFont="1" applyFill="1" applyAlignment="1">
      <alignment horizontal="center" vertical="top" wrapText="1"/>
      <protection/>
    </xf>
    <xf numFmtId="0" fontId="14" fillId="0" borderId="0" xfId="20" applyFont="1" applyFill="1" applyAlignment="1">
      <alignment horizontal="center" wrapText="1"/>
      <protection/>
    </xf>
    <xf numFmtId="0" fontId="5" fillId="0" borderId="0" xfId="20" applyFont="1" applyFill="1" applyAlignment="1">
      <alignment horizontal="center" wrapText="1"/>
      <protection/>
    </xf>
    <xf numFmtId="0" fontId="7" fillId="0" borderId="0" xfId="20" applyFont="1" applyFill="1" applyAlignment="1">
      <alignment horizontal="center" vertical="top" wrapText="1"/>
      <protection/>
    </xf>
    <xf numFmtId="0" fontId="14" fillId="0" borderId="0" xfId="20" applyFont="1" applyFill="1" applyAlignment="1">
      <alignment horizontal="center" vertical="top" wrapText="1"/>
      <protection/>
    </xf>
    <xf numFmtId="49" fontId="18" fillId="0" borderId="0" xfId="20" applyNumberFormat="1" applyFont="1" applyFill="1" applyAlignment="1">
      <alignment horizontal="center" vertical="top" wrapText="1"/>
      <protection/>
    </xf>
    <xf numFmtId="49" fontId="18" fillId="0" borderId="0" xfId="20" applyNumberFormat="1" applyFont="1" applyFill="1" applyAlignment="1">
      <alignment horizontal="right" wrapText="1"/>
      <protection/>
    </xf>
    <xf numFmtId="164" fontId="14" fillId="0" borderId="0" xfId="20" applyNumberFormat="1" applyFont="1" applyFill="1" applyAlignment="1">
      <alignment horizontal="right" wrapText="1"/>
      <protection/>
    </xf>
    <xf numFmtId="3" fontId="14" fillId="0" borderId="0" xfId="20" applyNumberFormat="1" applyFont="1" applyFill="1" applyAlignment="1">
      <alignment horizontal="right" wrapText="1"/>
      <protection/>
    </xf>
    <xf numFmtId="0" fontId="14" fillId="0" borderId="0" xfId="20" applyFont="1" applyFill="1" applyAlignment="1">
      <alignment horizontal="right" wrapText="1"/>
      <protection/>
    </xf>
    <xf numFmtId="0" fontId="14" fillId="0" borderId="0" xfId="20" applyFont="1" applyFill="1" applyAlignment="1">
      <alignment wrapText="1"/>
      <protection/>
    </xf>
    <xf numFmtId="49" fontId="19" fillId="0" borderId="2" xfId="20" applyNumberFormat="1" applyFont="1" applyFill="1" applyBorder="1" applyAlignment="1">
      <alignment horizontal="center" vertical="center" wrapText="1"/>
      <protection/>
    </xf>
    <xf numFmtId="49" fontId="18" fillId="0" borderId="2" xfId="20" applyNumberFormat="1" applyFont="1" applyFill="1" applyBorder="1" applyAlignment="1">
      <alignment horizontal="center" vertical="center" wrapText="1"/>
      <protection/>
    </xf>
    <xf numFmtId="0" fontId="19" fillId="0" borderId="2" xfId="20" applyFont="1" applyFill="1" applyBorder="1" applyAlignment="1">
      <alignment horizontal="center" vertical="center" wrapText="1"/>
      <protection/>
    </xf>
    <xf numFmtId="0" fontId="18" fillId="0" borderId="2" xfId="20" applyFont="1" applyFill="1" applyBorder="1" applyAlignment="1">
      <alignment horizontal="center" vertical="center" wrapText="1"/>
      <protection/>
    </xf>
    <xf numFmtId="164" fontId="19" fillId="0" borderId="2" xfId="20" applyNumberFormat="1" applyFont="1" applyFill="1" applyBorder="1" applyAlignment="1">
      <alignment horizontal="center" vertical="center" wrapText="1"/>
      <protection/>
    </xf>
    <xf numFmtId="166" fontId="18" fillId="0" borderId="0" xfId="20" applyNumberFormat="1" applyFont="1" applyFill="1" applyBorder="1" applyAlignment="1">
      <alignment horizontal="center" vertical="center" wrapText="1"/>
      <protection/>
    </xf>
    <xf numFmtId="166" fontId="18" fillId="0" borderId="0" xfId="20" applyNumberFormat="1" applyFont="1" applyFill="1" applyBorder="1" applyAlignment="1">
      <alignment horizontal="right" vertical="center" wrapText="1"/>
      <protection/>
    </xf>
    <xf numFmtId="0" fontId="18" fillId="0" borderId="0" xfId="20" applyFont="1" applyFill="1" applyAlignment="1">
      <alignment vertical="center" wrapText="1"/>
      <protection/>
    </xf>
    <xf numFmtId="49" fontId="20" fillId="0" borderId="0" xfId="20" applyNumberFormat="1" applyFont="1" applyFill="1" applyAlignment="1">
      <alignment horizontal="center" wrapText="1"/>
      <protection/>
    </xf>
    <xf numFmtId="49" fontId="18" fillId="0" borderId="0" xfId="20" applyNumberFormat="1" applyFont="1" applyFill="1" applyAlignment="1">
      <alignment horizontal="left" wrapText="1"/>
      <protection/>
    </xf>
    <xf numFmtId="0" fontId="14" fillId="0" borderId="0" xfId="20" applyFont="1" applyFill="1" applyAlignment="1">
      <alignment horizontal="right" wrapText="1"/>
      <protection/>
    </xf>
    <xf numFmtId="0" fontId="14" fillId="0" borderId="0" xfId="20" applyFont="1" applyFill="1" applyAlignment="1">
      <alignment wrapText="1"/>
      <protection/>
    </xf>
    <xf numFmtId="49" fontId="18" fillId="0" borderId="0" xfId="20" applyNumberFormat="1" applyFont="1" applyFill="1" applyAlignment="1">
      <alignment horizontal="center" wrapText="1"/>
      <protection/>
    </xf>
    <xf numFmtId="166" fontId="14" fillId="0" borderId="0" xfId="20" applyNumberFormat="1" applyFont="1" applyFill="1" applyAlignment="1">
      <alignment horizontal="right" wrapText="1"/>
      <protection/>
    </xf>
    <xf numFmtId="3" fontId="7" fillId="0" borderId="0" xfId="20" applyNumberFormat="1" applyFont="1" applyFill="1" applyAlignment="1">
      <alignment horizontal="right" wrapText="1"/>
      <protection/>
    </xf>
    <xf numFmtId="0" fontId="18" fillId="0" borderId="0" xfId="20" applyFont="1" applyFill="1" applyAlignment="1">
      <alignment horizontal="center" vertical="center" wrapText="1"/>
      <protection/>
    </xf>
    <xf numFmtId="3" fontId="22" fillId="0" borderId="0" xfId="20" applyNumberFormat="1" applyFont="1" applyFill="1" applyAlignment="1">
      <alignment horizontal="right" vertical="top" wrapText="1"/>
      <protection/>
    </xf>
    <xf numFmtId="0" fontId="7" fillId="0" borderId="0" xfId="20" applyFont="1" applyFill="1" applyAlignment="1">
      <alignment horizontal="right" vertical="top" wrapText="1"/>
      <protection/>
    </xf>
    <xf numFmtId="0" fontId="20" fillId="0" borderId="0" xfId="20" applyFont="1" applyFill="1" applyAlignment="1">
      <alignment horizontal="right" vertical="top" wrapText="1"/>
      <protection/>
    </xf>
    <xf numFmtId="0" fontId="14" fillId="0" borderId="0" xfId="20" applyFont="1" applyFill="1" applyAlignment="1">
      <alignment horizontal="right" vertical="top" wrapText="1"/>
      <protection/>
    </xf>
    <xf numFmtId="49" fontId="23" fillId="0" borderId="0" xfId="20" applyNumberFormat="1" applyFont="1" applyBorder="1" applyAlignment="1">
      <alignment horizontal="left" wrapText="1"/>
      <protection/>
    </xf>
    <xf numFmtId="0" fontId="24" fillId="0" borderId="0" xfId="20" applyFont="1" applyFill="1" applyAlignment="1">
      <alignment horizontal="center" vertical="center" wrapText="1"/>
      <protection/>
    </xf>
    <xf numFmtId="4" fontId="14" fillId="0" borderId="0" xfId="20" applyNumberFormat="1" applyFont="1" applyFill="1" applyAlignment="1">
      <alignment horizontal="right" wrapText="1"/>
      <protection/>
    </xf>
    <xf numFmtId="49" fontId="27" fillId="0" borderId="0" xfId="20" applyNumberFormat="1" applyFont="1" applyBorder="1" applyAlignment="1">
      <alignment horizontal="left" wrapText="1"/>
      <protection/>
    </xf>
    <xf numFmtId="0" fontId="28" fillId="0" borderId="0" xfId="20" applyFont="1" applyFill="1" applyAlignment="1">
      <alignment horizontal="right" vertical="top" wrapText="1"/>
      <protection/>
    </xf>
    <xf numFmtId="49" fontId="29" fillId="0" borderId="0" xfId="20" applyNumberFormat="1" applyFont="1" applyBorder="1" applyAlignment="1">
      <alignment horizontal="left" wrapText="1"/>
      <protection/>
    </xf>
    <xf numFmtId="0" fontId="24" fillId="0" borderId="0" xfId="20" applyFont="1" applyFill="1" applyAlignment="1">
      <alignment horizontal="center" vertical="top" wrapText="1"/>
      <protection/>
    </xf>
    <xf numFmtId="0" fontId="26" fillId="0" borderId="0" xfId="20" applyFont="1" applyAlignment="1">
      <alignment horizontal="justify"/>
      <protection/>
    </xf>
    <xf numFmtId="0" fontId="27" fillId="0" borderId="0" xfId="20" applyFont="1" applyAlignment="1">
      <alignment horizontal="justify"/>
      <protection/>
    </xf>
    <xf numFmtId="0" fontId="29" fillId="0" borderId="0" xfId="21" applyFont="1" applyAlignment="1">
      <alignment horizontal="justify"/>
      <protection/>
    </xf>
    <xf numFmtId="0" fontId="18" fillId="0" borderId="0" xfId="20" applyFont="1" applyFill="1" applyAlignment="1">
      <alignment horizontal="center" vertical="top" wrapText="1"/>
      <protection/>
    </xf>
    <xf numFmtId="49" fontId="23" fillId="0" borderId="0" xfId="20" applyNumberFormat="1" applyFont="1" applyBorder="1" applyAlignment="1">
      <alignment horizontal="left" wrapText="1"/>
      <protection/>
    </xf>
    <xf numFmtId="0" fontId="24" fillId="0" borderId="0" xfId="20" applyFont="1" applyFill="1" applyAlignment="1">
      <alignment horizontal="center" wrapText="1"/>
      <protection/>
    </xf>
    <xf numFmtId="0" fontId="27" fillId="0" borderId="0" xfId="20" applyFont="1">
      <alignment/>
      <protection/>
    </xf>
    <xf numFmtId="0" fontId="30" fillId="0" borderId="0" xfId="20" applyFont="1">
      <alignment/>
      <protection/>
    </xf>
    <xf numFmtId="0" fontId="7" fillId="0" borderId="0" xfId="20" applyFont="1" applyFill="1" applyAlignment="1">
      <alignment wrapText="1"/>
      <protection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/>
    <xf numFmtId="3" fontId="0" fillId="0" borderId="0" xfId="0" applyNumberFormat="1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/>
    <xf numFmtId="0" fontId="3" fillId="0" borderId="0" xfId="0" applyFont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/>
    <xf numFmtId="0" fontId="3" fillId="0" borderId="0" xfId="0" applyFont="1" applyFill="1" applyBorder="1"/>
    <xf numFmtId="168" fontId="3" fillId="0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33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2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 vertical="center"/>
    </xf>
    <xf numFmtId="4" fontId="32" fillId="0" borderId="0" xfId="0" applyNumberFormat="1" applyFont="1" applyFill="1"/>
    <xf numFmtId="3" fontId="5" fillId="0" borderId="0" xfId="0" applyNumberFormat="1" applyFont="1" applyAlignment="1">
      <alignment horizontal="center" vertical="center"/>
    </xf>
    <xf numFmtId="4" fontId="19" fillId="0" borderId="0" xfId="0" applyNumberFormat="1" applyFont="1"/>
    <xf numFmtId="0" fontId="31" fillId="0" borderId="0" xfId="0" applyFont="1" applyAlignment="1">
      <alignment horizontal="center"/>
    </xf>
    <xf numFmtId="4" fontId="32" fillId="0" borderId="0" xfId="0" applyNumberFormat="1" applyFont="1"/>
    <xf numFmtId="0" fontId="3" fillId="0" borderId="0" xfId="0" applyFont="1"/>
    <xf numFmtId="3" fontId="1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/>
    <xf numFmtId="2" fontId="0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20" fillId="0" borderId="0" xfId="0" applyFont="1"/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4" fontId="3" fillId="0" borderId="0" xfId="24" applyNumberFormat="1" applyFont="1" applyAlignment="1">
      <alignment horizontal="center"/>
    </xf>
    <xf numFmtId="3" fontId="4" fillId="0" borderId="0" xfId="24" applyNumberFormat="1" applyFont="1" applyAlignment="1">
      <alignment horizontal="center" vertical="center"/>
    </xf>
    <xf numFmtId="3" fontId="31" fillId="0" borderId="0" xfId="0" applyNumberFormat="1" applyFont="1" applyAlignment="1">
      <alignment horizontal="center" wrapText="1"/>
    </xf>
    <xf numFmtId="3" fontId="3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1" fillId="0" borderId="0" xfId="25" applyFont="1">
      <alignment/>
      <protection/>
    </xf>
    <xf numFmtId="0" fontId="4" fillId="0" borderId="0" xfId="25" applyFont="1" applyAlignment="1">
      <alignment horizontal="left" wrapText="1"/>
      <protection/>
    </xf>
    <xf numFmtId="0" fontId="21" fillId="0" borderId="0" xfId="25" applyFont="1">
      <alignment/>
      <protection/>
    </xf>
    <xf numFmtId="0" fontId="4" fillId="0" borderId="0" xfId="25" applyFont="1" applyAlignment="1">
      <alignment horizontal="left"/>
      <protection/>
    </xf>
    <xf numFmtId="3" fontId="21" fillId="0" borderId="0" xfId="25" applyNumberFormat="1" applyFont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3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171" fontId="0" fillId="0" borderId="0" xfId="0" applyNumberFormat="1"/>
    <xf numFmtId="49" fontId="31" fillId="0" borderId="2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" fillId="0" borderId="2" xfId="22" applyFont="1" applyFill="1" applyBorder="1" applyAlignment="1">
      <alignment horizontal="left" vertical="top" wrapText="1"/>
      <protection/>
    </xf>
    <xf numFmtId="4" fontId="32" fillId="0" borderId="2" xfId="0" applyNumberFormat="1" applyFont="1" applyFill="1" applyBorder="1"/>
    <xf numFmtId="0" fontId="3" fillId="0" borderId="2" xfId="22" applyFont="1" applyFill="1" applyBorder="1" applyAlignment="1">
      <alignment horizontal="left" wrapText="1"/>
      <protection/>
    </xf>
    <xf numFmtId="0" fontId="33" fillId="0" borderId="2" xfId="0" applyFont="1" applyFill="1" applyBorder="1" applyAlignment="1">
      <alignment horizontal="center" vertical="top"/>
    </xf>
    <xf numFmtId="3" fontId="31" fillId="0" borderId="2" xfId="0" applyNumberFormat="1" applyFont="1" applyFill="1" applyBorder="1" applyAlignment="1">
      <alignment horizontal="center" wrapText="1"/>
    </xf>
    <xf numFmtId="0" fontId="31" fillId="0" borderId="2" xfId="0" applyFont="1" applyFill="1" applyBorder="1" applyAlignment="1">
      <alignment horizontal="center" vertical="top"/>
    </xf>
    <xf numFmtId="0" fontId="18" fillId="0" borderId="2" xfId="0" applyFont="1" applyBorder="1" applyAlignment="1">
      <alignment horizontal="center"/>
    </xf>
    <xf numFmtId="4" fontId="19" fillId="0" borderId="2" xfId="0" applyNumberFormat="1" applyFont="1" applyBorder="1"/>
    <xf numFmtId="0" fontId="3" fillId="0" borderId="2" xfId="0" applyFont="1" applyBorder="1" applyAlignment="1">
      <alignment wrapText="1"/>
    </xf>
    <xf numFmtId="0" fontId="14" fillId="0" borderId="2" xfId="0" applyFont="1" applyBorder="1"/>
    <xf numFmtId="4" fontId="3" fillId="0" borderId="0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70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wrapText="1"/>
    </xf>
    <xf numFmtId="0" fontId="3" fillId="0" borderId="0" xfId="25" applyFont="1" applyAlignment="1">
      <alignment horizontal="center"/>
      <protection/>
    </xf>
    <xf numFmtId="4" fontId="3" fillId="0" borderId="0" xfId="25" applyNumberFormat="1" applyFont="1" applyAlignment="1">
      <alignment horizontal="center"/>
      <protection/>
    </xf>
    <xf numFmtId="3" fontId="3" fillId="0" borderId="0" xfId="0" applyNumberFormat="1" applyFont="1" applyAlignment="1">
      <alignment horizontal="center" wrapText="1"/>
    </xf>
    <xf numFmtId="3" fontId="3" fillId="0" borderId="0" xfId="25" applyNumberFormat="1" applyFont="1" applyAlignment="1">
      <alignment horizontal="center"/>
      <protection/>
    </xf>
    <xf numFmtId="3" fontId="3" fillId="0" borderId="0" xfId="0" applyNumberFormat="1" applyFont="1" applyAlignment="1">
      <alignment horizontal="center"/>
    </xf>
    <xf numFmtId="49" fontId="18" fillId="0" borderId="2" xfId="20" applyNumberFormat="1" applyFont="1" applyFill="1" applyBorder="1" applyAlignment="1">
      <alignment horizontal="left" vertical="center" wrapText="1"/>
      <protection/>
    </xf>
    <xf numFmtId="49" fontId="18" fillId="0" borderId="2" xfId="20" applyNumberFormat="1" applyFont="1" applyFill="1" applyBorder="1" applyAlignment="1">
      <alignment horizontal="left" wrapText="1"/>
      <protection/>
    </xf>
    <xf numFmtId="49" fontId="18" fillId="0" borderId="2" xfId="20" applyNumberFormat="1" applyFont="1" applyFill="1" applyBorder="1" applyAlignment="1">
      <alignment horizontal="center" wrapText="1"/>
      <protection/>
    </xf>
    <xf numFmtId="0" fontId="5" fillId="0" borderId="2" xfId="20" applyFont="1" applyFill="1" applyBorder="1" applyAlignment="1">
      <alignment horizontal="center" vertical="top" wrapText="1"/>
      <protection/>
    </xf>
    <xf numFmtId="0" fontId="18" fillId="0" borderId="2" xfId="20" applyFont="1" applyFill="1" applyBorder="1" applyAlignment="1">
      <alignment horizontal="right" vertical="top" wrapText="1"/>
      <protection/>
    </xf>
    <xf numFmtId="0" fontId="5" fillId="0" borderId="2" xfId="20" applyFont="1" applyFill="1" applyBorder="1" applyAlignment="1">
      <alignment vertical="top" wrapText="1"/>
      <protection/>
    </xf>
    <xf numFmtId="0" fontId="14" fillId="0" borderId="2" xfId="20" applyFont="1" applyFill="1" applyBorder="1" applyAlignment="1">
      <alignment horizontal="left" wrapText="1"/>
      <protection/>
    </xf>
    <xf numFmtId="0" fontId="19" fillId="0" borderId="2" xfId="20" applyFont="1" applyFill="1" applyBorder="1" applyAlignment="1">
      <alignment horizontal="center" wrapText="1"/>
      <protection/>
    </xf>
    <xf numFmtId="0" fontId="7" fillId="0" borderId="2" xfId="20" applyFont="1" applyFill="1" applyBorder="1" applyAlignment="1">
      <alignment horizontal="left" wrapText="1"/>
      <protection/>
    </xf>
    <xf numFmtId="0" fontId="7" fillId="0" borderId="2" xfId="20" applyFont="1" applyFill="1" applyBorder="1" applyAlignment="1">
      <alignment horizontal="left" vertical="top" wrapText="1"/>
      <protection/>
    </xf>
    <xf numFmtId="0" fontId="14" fillId="0" borderId="2" xfId="20" applyFont="1" applyFill="1" applyBorder="1" applyAlignment="1">
      <alignment horizontal="left" vertical="top" wrapText="1"/>
      <protection/>
    </xf>
    <xf numFmtId="0" fontId="14" fillId="0" borderId="2" xfId="20" applyFont="1" applyFill="1" applyBorder="1" applyAlignment="1">
      <alignment horizontal="left" vertical="top" wrapText="1"/>
      <protection/>
    </xf>
    <xf numFmtId="0" fontId="20" fillId="0" borderId="2" xfId="20" applyFont="1" applyFill="1" applyBorder="1" applyAlignment="1">
      <alignment horizontal="center" vertical="top" wrapText="1"/>
      <protection/>
    </xf>
    <xf numFmtId="0" fontId="18" fillId="0" borderId="2" xfId="20" applyFont="1" applyFill="1" applyBorder="1" applyAlignment="1">
      <alignment horizontal="center" vertical="top" wrapText="1"/>
      <protection/>
    </xf>
    <xf numFmtId="49" fontId="18" fillId="0" borderId="2" xfId="20" applyNumberFormat="1" applyFont="1" applyFill="1" applyBorder="1" applyAlignment="1">
      <alignment vertical="center" wrapText="1"/>
      <protection/>
    </xf>
    <xf numFmtId="0" fontId="7" fillId="0" borderId="2" xfId="20" applyFont="1" applyFill="1" applyBorder="1" applyAlignment="1">
      <alignment horizontal="right" vertical="top" wrapText="1"/>
      <protection/>
    </xf>
    <xf numFmtId="0" fontId="20" fillId="0" borderId="2" xfId="20" applyFont="1" applyFill="1" applyBorder="1" applyAlignment="1">
      <alignment horizontal="right" vertical="top" wrapText="1"/>
      <protection/>
    </xf>
    <xf numFmtId="0" fontId="14" fillId="0" borderId="2" xfId="20" applyFont="1" applyFill="1" applyBorder="1" applyAlignment="1">
      <alignment horizontal="right" vertical="top" wrapText="1"/>
      <protection/>
    </xf>
    <xf numFmtId="0" fontId="5" fillId="0" borderId="2" xfId="20" applyFont="1" applyFill="1" applyBorder="1" applyAlignment="1">
      <alignment horizontal="right" vertical="top" wrapText="1"/>
      <protection/>
    </xf>
    <xf numFmtId="164" fontId="14" fillId="0" borderId="0" xfId="20" applyNumberFormat="1" applyFont="1" applyFill="1" applyAlignment="1">
      <alignment horizontal="center" vertical="top" wrapText="1"/>
      <protection/>
    </xf>
    <xf numFmtId="164" fontId="14" fillId="0" borderId="2" xfId="20" applyNumberFormat="1" applyFont="1" applyFill="1" applyBorder="1" applyAlignment="1">
      <alignment horizontal="center" vertical="top" wrapText="1"/>
      <protection/>
    </xf>
    <xf numFmtId="164" fontId="14" fillId="0" borderId="2" xfId="20" applyNumberFormat="1" applyFont="1" applyFill="1" applyBorder="1" applyAlignment="1">
      <alignment horizontal="center" wrapText="1"/>
      <protection/>
    </xf>
    <xf numFmtId="164" fontId="0" fillId="0" borderId="2" xfId="20" applyNumberFormat="1" applyFont="1" applyFill="1" applyBorder="1" applyAlignment="1">
      <alignment horizontal="center" vertical="top" wrapText="1"/>
      <protection/>
    </xf>
    <xf numFmtId="164" fontId="25" fillId="0" borderId="0" xfId="20" applyNumberFormat="1" applyFont="1" applyFill="1" applyAlignment="1">
      <alignment horizontal="center" wrapText="1"/>
      <protection/>
    </xf>
    <xf numFmtId="164" fontId="25" fillId="0" borderId="0" xfId="20" applyNumberFormat="1" applyFont="1" applyFill="1" applyAlignment="1">
      <alignment horizontal="center" vertical="top" wrapText="1"/>
      <protection/>
    </xf>
    <xf numFmtId="164" fontId="26" fillId="0" borderId="0" xfId="20" applyNumberFormat="1" applyFont="1" applyFill="1" applyAlignment="1">
      <alignment horizontal="center" vertical="top" wrapText="1"/>
      <protection/>
    </xf>
    <xf numFmtId="164" fontId="26" fillId="0" borderId="0" xfId="20" applyNumberFormat="1" applyFont="1" applyFill="1" applyAlignment="1">
      <alignment horizontal="center" wrapText="1"/>
      <protection/>
    </xf>
    <xf numFmtId="164" fontId="7" fillId="0" borderId="0" xfId="20" applyNumberFormat="1" applyFont="1" applyFill="1" applyAlignment="1">
      <alignment horizontal="center" vertical="top" wrapText="1"/>
      <protection/>
    </xf>
    <xf numFmtId="167" fontId="14" fillId="0" borderId="0" xfId="20" applyNumberFormat="1" applyFont="1" applyFill="1" applyAlignment="1">
      <alignment horizontal="center" vertical="top" wrapText="1"/>
      <protection/>
    </xf>
    <xf numFmtId="165" fontId="14" fillId="0" borderId="0" xfId="20" applyNumberFormat="1" applyFont="1" applyFill="1" applyAlignment="1">
      <alignment horizontal="center" vertical="top" wrapText="1"/>
      <protection/>
    </xf>
    <xf numFmtId="165" fontId="26" fillId="0" borderId="0" xfId="20" applyNumberFormat="1" applyFont="1" applyFill="1" applyAlignment="1">
      <alignment horizontal="center" wrapText="1"/>
      <protection/>
    </xf>
    <xf numFmtId="165" fontId="26" fillId="0" borderId="0" xfId="20" applyNumberFormat="1" applyFont="1" applyFill="1" applyAlignment="1">
      <alignment horizontal="center" vertical="top" wrapText="1"/>
      <protection/>
    </xf>
    <xf numFmtId="165" fontId="26" fillId="0" borderId="0" xfId="20" applyNumberFormat="1" applyFont="1" applyFill="1" applyAlignment="1">
      <alignment horizontal="center" wrapText="1"/>
      <protection/>
    </xf>
    <xf numFmtId="165" fontId="26" fillId="0" borderId="0" xfId="20" applyNumberFormat="1" applyFont="1" applyFill="1" applyAlignment="1">
      <alignment horizontal="center" vertical="top" wrapText="1"/>
      <protection/>
    </xf>
    <xf numFmtId="165" fontId="7" fillId="0" borderId="0" xfId="20" applyNumberFormat="1" applyFont="1" applyFill="1" applyAlignment="1">
      <alignment horizontal="center" vertical="top" wrapText="1"/>
      <protection/>
    </xf>
    <xf numFmtId="165" fontId="25" fillId="0" borderId="0" xfId="20" applyNumberFormat="1" applyFont="1" applyFill="1" applyAlignment="1">
      <alignment horizontal="center" vertical="top" wrapText="1"/>
      <protection/>
    </xf>
    <xf numFmtId="4" fontId="14" fillId="0" borderId="0" xfId="20" applyNumberFormat="1" applyFont="1" applyFill="1" applyAlignment="1">
      <alignment horizontal="center" vertical="top" wrapText="1"/>
      <protection/>
    </xf>
    <xf numFmtId="171" fontId="14" fillId="0" borderId="0" xfId="20" applyNumberFormat="1" applyFont="1" applyFill="1" applyAlignment="1">
      <alignment horizontal="center" vertical="top" wrapText="1"/>
      <protection/>
    </xf>
    <xf numFmtId="171" fontId="19" fillId="0" borderId="2" xfId="20" applyNumberFormat="1" applyFont="1" applyFill="1" applyBorder="1" applyAlignment="1">
      <alignment horizontal="center" vertical="center" wrapText="1"/>
      <protection/>
    </xf>
    <xf numFmtId="171" fontId="14" fillId="0" borderId="2" xfId="20" applyNumberFormat="1" applyFont="1" applyFill="1" applyBorder="1" applyAlignment="1">
      <alignment horizontal="center" wrapText="1"/>
      <protection/>
    </xf>
    <xf numFmtId="171" fontId="7" fillId="0" borderId="2" xfId="20" applyNumberFormat="1" applyFont="1" applyFill="1" applyBorder="1" applyAlignment="1">
      <alignment horizontal="center" wrapText="1"/>
      <protection/>
    </xf>
    <xf numFmtId="171" fontId="7" fillId="0" borderId="2" xfId="20" applyNumberFormat="1" applyFont="1" applyFill="1" applyBorder="1" applyAlignment="1">
      <alignment horizontal="center" vertical="top" wrapText="1"/>
      <protection/>
    </xf>
    <xf numFmtId="171" fontId="14" fillId="0" borderId="2" xfId="20" applyNumberFormat="1" applyFont="1" applyFill="1" applyBorder="1" applyAlignment="1">
      <alignment horizontal="center" vertical="top" wrapText="1"/>
      <protection/>
    </xf>
    <xf numFmtId="171" fontId="7" fillId="0" borderId="2" xfId="20" applyNumberFormat="1" applyFont="1" applyFill="1" applyBorder="1" applyAlignment="1">
      <alignment horizontal="center" vertical="top" wrapText="1"/>
      <protection/>
    </xf>
    <xf numFmtId="171" fontId="14" fillId="0" borderId="2" xfId="20" applyNumberFormat="1" applyFont="1" applyFill="1" applyBorder="1" applyAlignment="1">
      <alignment horizontal="center" vertical="top" wrapText="1"/>
      <protection/>
    </xf>
    <xf numFmtId="171" fontId="5" fillId="0" borderId="2" xfId="20" applyNumberFormat="1" applyFont="1" applyFill="1" applyBorder="1" applyAlignment="1">
      <alignment horizontal="center" vertical="top" wrapText="1"/>
      <protection/>
    </xf>
    <xf numFmtId="171" fontId="5" fillId="0" borderId="0" xfId="20" applyNumberFormat="1" applyFont="1" applyFill="1" applyAlignment="1">
      <alignment horizontal="center" vertical="top" wrapText="1"/>
      <protection/>
    </xf>
    <xf numFmtId="171" fontId="26" fillId="0" borderId="0" xfId="20" applyNumberFormat="1" applyFont="1" applyFill="1" applyAlignment="1">
      <alignment horizontal="center" wrapText="1"/>
      <protection/>
    </xf>
    <xf numFmtId="171" fontId="26" fillId="0" borderId="0" xfId="20" applyNumberFormat="1" applyFont="1" applyFill="1" applyAlignment="1">
      <alignment horizontal="center" vertical="top" wrapText="1"/>
      <protection/>
    </xf>
    <xf numFmtId="171" fontId="26" fillId="0" borderId="0" xfId="20" applyNumberFormat="1" applyFont="1" applyFill="1" applyAlignment="1">
      <alignment horizontal="center" wrapText="1"/>
      <protection/>
    </xf>
    <xf numFmtId="171" fontId="25" fillId="0" borderId="0" xfId="20" applyNumberFormat="1" applyFont="1" applyFill="1" applyAlignment="1">
      <alignment horizontal="center" vertical="top" wrapText="1"/>
      <protection/>
    </xf>
    <xf numFmtId="171" fontId="7" fillId="0" borderId="0" xfId="20" applyNumberFormat="1" applyFont="1" applyFill="1" applyAlignment="1">
      <alignment horizontal="center" vertical="top" wrapText="1"/>
      <protection/>
    </xf>
    <xf numFmtId="49" fontId="31" fillId="0" borderId="6" xfId="0" applyNumberFormat="1" applyFont="1" applyFill="1" applyBorder="1" applyAlignment="1">
      <alignment wrapText="1"/>
    </xf>
    <xf numFmtId="0" fontId="3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3" fontId="31" fillId="0" borderId="7" xfId="0" applyNumberFormat="1" applyFont="1" applyFill="1" applyBorder="1" applyAlignment="1">
      <alignment horizontal="center" vertical="center" wrapText="1"/>
    </xf>
    <xf numFmtId="4" fontId="32" fillId="0" borderId="6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wrapText="1"/>
    </xf>
    <xf numFmtId="3" fontId="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31" fillId="0" borderId="2" xfId="0" applyFont="1" applyBorder="1" applyAlignment="1">
      <alignment horizontal="center"/>
    </xf>
    <xf numFmtId="4" fontId="32" fillId="0" borderId="2" xfId="0" applyNumberFormat="1" applyFont="1" applyBorder="1"/>
    <xf numFmtId="0" fontId="3" fillId="0" borderId="2" xfId="0" applyFont="1" applyBorder="1" applyAlignment="1">
      <alignment horizontal="center" wrapText="1"/>
    </xf>
    <xf numFmtId="3" fontId="14" fillId="0" borderId="2" xfId="0" applyNumberFormat="1" applyFont="1" applyBorder="1" applyAlignment="1">
      <alignment horizontal="center" vertical="center"/>
    </xf>
    <xf numFmtId="0" fontId="35" fillId="0" borderId="2" xfId="0" applyFont="1" applyBorder="1"/>
    <xf numFmtId="49" fontId="35" fillId="0" borderId="2" xfId="0" applyNumberFormat="1" applyFont="1" applyBorder="1"/>
    <xf numFmtId="0" fontId="20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right"/>
    </xf>
    <xf numFmtId="0" fontId="31" fillId="0" borderId="2" xfId="0" applyFont="1" applyFill="1" applyBorder="1" applyAlignment="1">
      <alignment horizontal="left" wrapText="1"/>
    </xf>
    <xf numFmtId="49" fontId="36" fillId="0" borderId="2" xfId="0" applyNumberFormat="1" applyFont="1" applyBorder="1" applyAlignment="1">
      <alignment horizontal="left" wrapText="1"/>
    </xf>
    <xf numFmtId="0" fontId="37" fillId="0" borderId="2" xfId="0" applyFont="1" applyBorder="1" applyAlignment="1">
      <alignment horizontal="center"/>
    </xf>
    <xf numFmtId="49" fontId="38" fillId="0" borderId="2" xfId="0" applyNumberFormat="1" applyFont="1" applyBorder="1" applyAlignment="1">
      <alignment horizontal="left" wrapText="1"/>
    </xf>
    <xf numFmtId="0" fontId="39" fillId="0" borderId="2" xfId="0" applyFont="1" applyBorder="1" applyAlignment="1">
      <alignment horizontal="center"/>
    </xf>
    <xf numFmtId="49" fontId="36" fillId="0" borderId="2" xfId="0" applyNumberFormat="1" applyFont="1" applyBorder="1" applyAlignment="1">
      <alignment horizontal="left" wrapText="1"/>
    </xf>
    <xf numFmtId="49" fontId="40" fillId="0" borderId="2" xfId="0" applyNumberFormat="1" applyFont="1" applyBorder="1" applyAlignment="1">
      <alignment horizontal="left" wrapText="1"/>
    </xf>
    <xf numFmtId="0" fontId="41" fillId="0" borderId="2" xfId="0" applyFont="1" applyBorder="1"/>
    <xf numFmtId="0" fontId="41" fillId="0" borderId="2" xfId="0" applyFont="1" applyBorder="1" applyAlignment="1">
      <alignment horizontal="justify"/>
    </xf>
    <xf numFmtId="0" fontId="36" fillId="0" borderId="2" xfId="0" applyFont="1" applyBorder="1" applyAlignment="1">
      <alignment horizontal="justify"/>
    </xf>
    <xf numFmtId="0" fontId="36" fillId="0" borderId="2" xfId="0" applyFont="1" applyBorder="1"/>
    <xf numFmtId="0" fontId="42" fillId="0" borderId="2" xfId="0" applyFont="1" applyBorder="1"/>
    <xf numFmtId="0" fontId="3" fillId="0" borderId="2" xfId="23" applyFont="1" applyBorder="1" applyAlignment="1">
      <alignment vertical="center" wrapText="1"/>
      <protection/>
    </xf>
    <xf numFmtId="49" fontId="3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6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justify"/>
    </xf>
    <xf numFmtId="0" fontId="3" fillId="0" borderId="2" xfId="0" applyFont="1" applyBorder="1" applyAlignment="1">
      <alignment horizontal="justify"/>
    </xf>
    <xf numFmtId="0" fontId="3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2" fontId="14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0" fontId="36" fillId="0" borderId="2" xfId="0" applyNumberFormat="1" applyFont="1" applyBorder="1" applyAlignment="1">
      <alignment horizontal="center"/>
    </xf>
    <xf numFmtId="0" fontId="38" fillId="0" borderId="2" xfId="0" applyNumberFormat="1" applyFont="1" applyBorder="1" applyAlignment="1">
      <alignment horizontal="center"/>
    </xf>
    <xf numFmtId="3" fontId="14" fillId="0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4" fontId="31" fillId="0" borderId="0" xfId="26" applyNumberFormat="1" applyFont="1" applyAlignment="1">
      <alignment horizontal="center" vertical="center"/>
      <protection/>
    </xf>
    <xf numFmtId="4" fontId="31" fillId="0" borderId="0" xfId="26" applyNumberFormat="1" applyFont="1" applyAlignment="1">
      <alignment horizontal="center"/>
      <protection/>
    </xf>
    <xf numFmtId="4" fontId="31" fillId="0" borderId="0" xfId="0" applyNumberFormat="1" applyFont="1" applyAlignment="1">
      <alignment horizontal="center" wrapText="1"/>
    </xf>
    <xf numFmtId="4" fontId="3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9" fontId="31" fillId="0" borderId="8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20" fillId="0" borderId="8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 vertical="center"/>
    </xf>
    <xf numFmtId="4" fontId="19" fillId="0" borderId="8" xfId="0" applyNumberFormat="1" applyFont="1" applyBorder="1"/>
    <xf numFmtId="0" fontId="4" fillId="0" borderId="8" xfId="0" applyFont="1" applyFill="1" applyBorder="1" applyAlignment="1">
      <alignment horizontal="left" wrapText="1"/>
    </xf>
    <xf numFmtId="0" fontId="18" fillId="0" borderId="8" xfId="0" applyFont="1" applyBorder="1" applyAlignment="1">
      <alignment horizontal="right"/>
    </xf>
    <xf numFmtId="2" fontId="18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3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4" fontId="32" fillId="0" borderId="8" xfId="0" applyNumberFormat="1" applyFont="1" applyBorder="1"/>
    <xf numFmtId="0" fontId="21" fillId="0" borderId="8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0" fontId="33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center" vertical="center"/>
    </xf>
    <xf numFmtId="4" fontId="34" fillId="0" borderId="8" xfId="0" applyNumberFormat="1" applyFont="1" applyFill="1" applyBorder="1"/>
    <xf numFmtId="49" fontId="31" fillId="0" borderId="9" xfId="0" applyNumberFormat="1" applyFont="1" applyFill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2" fontId="14" fillId="0" borderId="9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 vertical="center"/>
    </xf>
    <xf numFmtId="4" fontId="19" fillId="0" borderId="9" xfId="0" applyNumberFormat="1" applyFont="1" applyBorder="1"/>
    <xf numFmtId="3" fontId="14" fillId="0" borderId="9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right"/>
    </xf>
    <xf numFmtId="2" fontId="18" fillId="0" borderId="9" xfId="0" applyNumberFormat="1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 vertical="center"/>
    </xf>
    <xf numFmtId="4" fontId="32" fillId="0" borderId="9" xfId="0" applyNumberFormat="1" applyFont="1" applyBorder="1"/>
    <xf numFmtId="0" fontId="14" fillId="0" borderId="9" xfId="0" applyFont="1" applyBorder="1" applyAlignment="1">
      <alignment horizontal="center"/>
    </xf>
    <xf numFmtId="4" fontId="0" fillId="0" borderId="9" xfId="0" applyNumberFormat="1" applyFont="1" applyBorder="1"/>
    <xf numFmtId="0" fontId="31" fillId="0" borderId="9" xfId="0" applyFont="1" applyFill="1" applyBorder="1" applyAlignment="1">
      <alignment horizontal="center"/>
    </xf>
    <xf numFmtId="0" fontId="3" fillId="0" borderId="9" xfId="22" applyFont="1" applyFill="1" applyBorder="1" applyAlignment="1">
      <alignment horizontal="left" wrapText="1"/>
      <protection/>
    </xf>
    <xf numFmtId="4" fontId="3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4" fontId="32" fillId="0" borderId="9" xfId="0" applyNumberFormat="1" applyFont="1" applyFill="1" applyBorder="1"/>
    <xf numFmtId="0" fontId="5" fillId="0" borderId="0" xfId="0" applyFont="1" applyFill="1" applyBorder="1"/>
    <xf numFmtId="171" fontId="0" fillId="0" borderId="10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1" fontId="5" fillId="0" borderId="0" xfId="0" applyNumberFormat="1" applyFont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171" fontId="5" fillId="0" borderId="11" xfId="0" applyNumberFormat="1" applyFont="1" applyBorder="1" applyAlignment="1">
      <alignment horizontal="center"/>
    </xf>
    <xf numFmtId="171" fontId="5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" fillId="0" borderId="0" xfId="20" applyAlignment="1">
      <alignment horizontal="left" wrapText="1"/>
      <protection/>
    </xf>
    <xf numFmtId="0" fontId="1" fillId="0" borderId="0" xfId="20" applyAlignment="1">
      <alignment horizontal="left" wrapText="1" shrinkToFit="1"/>
      <protection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65" fontId="19" fillId="0" borderId="2" xfId="2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20" applyNumberFormat="1" applyFont="1" applyFill="1" applyBorder="1" applyAlignment="1" applyProtection="1">
      <alignment horizontal="center" vertical="top" wrapText="1"/>
      <protection locked="0"/>
    </xf>
    <xf numFmtId="165" fontId="14" fillId="0" borderId="2" xfId="20" applyNumberFormat="1" applyFont="1" applyFill="1" applyBorder="1" applyAlignment="1" applyProtection="1">
      <alignment horizontal="center" wrapText="1"/>
      <protection locked="0"/>
    </xf>
    <xf numFmtId="165" fontId="0" fillId="0" borderId="2" xfId="20" applyNumberFormat="1" applyFont="1" applyFill="1" applyBorder="1" applyAlignment="1" applyProtection="1">
      <alignment horizontal="center" vertical="top" wrapText="1"/>
      <protection locked="0"/>
    </xf>
    <xf numFmtId="4" fontId="3" fillId="0" borderId="2" xfId="0" applyNumberFormat="1" applyFont="1" applyFill="1" applyBorder="1" applyAlignment="1" applyProtection="1">
      <alignment horizontal="center"/>
      <protection locked="0"/>
    </xf>
    <xf numFmtId="4" fontId="3" fillId="0" borderId="9" xfId="0" applyNumberFormat="1" applyFont="1" applyFill="1" applyBorder="1" applyAlignment="1" applyProtection="1">
      <alignment horizontal="center"/>
      <protection locked="0"/>
    </xf>
    <xf numFmtId="4" fontId="3" fillId="0" borderId="8" xfId="0" applyNumberFormat="1" applyFont="1" applyFill="1" applyBorder="1" applyAlignment="1" applyProtection="1">
      <alignment horizontal="center"/>
      <protection locked="0"/>
    </xf>
    <xf numFmtId="4" fontId="14" fillId="0" borderId="9" xfId="0" applyNumberFormat="1" applyFont="1" applyBorder="1" applyAlignment="1" applyProtection="1">
      <alignment horizontal="center"/>
      <protection locked="0"/>
    </xf>
    <xf numFmtId="4" fontId="14" fillId="0" borderId="8" xfId="0" applyNumberFormat="1" applyFont="1" applyBorder="1" applyAlignment="1" applyProtection="1">
      <alignment horizontal="center"/>
      <protection locked="0"/>
    </xf>
    <xf numFmtId="4" fontId="14" fillId="0" borderId="2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4" fontId="3" fillId="0" borderId="9" xfId="0" applyNumberFormat="1" applyFont="1" applyBorder="1" applyAlignment="1" applyProtection="1">
      <alignment horizontal="center"/>
      <protection locked="0"/>
    </xf>
    <xf numFmtId="4" fontId="3" fillId="0" borderId="8" xfId="0" applyNumberFormat="1" applyFont="1" applyBorder="1" applyAlignment="1" applyProtection="1">
      <alignment horizontal="center"/>
      <protection locked="0"/>
    </xf>
    <xf numFmtId="4" fontId="7" fillId="0" borderId="8" xfId="0" applyNumberFormat="1" applyFont="1" applyBorder="1" applyAlignment="1" applyProtection="1">
      <alignment horizontal="center"/>
      <protection locked="0"/>
    </xf>
    <xf numFmtId="3" fontId="7" fillId="0" borderId="8" xfId="0" applyNumberFormat="1" applyFont="1" applyBorder="1" applyAlignment="1" applyProtection="1">
      <alignment horizontal="center"/>
      <protection locked="0"/>
    </xf>
    <xf numFmtId="3" fontId="14" fillId="0" borderId="2" xfId="0" applyNumberFormat="1" applyFont="1" applyBorder="1" applyAlignment="1" applyProtection="1">
      <alignment horizontal="center"/>
      <protection locked="0"/>
    </xf>
    <xf numFmtId="0" fontId="36" fillId="0" borderId="2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3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/>
      <protection locked="0"/>
    </xf>
    <xf numFmtId="4" fontId="14" fillId="0" borderId="0" xfId="0" applyNumberFormat="1" applyFont="1" applyAlignment="1" applyProtection="1">
      <alignment horizontal="center"/>
      <protection locked="0"/>
    </xf>
    <xf numFmtId="4" fontId="14" fillId="0" borderId="0" xfId="0" applyNumberFormat="1" applyFont="1" applyFill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15" xfId="21"/>
    <cellStyle name="normální_POL.XLS" xfId="22"/>
    <cellStyle name="R_text" xfId="23"/>
    <cellStyle name="Čárka 2" xfId="24"/>
    <cellStyle name="normální_SAR A" xfId="25"/>
    <cellStyle name="normální_C.1.3 Rozpočet ZTI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 topLeftCell="A10">
      <selection activeCell="C10" sqref="C10"/>
    </sheetView>
  </sheetViews>
  <sheetFormatPr defaultColWidth="9.00390625" defaultRowHeight="12.75"/>
  <cols>
    <col min="1" max="1" width="90.25390625" style="2" customWidth="1"/>
    <col min="2" max="2" width="9.125" style="2" customWidth="1"/>
    <col min="3" max="3" width="56.25390625" style="2" customWidth="1"/>
    <col min="4" max="16384" width="9.125" style="2" customWidth="1"/>
  </cols>
  <sheetData>
    <row r="1" ht="12.75">
      <c r="A1" s="1" t="s">
        <v>0</v>
      </c>
    </row>
    <row r="2" spans="1:5" ht="38.25">
      <c r="A2" s="3" t="s">
        <v>1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4" t="s">
        <v>2</v>
      </c>
      <c r="B4" s="5"/>
      <c r="C4" s="5"/>
      <c r="D4" s="1"/>
      <c r="E4" s="1"/>
    </row>
    <row r="5" spans="1:5" ht="12.75">
      <c r="A5" s="4" t="s">
        <v>3</v>
      </c>
      <c r="B5" s="5"/>
      <c r="C5" s="5"/>
      <c r="D5" s="1"/>
      <c r="E5" s="1"/>
    </row>
    <row r="6" spans="1:5" ht="24">
      <c r="A6" s="4" t="s">
        <v>4</v>
      </c>
      <c r="B6" s="5"/>
      <c r="C6" s="5"/>
      <c r="D6" s="1"/>
      <c r="E6" s="1"/>
    </row>
    <row r="7" spans="1:5" ht="24">
      <c r="A7" s="4" t="s">
        <v>5</v>
      </c>
      <c r="B7" s="5"/>
      <c r="C7" s="5"/>
      <c r="D7" s="1"/>
      <c r="E7" s="1"/>
    </row>
    <row r="8" spans="1:5" ht="48">
      <c r="A8" s="4" t="s">
        <v>6</v>
      </c>
      <c r="B8" s="5"/>
      <c r="C8" s="5"/>
      <c r="D8" s="1"/>
      <c r="E8" s="1"/>
    </row>
    <row r="9" spans="1:5" ht="36">
      <c r="A9" s="4" t="s">
        <v>7</v>
      </c>
      <c r="B9" s="5"/>
      <c r="C9" s="5"/>
      <c r="D9" s="1"/>
      <c r="E9" s="1"/>
    </row>
    <row r="10" spans="1:5" ht="36">
      <c r="A10" s="4" t="s">
        <v>8</v>
      </c>
      <c r="B10" s="5"/>
      <c r="C10" s="5"/>
      <c r="D10" s="1"/>
      <c r="E10" s="1"/>
    </row>
    <row r="11" spans="1:5" ht="12.75">
      <c r="A11" s="4" t="s">
        <v>9</v>
      </c>
      <c r="B11" s="5"/>
      <c r="C11" s="5"/>
      <c r="D11" s="1"/>
      <c r="E11" s="1"/>
    </row>
    <row r="12" spans="1:5" ht="12.75">
      <c r="A12" s="4" t="s">
        <v>10</v>
      </c>
      <c r="B12" s="5"/>
      <c r="C12" s="5"/>
      <c r="D12" s="1"/>
      <c r="E12" s="1"/>
    </row>
    <row r="13" spans="1:5" ht="24">
      <c r="A13" s="4" t="s">
        <v>11</v>
      </c>
      <c r="B13" s="5"/>
      <c r="C13" s="5"/>
      <c r="D13" s="1"/>
      <c r="E13" s="1"/>
    </row>
    <row r="14" spans="1:5" ht="12.75">
      <c r="A14" s="4" t="s">
        <v>12</v>
      </c>
      <c r="B14" s="5"/>
      <c r="C14" s="5"/>
      <c r="D14" s="1"/>
      <c r="E14" s="1"/>
    </row>
    <row r="15" spans="1:5" ht="24">
      <c r="A15" s="4" t="s">
        <v>13</v>
      </c>
      <c r="B15" s="5"/>
      <c r="C15" s="5"/>
      <c r="D15" s="1"/>
      <c r="E15" s="1"/>
    </row>
    <row r="16" spans="1:5" ht="12.75">
      <c r="A16" s="4" t="s">
        <v>14</v>
      </c>
      <c r="B16" s="5"/>
      <c r="C16" s="5"/>
      <c r="D16" s="1"/>
      <c r="E16" s="1"/>
    </row>
    <row r="17" spans="1:5" ht="12.75">
      <c r="A17" s="4" t="s">
        <v>15</v>
      </c>
      <c r="B17" s="5"/>
      <c r="C17" s="5"/>
      <c r="D17" s="1"/>
      <c r="E17" s="1"/>
    </row>
    <row r="18" spans="1:5" ht="24">
      <c r="A18" s="4" t="s">
        <v>16</v>
      </c>
      <c r="B18" s="5"/>
      <c r="C18" s="5"/>
      <c r="D18" s="1"/>
      <c r="E18" s="1"/>
    </row>
    <row r="19" spans="1:5" ht="24">
      <c r="A19" s="4" t="s">
        <v>17</v>
      </c>
      <c r="B19" s="5"/>
      <c r="C19" s="5"/>
      <c r="D19" s="1"/>
      <c r="E19" s="1"/>
    </row>
    <row r="20" spans="1:5" ht="36">
      <c r="A20" s="4" t="s">
        <v>18</v>
      </c>
      <c r="B20" s="5"/>
      <c r="C20" s="5"/>
      <c r="D20" s="1"/>
      <c r="E20" s="1"/>
    </row>
    <row r="21" spans="1:5" ht="120">
      <c r="A21" s="4" t="s">
        <v>19</v>
      </c>
      <c r="B21" s="5"/>
      <c r="C21" s="5"/>
      <c r="D21" s="1"/>
      <c r="E21" s="1"/>
    </row>
    <row r="22" spans="1:5" ht="72">
      <c r="A22" s="4" t="s">
        <v>20</v>
      </c>
      <c r="B22" s="5"/>
      <c r="C22" s="5"/>
      <c r="D22" s="1"/>
      <c r="E22" s="1"/>
    </row>
    <row r="23" spans="1:5" ht="48">
      <c r="A23" s="4" t="s">
        <v>21</v>
      </c>
      <c r="B23" s="5"/>
      <c r="C23" s="5"/>
      <c r="D23" s="1"/>
      <c r="E23" s="1"/>
    </row>
    <row r="24" spans="1:5" ht="72">
      <c r="A24" s="4" t="s">
        <v>22</v>
      </c>
      <c r="B24" s="5"/>
      <c r="C24" s="5"/>
      <c r="D24" s="1"/>
      <c r="E24" s="1"/>
    </row>
    <row r="25" ht="24">
      <c r="A25" s="6" t="s">
        <v>23</v>
      </c>
    </row>
    <row r="26" ht="72">
      <c r="A26" s="6" t="s">
        <v>24</v>
      </c>
    </row>
    <row r="27" ht="60">
      <c r="A27" s="6" t="s">
        <v>25</v>
      </c>
    </row>
    <row r="28" ht="24">
      <c r="A28" s="6" t="s">
        <v>26</v>
      </c>
    </row>
    <row r="29" ht="36">
      <c r="A29" s="6" t="s">
        <v>27</v>
      </c>
    </row>
    <row r="30" ht="48">
      <c r="A30" s="6" t="s">
        <v>28</v>
      </c>
    </row>
    <row r="44" spans="1:12" ht="12.75">
      <c r="A44" s="7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>
      <c r="A45" s="7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>
      <c r="A46" s="7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7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7"/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7"/>
      <c r="B50" s="8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7"/>
      <c r="B51" s="8"/>
      <c r="C51" s="7"/>
      <c r="D51" s="7"/>
      <c r="E51" s="7"/>
      <c r="F51" s="7"/>
      <c r="G51" s="7"/>
      <c r="H51" s="7"/>
      <c r="I51" s="7"/>
      <c r="J51" s="7"/>
      <c r="K51" s="7"/>
      <c r="L51" s="7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2"/>
  <sheetViews>
    <sheetView workbookViewId="0" topLeftCell="A1">
      <selection activeCell="B31" sqref="B30:B31"/>
    </sheetView>
  </sheetViews>
  <sheetFormatPr defaultColWidth="9.00390625" defaultRowHeight="12.75"/>
  <cols>
    <col min="1" max="1" width="10.00390625" style="9" customWidth="1"/>
    <col min="2" max="2" width="61.875" style="9" customWidth="1"/>
    <col min="3" max="3" width="12.625" style="9" customWidth="1"/>
    <col min="4" max="16384" width="9.125" style="9" customWidth="1"/>
  </cols>
  <sheetData>
    <row r="2" ht="15">
      <c r="B2" s="15" t="s">
        <v>48</v>
      </c>
    </row>
    <row r="4" spans="2:6" ht="12.75">
      <c r="B4" s="22" t="s">
        <v>47</v>
      </c>
      <c r="C4" s="17"/>
      <c r="D4" s="17"/>
      <c r="E4" s="17"/>
      <c r="F4" s="17"/>
    </row>
    <row r="5" spans="2:6" ht="15">
      <c r="B5" s="29" t="s">
        <v>46</v>
      </c>
      <c r="C5" s="17"/>
      <c r="D5" s="17"/>
      <c r="E5" s="17"/>
      <c r="F5" s="17"/>
    </row>
    <row r="6" spans="2:6" ht="15.75">
      <c r="B6" s="30"/>
      <c r="C6" s="17"/>
      <c r="D6" s="17"/>
      <c r="E6" s="17"/>
      <c r="F6" s="17"/>
    </row>
    <row r="7" spans="2:6" ht="15.75">
      <c r="B7" s="30"/>
      <c r="C7" s="17"/>
      <c r="D7" s="17"/>
      <c r="E7" s="17"/>
      <c r="F7" s="17"/>
    </row>
    <row r="8" spans="2:6" ht="12.75">
      <c r="B8" s="22" t="s">
        <v>45</v>
      </c>
      <c r="C8" s="17"/>
      <c r="D8" s="17"/>
      <c r="E8" s="17"/>
      <c r="F8" s="17"/>
    </row>
    <row r="9" ht="15">
      <c r="B9" s="29" t="s">
        <v>43</v>
      </c>
    </row>
    <row r="10" ht="14.25">
      <c r="B10" s="28" t="s">
        <v>42</v>
      </c>
    </row>
    <row r="11" ht="12.75">
      <c r="B11" s="16"/>
    </row>
    <row r="13" ht="12.75">
      <c r="B13" s="22" t="s">
        <v>44</v>
      </c>
    </row>
    <row r="14" spans="1:3" ht="20.25">
      <c r="A14" s="20"/>
      <c r="B14" s="29" t="s">
        <v>43</v>
      </c>
      <c r="C14" s="20"/>
    </row>
    <row r="15" ht="14.25">
      <c r="B15" s="28" t="s">
        <v>42</v>
      </c>
    </row>
    <row r="16" ht="14.25">
      <c r="B16" s="28"/>
    </row>
    <row r="17" ht="15">
      <c r="B17" s="19"/>
    </row>
    <row r="18" ht="12.75">
      <c r="B18" s="27" t="s">
        <v>41</v>
      </c>
    </row>
    <row r="19" ht="12.75">
      <c r="B19" s="26" t="s">
        <v>40</v>
      </c>
    </row>
    <row r="20" ht="12.75">
      <c r="B20" s="10" t="s">
        <v>39</v>
      </c>
    </row>
    <row r="22" ht="12.75">
      <c r="B22" s="10"/>
    </row>
    <row r="23" ht="12.75">
      <c r="B23" s="10" t="s">
        <v>38</v>
      </c>
    </row>
    <row r="24" ht="15">
      <c r="B24" s="19" t="s">
        <v>37</v>
      </c>
    </row>
    <row r="25" ht="15">
      <c r="B25" s="19"/>
    </row>
    <row r="26" ht="15">
      <c r="B26" s="19"/>
    </row>
    <row r="27" spans="2:10" ht="12.75">
      <c r="B27" s="25" t="s">
        <v>36</v>
      </c>
      <c r="D27" s="17"/>
      <c r="E27" s="17"/>
      <c r="F27" s="17"/>
      <c r="G27" s="17"/>
      <c r="H27" s="17"/>
      <c r="I27" s="17"/>
      <c r="J27" s="17"/>
    </row>
    <row r="28" spans="2:10" ht="12.75">
      <c r="B28" s="23" t="s">
        <v>35</v>
      </c>
      <c r="D28" s="17"/>
      <c r="E28" s="17"/>
      <c r="F28" s="17"/>
      <c r="G28" s="17"/>
      <c r="H28" s="17"/>
      <c r="I28" s="17"/>
      <c r="J28" s="17"/>
    </row>
    <row r="29" spans="1:3" ht="15">
      <c r="A29" s="15"/>
      <c r="B29" s="22" t="s">
        <v>34</v>
      </c>
      <c r="C29" s="15"/>
    </row>
    <row r="30" ht="12.75">
      <c r="B30" s="22" t="s">
        <v>33</v>
      </c>
    </row>
    <row r="31" ht="12.75">
      <c r="B31" s="22" t="s">
        <v>32</v>
      </c>
    </row>
    <row r="32" ht="15.75">
      <c r="B32" s="24" t="s">
        <v>31</v>
      </c>
    </row>
    <row r="33" ht="12.75">
      <c r="B33" s="23" t="s">
        <v>30</v>
      </c>
    </row>
    <row r="34" ht="12.75">
      <c r="B34" s="22" t="s">
        <v>29</v>
      </c>
    </row>
    <row r="35" ht="12.75">
      <c r="B35" s="10"/>
    </row>
    <row r="36" ht="12.75">
      <c r="B36" s="10"/>
    </row>
    <row r="37" ht="12.75">
      <c r="B37" s="10"/>
    </row>
    <row r="42" ht="12.75">
      <c r="B42" s="10"/>
    </row>
    <row r="43" ht="12.75">
      <c r="B43" s="11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spans="2:3" ht="18">
      <c r="B50" s="10"/>
      <c r="C50" s="13"/>
    </row>
    <row r="51" ht="12.75" customHeight="1">
      <c r="C51" s="13"/>
    </row>
    <row r="52" spans="1:3" ht="12.75" customHeight="1">
      <c r="A52" s="12"/>
      <c r="B52" s="12"/>
      <c r="C52" s="12"/>
    </row>
    <row r="58" spans="2:6" ht="12.75">
      <c r="B58" s="17"/>
      <c r="C58" s="17"/>
      <c r="D58" s="17"/>
      <c r="E58" s="17"/>
      <c r="F58" s="17"/>
    </row>
    <row r="59" spans="2:6" ht="12.75">
      <c r="B59" s="17"/>
      <c r="C59" s="17"/>
      <c r="D59" s="17"/>
      <c r="E59" s="17"/>
      <c r="F59" s="17"/>
    </row>
    <row r="64" spans="1:3" ht="20.25">
      <c r="A64" s="20"/>
      <c r="B64" s="21"/>
      <c r="C64" s="20"/>
    </row>
    <row r="65" ht="12.75">
      <c r="B65" s="10"/>
    </row>
    <row r="67" ht="12.75">
      <c r="B67" s="10"/>
    </row>
    <row r="68" ht="15">
      <c r="B68" s="19"/>
    </row>
    <row r="71" ht="12.75">
      <c r="B71" s="11"/>
    </row>
    <row r="72" ht="12.75">
      <c r="B72" s="16"/>
    </row>
    <row r="73" ht="15.75">
      <c r="B73" s="18"/>
    </row>
    <row r="74" ht="12.75">
      <c r="B74" s="10"/>
    </row>
    <row r="75" ht="12.75">
      <c r="B75" s="3"/>
    </row>
    <row r="76" ht="12.75">
      <c r="B76" s="3"/>
    </row>
    <row r="77" spans="2:10" ht="12.75">
      <c r="B77" s="11"/>
      <c r="D77" s="17"/>
      <c r="E77" s="17"/>
      <c r="F77" s="17"/>
      <c r="G77" s="17"/>
      <c r="H77" s="17"/>
      <c r="I77" s="17"/>
      <c r="J77" s="17"/>
    </row>
    <row r="78" spans="2:10" ht="12.75">
      <c r="B78" s="11"/>
      <c r="D78" s="17"/>
      <c r="E78" s="17"/>
      <c r="F78" s="17"/>
      <c r="G78" s="17"/>
      <c r="H78" s="17"/>
      <c r="I78" s="17"/>
      <c r="J78" s="17"/>
    </row>
    <row r="79" spans="2:10" ht="12.75">
      <c r="B79" s="11"/>
      <c r="D79" s="17"/>
      <c r="E79" s="17"/>
      <c r="F79" s="17"/>
      <c r="G79" s="17"/>
      <c r="H79" s="17"/>
      <c r="I79" s="17"/>
      <c r="J79" s="17"/>
    </row>
    <row r="80" spans="2:10" ht="12.75">
      <c r="B80" s="16"/>
      <c r="D80" s="17"/>
      <c r="E80" s="17"/>
      <c r="F80" s="17"/>
      <c r="G80" s="17"/>
      <c r="H80" s="17"/>
      <c r="I80" s="17"/>
      <c r="J80" s="17"/>
    </row>
    <row r="81" spans="1:3" ht="15">
      <c r="A81" s="15"/>
      <c r="B81" s="16"/>
      <c r="C81" s="15"/>
    </row>
    <row r="82" spans="1:3" ht="12.75">
      <c r="A82" s="10"/>
      <c r="B82" s="10"/>
      <c r="C82" s="10"/>
    </row>
    <row r="83" ht="12.75">
      <c r="B83" s="11"/>
    </row>
    <row r="84" ht="12.75">
      <c r="B84" s="10"/>
    </row>
    <row r="85" ht="12.75">
      <c r="B85" s="14"/>
    </row>
    <row r="86" ht="12.75">
      <c r="B86" s="11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5" ht="12.75">
      <c r="B95" s="10"/>
    </row>
    <row r="96" ht="12.75">
      <c r="B96" s="11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spans="2:3" ht="18">
      <c r="B103" s="10"/>
      <c r="C103" s="13"/>
    </row>
    <row r="104" ht="12.75" customHeight="1">
      <c r="C104" s="13"/>
    </row>
    <row r="105" spans="1:3" ht="12.75" customHeight="1">
      <c r="A105" s="12"/>
      <c r="B105" s="12"/>
      <c r="C105" s="12"/>
    </row>
    <row r="111" spans="2:6" ht="12.75">
      <c r="B111" s="17"/>
      <c r="C111" s="17"/>
      <c r="D111" s="17"/>
      <c r="E111" s="17"/>
      <c r="F111" s="17"/>
    </row>
    <row r="112" spans="2:6" ht="12.75">
      <c r="B112" s="17"/>
      <c r="C112" s="17"/>
      <c r="D112" s="17"/>
      <c r="E112" s="17"/>
      <c r="F112" s="17"/>
    </row>
    <row r="117" spans="1:3" ht="20.25">
      <c r="A117" s="20"/>
      <c r="B117" s="21"/>
      <c r="C117" s="20"/>
    </row>
    <row r="118" ht="12.75">
      <c r="B118" s="10"/>
    </row>
    <row r="120" ht="12.75">
      <c r="B120" s="10"/>
    </row>
    <row r="121" ht="15">
      <c r="B121" s="19"/>
    </row>
    <row r="124" ht="12.75">
      <c r="B124" s="11"/>
    </row>
    <row r="125" ht="12.75">
      <c r="B125" s="16"/>
    </row>
    <row r="126" ht="15.75">
      <c r="B126" s="18"/>
    </row>
    <row r="127" ht="12.75">
      <c r="B127" s="10"/>
    </row>
    <row r="128" ht="12.75">
      <c r="B128" s="3"/>
    </row>
    <row r="129" ht="12.75">
      <c r="B129" s="3"/>
    </row>
    <row r="130" spans="2:10" ht="12.75">
      <c r="B130" s="11"/>
      <c r="D130" s="17"/>
      <c r="E130" s="17"/>
      <c r="F130" s="17"/>
      <c r="G130" s="17"/>
      <c r="H130" s="17"/>
      <c r="I130" s="17"/>
      <c r="J130" s="17"/>
    </row>
    <row r="131" spans="2:10" ht="12.75">
      <c r="B131" s="11"/>
      <c r="D131" s="17"/>
      <c r="E131" s="17"/>
      <c r="F131" s="17"/>
      <c r="G131" s="17"/>
      <c r="H131" s="17"/>
      <c r="I131" s="17"/>
      <c r="J131" s="17"/>
    </row>
    <row r="132" spans="2:10" ht="12.75">
      <c r="B132" s="11"/>
      <c r="D132" s="17"/>
      <c r="E132" s="17"/>
      <c r="F132" s="17"/>
      <c r="G132" s="17"/>
      <c r="H132" s="17"/>
      <c r="I132" s="17"/>
      <c r="J132" s="17"/>
    </row>
    <row r="133" spans="2:10" ht="12.75">
      <c r="B133" s="16"/>
      <c r="D133" s="17"/>
      <c r="E133" s="17"/>
      <c r="F133" s="17"/>
      <c r="G133" s="17"/>
      <c r="H133" s="17"/>
      <c r="I133" s="17"/>
      <c r="J133" s="17"/>
    </row>
    <row r="134" spans="1:3" ht="15">
      <c r="A134" s="15"/>
      <c r="B134" s="16"/>
      <c r="C134" s="15"/>
    </row>
    <row r="135" spans="1:3" ht="12.75">
      <c r="A135" s="10"/>
      <c r="B135" s="10"/>
      <c r="C135" s="10"/>
    </row>
    <row r="136" ht="12.75">
      <c r="B136" s="11"/>
    </row>
    <row r="137" ht="12.75">
      <c r="B137" s="10"/>
    </row>
    <row r="138" ht="12.75">
      <c r="B138" s="14"/>
    </row>
    <row r="139" ht="12.75">
      <c r="B139" s="11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8" ht="12.75">
      <c r="B148" s="10"/>
    </row>
    <row r="149" ht="12.75">
      <c r="B149" s="11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spans="2:3" ht="18">
      <c r="B156" s="10"/>
      <c r="C156" s="13"/>
    </row>
    <row r="157" ht="12.75" customHeight="1">
      <c r="C157" s="13"/>
    </row>
    <row r="158" spans="1:3" ht="12.75" customHeight="1">
      <c r="A158" s="12"/>
      <c r="B158" s="12"/>
      <c r="C158" s="12"/>
    </row>
    <row r="164" spans="2:6" ht="12.75">
      <c r="B164" s="17"/>
      <c r="C164" s="17"/>
      <c r="D164" s="17"/>
      <c r="E164" s="17"/>
      <c r="F164" s="17"/>
    </row>
    <row r="165" spans="2:6" ht="12.75">
      <c r="B165" s="17"/>
      <c r="C165" s="17"/>
      <c r="D165" s="17"/>
      <c r="E165" s="17"/>
      <c r="F165" s="17"/>
    </row>
    <row r="170" spans="1:3" ht="20.25">
      <c r="A170" s="20"/>
      <c r="B170" s="21"/>
      <c r="C170" s="20"/>
    </row>
    <row r="171" ht="12.75">
      <c r="B171" s="10"/>
    </row>
    <row r="173" ht="12.75">
      <c r="B173" s="10"/>
    </row>
    <row r="174" ht="15">
      <c r="B174" s="19"/>
    </row>
    <row r="177" ht="12.75">
      <c r="B177" s="11"/>
    </row>
    <row r="178" ht="12.75">
      <c r="B178" s="16"/>
    </row>
    <row r="179" ht="15.75">
      <c r="B179" s="18"/>
    </row>
    <row r="180" ht="12.75">
      <c r="B180" s="10"/>
    </row>
    <row r="181" ht="12.75">
      <c r="B181" s="3"/>
    </row>
    <row r="182" ht="12.75">
      <c r="B182" s="3"/>
    </row>
    <row r="183" spans="2:10" ht="12.75">
      <c r="B183" s="11"/>
      <c r="D183" s="17"/>
      <c r="E183" s="17"/>
      <c r="F183" s="17"/>
      <c r="G183" s="17"/>
      <c r="H183" s="17"/>
      <c r="I183" s="17"/>
      <c r="J183" s="17"/>
    </row>
    <row r="184" spans="2:10" ht="12.75">
      <c r="B184" s="11"/>
      <c r="D184" s="17"/>
      <c r="E184" s="17"/>
      <c r="F184" s="17"/>
      <c r="G184" s="17"/>
      <c r="H184" s="17"/>
      <c r="I184" s="17"/>
      <c r="J184" s="17"/>
    </row>
    <row r="185" spans="2:10" ht="12.75">
      <c r="B185" s="11"/>
      <c r="D185" s="17"/>
      <c r="E185" s="17"/>
      <c r="F185" s="17"/>
      <c r="G185" s="17"/>
      <c r="H185" s="17"/>
      <c r="I185" s="17"/>
      <c r="J185" s="17"/>
    </row>
    <row r="186" spans="2:10" ht="12.75">
      <c r="B186" s="16"/>
      <c r="D186" s="17"/>
      <c r="E186" s="17"/>
      <c r="F186" s="17"/>
      <c r="G186" s="17"/>
      <c r="H186" s="17"/>
      <c r="I186" s="17"/>
      <c r="J186" s="17"/>
    </row>
    <row r="187" spans="1:3" ht="15">
      <c r="A187" s="15"/>
      <c r="B187" s="16"/>
      <c r="C187" s="15"/>
    </row>
    <row r="188" spans="1:3" ht="12.75">
      <c r="A188" s="10"/>
      <c r="B188" s="10"/>
      <c r="C188" s="10"/>
    </row>
    <row r="189" ht="12.75">
      <c r="B189" s="11"/>
    </row>
    <row r="190" ht="12.75">
      <c r="B190" s="10"/>
    </row>
    <row r="191" ht="12.75">
      <c r="B191" s="14"/>
    </row>
    <row r="192" ht="12.75">
      <c r="B192" s="11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201" ht="12.75">
      <c r="B201" s="10"/>
    </row>
    <row r="202" ht="12.75">
      <c r="B202" s="11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spans="2:3" ht="18">
      <c r="B209" s="10"/>
      <c r="C209" s="13"/>
    </row>
    <row r="210" ht="12.75" customHeight="1">
      <c r="C210" s="13"/>
    </row>
    <row r="211" spans="1:3" ht="12.75" customHeight="1">
      <c r="A211" s="12"/>
      <c r="B211" s="12"/>
      <c r="C211" s="12"/>
    </row>
    <row r="213" spans="1:3" ht="12.75">
      <c r="A213" s="366"/>
      <c r="B213" s="366"/>
      <c r="C213" s="366"/>
    </row>
    <row r="214" spans="1:3" ht="12.75">
      <c r="A214" s="366"/>
      <c r="B214" s="366"/>
      <c r="C214" s="366"/>
    </row>
    <row r="217" spans="2:6" ht="12.75">
      <c r="B217" s="17"/>
      <c r="C217" s="17"/>
      <c r="D217" s="17"/>
      <c r="E217" s="17"/>
      <c r="F217" s="17"/>
    </row>
    <row r="218" spans="2:6" ht="12.75">
      <c r="B218" s="17"/>
      <c r="C218" s="17"/>
      <c r="D218" s="17"/>
      <c r="E218" s="17"/>
      <c r="F218" s="17"/>
    </row>
    <row r="223" spans="1:3" ht="20.25">
      <c r="A223" s="20"/>
      <c r="B223" s="21"/>
      <c r="C223" s="20"/>
    </row>
    <row r="224" ht="12.75">
      <c r="B224" s="10"/>
    </row>
    <row r="226" ht="12.75">
      <c r="B226" s="10"/>
    </row>
    <row r="227" ht="15">
      <c r="B227" s="19"/>
    </row>
    <row r="230" ht="12.75">
      <c r="B230" s="11"/>
    </row>
    <row r="231" ht="12.75">
      <c r="B231" s="16"/>
    </row>
    <row r="232" ht="15.75">
      <c r="B232" s="18"/>
    </row>
    <row r="233" ht="12.75">
      <c r="B233" s="10"/>
    </row>
    <row r="234" ht="12.75">
      <c r="B234" s="3"/>
    </row>
    <row r="235" ht="12.75">
      <c r="B235" s="3"/>
    </row>
    <row r="236" spans="2:10" ht="12.75">
      <c r="B236" s="11"/>
      <c r="D236" s="17"/>
      <c r="E236" s="17"/>
      <c r="F236" s="17"/>
      <c r="G236" s="17"/>
      <c r="H236" s="17"/>
      <c r="I236" s="17"/>
      <c r="J236" s="17"/>
    </row>
    <row r="237" spans="2:10" ht="12.75">
      <c r="B237" s="11"/>
      <c r="D237" s="17"/>
      <c r="E237" s="17"/>
      <c r="F237" s="17"/>
      <c r="G237" s="17"/>
      <c r="H237" s="17"/>
      <c r="I237" s="17"/>
      <c r="J237" s="17"/>
    </row>
    <row r="238" spans="2:10" ht="12.75">
      <c r="B238" s="11"/>
      <c r="D238" s="17"/>
      <c r="E238" s="17"/>
      <c r="F238" s="17"/>
      <c r="G238" s="17"/>
      <c r="H238" s="17"/>
      <c r="I238" s="17"/>
      <c r="J238" s="17"/>
    </row>
    <row r="239" spans="2:10" ht="12.75">
      <c r="B239" s="16"/>
      <c r="D239" s="17"/>
      <c r="E239" s="17"/>
      <c r="F239" s="17"/>
      <c r="G239" s="17"/>
      <c r="H239" s="17"/>
      <c r="I239" s="17"/>
      <c r="J239" s="17"/>
    </row>
    <row r="240" spans="1:3" ht="15">
      <c r="A240" s="15"/>
      <c r="B240" s="16"/>
      <c r="C240" s="15"/>
    </row>
    <row r="241" spans="1:3" ht="12.75">
      <c r="A241" s="10"/>
      <c r="B241" s="10"/>
      <c r="C241" s="10"/>
    </row>
    <row r="242" ht="12.75">
      <c r="B242" s="11"/>
    </row>
    <row r="243" ht="12.75">
      <c r="B243" s="10"/>
    </row>
    <row r="244" ht="12.75">
      <c r="B244" s="14"/>
    </row>
    <row r="245" ht="12.75">
      <c r="B245" s="11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4" ht="12.75">
      <c r="B254" s="10"/>
    </row>
    <row r="255" ht="12.75">
      <c r="B255" s="11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spans="2:3" ht="18">
      <c r="B262" s="10"/>
      <c r="C262" s="13"/>
    </row>
    <row r="263" ht="12.75" customHeight="1">
      <c r="C263" s="13"/>
    </row>
    <row r="264" spans="1:3" ht="12.75" customHeight="1">
      <c r="A264" s="12"/>
      <c r="B264" s="12"/>
      <c r="C264" s="12"/>
    </row>
    <row r="270" spans="2:6" ht="12.75">
      <c r="B270" s="17"/>
      <c r="C270" s="17"/>
      <c r="D270" s="17"/>
      <c r="E270" s="17"/>
      <c r="F270" s="17"/>
    </row>
    <row r="271" spans="2:6" ht="12.75">
      <c r="B271" s="17"/>
      <c r="C271" s="17"/>
      <c r="D271" s="17"/>
      <c r="E271" s="17"/>
      <c r="F271" s="17"/>
    </row>
    <row r="276" spans="1:3" ht="20.25">
      <c r="A276" s="20"/>
      <c r="B276" s="21"/>
      <c r="C276" s="20"/>
    </row>
    <row r="277" ht="12.75">
      <c r="B277" s="10"/>
    </row>
    <row r="279" ht="12.75">
      <c r="B279" s="10"/>
    </row>
    <row r="280" ht="15">
      <c r="B280" s="19"/>
    </row>
    <row r="283" ht="12.75">
      <c r="B283" s="11"/>
    </row>
    <row r="284" ht="12.75">
      <c r="B284" s="16"/>
    </row>
    <row r="285" ht="15.75">
      <c r="B285" s="18"/>
    </row>
    <row r="286" ht="12.75">
      <c r="B286" s="10"/>
    </row>
    <row r="287" ht="12.75">
      <c r="B287" s="3"/>
    </row>
    <row r="288" ht="12.75">
      <c r="B288" s="3"/>
    </row>
    <row r="289" spans="2:10" ht="12.75">
      <c r="B289" s="11"/>
      <c r="D289" s="17"/>
      <c r="E289" s="17"/>
      <c r="F289" s="17"/>
      <c r="G289" s="17"/>
      <c r="H289" s="17"/>
      <c r="I289" s="17"/>
      <c r="J289" s="17"/>
    </row>
    <row r="290" spans="2:10" ht="12.75">
      <c r="B290" s="11"/>
      <c r="D290" s="17"/>
      <c r="E290" s="17"/>
      <c r="F290" s="17"/>
      <c r="G290" s="17"/>
      <c r="H290" s="17"/>
      <c r="I290" s="17"/>
      <c r="J290" s="17"/>
    </row>
    <row r="291" spans="2:10" ht="12.75">
      <c r="B291" s="11"/>
      <c r="D291" s="17"/>
      <c r="E291" s="17"/>
      <c r="F291" s="17"/>
      <c r="G291" s="17"/>
      <c r="H291" s="17"/>
      <c r="I291" s="17"/>
      <c r="J291" s="17"/>
    </row>
    <row r="292" spans="2:10" ht="12.75">
      <c r="B292" s="16"/>
      <c r="D292" s="17"/>
      <c r="E292" s="17"/>
      <c r="F292" s="17"/>
      <c r="G292" s="17"/>
      <c r="H292" s="17"/>
      <c r="I292" s="17"/>
      <c r="J292" s="17"/>
    </row>
    <row r="293" spans="1:3" ht="15">
      <c r="A293" s="15"/>
      <c r="B293" s="16"/>
      <c r="C293" s="15"/>
    </row>
    <row r="294" spans="1:3" ht="12.75">
      <c r="A294" s="10"/>
      <c r="B294" s="10"/>
      <c r="C294" s="10"/>
    </row>
    <row r="295" ht="12.75">
      <c r="B295" s="11"/>
    </row>
    <row r="296" ht="12.75">
      <c r="B296" s="10"/>
    </row>
    <row r="297" ht="12.75">
      <c r="B297" s="14"/>
    </row>
    <row r="298" ht="12.75">
      <c r="B298" s="11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7" ht="12.75">
      <c r="B307" s="10"/>
    </row>
    <row r="308" ht="12.75">
      <c r="B308" s="11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spans="2:3" ht="18">
      <c r="B315" s="10"/>
      <c r="C315" s="13"/>
    </row>
    <row r="316" ht="12.75" customHeight="1">
      <c r="C316" s="13"/>
    </row>
    <row r="317" spans="1:3" ht="12.75" customHeight="1">
      <c r="A317" s="12"/>
      <c r="B317" s="12"/>
      <c r="C317" s="12"/>
    </row>
    <row r="323" spans="2:6" ht="12.75">
      <c r="B323" s="17"/>
      <c r="C323" s="17"/>
      <c r="D323" s="17"/>
      <c r="E323" s="17"/>
      <c r="F323" s="17"/>
    </row>
    <row r="324" spans="2:6" ht="12.75">
      <c r="B324" s="17"/>
      <c r="C324" s="17"/>
      <c r="D324" s="17"/>
      <c r="E324" s="17"/>
      <c r="F324" s="17"/>
    </row>
    <row r="329" spans="1:3" ht="20.25">
      <c r="A329" s="20"/>
      <c r="B329" s="21"/>
      <c r="C329" s="20"/>
    </row>
    <row r="330" ht="12.75">
      <c r="B330" s="10"/>
    </row>
    <row r="332" ht="12.75">
      <c r="B332" s="10"/>
    </row>
    <row r="333" ht="15">
      <c r="B333" s="19"/>
    </row>
    <row r="336" ht="12.75">
      <c r="B336" s="11"/>
    </row>
    <row r="337" ht="12.75">
      <c r="B337" s="16"/>
    </row>
    <row r="338" ht="15.75">
      <c r="B338" s="18"/>
    </row>
    <row r="339" ht="12.75">
      <c r="B339" s="10"/>
    </row>
    <row r="340" ht="12.75">
      <c r="B340" s="3"/>
    </row>
    <row r="341" ht="12.75">
      <c r="B341" s="3"/>
    </row>
    <row r="342" spans="2:10" ht="12.75">
      <c r="B342" s="11"/>
      <c r="D342" s="17"/>
      <c r="E342" s="17"/>
      <c r="F342" s="17"/>
      <c r="G342" s="17"/>
      <c r="H342" s="17"/>
      <c r="I342" s="17"/>
      <c r="J342" s="17"/>
    </row>
    <row r="343" spans="2:10" ht="12.75">
      <c r="B343" s="11"/>
      <c r="D343" s="17"/>
      <c r="E343" s="17"/>
      <c r="F343" s="17"/>
      <c r="G343" s="17"/>
      <c r="H343" s="17"/>
      <c r="I343" s="17"/>
      <c r="J343" s="17"/>
    </row>
    <row r="344" spans="2:10" ht="12.75">
      <c r="B344" s="11"/>
      <c r="D344" s="17"/>
      <c r="E344" s="17"/>
      <c r="F344" s="17"/>
      <c r="G344" s="17"/>
      <c r="H344" s="17"/>
      <c r="I344" s="17"/>
      <c r="J344" s="17"/>
    </row>
    <row r="345" spans="2:10" ht="12.75">
      <c r="B345" s="16"/>
      <c r="D345" s="17"/>
      <c r="E345" s="17"/>
      <c r="F345" s="17"/>
      <c r="G345" s="17"/>
      <c r="H345" s="17"/>
      <c r="I345" s="17"/>
      <c r="J345" s="17"/>
    </row>
    <row r="346" spans="1:3" ht="15">
      <c r="A346" s="15"/>
      <c r="B346" s="16"/>
      <c r="C346" s="15"/>
    </row>
    <row r="347" spans="1:3" ht="12.75">
      <c r="A347" s="10"/>
      <c r="B347" s="10"/>
      <c r="C347" s="10"/>
    </row>
    <row r="348" ht="12.75">
      <c r="B348" s="11"/>
    </row>
    <row r="349" ht="12.75">
      <c r="B349" s="10"/>
    </row>
    <row r="350" ht="12.75">
      <c r="B350" s="14"/>
    </row>
    <row r="351" ht="12.75">
      <c r="B351" s="11"/>
    </row>
    <row r="352" ht="12.75">
      <c r="B352" s="10"/>
    </row>
    <row r="353" ht="12.75">
      <c r="B353" s="10"/>
    </row>
    <row r="354" ht="12.75">
      <c r="B354" s="10"/>
    </row>
    <row r="355" ht="12.75">
      <c r="B355" s="10"/>
    </row>
    <row r="360" ht="12.75">
      <c r="B360" s="10"/>
    </row>
    <row r="361" ht="12.75">
      <c r="B361" s="11"/>
    </row>
    <row r="362" ht="12.75">
      <c r="B362" s="10"/>
    </row>
    <row r="363" ht="12.75">
      <c r="B363" s="10"/>
    </row>
    <row r="364" ht="12.75">
      <c r="B364" s="10"/>
    </row>
    <row r="365" ht="12.75">
      <c r="B365" s="10"/>
    </row>
    <row r="366" ht="12.75">
      <c r="B366" s="10"/>
    </row>
    <row r="367" ht="12.75">
      <c r="B367" s="10"/>
    </row>
    <row r="368" spans="2:3" ht="18">
      <c r="B368" s="10"/>
      <c r="C368" s="13"/>
    </row>
    <row r="369" ht="12.75" customHeight="1">
      <c r="C369" s="13"/>
    </row>
    <row r="370" spans="1:3" ht="12.75" customHeight="1">
      <c r="A370" s="12"/>
      <c r="B370" s="12"/>
      <c r="C370" s="12"/>
    </row>
    <row r="390" ht="12.75">
      <c r="B390" s="11"/>
    </row>
    <row r="391" ht="12.75">
      <c r="B391" s="11"/>
    </row>
    <row r="393" ht="12.75">
      <c r="B393" s="11"/>
    </row>
    <row r="402" ht="12.75">
      <c r="B402" s="10"/>
    </row>
  </sheetData>
  <mergeCells count="1">
    <mergeCell ref="A213:C21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 topLeftCell="A1">
      <selection activeCell="G36" sqref="G36"/>
    </sheetView>
  </sheetViews>
  <sheetFormatPr defaultColWidth="9.00390625" defaultRowHeight="15" customHeight="1"/>
  <cols>
    <col min="1" max="4" width="21.25390625" style="0" customWidth="1"/>
    <col min="5" max="5" width="14.125" style="0" customWidth="1"/>
  </cols>
  <sheetData>
    <row r="1" spans="1:4" ht="15" customHeight="1">
      <c r="A1" s="369" t="s">
        <v>48</v>
      </c>
      <c r="B1" s="369"/>
      <c r="C1" s="369"/>
      <c r="D1" s="369"/>
    </row>
    <row r="2" ht="15" customHeight="1">
      <c r="A2" s="9"/>
    </row>
    <row r="3" spans="1:4" ht="15" customHeight="1">
      <c r="A3" s="368" t="s">
        <v>47</v>
      </c>
      <c r="B3" s="368"/>
      <c r="C3" s="368"/>
      <c r="D3" s="368"/>
    </row>
    <row r="4" spans="1:4" ht="15" customHeight="1">
      <c r="A4" s="367" t="s">
        <v>46</v>
      </c>
      <c r="B4" s="367"/>
      <c r="C4" s="367"/>
      <c r="D4" s="367"/>
    </row>
    <row r="5" ht="15" customHeight="1">
      <c r="A5" s="30"/>
    </row>
    <row r="6" ht="15" customHeight="1">
      <c r="A6" s="30"/>
    </row>
    <row r="7" spans="1:4" ht="15" customHeight="1">
      <c r="A7" s="368" t="s">
        <v>45</v>
      </c>
      <c r="B7" s="368"/>
      <c r="C7" s="368"/>
      <c r="D7" s="368"/>
    </row>
    <row r="8" spans="1:4" ht="15" customHeight="1">
      <c r="A8" s="367" t="s">
        <v>43</v>
      </c>
      <c r="B8" s="367"/>
      <c r="C8" s="367"/>
      <c r="D8" s="367"/>
    </row>
    <row r="9" spans="1:4" ht="15" customHeight="1">
      <c r="A9" s="373" t="s">
        <v>42</v>
      </c>
      <c r="B9" s="373"/>
      <c r="C9" s="373"/>
      <c r="D9" s="373"/>
    </row>
    <row r="10" ht="15" customHeight="1">
      <c r="A10" s="16"/>
    </row>
    <row r="11" ht="15" customHeight="1">
      <c r="A11" s="9"/>
    </row>
    <row r="12" spans="1:4" ht="15" customHeight="1">
      <c r="A12" s="368" t="s">
        <v>44</v>
      </c>
      <c r="B12" s="368"/>
      <c r="C12" s="368"/>
      <c r="D12" s="368"/>
    </row>
    <row r="13" spans="1:4" ht="15" customHeight="1">
      <c r="A13" s="367" t="s">
        <v>43</v>
      </c>
      <c r="B13" s="367"/>
      <c r="C13" s="367"/>
      <c r="D13" s="367"/>
    </row>
    <row r="14" spans="1:4" ht="15" customHeight="1">
      <c r="A14" s="373" t="s">
        <v>42</v>
      </c>
      <c r="B14" s="373"/>
      <c r="C14" s="373"/>
      <c r="D14" s="373"/>
    </row>
    <row r="15" ht="15" customHeight="1">
      <c r="A15" s="28"/>
    </row>
    <row r="16" ht="15" customHeight="1">
      <c r="A16" s="19"/>
    </row>
    <row r="17" spans="1:4" ht="15" customHeight="1">
      <c r="A17" s="372" t="s">
        <v>41</v>
      </c>
      <c r="B17" s="372"/>
      <c r="C17" s="372"/>
      <c r="D17" s="372"/>
    </row>
    <row r="18" spans="1:4" ht="15" customHeight="1">
      <c r="A18" s="371" t="s">
        <v>40</v>
      </c>
      <c r="B18" s="371"/>
      <c r="C18" s="371"/>
      <c r="D18" s="371"/>
    </row>
    <row r="19" spans="1:4" ht="15" customHeight="1">
      <c r="A19" s="370" t="s">
        <v>39</v>
      </c>
      <c r="B19" s="370"/>
      <c r="C19" s="370"/>
      <c r="D19" s="370"/>
    </row>
    <row r="23" ht="15" customHeight="1">
      <c r="B23" s="167"/>
    </row>
    <row r="24" spans="2:3" ht="15" customHeight="1">
      <c r="B24" s="9" t="s">
        <v>432</v>
      </c>
      <c r="C24" s="167"/>
    </row>
    <row r="25" spans="2:3" ht="15" customHeight="1">
      <c r="B25" s="161" t="s">
        <v>429</v>
      </c>
      <c r="C25" s="358">
        <f>'výkaz prací a dodávek'!G44</f>
        <v>0</v>
      </c>
    </row>
    <row r="26" spans="2:3" ht="15" customHeight="1">
      <c r="B26" s="162" t="s">
        <v>430</v>
      </c>
      <c r="C26" s="359">
        <f>'výkaz prací a dodávek'!G45</f>
        <v>0</v>
      </c>
    </row>
    <row r="27" spans="2:3" ht="15" customHeight="1">
      <c r="B27" s="163" t="s">
        <v>431</v>
      </c>
      <c r="C27" s="360">
        <f>'výkaz prací a dodávek'!G46</f>
        <v>0</v>
      </c>
    </row>
    <row r="28" ht="15" customHeight="1">
      <c r="C28" s="361"/>
    </row>
    <row r="29" spans="2:3" ht="15" customHeight="1">
      <c r="B29" s="9" t="s">
        <v>433</v>
      </c>
      <c r="C29" s="361"/>
    </row>
    <row r="30" spans="2:3" ht="15" customHeight="1">
      <c r="B30" s="161" t="s">
        <v>429</v>
      </c>
      <c r="C30" s="358">
        <f>'výkaz stavebních prací'!G28</f>
        <v>0</v>
      </c>
    </row>
    <row r="31" spans="2:3" ht="15" customHeight="1">
      <c r="B31" s="162" t="s">
        <v>430</v>
      </c>
      <c r="C31" s="359">
        <f>'výkaz stavebních prací'!G31</f>
        <v>0</v>
      </c>
    </row>
    <row r="32" spans="2:3" ht="15" customHeight="1">
      <c r="B32" s="163" t="s">
        <v>431</v>
      </c>
      <c r="C32" s="360">
        <f>'výkaz stavebních prací'!G33</f>
        <v>0</v>
      </c>
    </row>
    <row r="33" ht="15" customHeight="1">
      <c r="C33" s="361"/>
    </row>
    <row r="34" spans="2:3" ht="15" customHeight="1">
      <c r="B34" s="9" t="s">
        <v>434</v>
      </c>
      <c r="C34" s="362"/>
    </row>
    <row r="35" spans="2:3" ht="15" customHeight="1">
      <c r="B35" s="164" t="s">
        <v>429</v>
      </c>
      <c r="C35" s="363">
        <f>C25+C30</f>
        <v>0</v>
      </c>
    </row>
    <row r="36" spans="2:3" ht="15" customHeight="1">
      <c r="B36" s="165" t="s">
        <v>430</v>
      </c>
      <c r="C36" s="364">
        <f aca="true" t="shared" si="0" ref="C36:C37">C26+C31</f>
        <v>0</v>
      </c>
    </row>
    <row r="37" spans="2:3" ht="15" customHeight="1">
      <c r="B37" s="166" t="s">
        <v>431</v>
      </c>
      <c r="C37" s="365">
        <f t="shared" si="0"/>
        <v>0</v>
      </c>
    </row>
    <row r="40" ht="15" customHeight="1">
      <c r="A40" s="357" t="s">
        <v>435</v>
      </c>
    </row>
  </sheetData>
  <mergeCells count="12">
    <mergeCell ref="A4:D4"/>
    <mergeCell ref="A3:D3"/>
    <mergeCell ref="A1:D1"/>
    <mergeCell ref="A19:D19"/>
    <mergeCell ref="A18:D18"/>
    <mergeCell ref="A17:D17"/>
    <mergeCell ref="A14:D14"/>
    <mergeCell ref="A13:D13"/>
    <mergeCell ref="A12:D12"/>
    <mergeCell ref="A9:D9"/>
    <mergeCell ref="A8:D8"/>
    <mergeCell ref="A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5"/>
  <sheetViews>
    <sheetView workbookViewId="0" topLeftCell="A33">
      <selection activeCell="H40" sqref="H40"/>
    </sheetView>
  </sheetViews>
  <sheetFormatPr defaultColWidth="9.00390625" defaultRowHeight="12.75"/>
  <cols>
    <col min="1" max="1" width="6.25390625" style="38" customWidth="1"/>
    <col min="2" max="2" width="4.875" style="39" customWidth="1"/>
    <col min="3" max="3" width="47.75390625" style="43" customWidth="1"/>
    <col min="4" max="4" width="3.75390625" style="32" customWidth="1"/>
    <col min="5" max="5" width="7.25390625" style="217" customWidth="1"/>
    <col min="6" max="6" width="10.375" style="227" customWidth="1"/>
    <col min="7" max="7" width="15.75390625" style="235" customWidth="1"/>
    <col min="8" max="8" width="11.75390625" style="57" customWidth="1"/>
    <col min="9" max="9" width="11.375" style="42" bestFit="1" customWidth="1"/>
    <col min="10" max="10" width="13.25390625" style="43" customWidth="1"/>
    <col min="11" max="11" width="11.375" style="43" bestFit="1" customWidth="1"/>
    <col min="12" max="16384" width="9.125" style="43" customWidth="1"/>
  </cols>
  <sheetData>
    <row r="2" spans="1:20" s="32" customFormat="1" ht="12.75">
      <c r="A2" s="38"/>
      <c r="B2" s="39"/>
      <c r="C2" s="31" t="s">
        <v>49</v>
      </c>
      <c r="E2" s="217"/>
      <c r="F2" s="227"/>
      <c r="G2" s="235"/>
      <c r="H2" s="57"/>
      <c r="I2" s="42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s="32" customFormat="1" ht="12.75">
      <c r="A3" s="38"/>
      <c r="B3" s="39"/>
      <c r="C3" s="33" t="s">
        <v>50</v>
      </c>
      <c r="E3" s="217"/>
      <c r="F3" s="227"/>
      <c r="G3" s="235"/>
      <c r="H3" s="57"/>
      <c r="I3" s="42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s="32" customFormat="1" ht="12.75">
      <c r="A4" s="38"/>
      <c r="B4" s="39"/>
      <c r="C4" s="34"/>
      <c r="E4" s="217"/>
      <c r="F4" s="227"/>
      <c r="G4" s="235"/>
      <c r="H4" s="57"/>
      <c r="I4" s="42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s="32" customFormat="1" ht="12.75">
      <c r="A5" s="38"/>
      <c r="B5" s="39"/>
      <c r="C5" s="34" t="s">
        <v>51</v>
      </c>
      <c r="E5" s="217"/>
      <c r="F5" s="227"/>
      <c r="G5" s="235"/>
      <c r="H5" s="57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s="32" customFormat="1" ht="12.75">
      <c r="A6" s="38"/>
      <c r="B6" s="39"/>
      <c r="C6" s="35" t="s">
        <v>46</v>
      </c>
      <c r="E6" s="217"/>
      <c r="F6" s="227"/>
      <c r="G6" s="235"/>
      <c r="H6" s="57"/>
      <c r="I6" s="4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8" spans="1:20" s="32" customFormat="1" ht="12.75">
      <c r="A8" s="38"/>
      <c r="B8" s="39"/>
      <c r="C8" s="34" t="s">
        <v>44</v>
      </c>
      <c r="E8" s="217"/>
      <c r="F8" s="227"/>
      <c r="G8" s="235"/>
      <c r="H8" s="57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s="32" customFormat="1" ht="12.75">
      <c r="A9" s="38"/>
      <c r="B9" s="39"/>
      <c r="C9" s="36" t="s">
        <v>52</v>
      </c>
      <c r="E9" s="217"/>
      <c r="F9" s="227"/>
      <c r="G9" s="235"/>
      <c r="H9" s="57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s="32" customFormat="1" ht="12.75">
      <c r="A10" s="38"/>
      <c r="B10" s="39"/>
      <c r="C10" s="36"/>
      <c r="E10" s="217"/>
      <c r="F10" s="227"/>
      <c r="G10" s="235"/>
      <c r="H10" s="57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s="32" customFormat="1" ht="12.75">
      <c r="A11" s="38"/>
      <c r="B11" s="39"/>
      <c r="C11" s="37" t="s">
        <v>53</v>
      </c>
      <c r="E11" s="217"/>
      <c r="F11" s="227"/>
      <c r="G11" s="235"/>
      <c r="H11" s="57"/>
      <c r="I11" s="42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s="32" customFormat="1" ht="12.75">
      <c r="A12" s="38"/>
      <c r="B12" s="39"/>
      <c r="C12" s="36" t="s">
        <v>52</v>
      </c>
      <c r="E12" s="217"/>
      <c r="F12" s="227"/>
      <c r="G12" s="235"/>
      <c r="H12" s="57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2" customFormat="1" ht="12.75">
      <c r="A13" s="38"/>
      <c r="B13" s="39"/>
      <c r="C13" s="36"/>
      <c r="E13" s="217"/>
      <c r="F13" s="227"/>
      <c r="G13" s="235"/>
      <c r="H13" s="57"/>
      <c r="I13" s="42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s="32" customFormat="1" ht="12.75">
      <c r="A14" s="38"/>
      <c r="B14" s="39"/>
      <c r="C14" s="31" t="s">
        <v>54</v>
      </c>
      <c r="E14" s="217"/>
      <c r="F14" s="227"/>
      <c r="G14" s="235"/>
      <c r="H14" s="57"/>
      <c r="I14" s="42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6" spans="1:16" s="51" customFormat="1" ht="19.5">
      <c r="A16" s="44" t="s">
        <v>55</v>
      </c>
      <c r="B16" s="45" t="s">
        <v>56</v>
      </c>
      <c r="C16" s="46" t="s">
        <v>57</v>
      </c>
      <c r="D16" s="47" t="s">
        <v>58</v>
      </c>
      <c r="E16" s="48" t="s">
        <v>59</v>
      </c>
      <c r="F16" s="379" t="s">
        <v>60</v>
      </c>
      <c r="G16" s="236" t="s">
        <v>61</v>
      </c>
      <c r="H16" s="49"/>
      <c r="I16" s="50"/>
      <c r="J16" s="374"/>
      <c r="K16" s="374"/>
      <c r="L16" s="374"/>
      <c r="M16" s="374"/>
      <c r="N16" s="374"/>
      <c r="O16" s="374"/>
      <c r="P16" s="374"/>
    </row>
    <row r="17" spans="1:8" s="55" customFormat="1" ht="12.75">
      <c r="A17" s="200" t="s">
        <v>62</v>
      </c>
      <c r="B17" s="199"/>
      <c r="C17" s="201" t="s">
        <v>63</v>
      </c>
      <c r="D17" s="202"/>
      <c r="E17" s="218"/>
      <c r="F17" s="380"/>
      <c r="G17" s="238">
        <f>SUM(G19+G22+G27+G30+G33)</f>
        <v>0</v>
      </c>
      <c r="H17" s="54"/>
    </row>
    <row r="18" spans="1:8" s="55" customFormat="1" ht="12.75">
      <c r="A18" s="200"/>
      <c r="B18" s="199"/>
      <c r="C18" s="201"/>
      <c r="D18" s="202"/>
      <c r="E18" s="218"/>
      <c r="F18" s="380"/>
      <c r="G18" s="238"/>
      <c r="H18" s="54"/>
    </row>
    <row r="19" spans="1:8" s="55" customFormat="1" ht="25.5">
      <c r="A19" s="200"/>
      <c r="B19" s="199"/>
      <c r="C19" s="203" t="s">
        <v>64</v>
      </c>
      <c r="D19" s="202"/>
      <c r="E19" s="218"/>
      <c r="F19" s="380"/>
      <c r="G19" s="238">
        <f>G20</f>
        <v>0</v>
      </c>
      <c r="H19" s="54"/>
    </row>
    <row r="20" spans="1:9" s="55" customFormat="1" ht="36">
      <c r="A20" s="200"/>
      <c r="B20" s="198" t="s">
        <v>65</v>
      </c>
      <c r="C20" s="204" t="s">
        <v>66</v>
      </c>
      <c r="D20" s="205" t="s">
        <v>67</v>
      </c>
      <c r="E20" s="219">
        <v>72.45</v>
      </c>
      <c r="F20" s="381"/>
      <c r="G20" s="237">
        <f>E20*F20</f>
        <v>0</v>
      </c>
      <c r="H20" s="57"/>
      <c r="I20" s="54"/>
    </row>
    <row r="21" spans="1:9" s="55" customFormat="1" ht="12.75">
      <c r="A21" s="200" t="s">
        <v>68</v>
      </c>
      <c r="B21" s="199"/>
      <c r="C21" s="206"/>
      <c r="D21" s="205"/>
      <c r="E21" s="219"/>
      <c r="F21" s="381"/>
      <c r="G21" s="238"/>
      <c r="H21" s="58"/>
      <c r="I21" s="54"/>
    </row>
    <row r="22" spans="1:19" s="55" customFormat="1" ht="12.75">
      <c r="A22" s="200"/>
      <c r="B22" s="199"/>
      <c r="C22" s="207" t="s">
        <v>69</v>
      </c>
      <c r="D22" s="47"/>
      <c r="E22" s="218"/>
      <c r="F22" s="380"/>
      <c r="G22" s="239">
        <f>SUM(G23:G25)</f>
        <v>0</v>
      </c>
      <c r="H22" s="57"/>
      <c r="I22" s="54"/>
      <c r="L22" s="375"/>
      <c r="M22" s="375"/>
      <c r="N22" s="375"/>
      <c r="O22" s="375"/>
      <c r="P22" s="375"/>
      <c r="Q22" s="375"/>
      <c r="R22" s="375"/>
      <c r="S22" s="375"/>
    </row>
    <row r="23" spans="1:7" ht="24">
      <c r="A23" s="200" t="s">
        <v>70</v>
      </c>
      <c r="B23" s="198" t="s">
        <v>65</v>
      </c>
      <c r="C23" s="208" t="s">
        <v>71</v>
      </c>
      <c r="D23" s="47" t="s">
        <v>72</v>
      </c>
      <c r="E23" s="218">
        <v>1.35</v>
      </c>
      <c r="F23" s="380"/>
      <c r="G23" s="240">
        <f>E23*F23</f>
        <v>0</v>
      </c>
    </row>
    <row r="24" spans="1:7" ht="27" customHeight="1">
      <c r="A24" s="200" t="s">
        <v>73</v>
      </c>
      <c r="B24" s="198" t="s">
        <v>65</v>
      </c>
      <c r="C24" s="208" t="s">
        <v>74</v>
      </c>
      <c r="D24" s="47" t="s">
        <v>72</v>
      </c>
      <c r="E24" s="218">
        <v>3.76</v>
      </c>
      <c r="F24" s="380"/>
      <c r="G24" s="240">
        <f>E24*F24</f>
        <v>0</v>
      </c>
    </row>
    <row r="25" spans="1:7" ht="48">
      <c r="A25" s="200" t="s">
        <v>75</v>
      </c>
      <c r="B25" s="198" t="s">
        <v>65</v>
      </c>
      <c r="C25" s="208" t="s">
        <v>76</v>
      </c>
      <c r="D25" s="47" t="s">
        <v>72</v>
      </c>
      <c r="E25" s="218">
        <v>1.34</v>
      </c>
      <c r="F25" s="380"/>
      <c r="G25" s="240">
        <f>E25*F25</f>
        <v>0</v>
      </c>
    </row>
    <row r="26" spans="1:7" ht="12.75">
      <c r="A26" s="200" t="s">
        <v>77</v>
      </c>
      <c r="B26" s="199"/>
      <c r="C26" s="208"/>
      <c r="D26" s="47"/>
      <c r="E26" s="218"/>
      <c r="F26" s="380"/>
      <c r="G26" s="240"/>
    </row>
    <row r="27" spans="1:7" ht="12.75">
      <c r="A27" s="200"/>
      <c r="B27" s="199"/>
      <c r="C27" s="207" t="s">
        <v>78</v>
      </c>
      <c r="D27" s="47"/>
      <c r="E27" s="218"/>
      <c r="F27" s="380"/>
      <c r="G27" s="239">
        <f>SUM(G28)</f>
        <v>0</v>
      </c>
    </row>
    <row r="28" spans="1:20" s="42" customFormat="1" ht="39" customHeight="1">
      <c r="A28" s="200"/>
      <c r="B28" s="198" t="s">
        <v>65</v>
      </c>
      <c r="C28" s="209" t="s">
        <v>79</v>
      </c>
      <c r="D28" s="47" t="s">
        <v>80</v>
      </c>
      <c r="E28" s="218">
        <v>1</v>
      </c>
      <c r="F28" s="380"/>
      <c r="G28" s="240">
        <f>E28*F28</f>
        <v>0</v>
      </c>
      <c r="H28" s="57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s="42" customFormat="1" ht="12.75">
      <c r="A29" s="200"/>
      <c r="B29" s="199"/>
      <c r="C29" s="209"/>
      <c r="D29" s="47"/>
      <c r="E29" s="218"/>
      <c r="F29" s="380"/>
      <c r="G29" s="240"/>
      <c r="H29" s="57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s="42" customFormat="1" ht="12.75">
      <c r="A30" s="200"/>
      <c r="B30" s="199"/>
      <c r="C30" s="207" t="s">
        <v>81</v>
      </c>
      <c r="D30" s="47"/>
      <c r="E30" s="218"/>
      <c r="F30" s="380"/>
      <c r="G30" s="239">
        <f>SUM(G31)</f>
        <v>0</v>
      </c>
      <c r="H30" s="57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s="42" customFormat="1" ht="63.75" customHeight="1">
      <c r="A31" s="200"/>
      <c r="B31" s="198" t="s">
        <v>65</v>
      </c>
      <c r="C31" s="209" t="s">
        <v>82</v>
      </c>
      <c r="D31" s="47" t="s">
        <v>80</v>
      </c>
      <c r="E31" s="218">
        <v>1</v>
      </c>
      <c r="F31" s="380"/>
      <c r="G31" s="240">
        <f>E31*F31</f>
        <v>0</v>
      </c>
      <c r="H31" s="57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s="42" customFormat="1" ht="12.75">
      <c r="A32" s="200"/>
      <c r="B32" s="199"/>
      <c r="C32" s="209"/>
      <c r="D32" s="47"/>
      <c r="E32" s="218"/>
      <c r="F32" s="380"/>
      <c r="G32" s="240"/>
      <c r="H32" s="57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0" s="42" customFormat="1" ht="12.75">
      <c r="A33" s="200"/>
      <c r="B33" s="199"/>
      <c r="C33" s="207" t="s">
        <v>83</v>
      </c>
      <c r="D33" s="210"/>
      <c r="E33" s="218"/>
      <c r="F33" s="380"/>
      <c r="G33" s="238">
        <f>SUM(G34:G35)</f>
        <v>0</v>
      </c>
      <c r="H33" s="60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s="42" customFormat="1" ht="24">
      <c r="A34" s="200" t="s">
        <v>84</v>
      </c>
      <c r="B34" s="198" t="s">
        <v>65</v>
      </c>
      <c r="C34" s="208" t="s">
        <v>85</v>
      </c>
      <c r="D34" s="211" t="s">
        <v>72</v>
      </c>
      <c r="E34" s="218">
        <v>4.52</v>
      </c>
      <c r="F34" s="380"/>
      <c r="G34" s="240">
        <f>E34*F34</f>
        <v>0</v>
      </c>
      <c r="H34" s="60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1:20" s="42" customFormat="1" ht="36">
      <c r="A35" s="200"/>
      <c r="B35" s="212" t="s">
        <v>65</v>
      </c>
      <c r="C35" s="208" t="s">
        <v>86</v>
      </c>
      <c r="D35" s="211" t="s">
        <v>72</v>
      </c>
      <c r="E35" s="218">
        <v>0.7</v>
      </c>
      <c r="F35" s="380"/>
      <c r="G35" s="240">
        <f>E35*F35</f>
        <v>0</v>
      </c>
      <c r="H35" s="60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 s="42" customFormat="1" ht="12.75">
      <c r="A36" s="200"/>
      <c r="B36" s="199"/>
      <c r="C36" s="208"/>
      <c r="D36" s="211"/>
      <c r="E36" s="218"/>
      <c r="F36" s="380"/>
      <c r="G36" s="240"/>
      <c r="H36" s="60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20" s="42" customFormat="1" ht="12.75">
      <c r="A37" s="200" t="s">
        <v>87</v>
      </c>
      <c r="B37" s="199"/>
      <c r="C37" s="208" t="s">
        <v>88</v>
      </c>
      <c r="D37" s="211" t="s">
        <v>89</v>
      </c>
      <c r="E37" s="218">
        <v>1</v>
      </c>
      <c r="F37" s="380"/>
      <c r="G37" s="240">
        <f>E37*F37</f>
        <v>0</v>
      </c>
      <c r="H37" s="60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s="42" customFormat="1" ht="12.75">
      <c r="A38" s="200"/>
      <c r="B38" s="199"/>
      <c r="C38" s="208"/>
      <c r="D38" s="211"/>
      <c r="E38" s="218"/>
      <c r="F38" s="380"/>
      <c r="G38" s="240"/>
      <c r="H38" s="60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0" s="42" customFormat="1" ht="12.75">
      <c r="A39" s="200" t="s">
        <v>90</v>
      </c>
      <c r="B39" s="199"/>
      <c r="C39" s="201" t="s">
        <v>91</v>
      </c>
      <c r="D39" s="211"/>
      <c r="E39" s="218"/>
      <c r="F39" s="380"/>
      <c r="G39" s="238">
        <f>SUM(G40)</f>
        <v>0</v>
      </c>
      <c r="H39" s="60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s="42" customFormat="1" ht="82.5" customHeight="1">
      <c r="A40" s="200"/>
      <c r="B40" s="198" t="s">
        <v>65</v>
      </c>
      <c r="C40" s="208" t="s">
        <v>92</v>
      </c>
      <c r="D40" s="211" t="s">
        <v>80</v>
      </c>
      <c r="E40" s="218">
        <v>1</v>
      </c>
      <c r="F40" s="380"/>
      <c r="G40" s="240">
        <f>E40*F40</f>
        <v>0</v>
      </c>
      <c r="H40" s="60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1:20" s="42" customFormat="1" ht="12.75">
      <c r="A41" s="200"/>
      <c r="B41" s="199"/>
      <c r="C41" s="208"/>
      <c r="D41" s="211"/>
      <c r="E41" s="218"/>
      <c r="F41" s="380"/>
      <c r="G41" s="240"/>
      <c r="H41" s="60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0" s="42" customFormat="1" ht="26.25" customHeight="1">
      <c r="A42" s="200"/>
      <c r="B42" s="198" t="s">
        <v>65</v>
      </c>
      <c r="C42" s="208" t="s">
        <v>93</v>
      </c>
      <c r="D42" s="211" t="s">
        <v>89</v>
      </c>
      <c r="E42" s="218">
        <v>1</v>
      </c>
      <c r="F42" s="380"/>
      <c r="G42" s="240">
        <f>E42*F42</f>
        <v>0</v>
      </c>
      <c r="H42" s="60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s="42" customFormat="1" ht="12.75">
      <c r="A43" s="200"/>
      <c r="B43" s="199"/>
      <c r="C43" s="208"/>
      <c r="D43" s="211"/>
      <c r="E43" s="218"/>
      <c r="F43" s="380"/>
      <c r="G43" s="240"/>
      <c r="H43" s="60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0" s="42" customFormat="1" ht="12.75">
      <c r="A44" s="200"/>
      <c r="B44" s="199"/>
      <c r="C44" s="213" t="s">
        <v>94</v>
      </c>
      <c r="D44" s="214" t="s">
        <v>95</v>
      </c>
      <c r="E44" s="218"/>
      <c r="F44" s="380"/>
      <c r="G44" s="241">
        <f>SUM(G39+G17+G37+G42)</f>
        <v>0</v>
      </c>
      <c r="H44" s="60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20" s="42" customFormat="1" ht="12.75">
      <c r="A45" s="200"/>
      <c r="B45" s="199"/>
      <c r="C45" s="215" t="s">
        <v>96</v>
      </c>
      <c r="D45" s="202" t="s">
        <v>95</v>
      </c>
      <c r="E45" s="218"/>
      <c r="F45" s="380"/>
      <c r="G45" s="242">
        <f>G44*0.21</f>
        <v>0</v>
      </c>
      <c r="H45" s="41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0" s="42" customFormat="1" ht="12.75">
      <c r="A46" s="200"/>
      <c r="B46" s="199"/>
      <c r="C46" s="216" t="s">
        <v>97</v>
      </c>
      <c r="D46" s="216" t="s">
        <v>95</v>
      </c>
      <c r="E46" s="220"/>
      <c r="F46" s="382"/>
      <c r="G46" s="243">
        <f>SUM(G44:G45)</f>
        <v>0</v>
      </c>
      <c r="H46" s="41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 s="42" customFormat="1" ht="12.75">
      <c r="A47" s="56"/>
      <c r="B47" s="53"/>
      <c r="C47" s="63"/>
      <c r="D47" s="32"/>
      <c r="E47" s="217"/>
      <c r="F47" s="227"/>
      <c r="G47" s="235"/>
      <c r="H47" s="41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s="42" customFormat="1" ht="12.75">
      <c r="A48" s="52"/>
      <c r="B48" s="53"/>
      <c r="C48" s="61"/>
      <c r="D48" s="62"/>
      <c r="E48" s="217"/>
      <c r="F48" s="227"/>
      <c r="G48" s="244"/>
      <c r="H48" s="41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 s="42" customFormat="1" ht="36" customHeight="1">
      <c r="A49" s="52"/>
      <c r="B49" s="53"/>
      <c r="C49" s="64"/>
      <c r="D49" s="65"/>
      <c r="E49" s="221"/>
      <c r="F49" s="228"/>
      <c r="G49" s="245"/>
      <c r="H49" s="41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1:20" s="42" customFormat="1" ht="12.75">
      <c r="A50" s="52"/>
      <c r="B50" s="53"/>
      <c r="C50" s="64"/>
      <c r="D50" s="65"/>
      <c r="E50" s="222"/>
      <c r="F50" s="229"/>
      <c r="G50" s="245"/>
      <c r="H50" s="41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spans="1:20" s="42" customFormat="1" ht="12.75">
      <c r="A51" s="52"/>
      <c r="B51" s="53"/>
      <c r="C51" s="64"/>
      <c r="D51" s="65"/>
      <c r="E51" s="223"/>
      <c r="F51" s="230"/>
      <c r="G51" s="245"/>
      <c r="H51" s="66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1:20" s="42" customFormat="1" ht="12.75">
      <c r="A52" s="52"/>
      <c r="B52" s="53"/>
      <c r="C52" s="67"/>
      <c r="D52" s="68"/>
      <c r="E52" s="223"/>
      <c r="F52" s="231"/>
      <c r="G52" s="246"/>
      <c r="H52" s="66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1:20" s="42" customFormat="1" ht="12.75">
      <c r="A53" s="52"/>
      <c r="B53" s="53"/>
      <c r="C53" s="64"/>
      <c r="D53" s="59"/>
      <c r="E53" s="224"/>
      <c r="F53" s="227"/>
      <c r="G53" s="235"/>
      <c r="H53" s="66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1:20" s="42" customFormat="1" ht="12.75">
      <c r="A54" s="52"/>
      <c r="B54" s="53"/>
      <c r="C54" s="69"/>
      <c r="D54" s="59"/>
      <c r="E54" s="223"/>
      <c r="F54" s="227"/>
      <c r="G54" s="235"/>
      <c r="H54" s="66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spans="1:20" s="42" customFormat="1" ht="12.75">
      <c r="A55" s="52"/>
      <c r="B55" s="53"/>
      <c r="C55" s="64"/>
      <c r="D55" s="70"/>
      <c r="E55" s="217"/>
      <c r="F55" s="229"/>
      <c r="G55" s="247"/>
      <c r="H55" s="66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spans="1:20" s="42" customFormat="1" ht="12.75">
      <c r="A56" s="52"/>
      <c r="B56" s="53"/>
      <c r="C56" s="64"/>
      <c r="D56" s="70"/>
      <c r="E56" s="217"/>
      <c r="F56" s="229"/>
      <c r="G56" s="247"/>
      <c r="H56" s="66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spans="1:20" s="42" customFormat="1" ht="12.75">
      <c r="A57" s="52"/>
      <c r="B57" s="53"/>
      <c r="C57" s="64"/>
      <c r="D57" s="70"/>
      <c r="E57" s="223"/>
      <c r="F57" s="229"/>
      <c r="G57" s="247"/>
      <c r="H57" s="66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1:20" s="42" customFormat="1" ht="12.75">
      <c r="A58" s="52"/>
      <c r="B58" s="53"/>
      <c r="C58" s="64"/>
      <c r="D58" s="70"/>
      <c r="E58" s="223"/>
      <c r="F58" s="229"/>
      <c r="G58" s="247"/>
      <c r="H58" s="66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1:20" s="42" customFormat="1" ht="12.75">
      <c r="A59" s="52"/>
      <c r="B59" s="53"/>
      <c r="C59" s="64"/>
      <c r="D59" s="70"/>
      <c r="E59" s="223"/>
      <c r="F59" s="229"/>
      <c r="G59" s="247"/>
      <c r="H59" s="66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1:8" ht="12.75">
      <c r="A60" s="52"/>
      <c r="B60" s="53"/>
      <c r="C60" s="71"/>
      <c r="D60" s="70"/>
      <c r="E60" s="223"/>
      <c r="F60" s="229"/>
      <c r="G60" s="247"/>
      <c r="H60" s="66"/>
    </row>
    <row r="61" spans="1:8" ht="12.75">
      <c r="A61" s="52"/>
      <c r="B61" s="53"/>
      <c r="C61" s="71"/>
      <c r="D61" s="70"/>
      <c r="E61" s="223"/>
      <c r="F61" s="229"/>
      <c r="G61" s="247"/>
      <c r="H61" s="66"/>
    </row>
    <row r="62" spans="1:8" ht="12.75">
      <c r="A62" s="52"/>
      <c r="B62" s="53"/>
      <c r="C62" s="72"/>
      <c r="D62" s="68"/>
      <c r="E62" s="223"/>
      <c r="F62" s="232"/>
      <c r="G62" s="248"/>
      <c r="H62" s="66"/>
    </row>
    <row r="63" spans="1:8" ht="12.75">
      <c r="A63" s="52"/>
      <c r="B63" s="53"/>
      <c r="C63" s="73"/>
      <c r="D63" s="74"/>
      <c r="E63" s="223"/>
      <c r="H63" s="66"/>
    </row>
    <row r="64" spans="1:8" ht="12.75">
      <c r="A64" s="52"/>
      <c r="B64" s="53"/>
      <c r="C64" s="69"/>
      <c r="D64" s="74"/>
      <c r="E64" s="225"/>
      <c r="H64" s="66"/>
    </row>
    <row r="65" spans="1:9" ht="12.75">
      <c r="A65" s="52"/>
      <c r="B65" s="53"/>
      <c r="C65" s="75"/>
      <c r="D65" s="76"/>
      <c r="F65" s="229"/>
      <c r="G65" s="247"/>
      <c r="H65" s="66"/>
      <c r="I65" s="40"/>
    </row>
    <row r="66" spans="1:8" ht="12.75">
      <c r="A66" s="52"/>
      <c r="B66" s="53"/>
      <c r="C66" s="75"/>
      <c r="D66" s="76"/>
      <c r="F66" s="229"/>
      <c r="G66" s="247"/>
      <c r="H66" s="66"/>
    </row>
    <row r="67" spans="1:8" ht="12.75">
      <c r="A67" s="52"/>
      <c r="B67" s="53"/>
      <c r="C67" s="77"/>
      <c r="D67" s="68"/>
      <c r="E67" s="223"/>
      <c r="F67" s="233"/>
      <c r="G67" s="248"/>
      <c r="H67" s="66"/>
    </row>
    <row r="68" spans="1:8" ht="12.75">
      <c r="A68" s="52"/>
      <c r="B68" s="53"/>
      <c r="E68" s="222"/>
      <c r="H68" s="66"/>
    </row>
    <row r="69" spans="2:8" ht="12.75">
      <c r="B69" s="53"/>
      <c r="E69" s="222"/>
      <c r="H69" s="66"/>
    </row>
    <row r="70" spans="2:8" ht="12.75">
      <c r="B70" s="53"/>
      <c r="H70" s="66"/>
    </row>
    <row r="71" spans="2:8" ht="12.75">
      <c r="B71" s="53"/>
      <c r="C71" s="78"/>
      <c r="H71" s="66"/>
    </row>
    <row r="72" spans="2:8" ht="12.75">
      <c r="B72" s="53"/>
      <c r="H72" s="66"/>
    </row>
    <row r="73" spans="2:8" ht="12.75">
      <c r="B73" s="53"/>
      <c r="H73" s="66"/>
    </row>
    <row r="74" spans="2:8" ht="12.75">
      <c r="B74" s="53"/>
      <c r="H74" s="66"/>
    </row>
    <row r="75" spans="2:8" ht="12.75">
      <c r="B75" s="53"/>
      <c r="H75" s="66"/>
    </row>
    <row r="76" spans="1:20" s="42" customFormat="1" ht="12.75">
      <c r="A76" s="38"/>
      <c r="B76" s="53"/>
      <c r="C76" s="43"/>
      <c r="D76" s="32"/>
      <c r="E76" s="217"/>
      <c r="F76" s="227"/>
      <c r="G76" s="235"/>
      <c r="H76" s="66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s="42" customFormat="1" ht="28.5" customHeight="1">
      <c r="A77" s="38"/>
      <c r="B77" s="53"/>
      <c r="C77" s="43"/>
      <c r="D77" s="32"/>
      <c r="E77" s="217"/>
      <c r="F77" s="227"/>
      <c r="G77" s="235"/>
      <c r="H77" s="66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s="42" customFormat="1" ht="12.75" customHeight="1">
      <c r="A78" s="38"/>
      <c r="B78" s="53"/>
      <c r="C78" s="43"/>
      <c r="D78" s="32"/>
      <c r="E78" s="217"/>
      <c r="F78" s="227"/>
      <c r="G78" s="235"/>
      <c r="H78" s="66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s="42" customFormat="1" ht="26.25" customHeight="1">
      <c r="A79" s="38"/>
      <c r="B79" s="53"/>
      <c r="C79" s="43"/>
      <c r="D79" s="32"/>
      <c r="E79" s="217"/>
      <c r="F79" s="227"/>
      <c r="G79" s="235"/>
      <c r="H79" s="66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:20" s="42" customFormat="1" ht="12.75">
      <c r="A80" s="38"/>
      <c r="B80" s="53"/>
      <c r="C80" s="43"/>
      <c r="D80" s="32"/>
      <c r="E80" s="217"/>
      <c r="F80" s="227"/>
      <c r="G80" s="235"/>
      <c r="H80" s="66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:20" s="42" customFormat="1" ht="12.75">
      <c r="A81" s="38"/>
      <c r="B81" s="53"/>
      <c r="C81" s="43"/>
      <c r="D81" s="32"/>
      <c r="E81" s="217"/>
      <c r="F81" s="234"/>
      <c r="G81" s="235"/>
      <c r="H81" s="66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1:20" s="42" customFormat="1" ht="12.75">
      <c r="A82" s="38"/>
      <c r="B82" s="53"/>
      <c r="C82" s="43"/>
      <c r="D82" s="32"/>
      <c r="E82" s="217"/>
      <c r="F82" s="227"/>
      <c r="G82" s="235"/>
      <c r="H82" s="66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:20" s="42" customFormat="1" ht="12.75">
      <c r="A83" s="38"/>
      <c r="B83" s="53"/>
      <c r="C83" s="43"/>
      <c r="D83" s="32"/>
      <c r="E83" s="226"/>
      <c r="F83" s="227"/>
      <c r="G83" s="235"/>
      <c r="H83" s="66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1:20" s="42" customFormat="1" ht="12.75">
      <c r="A84" s="38"/>
      <c r="B84" s="53"/>
      <c r="C84" s="43"/>
      <c r="D84" s="32"/>
      <c r="E84" s="217"/>
      <c r="F84" s="227"/>
      <c r="G84" s="235"/>
      <c r="H84" s="66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s="42" customFormat="1" ht="12.75">
      <c r="A85" s="38"/>
      <c r="B85" s="53"/>
      <c r="C85" s="43"/>
      <c r="D85" s="32"/>
      <c r="E85" s="217"/>
      <c r="F85" s="227"/>
      <c r="G85" s="235"/>
      <c r="H85" s="66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s="42" customFormat="1" ht="12.75">
      <c r="A86" s="38"/>
      <c r="B86" s="53"/>
      <c r="C86" s="79"/>
      <c r="D86" s="62"/>
      <c r="E86" s="217"/>
      <c r="F86" s="227"/>
      <c r="G86" s="249"/>
      <c r="H86" s="66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s="42" customFormat="1" ht="12.75">
      <c r="A87" s="38"/>
      <c r="B87" s="53"/>
      <c r="C87" s="79"/>
      <c r="D87" s="62"/>
      <c r="E87" s="217"/>
      <c r="F87" s="227"/>
      <c r="G87" s="249"/>
      <c r="H87" s="66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s="42" customFormat="1" ht="12.75">
      <c r="A88" s="38"/>
      <c r="B88" s="53"/>
      <c r="C88" s="79"/>
      <c r="D88" s="62"/>
      <c r="E88" s="225"/>
      <c r="F88" s="227"/>
      <c r="G88" s="249"/>
      <c r="H88" s="66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  <row r="89" spans="1:20" s="42" customFormat="1" ht="12.75">
      <c r="A89" s="38"/>
      <c r="B89" s="53"/>
      <c r="C89" s="79"/>
      <c r="D89" s="62"/>
      <c r="E89" s="225"/>
      <c r="F89" s="227"/>
      <c r="G89" s="249"/>
      <c r="H89" s="66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</row>
    <row r="90" spans="1:20" s="42" customFormat="1" ht="12.75">
      <c r="A90" s="38"/>
      <c r="B90" s="53"/>
      <c r="C90" s="79"/>
      <c r="D90" s="62"/>
      <c r="E90" s="225"/>
      <c r="F90" s="227"/>
      <c r="G90" s="249"/>
      <c r="H90" s="66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</row>
    <row r="91" spans="1:20" s="42" customFormat="1" ht="12.75">
      <c r="A91" s="38"/>
      <c r="B91" s="53"/>
      <c r="C91" s="79"/>
      <c r="D91" s="62"/>
      <c r="E91" s="225"/>
      <c r="F91" s="227"/>
      <c r="G91" s="249"/>
      <c r="H91" s="66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</row>
    <row r="92" spans="1:20" s="42" customFormat="1" ht="12.75">
      <c r="A92" s="38"/>
      <c r="B92" s="53"/>
      <c r="C92" s="79"/>
      <c r="D92" s="62"/>
      <c r="E92" s="225"/>
      <c r="F92" s="227"/>
      <c r="G92" s="249"/>
      <c r="H92" s="66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</row>
    <row r="93" spans="1:20" s="42" customFormat="1" ht="12.75">
      <c r="A93" s="38"/>
      <c r="B93" s="53"/>
      <c r="C93" s="79"/>
      <c r="D93" s="62"/>
      <c r="E93" s="225"/>
      <c r="F93" s="227"/>
      <c r="G93" s="249"/>
      <c r="H93" s="66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</row>
    <row r="94" spans="1:20" s="42" customFormat="1" ht="12.75">
      <c r="A94" s="38"/>
      <c r="B94" s="53"/>
      <c r="C94" s="79"/>
      <c r="D94" s="62"/>
      <c r="E94" s="225"/>
      <c r="F94" s="227"/>
      <c r="G94" s="249"/>
      <c r="H94" s="66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spans="1:20" s="42" customFormat="1" ht="12.75">
      <c r="A95" s="38"/>
      <c r="B95" s="53"/>
      <c r="C95" s="79"/>
      <c r="D95" s="62"/>
      <c r="E95" s="225"/>
      <c r="F95" s="227"/>
      <c r="G95" s="249"/>
      <c r="H95" s="66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</row>
    <row r="96" spans="1:20" s="42" customFormat="1" ht="12.75">
      <c r="A96" s="38"/>
      <c r="B96" s="53"/>
      <c r="C96" s="79"/>
      <c r="D96" s="62"/>
      <c r="E96" s="225"/>
      <c r="F96" s="227"/>
      <c r="G96" s="249"/>
      <c r="H96" s="66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</row>
    <row r="97" spans="1:20" s="42" customFormat="1" ht="12.75">
      <c r="A97" s="38"/>
      <c r="B97" s="53"/>
      <c r="C97" s="79"/>
      <c r="D97" s="62"/>
      <c r="E97" s="225"/>
      <c r="F97" s="227"/>
      <c r="G97" s="249"/>
      <c r="H97" s="66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</row>
    <row r="98" spans="1:20" s="42" customFormat="1" ht="12.75">
      <c r="A98" s="38"/>
      <c r="B98" s="53"/>
      <c r="C98" s="79"/>
      <c r="D98" s="62"/>
      <c r="E98" s="225"/>
      <c r="F98" s="227"/>
      <c r="G98" s="249"/>
      <c r="H98" s="66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</row>
    <row r="99" spans="1:20" s="42" customFormat="1" ht="12.75">
      <c r="A99" s="38"/>
      <c r="B99" s="53"/>
      <c r="C99" s="79"/>
      <c r="D99" s="62"/>
      <c r="E99" s="225"/>
      <c r="F99" s="227"/>
      <c r="G99" s="249"/>
      <c r="H99" s="66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</row>
    <row r="100" spans="1:20" s="42" customFormat="1" ht="12.75">
      <c r="A100" s="38"/>
      <c r="B100" s="53"/>
      <c r="C100" s="79"/>
      <c r="D100" s="62"/>
      <c r="E100" s="225"/>
      <c r="F100" s="227"/>
      <c r="G100" s="249"/>
      <c r="H100" s="66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</row>
    <row r="101" spans="1:20" s="42" customFormat="1" ht="12.75">
      <c r="A101" s="38"/>
      <c r="B101" s="53"/>
      <c r="C101" s="79"/>
      <c r="D101" s="62"/>
      <c r="E101" s="225"/>
      <c r="F101" s="227"/>
      <c r="G101" s="249"/>
      <c r="H101" s="66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</row>
    <row r="102" spans="1:20" s="42" customFormat="1" ht="12.75">
      <c r="A102" s="38"/>
      <c r="B102" s="53"/>
      <c r="C102" s="79"/>
      <c r="D102" s="62"/>
      <c r="E102" s="225"/>
      <c r="F102" s="227"/>
      <c r="G102" s="249"/>
      <c r="H102" s="66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</row>
    <row r="103" spans="1:20" s="42" customFormat="1" ht="12.75">
      <c r="A103" s="38"/>
      <c r="B103" s="39"/>
      <c r="C103" s="79"/>
      <c r="D103" s="62"/>
      <c r="E103" s="225"/>
      <c r="F103" s="227"/>
      <c r="G103" s="249"/>
      <c r="H103" s="66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</row>
    <row r="104" spans="1:20" s="42" customFormat="1" ht="12.75">
      <c r="A104" s="38"/>
      <c r="B104" s="39"/>
      <c r="C104" s="79"/>
      <c r="D104" s="62"/>
      <c r="E104" s="225"/>
      <c r="F104" s="227"/>
      <c r="G104" s="249"/>
      <c r="H104" s="66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</row>
    <row r="105" spans="1:20" s="42" customFormat="1" ht="12.75">
      <c r="A105" s="38"/>
      <c r="B105" s="39"/>
      <c r="C105" s="79"/>
      <c r="D105" s="62"/>
      <c r="E105" s="225"/>
      <c r="F105" s="227"/>
      <c r="G105" s="249"/>
      <c r="H105" s="66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</row>
    <row r="106" spans="1:20" s="42" customFormat="1" ht="12.75">
      <c r="A106" s="38"/>
      <c r="B106" s="39"/>
      <c r="C106" s="79"/>
      <c r="D106" s="62"/>
      <c r="E106" s="225"/>
      <c r="F106" s="227"/>
      <c r="G106" s="249"/>
      <c r="H106" s="66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</row>
    <row r="107" spans="1:20" s="42" customFormat="1" ht="12.75">
      <c r="A107" s="38"/>
      <c r="B107" s="39"/>
      <c r="C107" s="79"/>
      <c r="D107" s="62"/>
      <c r="E107" s="225"/>
      <c r="F107" s="227"/>
      <c r="G107" s="249"/>
      <c r="H107" s="66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</row>
    <row r="108" spans="1:20" s="42" customFormat="1" ht="12.75">
      <c r="A108" s="38"/>
      <c r="B108" s="39"/>
      <c r="C108" s="79"/>
      <c r="D108" s="62"/>
      <c r="E108" s="225"/>
      <c r="F108" s="227"/>
      <c r="G108" s="249"/>
      <c r="H108" s="66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</row>
    <row r="109" spans="1:20" s="42" customFormat="1" ht="12.75">
      <c r="A109" s="38"/>
      <c r="B109" s="39"/>
      <c r="C109" s="79"/>
      <c r="D109" s="62"/>
      <c r="E109" s="225"/>
      <c r="F109" s="227"/>
      <c r="G109" s="249"/>
      <c r="H109" s="66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</row>
    <row r="110" spans="1:20" s="42" customFormat="1" ht="12.75">
      <c r="A110" s="38"/>
      <c r="B110" s="39"/>
      <c r="C110" s="79"/>
      <c r="D110" s="62"/>
      <c r="E110" s="225"/>
      <c r="F110" s="227"/>
      <c r="G110" s="249"/>
      <c r="H110" s="66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</row>
    <row r="111" spans="1:20" s="42" customFormat="1" ht="12.75">
      <c r="A111" s="38"/>
      <c r="B111" s="39"/>
      <c r="C111" s="79"/>
      <c r="D111" s="62"/>
      <c r="E111" s="225"/>
      <c r="F111" s="227"/>
      <c r="G111" s="249"/>
      <c r="H111" s="66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</row>
    <row r="112" spans="1:20" s="42" customFormat="1" ht="12.75">
      <c r="A112" s="38"/>
      <c r="B112" s="39"/>
      <c r="C112" s="79"/>
      <c r="D112" s="62"/>
      <c r="E112" s="225"/>
      <c r="F112" s="227"/>
      <c r="G112" s="249"/>
      <c r="H112" s="66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</row>
    <row r="113" spans="1:20" s="42" customFormat="1" ht="12.75">
      <c r="A113" s="38"/>
      <c r="B113" s="39"/>
      <c r="C113" s="79"/>
      <c r="D113" s="62"/>
      <c r="E113" s="225"/>
      <c r="F113" s="227"/>
      <c r="G113" s="249"/>
      <c r="H113" s="66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</row>
    <row r="114" spans="1:20" s="42" customFormat="1" ht="12.75">
      <c r="A114" s="38"/>
      <c r="B114" s="39"/>
      <c r="C114" s="79"/>
      <c r="D114" s="62"/>
      <c r="E114" s="225"/>
      <c r="F114" s="227"/>
      <c r="G114" s="249"/>
      <c r="H114" s="66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</row>
    <row r="115" spans="1:20" s="42" customFormat="1" ht="12.75">
      <c r="A115" s="38"/>
      <c r="B115" s="39"/>
      <c r="C115" s="79"/>
      <c r="D115" s="62"/>
      <c r="E115" s="225"/>
      <c r="F115" s="227"/>
      <c r="G115" s="249"/>
      <c r="H115" s="66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</row>
    <row r="116" spans="1:20" s="42" customFormat="1" ht="12.75">
      <c r="A116" s="38"/>
      <c r="B116" s="39"/>
      <c r="C116" s="79"/>
      <c r="D116" s="62"/>
      <c r="E116" s="225"/>
      <c r="F116" s="227"/>
      <c r="G116" s="249"/>
      <c r="H116" s="66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</row>
    <row r="117" spans="1:20" s="42" customFormat="1" ht="12.75">
      <c r="A117" s="38"/>
      <c r="B117" s="39"/>
      <c r="C117" s="79"/>
      <c r="D117" s="62"/>
      <c r="E117" s="225"/>
      <c r="F117" s="227"/>
      <c r="G117" s="249"/>
      <c r="H117" s="66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</row>
    <row r="118" spans="1:20" s="42" customFormat="1" ht="12.75">
      <c r="A118" s="38"/>
      <c r="B118" s="39"/>
      <c r="C118" s="79"/>
      <c r="D118" s="62"/>
      <c r="E118" s="225"/>
      <c r="F118" s="227"/>
      <c r="G118" s="249"/>
      <c r="H118" s="66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</row>
    <row r="119" spans="1:20" s="42" customFormat="1" ht="12.75">
      <c r="A119" s="38"/>
      <c r="B119" s="39"/>
      <c r="C119" s="79"/>
      <c r="D119" s="62"/>
      <c r="E119" s="225"/>
      <c r="F119" s="227"/>
      <c r="G119" s="249"/>
      <c r="H119" s="66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</row>
    <row r="120" spans="1:20" s="42" customFormat="1" ht="12.75">
      <c r="A120" s="38"/>
      <c r="B120" s="39"/>
      <c r="C120" s="79"/>
      <c r="D120" s="62"/>
      <c r="E120" s="225"/>
      <c r="F120" s="227"/>
      <c r="G120" s="249"/>
      <c r="H120" s="66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</row>
    <row r="121" spans="1:20" s="42" customFormat="1" ht="12.75">
      <c r="A121" s="38"/>
      <c r="B121" s="39"/>
      <c r="C121" s="79"/>
      <c r="D121" s="62"/>
      <c r="E121" s="225"/>
      <c r="F121" s="227"/>
      <c r="G121" s="249"/>
      <c r="H121" s="66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</row>
    <row r="122" spans="1:20" s="42" customFormat="1" ht="12.75">
      <c r="A122" s="38"/>
      <c r="B122" s="39"/>
      <c r="C122" s="79"/>
      <c r="D122" s="62"/>
      <c r="E122" s="225"/>
      <c r="F122" s="227"/>
      <c r="G122" s="249"/>
      <c r="H122" s="66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</row>
    <row r="123" spans="1:20" s="42" customFormat="1" ht="12.75">
      <c r="A123" s="38"/>
      <c r="B123" s="39"/>
      <c r="C123" s="79"/>
      <c r="D123" s="62"/>
      <c r="E123" s="225"/>
      <c r="F123" s="227"/>
      <c r="G123" s="249"/>
      <c r="H123" s="66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</row>
    <row r="124" spans="1:20" s="42" customFormat="1" ht="12.75">
      <c r="A124" s="38"/>
      <c r="B124" s="39"/>
      <c r="C124" s="79"/>
      <c r="D124" s="62"/>
      <c r="E124" s="225"/>
      <c r="F124" s="227"/>
      <c r="G124" s="249"/>
      <c r="H124" s="66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</row>
    <row r="125" spans="1:20" s="42" customFormat="1" ht="12.75">
      <c r="A125" s="38"/>
      <c r="B125" s="39"/>
      <c r="C125" s="79"/>
      <c r="D125" s="62"/>
      <c r="E125" s="225"/>
      <c r="F125" s="227"/>
      <c r="G125" s="249"/>
      <c r="H125" s="66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</row>
    <row r="126" spans="1:20" s="42" customFormat="1" ht="12.75">
      <c r="A126" s="38"/>
      <c r="B126" s="39"/>
      <c r="C126" s="79"/>
      <c r="D126" s="62"/>
      <c r="E126" s="225"/>
      <c r="F126" s="227"/>
      <c r="G126" s="249"/>
      <c r="H126" s="66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</row>
    <row r="127" spans="1:20" s="42" customFormat="1" ht="12.75">
      <c r="A127" s="38"/>
      <c r="B127" s="39"/>
      <c r="C127" s="79"/>
      <c r="D127" s="62"/>
      <c r="E127" s="225"/>
      <c r="F127" s="227"/>
      <c r="G127" s="249"/>
      <c r="H127" s="66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</row>
    <row r="128" spans="1:20" s="42" customFormat="1" ht="12.75">
      <c r="A128" s="38"/>
      <c r="B128" s="39"/>
      <c r="C128" s="79"/>
      <c r="D128" s="62"/>
      <c r="E128" s="225"/>
      <c r="F128" s="227"/>
      <c r="G128" s="249"/>
      <c r="H128" s="66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</row>
    <row r="129" spans="1:20" s="42" customFormat="1" ht="12.75">
      <c r="A129" s="38"/>
      <c r="B129" s="39"/>
      <c r="C129" s="79"/>
      <c r="D129" s="62"/>
      <c r="E129" s="225"/>
      <c r="F129" s="227"/>
      <c r="G129" s="249"/>
      <c r="H129" s="66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spans="1:20" s="42" customFormat="1" ht="12.75">
      <c r="A130" s="38"/>
      <c r="B130" s="39"/>
      <c r="C130" s="79"/>
      <c r="D130" s="62"/>
      <c r="E130" s="225"/>
      <c r="F130" s="227"/>
      <c r="G130" s="249"/>
      <c r="H130" s="66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</row>
    <row r="131" spans="1:20" s="42" customFormat="1" ht="12.75">
      <c r="A131" s="38"/>
      <c r="B131" s="39"/>
      <c r="C131" s="79"/>
      <c r="D131" s="62"/>
      <c r="E131" s="225"/>
      <c r="F131" s="227"/>
      <c r="G131" s="249"/>
      <c r="H131" s="66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</row>
    <row r="132" spans="1:20" s="42" customFormat="1" ht="12.75">
      <c r="A132" s="38"/>
      <c r="B132" s="39"/>
      <c r="C132" s="79"/>
      <c r="D132" s="62"/>
      <c r="E132" s="225"/>
      <c r="F132" s="227"/>
      <c r="G132" s="249"/>
      <c r="H132" s="66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</row>
    <row r="133" spans="1:20" s="42" customFormat="1" ht="12.75">
      <c r="A133" s="38"/>
      <c r="B133" s="39"/>
      <c r="C133" s="79"/>
      <c r="D133" s="62"/>
      <c r="E133" s="225"/>
      <c r="F133" s="227"/>
      <c r="G133" s="249"/>
      <c r="H133" s="66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</row>
    <row r="134" spans="1:20" s="42" customFormat="1" ht="12.75">
      <c r="A134" s="38"/>
      <c r="B134" s="39"/>
      <c r="C134" s="79"/>
      <c r="D134" s="62"/>
      <c r="E134" s="225"/>
      <c r="F134" s="227"/>
      <c r="G134" s="249"/>
      <c r="H134" s="66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</row>
    <row r="135" spans="1:20" s="42" customFormat="1" ht="12.75">
      <c r="A135" s="38"/>
      <c r="B135" s="39"/>
      <c r="C135" s="79"/>
      <c r="D135" s="62"/>
      <c r="E135" s="225"/>
      <c r="F135" s="227"/>
      <c r="G135" s="249"/>
      <c r="H135" s="66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</row>
    <row r="136" spans="1:20" s="42" customFormat="1" ht="12.75">
      <c r="A136" s="38"/>
      <c r="B136" s="39"/>
      <c r="C136" s="79"/>
      <c r="D136" s="62"/>
      <c r="E136" s="225"/>
      <c r="F136" s="227"/>
      <c r="G136" s="249"/>
      <c r="H136" s="66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</row>
    <row r="137" spans="1:20" s="42" customFormat="1" ht="12.75">
      <c r="A137" s="38"/>
      <c r="B137" s="39"/>
      <c r="C137" s="79"/>
      <c r="D137" s="62"/>
      <c r="E137" s="225"/>
      <c r="F137" s="227"/>
      <c r="G137" s="249"/>
      <c r="H137" s="66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</row>
    <row r="138" spans="1:20" s="42" customFormat="1" ht="12.75">
      <c r="A138" s="38"/>
      <c r="B138" s="39"/>
      <c r="C138" s="79"/>
      <c r="D138" s="62"/>
      <c r="E138" s="225"/>
      <c r="F138" s="227"/>
      <c r="G138" s="249"/>
      <c r="H138" s="66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</row>
    <row r="139" spans="1:20" s="42" customFormat="1" ht="12.75">
      <c r="A139" s="38"/>
      <c r="B139" s="39"/>
      <c r="C139" s="79"/>
      <c r="D139" s="62"/>
      <c r="E139" s="225"/>
      <c r="F139" s="227"/>
      <c r="G139" s="249"/>
      <c r="H139" s="66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</row>
    <row r="140" spans="1:20" s="42" customFormat="1" ht="12.75">
      <c r="A140" s="38"/>
      <c r="B140" s="39"/>
      <c r="C140" s="79"/>
      <c r="D140" s="62"/>
      <c r="E140" s="225"/>
      <c r="F140" s="227"/>
      <c r="G140" s="249"/>
      <c r="H140" s="66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</row>
    <row r="141" spans="1:20" s="42" customFormat="1" ht="12.75">
      <c r="A141" s="38"/>
      <c r="B141" s="39"/>
      <c r="C141" s="79"/>
      <c r="D141" s="62"/>
      <c r="E141" s="225"/>
      <c r="F141" s="227"/>
      <c r="G141" s="249"/>
      <c r="H141" s="66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</row>
    <row r="142" spans="1:20" s="42" customFormat="1" ht="12.75">
      <c r="A142" s="38"/>
      <c r="B142" s="39"/>
      <c r="C142" s="79"/>
      <c r="D142" s="62"/>
      <c r="E142" s="225"/>
      <c r="F142" s="227"/>
      <c r="G142" s="249"/>
      <c r="H142" s="66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</row>
    <row r="143" spans="1:20" s="42" customFormat="1" ht="12.75">
      <c r="A143" s="38"/>
      <c r="B143" s="39"/>
      <c r="C143" s="79"/>
      <c r="D143" s="62"/>
      <c r="E143" s="225"/>
      <c r="F143" s="227"/>
      <c r="G143" s="249"/>
      <c r="H143" s="66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</row>
    <row r="144" spans="1:20" s="42" customFormat="1" ht="12.75">
      <c r="A144" s="38"/>
      <c r="B144" s="39"/>
      <c r="C144" s="43"/>
      <c r="D144" s="32"/>
      <c r="E144" s="225"/>
      <c r="F144" s="227"/>
      <c r="G144" s="235"/>
      <c r="H144" s="57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</row>
    <row r="145" spans="1:20" s="42" customFormat="1" ht="12.75">
      <c r="A145" s="38"/>
      <c r="B145" s="39"/>
      <c r="C145" s="43"/>
      <c r="D145" s="32"/>
      <c r="E145" s="225"/>
      <c r="F145" s="227"/>
      <c r="G145" s="235"/>
      <c r="H145" s="57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</row>
  </sheetData>
  <sheetProtection algorithmName="SHA-512" hashValue="hkFf1t15xxypt3Msc3zTRiiD+q60XlpfmkdnFQG3PqHJIMFaAaBh7oJrdxbfwkyfugNQn07VatbUCNA2d6yEzQ==" saltValue="GkuFuCfXhcFChldkl/cPWg==" spinCount="100000" sheet="1" scenarios="1" formatCells="0" formatColumns="0" formatRows="0" deleteColumns="0" deleteRows="0"/>
  <mergeCells count="2">
    <mergeCell ref="J16:P16"/>
    <mergeCell ref="L22:S22"/>
  </mergeCells>
  <printOptions/>
  <pageMargins left="0.7" right="0.7" top="0.787401575" bottom="0.787401575" header="0.3" footer="0.3"/>
  <pageSetup fitToWidth="0" fitToHeight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37"/>
  <sheetViews>
    <sheetView tabSelected="1" workbookViewId="0" topLeftCell="A13">
      <selection activeCell="C40" sqref="C40"/>
    </sheetView>
  </sheetViews>
  <sheetFormatPr defaultColWidth="9.00390625" defaultRowHeight="12.75"/>
  <cols>
    <col min="1" max="1" width="4.125" style="80" customWidth="1"/>
    <col min="2" max="2" width="9.375" style="81" customWidth="1"/>
    <col min="3" max="3" width="46.625" style="6" customWidth="1"/>
    <col min="4" max="4" width="3.875" style="81" customWidth="1"/>
    <col min="5" max="5" width="8.875" style="25" customWidth="1"/>
    <col min="6" max="6" width="11.625" style="191" customWidth="1"/>
    <col min="7" max="7" width="11.625" style="84" customWidth="1"/>
    <col min="8" max="8" width="6.625" style="85" customWidth="1"/>
    <col min="9" max="16384" width="9.125" style="86" customWidth="1"/>
  </cols>
  <sheetData>
    <row r="1" ht="12.75">
      <c r="C1" s="82" t="s">
        <v>98</v>
      </c>
    </row>
    <row r="2" ht="12.75">
      <c r="C2" s="87" t="s">
        <v>47</v>
      </c>
    </row>
    <row r="3" ht="12.75">
      <c r="C3" s="16" t="s">
        <v>99</v>
      </c>
    </row>
    <row r="4" spans="1:47" s="94" customFormat="1" ht="12">
      <c r="A4" s="88"/>
      <c r="B4" s="89"/>
      <c r="C4" s="90"/>
      <c r="D4" s="89"/>
      <c r="E4" s="180"/>
      <c r="F4" s="180"/>
      <c r="G4" s="92"/>
      <c r="H4" s="93"/>
      <c r="I4" s="91"/>
      <c r="AU4" s="95"/>
    </row>
    <row r="5" ht="12.75">
      <c r="C5" s="87" t="s">
        <v>45</v>
      </c>
    </row>
    <row r="6" ht="12.75">
      <c r="C6" s="16" t="s">
        <v>100</v>
      </c>
    </row>
    <row r="7" ht="12.75">
      <c r="C7" s="96" t="s">
        <v>42</v>
      </c>
    </row>
    <row r="8" spans="1:47" s="94" customFormat="1" ht="12">
      <c r="A8" s="88"/>
      <c r="B8" s="89"/>
      <c r="C8" s="90"/>
      <c r="D8" s="89"/>
      <c r="E8" s="180"/>
      <c r="F8" s="180"/>
      <c r="G8" s="92"/>
      <c r="H8" s="93"/>
      <c r="I8" s="91"/>
      <c r="AU8" s="95"/>
    </row>
    <row r="9" spans="1:47" s="94" customFormat="1" ht="11.25" customHeight="1">
      <c r="A9" s="88"/>
      <c r="B9" s="97"/>
      <c r="C9" s="376" t="s">
        <v>101</v>
      </c>
      <c r="D9" s="377"/>
      <c r="E9" s="377"/>
      <c r="F9" s="377"/>
      <c r="G9" s="378"/>
      <c r="H9" s="93"/>
      <c r="I9" s="91"/>
      <c r="AU9" s="95"/>
    </row>
    <row r="10" spans="1:47" s="94" customFormat="1" ht="12">
      <c r="A10" s="88" t="s">
        <v>62</v>
      </c>
      <c r="B10" s="97"/>
      <c r="C10" s="257" t="s">
        <v>102</v>
      </c>
      <c r="D10" s="169"/>
      <c r="E10" s="181"/>
      <c r="F10" s="181"/>
      <c r="G10" s="256"/>
      <c r="H10" s="93"/>
      <c r="I10" s="91"/>
      <c r="AU10" s="95"/>
    </row>
    <row r="11" spans="1:47" s="94" customFormat="1" ht="12">
      <c r="A11" s="88" t="s">
        <v>68</v>
      </c>
      <c r="B11" s="89"/>
      <c r="C11" s="258" t="s">
        <v>103</v>
      </c>
      <c r="D11" s="169" t="s">
        <v>95</v>
      </c>
      <c r="E11" s="181"/>
      <c r="F11" s="181"/>
      <c r="G11" s="256">
        <f>G39</f>
        <v>0</v>
      </c>
      <c r="H11" s="93"/>
      <c r="I11" s="91"/>
      <c r="AU11" s="95"/>
    </row>
    <row r="12" spans="1:47" s="94" customFormat="1" ht="12">
      <c r="A12" s="88" t="s">
        <v>70</v>
      </c>
      <c r="B12" s="89"/>
      <c r="C12" s="259" t="s">
        <v>104</v>
      </c>
      <c r="D12" s="169" t="s">
        <v>95</v>
      </c>
      <c r="E12" s="181"/>
      <c r="F12" s="181"/>
      <c r="G12" s="256">
        <f>G44</f>
        <v>0</v>
      </c>
      <c r="H12" s="93"/>
      <c r="I12" s="91"/>
      <c r="AU12" s="95"/>
    </row>
    <row r="13" spans="1:47" s="94" customFormat="1" ht="12">
      <c r="A13" s="88" t="s">
        <v>73</v>
      </c>
      <c r="B13" s="89"/>
      <c r="C13" s="259" t="s">
        <v>105</v>
      </c>
      <c r="D13" s="169" t="s">
        <v>95</v>
      </c>
      <c r="E13" s="181"/>
      <c r="F13" s="181"/>
      <c r="G13" s="256">
        <f>G90</f>
        <v>0</v>
      </c>
      <c r="H13" s="93"/>
      <c r="I13" s="91"/>
      <c r="AU13" s="95"/>
    </row>
    <row r="14" spans="1:47" s="94" customFormat="1" ht="12">
      <c r="A14" s="88" t="s">
        <v>75</v>
      </c>
      <c r="B14" s="89"/>
      <c r="C14" s="260" t="s">
        <v>106</v>
      </c>
      <c r="D14" s="169" t="s">
        <v>95</v>
      </c>
      <c r="E14" s="181"/>
      <c r="F14" s="181"/>
      <c r="G14" s="256">
        <f>G139</f>
        <v>0</v>
      </c>
      <c r="H14" s="93"/>
      <c r="I14" s="91"/>
      <c r="AU14" s="95"/>
    </row>
    <row r="15" spans="1:47" s="94" customFormat="1" ht="12">
      <c r="A15" s="88" t="s">
        <v>77</v>
      </c>
      <c r="B15" s="89"/>
      <c r="C15" s="260" t="s">
        <v>107</v>
      </c>
      <c r="D15" s="169" t="s">
        <v>95</v>
      </c>
      <c r="E15" s="181"/>
      <c r="F15" s="181"/>
      <c r="G15" s="256">
        <f>G146</f>
        <v>0</v>
      </c>
      <c r="H15" s="93"/>
      <c r="I15" s="91"/>
      <c r="AU15" s="95"/>
    </row>
    <row r="16" spans="1:47" s="94" customFormat="1" ht="12">
      <c r="A16" s="88" t="s">
        <v>84</v>
      </c>
      <c r="B16" s="89"/>
      <c r="C16" s="258" t="s">
        <v>108</v>
      </c>
      <c r="D16" s="169" t="s">
        <v>95</v>
      </c>
      <c r="E16" s="181"/>
      <c r="F16" s="181"/>
      <c r="G16" s="256">
        <f>G155</f>
        <v>0</v>
      </c>
      <c r="H16" s="93"/>
      <c r="I16" s="91"/>
      <c r="AU16" s="95"/>
    </row>
    <row r="17" spans="1:47" s="94" customFormat="1" ht="12">
      <c r="A17" s="88" t="s">
        <v>87</v>
      </c>
      <c r="B17" s="89"/>
      <c r="C17" s="258" t="s">
        <v>109</v>
      </c>
      <c r="D17" s="169" t="s">
        <v>95</v>
      </c>
      <c r="E17" s="181"/>
      <c r="F17" s="181"/>
      <c r="G17" s="256">
        <f>G202</f>
        <v>0</v>
      </c>
      <c r="H17" s="93"/>
      <c r="I17" s="91"/>
      <c r="AU17" s="95"/>
    </row>
    <row r="18" spans="1:47" s="94" customFormat="1" ht="12">
      <c r="A18" s="88" t="s">
        <v>90</v>
      </c>
      <c r="B18" s="89"/>
      <c r="C18" s="258" t="s">
        <v>110</v>
      </c>
      <c r="D18" s="169" t="s">
        <v>95</v>
      </c>
      <c r="E18" s="181"/>
      <c r="F18" s="181"/>
      <c r="G18" s="256">
        <f>G215</f>
        <v>0</v>
      </c>
      <c r="H18" s="93"/>
      <c r="I18" s="91"/>
      <c r="AU18" s="95"/>
    </row>
    <row r="19" spans="1:47" s="94" customFormat="1" ht="12">
      <c r="A19" s="88" t="s">
        <v>111</v>
      </c>
      <c r="B19" s="89"/>
      <c r="C19" s="258"/>
      <c r="D19" s="169"/>
      <c r="E19" s="181"/>
      <c r="F19" s="181"/>
      <c r="G19" s="256"/>
      <c r="H19" s="93"/>
      <c r="I19" s="91"/>
      <c r="AU19" s="95"/>
    </row>
    <row r="20" spans="1:47" s="94" customFormat="1" ht="12">
      <c r="A20" s="88" t="s">
        <v>112</v>
      </c>
      <c r="B20" s="89"/>
      <c r="C20" s="99"/>
      <c r="D20" s="89"/>
      <c r="E20" s="180"/>
      <c r="F20" s="180"/>
      <c r="G20" s="98"/>
      <c r="H20" s="93"/>
      <c r="I20" s="91"/>
      <c r="AU20" s="95"/>
    </row>
    <row r="21" spans="1:47" s="94" customFormat="1" ht="12">
      <c r="A21" s="88" t="s">
        <v>113</v>
      </c>
      <c r="B21" s="89"/>
      <c r="C21" s="99"/>
      <c r="D21" s="89"/>
      <c r="E21" s="180"/>
      <c r="F21" s="180"/>
      <c r="G21" s="98"/>
      <c r="H21" s="93"/>
      <c r="I21" s="91"/>
      <c r="AU21" s="95"/>
    </row>
    <row r="22" spans="1:47" s="94" customFormat="1" ht="12">
      <c r="A22" s="88" t="s">
        <v>114</v>
      </c>
      <c r="B22" s="89"/>
      <c r="C22" s="99"/>
      <c r="D22" s="89"/>
      <c r="E22" s="180"/>
      <c r="F22" s="180"/>
      <c r="G22" s="98"/>
      <c r="H22" s="93"/>
      <c r="I22" s="91"/>
      <c r="AU22" s="95"/>
    </row>
    <row r="23" spans="1:47" s="94" customFormat="1" ht="12">
      <c r="A23" s="88" t="s">
        <v>115</v>
      </c>
      <c r="B23" s="89"/>
      <c r="C23" s="261" t="s">
        <v>116</v>
      </c>
      <c r="D23" s="169" t="s">
        <v>95</v>
      </c>
      <c r="E23" s="181"/>
      <c r="F23" s="181"/>
      <c r="G23" s="262">
        <f>SUM(G11:G22)</f>
        <v>0</v>
      </c>
      <c r="H23" s="93"/>
      <c r="I23" s="91"/>
      <c r="AU23" s="95"/>
    </row>
    <row r="24" spans="1:47" s="94" customFormat="1" ht="12">
      <c r="A24" s="88" t="s">
        <v>117</v>
      </c>
      <c r="B24" s="89"/>
      <c r="C24" s="257" t="s">
        <v>118</v>
      </c>
      <c r="D24" s="169"/>
      <c r="E24" s="181"/>
      <c r="F24" s="181"/>
      <c r="G24" s="262"/>
      <c r="H24" s="93"/>
      <c r="I24" s="91"/>
      <c r="AU24" s="95"/>
    </row>
    <row r="25" spans="1:47" s="94" customFormat="1" ht="12">
      <c r="A25" s="88" t="s">
        <v>119</v>
      </c>
      <c r="B25" s="89"/>
      <c r="C25" s="258" t="s">
        <v>120</v>
      </c>
      <c r="D25" s="169" t="s">
        <v>95</v>
      </c>
      <c r="E25" s="181"/>
      <c r="F25" s="181"/>
      <c r="G25" s="256">
        <f>G23*0.03</f>
        <v>0</v>
      </c>
      <c r="H25" s="93"/>
      <c r="I25" s="91"/>
      <c r="AU25" s="95"/>
    </row>
    <row r="26" spans="1:47" s="94" customFormat="1" ht="12">
      <c r="A26" s="88" t="s">
        <v>121</v>
      </c>
      <c r="B26" s="89"/>
      <c r="C26" s="258"/>
      <c r="D26" s="169"/>
      <c r="E26" s="181"/>
      <c r="F26" s="181"/>
      <c r="G26" s="256"/>
      <c r="H26" s="93"/>
      <c r="I26" s="91"/>
      <c r="AU26" s="95"/>
    </row>
    <row r="27" spans="1:47" s="94" customFormat="1" ht="12">
      <c r="A27" s="88" t="s">
        <v>122</v>
      </c>
      <c r="B27" s="89"/>
      <c r="C27" s="258"/>
      <c r="D27" s="169"/>
      <c r="E27" s="181"/>
      <c r="F27" s="181"/>
      <c r="G27" s="256"/>
      <c r="H27" s="93"/>
      <c r="I27" s="91"/>
      <c r="AU27" s="95"/>
    </row>
    <row r="28" spans="1:47" s="94" customFormat="1" ht="12">
      <c r="A28" s="88" t="s">
        <v>123</v>
      </c>
      <c r="B28" s="89"/>
      <c r="C28" s="263" t="s">
        <v>124</v>
      </c>
      <c r="D28" s="169" t="s">
        <v>95</v>
      </c>
      <c r="E28" s="181"/>
      <c r="F28" s="181"/>
      <c r="G28" s="262">
        <f>SUM(G23:G27)</f>
        <v>0</v>
      </c>
      <c r="H28" s="93"/>
      <c r="I28" s="91"/>
      <c r="AU28" s="95"/>
    </row>
    <row r="29" spans="1:47" s="94" customFormat="1" ht="12">
      <c r="A29" s="88" t="s">
        <v>125</v>
      </c>
      <c r="B29" s="89"/>
      <c r="C29" s="258"/>
      <c r="D29" s="169"/>
      <c r="E29" s="181"/>
      <c r="F29" s="181"/>
      <c r="G29" s="256"/>
      <c r="H29" s="93"/>
      <c r="I29" s="91"/>
      <c r="AU29" s="95"/>
    </row>
    <row r="30" spans="1:47" s="94" customFormat="1" ht="12">
      <c r="A30" s="88" t="s">
        <v>126</v>
      </c>
      <c r="B30" s="89"/>
      <c r="C30" s="258"/>
      <c r="D30" s="169"/>
      <c r="E30" s="181"/>
      <c r="F30" s="181"/>
      <c r="G30" s="256"/>
      <c r="H30" s="93"/>
      <c r="I30" s="91"/>
      <c r="AU30" s="95"/>
    </row>
    <row r="31" spans="1:47" s="94" customFormat="1" ht="12">
      <c r="A31" s="88" t="s">
        <v>127</v>
      </c>
      <c r="B31" s="89"/>
      <c r="C31" s="263" t="s">
        <v>96</v>
      </c>
      <c r="D31" s="169" t="s">
        <v>95</v>
      </c>
      <c r="E31" s="181"/>
      <c r="F31" s="181"/>
      <c r="G31" s="256">
        <f>G28*0.21</f>
        <v>0</v>
      </c>
      <c r="H31" s="93"/>
      <c r="I31" s="91"/>
      <c r="AU31" s="95"/>
    </row>
    <row r="32" spans="1:47" s="94" customFormat="1" ht="12">
      <c r="A32" s="88" t="s">
        <v>128</v>
      </c>
      <c r="B32" s="89"/>
      <c r="C32" s="263"/>
      <c r="D32" s="169"/>
      <c r="E32" s="181"/>
      <c r="F32" s="181"/>
      <c r="G32" s="256"/>
      <c r="H32" s="93"/>
      <c r="I32" s="91"/>
      <c r="AU32" s="95"/>
    </row>
    <row r="33" spans="1:47" s="94" customFormat="1" ht="12">
      <c r="A33" s="88" t="s">
        <v>129</v>
      </c>
      <c r="B33" s="89"/>
      <c r="C33" s="261" t="s">
        <v>130</v>
      </c>
      <c r="D33" s="169" t="s">
        <v>95</v>
      </c>
      <c r="E33" s="181"/>
      <c r="F33" s="181"/>
      <c r="G33" s="262">
        <f>SUM(G28:G32)</f>
        <v>0</v>
      </c>
      <c r="H33" s="93"/>
      <c r="I33" s="91"/>
      <c r="AU33" s="95"/>
    </row>
    <row r="34" spans="1:47" s="94" customFormat="1" ht="12">
      <c r="A34" s="88"/>
      <c r="B34" s="89"/>
      <c r="C34" s="90"/>
      <c r="D34" s="89"/>
      <c r="E34" s="180"/>
      <c r="F34" s="180"/>
      <c r="G34" s="92"/>
      <c r="H34" s="93"/>
      <c r="I34" s="91"/>
      <c r="AU34" s="95"/>
    </row>
    <row r="35" spans="1:9" s="101" customFormat="1" ht="19.5">
      <c r="A35" s="250" t="s">
        <v>55</v>
      </c>
      <c r="B35" s="251" t="s">
        <v>131</v>
      </c>
      <c r="C35" s="252" t="s">
        <v>57</v>
      </c>
      <c r="D35" s="251" t="s">
        <v>58</v>
      </c>
      <c r="E35" s="253" t="s">
        <v>132</v>
      </c>
      <c r="F35" s="253" t="s">
        <v>133</v>
      </c>
      <c r="G35" s="254" t="s">
        <v>134</v>
      </c>
      <c r="H35" s="255" t="s">
        <v>135</v>
      </c>
      <c r="I35" s="100"/>
    </row>
    <row r="36" spans="1:47" s="94" customFormat="1" ht="108">
      <c r="A36" s="168" t="s">
        <v>62</v>
      </c>
      <c r="B36" s="169"/>
      <c r="C36" s="170" t="s">
        <v>136</v>
      </c>
      <c r="D36" s="169"/>
      <c r="E36" s="181"/>
      <c r="F36" s="383"/>
      <c r="G36" s="256"/>
      <c r="H36" s="171"/>
      <c r="I36" s="91"/>
      <c r="AU36" s="95"/>
    </row>
    <row r="37" spans="1:47" s="94" customFormat="1" ht="24">
      <c r="A37" s="168" t="s">
        <v>68</v>
      </c>
      <c r="B37" s="169"/>
      <c r="C37" s="172" t="s">
        <v>137</v>
      </c>
      <c r="D37" s="169"/>
      <c r="E37" s="181"/>
      <c r="F37" s="383"/>
      <c r="G37" s="256"/>
      <c r="H37" s="171"/>
      <c r="I37" s="91"/>
      <c r="AU37" s="95"/>
    </row>
    <row r="38" spans="1:47" s="94" customFormat="1" ht="12.75" thickBot="1">
      <c r="A38" s="337" t="s">
        <v>70</v>
      </c>
      <c r="B38" s="352"/>
      <c r="C38" s="353"/>
      <c r="D38" s="352"/>
      <c r="E38" s="354"/>
      <c r="F38" s="384"/>
      <c r="G38" s="355"/>
      <c r="H38" s="356"/>
      <c r="I38" s="91"/>
      <c r="AU38" s="95"/>
    </row>
    <row r="39" spans="1:9" s="94" customFormat="1" ht="12.75" thickTop="1">
      <c r="A39" s="314" t="s">
        <v>73</v>
      </c>
      <c r="B39" s="333"/>
      <c r="C39" s="334" t="s">
        <v>103</v>
      </c>
      <c r="D39" s="329" t="s">
        <v>95</v>
      </c>
      <c r="E39" s="330" t="s">
        <v>138</v>
      </c>
      <c r="F39" s="385"/>
      <c r="G39" s="335">
        <f>SUM(G40:G42)</f>
        <v>0</v>
      </c>
      <c r="H39" s="336"/>
      <c r="I39" s="102"/>
    </row>
    <row r="40" spans="1:9" s="94" customFormat="1" ht="48">
      <c r="A40" s="168" t="s">
        <v>75</v>
      </c>
      <c r="B40" s="173"/>
      <c r="C40" s="260" t="s">
        <v>139</v>
      </c>
      <c r="D40" s="174" t="s">
        <v>80</v>
      </c>
      <c r="E40" s="181">
        <v>6</v>
      </c>
      <c r="F40" s="383"/>
      <c r="G40" s="256">
        <f>E40*F40</f>
        <v>0</v>
      </c>
      <c r="H40" s="171"/>
      <c r="I40" s="102"/>
    </row>
    <row r="41" spans="1:9" s="94" customFormat="1" ht="12">
      <c r="A41" s="168" t="s">
        <v>77</v>
      </c>
      <c r="B41" s="175"/>
      <c r="C41" s="260"/>
      <c r="D41" s="169"/>
      <c r="E41" s="181"/>
      <c r="F41" s="383"/>
      <c r="G41" s="256"/>
      <c r="H41" s="171"/>
      <c r="I41" s="91"/>
    </row>
    <row r="42" spans="1:9" s="94" customFormat="1" ht="48">
      <c r="A42" s="168" t="s">
        <v>84</v>
      </c>
      <c r="B42" s="175"/>
      <c r="C42" s="258" t="s">
        <v>140</v>
      </c>
      <c r="D42" s="169" t="s">
        <v>72</v>
      </c>
      <c r="E42" s="181">
        <v>5</v>
      </c>
      <c r="F42" s="383"/>
      <c r="G42" s="256">
        <f>E42*F42</f>
        <v>0</v>
      </c>
      <c r="H42" s="171"/>
      <c r="I42" s="91"/>
    </row>
    <row r="43" spans="1:8" ht="13.5" thickBot="1">
      <c r="A43" s="337" t="s">
        <v>87</v>
      </c>
      <c r="B43" s="338"/>
      <c r="C43" s="339"/>
      <c r="D43" s="338"/>
      <c r="E43" s="350"/>
      <c r="F43" s="386"/>
      <c r="G43" s="341"/>
      <c r="H43" s="351"/>
    </row>
    <row r="44" spans="1:8" ht="24.75" thickTop="1">
      <c r="A44" s="314" t="s">
        <v>90</v>
      </c>
      <c r="B44" s="315"/>
      <c r="C44" s="316" t="s">
        <v>141</v>
      </c>
      <c r="D44" s="329" t="s">
        <v>95</v>
      </c>
      <c r="E44" s="330" t="s">
        <v>138</v>
      </c>
      <c r="F44" s="387"/>
      <c r="G44" s="331">
        <f>SUM(G45:G88)</f>
        <v>0</v>
      </c>
      <c r="H44" s="332"/>
    </row>
    <row r="45" spans="1:8" ht="48">
      <c r="A45" s="168" t="s">
        <v>111</v>
      </c>
      <c r="B45" s="176">
        <v>763220009</v>
      </c>
      <c r="C45" s="178" t="s">
        <v>142</v>
      </c>
      <c r="D45" s="176" t="s">
        <v>80</v>
      </c>
      <c r="E45" s="182">
        <v>1</v>
      </c>
      <c r="F45" s="388"/>
      <c r="G45" s="256">
        <f>E45*F45</f>
        <v>0</v>
      </c>
      <c r="H45" s="177">
        <f>0.05</f>
        <v>0.05</v>
      </c>
    </row>
    <row r="46" spans="1:8" ht="12.75">
      <c r="A46" s="168" t="s">
        <v>112</v>
      </c>
      <c r="B46" s="176"/>
      <c r="C46" s="178"/>
      <c r="D46" s="176"/>
      <c r="E46" s="182"/>
      <c r="F46" s="388"/>
      <c r="G46" s="264"/>
      <c r="H46" s="177"/>
    </row>
    <row r="47" spans="1:8" ht="48">
      <c r="A47" s="168" t="s">
        <v>113</v>
      </c>
      <c r="B47" s="176">
        <v>766830009</v>
      </c>
      <c r="C47" s="178" t="s">
        <v>143</v>
      </c>
      <c r="D47" s="176" t="s">
        <v>80</v>
      </c>
      <c r="E47" s="182">
        <v>1</v>
      </c>
      <c r="F47" s="388"/>
      <c r="G47" s="256">
        <f>E47*F47</f>
        <v>0</v>
      </c>
      <c r="H47" s="177">
        <v>0.09</v>
      </c>
    </row>
    <row r="48" spans="1:8" ht="12.75">
      <c r="A48" s="168" t="s">
        <v>114</v>
      </c>
      <c r="B48" s="176"/>
      <c r="C48" s="178"/>
      <c r="D48" s="176"/>
      <c r="E48" s="182"/>
      <c r="F48" s="388"/>
      <c r="G48" s="264"/>
      <c r="H48" s="177"/>
    </row>
    <row r="49" spans="1:8" ht="48">
      <c r="A49" s="168" t="s">
        <v>115</v>
      </c>
      <c r="B49" s="176">
        <v>766000009</v>
      </c>
      <c r="C49" s="178" t="s">
        <v>144</v>
      </c>
      <c r="D49" s="176" t="s">
        <v>145</v>
      </c>
      <c r="E49" s="182">
        <v>1</v>
      </c>
      <c r="F49" s="388"/>
      <c r="G49" s="256">
        <f>E49*F49</f>
        <v>0</v>
      </c>
      <c r="H49" s="177">
        <f>0.12</f>
        <v>0.12</v>
      </c>
    </row>
    <row r="50" spans="1:8" ht="12.75">
      <c r="A50" s="168" t="s">
        <v>117</v>
      </c>
      <c r="B50" s="176"/>
      <c r="C50" s="178"/>
      <c r="D50" s="176"/>
      <c r="E50" s="182"/>
      <c r="F50" s="388"/>
      <c r="G50" s="264"/>
      <c r="H50" s="177"/>
    </row>
    <row r="51" spans="1:8" ht="72">
      <c r="A51" s="168" t="s">
        <v>119</v>
      </c>
      <c r="B51" s="176">
        <v>968060001</v>
      </c>
      <c r="C51" s="178" t="s">
        <v>146</v>
      </c>
      <c r="D51" s="176" t="s">
        <v>72</v>
      </c>
      <c r="E51" s="182">
        <f>((2.08+1.4)*2*2.6)+(2.08*1.4)</f>
        <v>21.008</v>
      </c>
      <c r="F51" s="388"/>
      <c r="G51" s="264">
        <f>E51*F51</f>
        <v>0</v>
      </c>
      <c r="H51" s="177">
        <f>0.017*E51</f>
        <v>0.357136</v>
      </c>
    </row>
    <row r="52" spans="1:8" ht="12.75">
      <c r="A52" s="168" t="s">
        <v>121</v>
      </c>
      <c r="B52" s="176"/>
      <c r="C52" s="178"/>
      <c r="D52" s="176"/>
      <c r="E52" s="182"/>
      <c r="F52" s="388"/>
      <c r="G52" s="264"/>
      <c r="H52" s="177"/>
    </row>
    <row r="53" spans="1:8" ht="60">
      <c r="A53" s="168" t="s">
        <v>122</v>
      </c>
      <c r="B53" s="176">
        <v>968060002</v>
      </c>
      <c r="C53" s="178" t="s">
        <v>147</v>
      </c>
      <c r="D53" s="176" t="s">
        <v>72</v>
      </c>
      <c r="E53" s="182">
        <f>(1.5+0.4)*2.65</f>
        <v>5.034999999999999</v>
      </c>
      <c r="F53" s="388"/>
      <c r="G53" s="264">
        <f>E53*F53</f>
        <v>0</v>
      </c>
      <c r="H53" s="177">
        <f>0.017*E53</f>
        <v>0.08559499999999999</v>
      </c>
    </row>
    <row r="54" spans="1:8" ht="12.75">
      <c r="A54" s="168" t="s">
        <v>123</v>
      </c>
      <c r="B54" s="176"/>
      <c r="C54" s="178"/>
      <c r="D54" s="176"/>
      <c r="E54" s="182"/>
      <c r="F54" s="388"/>
      <c r="G54" s="264"/>
      <c r="H54" s="177"/>
    </row>
    <row r="55" spans="1:8" ht="60">
      <c r="A55" s="168" t="s">
        <v>125</v>
      </c>
      <c r="B55" s="176">
        <v>968060003</v>
      </c>
      <c r="C55" s="178" t="s">
        <v>148</v>
      </c>
      <c r="D55" s="176" t="s">
        <v>72</v>
      </c>
      <c r="E55" s="182">
        <f>0.91*2.5*2</f>
        <v>4.55</v>
      </c>
      <c r="F55" s="388"/>
      <c r="G55" s="264">
        <f>E55*F55</f>
        <v>0</v>
      </c>
      <c r="H55" s="177">
        <f>0.017*E55</f>
        <v>0.07735</v>
      </c>
    </row>
    <row r="56" spans="1:8" ht="12.75">
      <c r="A56" s="168" t="s">
        <v>126</v>
      </c>
      <c r="B56" s="176"/>
      <c r="C56" s="178"/>
      <c r="D56" s="176"/>
      <c r="E56" s="182"/>
      <c r="F56" s="388"/>
      <c r="G56" s="264"/>
      <c r="H56" s="177"/>
    </row>
    <row r="57" spans="1:8" ht="24">
      <c r="A57" s="168" t="s">
        <v>127</v>
      </c>
      <c r="B57" s="176"/>
      <c r="C57" s="178" t="s">
        <v>149</v>
      </c>
      <c r="D57" s="176" t="s">
        <v>80</v>
      </c>
      <c r="E57" s="182">
        <v>1</v>
      </c>
      <c r="F57" s="388"/>
      <c r="G57" s="264">
        <f>E57*F57</f>
        <v>0</v>
      </c>
      <c r="H57" s="177">
        <v>0.012</v>
      </c>
    </row>
    <row r="58" spans="1:8" ht="12.75">
      <c r="A58" s="168" t="s">
        <v>128</v>
      </c>
      <c r="B58" s="176"/>
      <c r="C58" s="178"/>
      <c r="D58" s="176"/>
      <c r="E58" s="182"/>
      <c r="F58" s="388"/>
      <c r="G58" s="264"/>
      <c r="H58" s="177"/>
    </row>
    <row r="59" spans="1:8" ht="12.75">
      <c r="A59" s="168" t="s">
        <v>129</v>
      </c>
      <c r="B59" s="176"/>
      <c r="C59" s="178" t="s">
        <v>150</v>
      </c>
      <c r="D59" s="176" t="s">
        <v>80</v>
      </c>
      <c r="E59" s="182">
        <v>1</v>
      </c>
      <c r="F59" s="388"/>
      <c r="G59" s="264">
        <f>E59*F59</f>
        <v>0</v>
      </c>
      <c r="H59" s="177">
        <v>0.005</v>
      </c>
    </row>
    <row r="60" spans="1:8" ht="12.75">
      <c r="A60" s="168" t="s">
        <v>151</v>
      </c>
      <c r="B60" s="176"/>
      <c r="C60" s="178"/>
      <c r="D60" s="176"/>
      <c r="E60" s="182"/>
      <c r="F60" s="388"/>
      <c r="G60" s="264"/>
      <c r="H60" s="177"/>
    </row>
    <row r="61" spans="1:8" ht="48">
      <c r="A61" s="168" t="s">
        <v>152</v>
      </c>
      <c r="B61" s="176">
        <v>10</v>
      </c>
      <c r="C61" s="178" t="s">
        <v>153</v>
      </c>
      <c r="D61" s="176" t="s">
        <v>80</v>
      </c>
      <c r="E61" s="182">
        <v>1</v>
      </c>
      <c r="F61" s="388"/>
      <c r="G61" s="264">
        <f>E61*F61</f>
        <v>0</v>
      </c>
      <c r="H61" s="177">
        <v>0.03</v>
      </c>
    </row>
    <row r="62" spans="1:8" ht="12.75">
      <c r="A62" s="168" t="s">
        <v>154</v>
      </c>
      <c r="B62" s="176"/>
      <c r="C62" s="178"/>
      <c r="D62" s="176"/>
      <c r="E62" s="182"/>
      <c r="F62" s="388"/>
      <c r="G62" s="264"/>
      <c r="H62" s="177"/>
    </row>
    <row r="63" spans="1:8" ht="48">
      <c r="A63" s="168" t="s">
        <v>155</v>
      </c>
      <c r="B63" s="266">
        <v>977311119</v>
      </c>
      <c r="C63" s="178" t="s">
        <v>156</v>
      </c>
      <c r="D63" s="176" t="s">
        <v>157</v>
      </c>
      <c r="E63" s="297">
        <f>(0.4+0.5+0.3+1.6+3.1+0.4+0.3+1.4)*2*2</f>
        <v>32</v>
      </c>
      <c r="F63" s="388"/>
      <c r="G63" s="264">
        <f>E63*F63</f>
        <v>0</v>
      </c>
      <c r="H63" s="177">
        <f>0.013*16*2</f>
        <v>0.416</v>
      </c>
    </row>
    <row r="64" spans="1:8" ht="12.75">
      <c r="A64" s="168" t="s">
        <v>158</v>
      </c>
      <c r="B64" s="176"/>
      <c r="C64" s="178"/>
      <c r="D64" s="176"/>
      <c r="E64" s="297"/>
      <c r="F64" s="388"/>
      <c r="G64" s="264"/>
      <c r="H64" s="177"/>
    </row>
    <row r="65" spans="1:8" ht="48">
      <c r="A65" s="168" t="s">
        <v>159</v>
      </c>
      <c r="B65" s="176">
        <v>977131219</v>
      </c>
      <c r="C65" s="178" t="s">
        <v>160</v>
      </c>
      <c r="D65" s="176" t="s">
        <v>157</v>
      </c>
      <c r="E65" s="297">
        <f>1.5*2</f>
        <v>3</v>
      </c>
      <c r="F65" s="388"/>
      <c r="G65" s="264">
        <f>E65*F65</f>
        <v>0</v>
      </c>
      <c r="H65" s="177">
        <f>0.017*E65</f>
        <v>0.051000000000000004</v>
      </c>
    </row>
    <row r="66" spans="1:8" ht="12.75">
      <c r="A66" s="168" t="s">
        <v>161</v>
      </c>
      <c r="B66" s="176"/>
      <c r="C66" s="178"/>
      <c r="D66" s="176"/>
      <c r="E66" s="297"/>
      <c r="F66" s="388"/>
      <c r="G66" s="264"/>
      <c r="H66" s="177"/>
    </row>
    <row r="67" spans="1:8" ht="36">
      <c r="A67" s="168" t="s">
        <v>162</v>
      </c>
      <c r="B67" s="176">
        <v>977311119</v>
      </c>
      <c r="C67" s="178" t="s">
        <v>163</v>
      </c>
      <c r="D67" s="176" t="s">
        <v>157</v>
      </c>
      <c r="E67" s="297">
        <v>7.1</v>
      </c>
      <c r="F67" s="388"/>
      <c r="G67" s="264">
        <f>E67*F67</f>
        <v>0</v>
      </c>
      <c r="H67" s="177">
        <f>0.015*E67</f>
        <v>0.1065</v>
      </c>
    </row>
    <row r="68" spans="1:8" ht="24">
      <c r="A68" s="168" t="s">
        <v>164</v>
      </c>
      <c r="B68" s="176">
        <v>977311109</v>
      </c>
      <c r="C68" s="178" t="s">
        <v>165</v>
      </c>
      <c r="D68" s="176" t="s">
        <v>157</v>
      </c>
      <c r="E68" s="297">
        <v>8.95</v>
      </c>
      <c r="F68" s="388"/>
      <c r="G68" s="264">
        <f>E68*F68</f>
        <v>0</v>
      </c>
      <c r="H68" s="177">
        <f>0.02*E68</f>
        <v>0.179</v>
      </c>
    </row>
    <row r="69" spans="1:8" ht="12.75">
      <c r="A69" s="168" t="s">
        <v>166</v>
      </c>
      <c r="B69" s="176"/>
      <c r="C69" s="178"/>
      <c r="D69" s="176"/>
      <c r="E69" s="297"/>
      <c r="F69" s="388"/>
      <c r="G69" s="264"/>
      <c r="H69" s="177"/>
    </row>
    <row r="70" spans="1:8" ht="48">
      <c r="A70" s="168" t="s">
        <v>167</v>
      </c>
      <c r="B70" s="176"/>
      <c r="C70" s="178" t="s">
        <v>168</v>
      </c>
      <c r="D70" s="176" t="s">
        <v>72</v>
      </c>
      <c r="E70" s="182">
        <f>0.25*7.2</f>
        <v>1.8</v>
      </c>
      <c r="F70" s="388"/>
      <c r="G70" s="264">
        <f>E70*F70</f>
        <v>0</v>
      </c>
      <c r="H70" s="177">
        <v>0.107</v>
      </c>
    </row>
    <row r="71" spans="1:8" ht="12.75">
      <c r="A71" s="168" t="s">
        <v>169</v>
      </c>
      <c r="B71" s="176"/>
      <c r="C71" s="178" t="s">
        <v>170</v>
      </c>
      <c r="D71" s="176" t="s">
        <v>72</v>
      </c>
      <c r="E71" s="182">
        <f>0.25*7.2</f>
        <v>1.8</v>
      </c>
      <c r="F71" s="388"/>
      <c r="G71" s="264">
        <f>E71*F71</f>
        <v>0</v>
      </c>
      <c r="H71" s="177">
        <v>0.12</v>
      </c>
    </row>
    <row r="72" spans="1:8" ht="12.75">
      <c r="A72" s="168" t="s">
        <v>171</v>
      </c>
      <c r="B72" s="176"/>
      <c r="C72" s="178"/>
      <c r="D72" s="176"/>
      <c r="E72" s="297"/>
      <c r="F72" s="388"/>
      <c r="G72" s="264"/>
      <c r="H72" s="177"/>
    </row>
    <row r="73" spans="1:8" ht="48">
      <c r="A73" s="168" t="s">
        <v>172</v>
      </c>
      <c r="B73" s="176"/>
      <c r="C73" s="178" t="s">
        <v>173</v>
      </c>
      <c r="D73" s="176" t="s">
        <v>72</v>
      </c>
      <c r="E73" s="182">
        <f>0.45*7.2</f>
        <v>3.24</v>
      </c>
      <c r="F73" s="388"/>
      <c r="G73" s="264">
        <f aca="true" t="shared" si="0" ref="G73:G80">E73*F73</f>
        <v>0</v>
      </c>
      <c r="H73" s="177">
        <v>0.107</v>
      </c>
    </row>
    <row r="74" spans="1:8" ht="12.75">
      <c r="A74" s="168" t="s">
        <v>174</v>
      </c>
      <c r="B74" s="176"/>
      <c r="C74" s="178" t="s">
        <v>170</v>
      </c>
      <c r="D74" s="176" t="s">
        <v>72</v>
      </c>
      <c r="E74" s="182">
        <f>0.45*7.2</f>
        <v>3.24</v>
      </c>
      <c r="F74" s="388"/>
      <c r="G74" s="264">
        <f t="shared" si="0"/>
        <v>0</v>
      </c>
      <c r="H74" s="177">
        <v>0.12</v>
      </c>
    </row>
    <row r="75" spans="1:8" ht="12.75">
      <c r="A75" s="168" t="s">
        <v>175</v>
      </c>
      <c r="B75" s="176"/>
      <c r="C75" s="178"/>
      <c r="D75" s="176"/>
      <c r="E75" s="182"/>
      <c r="F75" s="388"/>
      <c r="G75" s="264"/>
      <c r="H75" s="177"/>
    </row>
    <row r="76" spans="1:8" ht="60">
      <c r="A76" s="168" t="s">
        <v>176</v>
      </c>
      <c r="B76" s="176">
        <v>965046119</v>
      </c>
      <c r="C76" s="178" t="s">
        <v>177</v>
      </c>
      <c r="D76" s="176" t="s">
        <v>72</v>
      </c>
      <c r="E76" s="297">
        <f>7.255*3.03+0.1*1.2*3+0.1*1.78+(1.78+0.91*2)*0.8</f>
        <v>25.40065</v>
      </c>
      <c r="F76" s="388"/>
      <c r="G76" s="264">
        <f t="shared" si="0"/>
        <v>0</v>
      </c>
      <c r="H76" s="177">
        <v>0.02</v>
      </c>
    </row>
    <row r="77" spans="1:8" ht="12.75">
      <c r="A77" s="168" t="s">
        <v>178</v>
      </c>
      <c r="B77" s="176"/>
      <c r="C77" s="178"/>
      <c r="D77" s="176"/>
      <c r="E77" s="182"/>
      <c r="F77" s="388"/>
      <c r="G77" s="264"/>
      <c r="H77" s="177"/>
    </row>
    <row r="78" spans="1:8" ht="24">
      <c r="A78" s="168" t="s">
        <v>179</v>
      </c>
      <c r="B78" s="176">
        <v>971033481</v>
      </c>
      <c r="C78" s="178" t="s">
        <v>180</v>
      </c>
      <c r="D78" s="176" t="s">
        <v>80</v>
      </c>
      <c r="E78" s="182">
        <v>8</v>
      </c>
      <c r="F78" s="388"/>
      <c r="G78" s="264">
        <f t="shared" si="0"/>
        <v>0</v>
      </c>
      <c r="H78" s="177">
        <f>0.413*2</f>
        <v>0.826</v>
      </c>
    </row>
    <row r="79" spans="1:8" ht="12.75">
      <c r="A79" s="168" t="s">
        <v>181</v>
      </c>
      <c r="B79" s="176"/>
      <c r="C79" s="178"/>
      <c r="D79" s="176"/>
      <c r="E79" s="182"/>
      <c r="F79" s="388"/>
      <c r="G79" s="264"/>
      <c r="H79" s="177"/>
    </row>
    <row r="80" spans="1:8" ht="24">
      <c r="A80" s="168" t="s">
        <v>182</v>
      </c>
      <c r="B80" s="176">
        <v>971033499</v>
      </c>
      <c r="C80" s="178" t="s">
        <v>183</v>
      </c>
      <c r="D80" s="176" t="s">
        <v>157</v>
      </c>
      <c r="E80" s="182">
        <v>35</v>
      </c>
      <c r="F80" s="388"/>
      <c r="G80" s="264">
        <f t="shared" si="0"/>
        <v>0</v>
      </c>
      <c r="H80" s="177">
        <f>0.413*2</f>
        <v>0.826</v>
      </c>
    </row>
    <row r="81" spans="1:8" ht="12.75">
      <c r="A81" s="168" t="s">
        <v>184</v>
      </c>
      <c r="B81" s="176"/>
      <c r="C81" s="178"/>
      <c r="D81" s="176"/>
      <c r="E81" s="182"/>
      <c r="F81" s="388"/>
      <c r="G81" s="256"/>
      <c r="H81" s="177"/>
    </row>
    <row r="82" spans="1:8" ht="24">
      <c r="A82" s="168" t="s">
        <v>185</v>
      </c>
      <c r="B82" s="267">
        <v>997013211</v>
      </c>
      <c r="C82" s="178" t="s">
        <v>186</v>
      </c>
      <c r="D82" s="267" t="s">
        <v>187</v>
      </c>
      <c r="E82" s="298">
        <f>H45+H47+H49+H51+H53+H55+H57+H59+H61+H63+H65+H67+H71+H73+H74+H76+H78+H80+H68+H70</f>
        <v>3.705581</v>
      </c>
      <c r="F82" s="389"/>
      <c r="G82" s="256">
        <f>E82*F82</f>
        <v>0</v>
      </c>
      <c r="H82" s="268"/>
    </row>
    <row r="83" spans="1:8" ht="12.75">
      <c r="A83" s="168" t="s">
        <v>188</v>
      </c>
      <c r="B83" s="267"/>
      <c r="C83" s="178"/>
      <c r="D83" s="267"/>
      <c r="E83" s="298"/>
      <c r="F83" s="389"/>
      <c r="G83" s="256"/>
      <c r="H83" s="268"/>
    </row>
    <row r="84" spans="1:8" ht="24">
      <c r="A84" s="168" t="s">
        <v>189</v>
      </c>
      <c r="B84" s="267">
        <v>997013501</v>
      </c>
      <c r="C84" s="178" t="s">
        <v>190</v>
      </c>
      <c r="D84" s="267" t="s">
        <v>187</v>
      </c>
      <c r="E84" s="298">
        <f>E82</f>
        <v>3.705581</v>
      </c>
      <c r="F84" s="389"/>
      <c r="G84" s="256">
        <f>E84*F84</f>
        <v>0</v>
      </c>
      <c r="H84" s="268"/>
    </row>
    <row r="85" spans="1:8" ht="12.75">
      <c r="A85" s="168" t="s">
        <v>191</v>
      </c>
      <c r="B85" s="267"/>
      <c r="C85" s="178"/>
      <c r="D85" s="267"/>
      <c r="E85" s="298"/>
      <c r="F85" s="389"/>
      <c r="G85" s="256"/>
      <c r="H85" s="268"/>
    </row>
    <row r="86" spans="1:8" ht="24">
      <c r="A86" s="168" t="s">
        <v>192</v>
      </c>
      <c r="B86" s="267">
        <v>997013509</v>
      </c>
      <c r="C86" s="178" t="s">
        <v>193</v>
      </c>
      <c r="D86" s="267" t="s">
        <v>187</v>
      </c>
      <c r="E86" s="298">
        <f>E84</f>
        <v>3.705581</v>
      </c>
      <c r="F86" s="389"/>
      <c r="G86" s="256">
        <f>E86*F86</f>
        <v>0</v>
      </c>
      <c r="H86" s="268"/>
    </row>
    <row r="87" spans="1:8" ht="12.75">
      <c r="A87" s="168" t="s">
        <v>194</v>
      </c>
      <c r="B87" s="267"/>
      <c r="C87" s="178"/>
      <c r="D87" s="267"/>
      <c r="E87" s="298"/>
      <c r="F87" s="389"/>
      <c r="G87" s="256"/>
      <c r="H87" s="268"/>
    </row>
    <row r="88" spans="1:8" ht="24">
      <c r="A88" s="168" t="s">
        <v>195</v>
      </c>
      <c r="B88" s="267">
        <v>997013801</v>
      </c>
      <c r="C88" s="178" t="s">
        <v>196</v>
      </c>
      <c r="D88" s="267" t="s">
        <v>187</v>
      </c>
      <c r="E88" s="298">
        <f>E82</f>
        <v>3.705581</v>
      </c>
      <c r="F88" s="389"/>
      <c r="G88" s="256">
        <f>E88*F88</f>
        <v>0</v>
      </c>
      <c r="H88" s="268"/>
    </row>
    <row r="89" spans="1:8" ht="13.5" thickBot="1">
      <c r="A89" s="337" t="s">
        <v>197</v>
      </c>
      <c r="B89" s="346"/>
      <c r="C89" s="339"/>
      <c r="D89" s="346"/>
      <c r="E89" s="347"/>
      <c r="F89" s="390"/>
      <c r="G89" s="348"/>
      <c r="H89" s="349"/>
    </row>
    <row r="90" spans="1:8" ht="13.5" thickTop="1">
      <c r="A90" s="314" t="s">
        <v>198</v>
      </c>
      <c r="B90" s="325"/>
      <c r="C90" s="316" t="s">
        <v>105</v>
      </c>
      <c r="D90" s="325"/>
      <c r="E90" s="326"/>
      <c r="F90" s="391"/>
      <c r="G90" s="327">
        <f>SUM(G92:G137)</f>
        <v>0</v>
      </c>
      <c r="H90" s="328"/>
    </row>
    <row r="91" spans="1:8" ht="12.75">
      <c r="A91" s="168" t="s">
        <v>199</v>
      </c>
      <c r="B91" s="176"/>
      <c r="C91" s="269" t="s">
        <v>200</v>
      </c>
      <c r="D91" s="176"/>
      <c r="E91" s="182"/>
      <c r="F91" s="388"/>
      <c r="G91" s="264"/>
      <c r="H91" s="177"/>
    </row>
    <row r="92" spans="1:8" ht="60">
      <c r="A92" s="168" t="s">
        <v>201</v>
      </c>
      <c r="B92" s="176"/>
      <c r="C92" s="178" t="s">
        <v>202</v>
      </c>
      <c r="D92" s="176" t="s">
        <v>72</v>
      </c>
      <c r="E92" s="297">
        <v>1.1</v>
      </c>
      <c r="F92" s="388"/>
      <c r="G92" s="256">
        <f>E92*F92</f>
        <v>0</v>
      </c>
      <c r="H92" s="177">
        <f>0.08*E92</f>
        <v>0.08800000000000001</v>
      </c>
    </row>
    <row r="93" spans="1:8" ht="12.75">
      <c r="A93" s="168" t="s">
        <v>203</v>
      </c>
      <c r="B93" s="176"/>
      <c r="C93" s="178"/>
      <c r="D93" s="176"/>
      <c r="E93" s="182"/>
      <c r="F93" s="388"/>
      <c r="G93" s="264"/>
      <c r="H93" s="177"/>
    </row>
    <row r="94" spans="1:8" ht="36">
      <c r="A94" s="168" t="s">
        <v>204</v>
      </c>
      <c r="B94" s="266"/>
      <c r="C94" s="178" t="s">
        <v>205</v>
      </c>
      <c r="D94" s="176" t="s">
        <v>157</v>
      </c>
      <c r="E94" s="182">
        <f>2.75+2.1</f>
        <v>4.85</v>
      </c>
      <c r="F94" s="388"/>
      <c r="G94" s="256">
        <f>E94*F94</f>
        <v>0</v>
      </c>
      <c r="H94" s="177">
        <v>0.005</v>
      </c>
    </row>
    <row r="95" spans="1:8" ht="12.75">
      <c r="A95" s="168" t="s">
        <v>206</v>
      </c>
      <c r="B95" s="176"/>
      <c r="C95" s="178" t="s">
        <v>207</v>
      </c>
      <c r="D95" s="176" t="s">
        <v>157</v>
      </c>
      <c r="E95" s="182">
        <f>2.5*2+0.91*2</f>
        <v>6.82</v>
      </c>
      <c r="F95" s="388"/>
      <c r="G95" s="256">
        <f>E95*F95</f>
        <v>0</v>
      </c>
      <c r="H95" s="177">
        <v>0.005</v>
      </c>
    </row>
    <row r="96" spans="1:8" ht="12.75">
      <c r="A96" s="168" t="s">
        <v>208</v>
      </c>
      <c r="B96" s="176"/>
      <c r="C96" s="178"/>
      <c r="D96" s="176"/>
      <c r="E96" s="182"/>
      <c r="F96" s="388"/>
      <c r="G96" s="256"/>
      <c r="H96" s="177"/>
    </row>
    <row r="97" spans="1:8" ht="60">
      <c r="A97" s="168" t="s">
        <v>209</v>
      </c>
      <c r="B97" s="266"/>
      <c r="C97" s="178" t="s">
        <v>210</v>
      </c>
      <c r="D97" s="176" t="s">
        <v>80</v>
      </c>
      <c r="E97" s="182">
        <v>1</v>
      </c>
      <c r="F97" s="388"/>
      <c r="G97" s="256">
        <f aca="true" t="shared" si="1" ref="G97:G105">E97*F97</f>
        <v>0</v>
      </c>
      <c r="H97" s="177">
        <v>0.05</v>
      </c>
    </row>
    <row r="98" spans="1:8" ht="12.75">
      <c r="A98" s="168" t="s">
        <v>211</v>
      </c>
      <c r="B98" s="176"/>
      <c r="C98" s="178"/>
      <c r="D98" s="176"/>
      <c r="E98" s="182"/>
      <c r="F98" s="388"/>
      <c r="G98" s="264"/>
      <c r="H98" s="177"/>
    </row>
    <row r="99" spans="1:8" ht="24">
      <c r="A99" s="168" t="s">
        <v>212</v>
      </c>
      <c r="B99" s="176">
        <v>977130009</v>
      </c>
      <c r="C99" s="178" t="s">
        <v>213</v>
      </c>
      <c r="D99" s="176" t="s">
        <v>80</v>
      </c>
      <c r="E99" s="182">
        <v>8</v>
      </c>
      <c r="F99" s="388"/>
      <c r="G99" s="256">
        <f t="shared" si="1"/>
        <v>0</v>
      </c>
      <c r="H99" s="177">
        <f>0.0008*E99</f>
        <v>0.0064</v>
      </c>
    </row>
    <row r="100" spans="1:8" ht="12.75">
      <c r="A100" s="168" t="s">
        <v>214</v>
      </c>
      <c r="B100" s="176"/>
      <c r="C100" s="178"/>
      <c r="D100" s="176"/>
      <c r="E100" s="182"/>
      <c r="F100" s="388"/>
      <c r="G100" s="264"/>
      <c r="H100" s="177"/>
    </row>
    <row r="101" spans="1:8" ht="24">
      <c r="A101" s="168" t="s">
        <v>215</v>
      </c>
      <c r="B101" s="176">
        <v>971030009</v>
      </c>
      <c r="C101" s="178" t="s">
        <v>216</v>
      </c>
      <c r="D101" s="176" t="s">
        <v>157</v>
      </c>
      <c r="E101" s="182">
        <v>35</v>
      </c>
      <c r="F101" s="388"/>
      <c r="G101" s="256">
        <f t="shared" si="1"/>
        <v>0</v>
      </c>
      <c r="H101" s="177">
        <f>0.0008*E101</f>
        <v>0.028</v>
      </c>
    </row>
    <row r="102" spans="1:8" s="83" customFormat="1" ht="12">
      <c r="A102" s="168" t="s">
        <v>217</v>
      </c>
      <c r="B102" s="176"/>
      <c r="C102" s="178"/>
      <c r="D102" s="176"/>
      <c r="E102" s="300"/>
      <c r="F102" s="388"/>
      <c r="G102" s="270"/>
      <c r="H102" s="177"/>
    </row>
    <row r="103" spans="1:8" s="83" customFormat="1" ht="60">
      <c r="A103" s="168" t="s">
        <v>218</v>
      </c>
      <c r="B103" s="176"/>
      <c r="C103" s="178" t="s">
        <v>219</v>
      </c>
      <c r="D103" s="176" t="s">
        <v>157</v>
      </c>
      <c r="E103" s="297">
        <f>(0.4+0.5+0.3+1.6+3.1+0.4+0.3+1.4)*2*2</f>
        <v>32</v>
      </c>
      <c r="F103" s="388"/>
      <c r="G103" s="256">
        <f t="shared" si="1"/>
        <v>0</v>
      </c>
      <c r="H103" s="177">
        <f>0.0012*E103</f>
        <v>0.0384</v>
      </c>
    </row>
    <row r="104" spans="1:8" s="83" customFormat="1" ht="12">
      <c r="A104" s="168" t="s">
        <v>220</v>
      </c>
      <c r="B104" s="176"/>
      <c r="C104" s="178"/>
      <c r="D104" s="176"/>
      <c r="E104" s="297"/>
      <c r="F104" s="388"/>
      <c r="G104" s="270"/>
      <c r="H104" s="177"/>
    </row>
    <row r="105" spans="1:8" s="83" customFormat="1" ht="36">
      <c r="A105" s="168" t="s">
        <v>221</v>
      </c>
      <c r="B105" s="176"/>
      <c r="C105" s="178" t="s">
        <v>222</v>
      </c>
      <c r="D105" s="176" t="s">
        <v>80</v>
      </c>
      <c r="E105" s="297">
        <v>6</v>
      </c>
      <c r="F105" s="388"/>
      <c r="G105" s="256">
        <f t="shared" si="1"/>
        <v>0</v>
      </c>
      <c r="H105" s="177">
        <f>0.006*E105</f>
        <v>0.036000000000000004</v>
      </c>
    </row>
    <row r="106" spans="1:8" s="83" customFormat="1" ht="12">
      <c r="A106" s="168" t="s">
        <v>223</v>
      </c>
      <c r="B106" s="176"/>
      <c r="C106" s="178"/>
      <c r="D106" s="176"/>
      <c r="E106" s="297"/>
      <c r="F106" s="388"/>
      <c r="G106" s="270"/>
      <c r="H106" s="177"/>
    </row>
    <row r="107" spans="1:8" s="83" customFormat="1" ht="24">
      <c r="A107" s="168" t="s">
        <v>224</v>
      </c>
      <c r="B107" s="176">
        <v>349231821</v>
      </c>
      <c r="C107" s="178" t="s">
        <v>225</v>
      </c>
      <c r="D107" s="176"/>
      <c r="E107" s="297"/>
      <c r="F107" s="388"/>
      <c r="G107" s="270"/>
      <c r="H107" s="177"/>
    </row>
    <row r="108" spans="1:8" s="83" customFormat="1" ht="24">
      <c r="A108" s="168" t="s">
        <v>226</v>
      </c>
      <c r="B108" s="176"/>
      <c r="C108" s="178" t="s">
        <v>227</v>
      </c>
      <c r="D108" s="176" t="s">
        <v>72</v>
      </c>
      <c r="E108" s="297">
        <f>0.3*(0.9+2.5*2)*2</f>
        <v>3.54</v>
      </c>
      <c r="F108" s="388"/>
      <c r="G108" s="256">
        <f>E108*F108</f>
        <v>0</v>
      </c>
      <c r="H108" s="177">
        <f>0.454*E108</f>
        <v>1.6071600000000001</v>
      </c>
    </row>
    <row r="109" spans="1:8" s="83" customFormat="1" ht="24">
      <c r="A109" s="168" t="s">
        <v>228</v>
      </c>
      <c r="B109" s="176"/>
      <c r="C109" s="178" t="s">
        <v>229</v>
      </c>
      <c r="D109" s="176" t="s">
        <v>72</v>
      </c>
      <c r="E109" s="297">
        <f>0.3*(1.75+2.5*2)</f>
        <v>2.025</v>
      </c>
      <c r="F109" s="388"/>
      <c r="G109" s="256">
        <f>E109*F109</f>
        <v>0</v>
      </c>
      <c r="H109" s="177">
        <f>0.454*E109</f>
        <v>0.91935</v>
      </c>
    </row>
    <row r="110" spans="1:8" s="83" customFormat="1" ht="12">
      <c r="A110" s="168" t="s">
        <v>230</v>
      </c>
      <c r="B110" s="176"/>
      <c r="C110" s="178"/>
      <c r="D110" s="176"/>
      <c r="E110" s="297"/>
      <c r="F110" s="388"/>
      <c r="G110" s="270"/>
      <c r="H110" s="177"/>
    </row>
    <row r="111" spans="1:8" s="83" customFormat="1" ht="24">
      <c r="A111" s="168" t="s">
        <v>231</v>
      </c>
      <c r="B111" s="271">
        <v>612325302</v>
      </c>
      <c r="C111" s="178" t="s">
        <v>232</v>
      </c>
      <c r="D111" s="176"/>
      <c r="E111" s="297"/>
      <c r="F111" s="388"/>
      <c r="G111" s="270"/>
      <c r="H111" s="177"/>
    </row>
    <row r="112" spans="1:8" s="83" customFormat="1" ht="12">
      <c r="A112" s="168" t="s">
        <v>233</v>
      </c>
      <c r="B112" s="176"/>
      <c r="C112" s="178" t="s">
        <v>234</v>
      </c>
      <c r="D112" s="176" t="s">
        <v>72</v>
      </c>
      <c r="E112" s="297">
        <f>0.4*(0.9+2.5*2)*2</f>
        <v>4.720000000000001</v>
      </c>
      <c r="F112" s="388"/>
      <c r="G112" s="256">
        <f>E112*F112</f>
        <v>0</v>
      </c>
      <c r="H112" s="177">
        <f>0.03358*E112</f>
        <v>0.15849760000000002</v>
      </c>
    </row>
    <row r="113" spans="1:8" s="83" customFormat="1" ht="12">
      <c r="A113" s="168" t="s">
        <v>235</v>
      </c>
      <c r="B113" s="176"/>
      <c r="C113" s="178" t="s">
        <v>236</v>
      </c>
      <c r="D113" s="176" t="s">
        <v>72</v>
      </c>
      <c r="E113" s="297">
        <f>0.4*(1.75+2.5*2)</f>
        <v>2.7</v>
      </c>
      <c r="F113" s="388"/>
      <c r="G113" s="256">
        <f>E113*F113</f>
        <v>0</v>
      </c>
      <c r="H113" s="177">
        <f>0.03358*E113</f>
        <v>0.090666</v>
      </c>
    </row>
    <row r="114" spans="1:8" s="83" customFormat="1" ht="12">
      <c r="A114" s="168" t="s">
        <v>237</v>
      </c>
      <c r="B114" s="176"/>
      <c r="C114" s="178"/>
      <c r="D114" s="176"/>
      <c r="E114" s="297"/>
      <c r="F114" s="388"/>
      <c r="G114" s="270"/>
      <c r="H114" s="177"/>
    </row>
    <row r="115" spans="1:8" s="83" customFormat="1" ht="24">
      <c r="A115" s="168" t="s">
        <v>238</v>
      </c>
      <c r="B115" s="271">
        <v>612325123</v>
      </c>
      <c r="C115" s="178" t="s">
        <v>239</v>
      </c>
      <c r="D115" s="176" t="s">
        <v>72</v>
      </c>
      <c r="E115" s="297">
        <f>0.4*32</f>
        <v>12.8</v>
      </c>
      <c r="F115" s="388"/>
      <c r="G115" s="256">
        <f>E115*F115</f>
        <v>0</v>
      </c>
      <c r="H115" s="177">
        <f>0.04153*E115</f>
        <v>0.531584</v>
      </c>
    </row>
    <row r="116" spans="1:8" s="83" customFormat="1" ht="12">
      <c r="A116" s="168" t="s">
        <v>240</v>
      </c>
      <c r="B116" s="176"/>
      <c r="C116" s="178"/>
      <c r="D116" s="176"/>
      <c r="E116" s="297"/>
      <c r="F116" s="388"/>
      <c r="G116" s="270"/>
      <c r="H116" s="177"/>
    </row>
    <row r="117" spans="1:8" ht="60">
      <c r="A117" s="168" t="s">
        <v>241</v>
      </c>
      <c r="B117" s="176"/>
      <c r="C117" s="178" t="s">
        <v>242</v>
      </c>
      <c r="D117" s="176" t="s">
        <v>72</v>
      </c>
      <c r="E117" s="182">
        <f>(0.25*7.2+2.08*1.34)*1.25</f>
        <v>5.734</v>
      </c>
      <c r="F117" s="388"/>
      <c r="G117" s="264">
        <f>E117*F117</f>
        <v>0</v>
      </c>
      <c r="H117" s="177">
        <v>0.107</v>
      </c>
    </row>
    <row r="118" spans="1:8" ht="12.75">
      <c r="A118" s="168" t="s">
        <v>243</v>
      </c>
      <c r="B118" s="176"/>
      <c r="C118" s="178" t="s">
        <v>244</v>
      </c>
      <c r="D118" s="176" t="s">
        <v>72</v>
      </c>
      <c r="E118" s="182">
        <f>E117</f>
        <v>5.734</v>
      </c>
      <c r="F118" s="388"/>
      <c r="G118" s="264">
        <f>E118*F118</f>
        <v>0</v>
      </c>
      <c r="H118" s="177">
        <v>0.12</v>
      </c>
    </row>
    <row r="119" spans="1:8" ht="12.75">
      <c r="A119" s="168" t="s">
        <v>245</v>
      </c>
      <c r="B119" s="176"/>
      <c r="C119" s="178"/>
      <c r="D119" s="176"/>
      <c r="E119" s="297"/>
      <c r="F119" s="388"/>
      <c r="G119" s="264"/>
      <c r="H119" s="177"/>
    </row>
    <row r="120" spans="1:8" ht="48">
      <c r="A120" s="168" t="s">
        <v>246</v>
      </c>
      <c r="B120" s="176"/>
      <c r="C120" s="178" t="s">
        <v>247</v>
      </c>
      <c r="D120" s="176" t="s">
        <v>72</v>
      </c>
      <c r="E120" s="182">
        <f>0.45*7.2*1.25</f>
        <v>4.050000000000001</v>
      </c>
      <c r="F120" s="388"/>
      <c r="G120" s="264">
        <f>E120*F120</f>
        <v>0</v>
      </c>
      <c r="H120" s="177">
        <v>0.107</v>
      </c>
    </row>
    <row r="121" spans="1:8" ht="12.75">
      <c r="A121" s="168" t="s">
        <v>248</v>
      </c>
      <c r="B121" s="176"/>
      <c r="C121" s="178" t="s">
        <v>244</v>
      </c>
      <c r="D121" s="176" t="s">
        <v>72</v>
      </c>
      <c r="E121" s="182">
        <f>0.45*7.2*1.25</f>
        <v>4.050000000000001</v>
      </c>
      <c r="F121" s="388"/>
      <c r="G121" s="264">
        <f>E121*F121</f>
        <v>0</v>
      </c>
      <c r="H121" s="177">
        <v>0.12</v>
      </c>
    </row>
    <row r="122" spans="1:8" ht="12.75">
      <c r="A122" s="168" t="s">
        <v>249</v>
      </c>
      <c r="B122" s="176"/>
      <c r="C122" s="178"/>
      <c r="D122" s="176"/>
      <c r="E122" s="182"/>
      <c r="F122" s="388"/>
      <c r="G122" s="264"/>
      <c r="H122" s="177"/>
    </row>
    <row r="123" spans="1:8" ht="24">
      <c r="A123" s="168" t="s">
        <v>250</v>
      </c>
      <c r="B123" s="176"/>
      <c r="C123" s="178" t="s">
        <v>251</v>
      </c>
      <c r="D123" s="176" t="s">
        <v>72</v>
      </c>
      <c r="E123" s="182">
        <v>35</v>
      </c>
      <c r="F123" s="388"/>
      <c r="G123" s="264">
        <f>E123*F123</f>
        <v>0</v>
      </c>
      <c r="H123" s="177">
        <f>0.01838*E123</f>
        <v>0.6433</v>
      </c>
    </row>
    <row r="124" spans="1:8" ht="12.75">
      <c r="A124" s="168" t="s">
        <v>252</v>
      </c>
      <c r="B124" s="176"/>
      <c r="C124" s="178"/>
      <c r="D124" s="176"/>
      <c r="E124" s="182"/>
      <c r="F124" s="388"/>
      <c r="G124" s="264"/>
      <c r="H124" s="177"/>
    </row>
    <row r="125" spans="1:8" ht="24">
      <c r="A125" s="168" t="s">
        <v>253</v>
      </c>
      <c r="B125" s="272">
        <v>631391114</v>
      </c>
      <c r="C125" s="178" t="s">
        <v>254</v>
      </c>
      <c r="D125" s="176" t="s">
        <v>157</v>
      </c>
      <c r="E125" s="182"/>
      <c r="F125" s="388"/>
      <c r="G125" s="264"/>
      <c r="H125" s="177">
        <v>0.00791</v>
      </c>
    </row>
    <row r="126" spans="1:8" ht="12.75">
      <c r="A126" s="168" t="s">
        <v>255</v>
      </c>
      <c r="B126" s="176"/>
      <c r="C126" s="178"/>
      <c r="D126" s="176"/>
      <c r="E126" s="182"/>
      <c r="F126" s="388"/>
      <c r="G126" s="264"/>
      <c r="H126" s="177"/>
    </row>
    <row r="127" spans="1:8" ht="24">
      <c r="A127" s="168" t="s">
        <v>256</v>
      </c>
      <c r="B127" s="176"/>
      <c r="C127" s="178" t="s">
        <v>257</v>
      </c>
      <c r="D127" s="176" t="s">
        <v>80</v>
      </c>
      <c r="E127" s="182">
        <v>1</v>
      </c>
      <c r="F127" s="388"/>
      <c r="G127" s="264">
        <f>E127*F127</f>
        <v>0</v>
      </c>
      <c r="H127" s="177">
        <v>0.01</v>
      </c>
    </row>
    <row r="128" spans="1:8" s="83" customFormat="1" ht="12">
      <c r="A128" s="168" t="s">
        <v>258</v>
      </c>
      <c r="B128" s="176"/>
      <c r="C128" s="178"/>
      <c r="D128" s="176"/>
      <c r="E128" s="297"/>
      <c r="F128" s="388"/>
      <c r="G128" s="270"/>
      <c r="H128" s="177"/>
    </row>
    <row r="129" spans="1:8" s="83" customFormat="1" ht="12.75">
      <c r="A129" s="168" t="s">
        <v>259</v>
      </c>
      <c r="B129" s="176">
        <v>952901111</v>
      </c>
      <c r="C129" s="178" t="s">
        <v>260</v>
      </c>
      <c r="D129" s="176" t="s">
        <v>72</v>
      </c>
      <c r="E129" s="297">
        <v>50</v>
      </c>
      <c r="F129" s="388"/>
      <c r="G129" s="264">
        <f>E129*F129</f>
        <v>0</v>
      </c>
      <c r="H129" s="177">
        <f>0.00004*E129</f>
        <v>0.002</v>
      </c>
    </row>
    <row r="130" spans="1:8" s="83" customFormat="1" ht="24">
      <c r="A130" s="168" t="s">
        <v>261</v>
      </c>
      <c r="B130" s="176"/>
      <c r="C130" s="178" t="s">
        <v>262</v>
      </c>
      <c r="D130" s="176" t="s">
        <v>80</v>
      </c>
      <c r="E130" s="297">
        <v>1</v>
      </c>
      <c r="F130" s="388"/>
      <c r="G130" s="264">
        <f>E130*F130</f>
        <v>0</v>
      </c>
      <c r="H130" s="177">
        <v>0.01</v>
      </c>
    </row>
    <row r="131" spans="1:8" s="83" customFormat="1" ht="12.75">
      <c r="A131" s="168" t="s">
        <v>263</v>
      </c>
      <c r="B131" s="176"/>
      <c r="C131" s="178"/>
      <c r="D131" s="176"/>
      <c r="E131" s="297"/>
      <c r="F131" s="388"/>
      <c r="G131" s="264"/>
      <c r="H131" s="177"/>
    </row>
    <row r="132" spans="1:8" s="83" customFormat="1" ht="24">
      <c r="A132" s="168" t="s">
        <v>264</v>
      </c>
      <c r="B132" s="176">
        <v>941111111</v>
      </c>
      <c r="C132" s="178" t="s">
        <v>265</v>
      </c>
      <c r="D132" s="176" t="s">
        <v>72</v>
      </c>
      <c r="E132" s="297">
        <v>35</v>
      </c>
      <c r="F132" s="388"/>
      <c r="G132" s="264">
        <f>E132*F132</f>
        <v>0</v>
      </c>
      <c r="H132" s="177"/>
    </row>
    <row r="133" spans="1:8" s="83" customFormat="1" ht="12.75">
      <c r="A133" s="168" t="s">
        <v>266</v>
      </c>
      <c r="B133" s="176">
        <v>941121111</v>
      </c>
      <c r="C133" s="178" t="s">
        <v>267</v>
      </c>
      <c r="D133" s="176" t="s">
        <v>72</v>
      </c>
      <c r="E133" s="297">
        <v>35</v>
      </c>
      <c r="F133" s="388"/>
      <c r="G133" s="264">
        <f>E133*F133</f>
        <v>0</v>
      </c>
      <c r="H133" s="177"/>
    </row>
    <row r="134" spans="1:8" s="83" customFormat="1" ht="24">
      <c r="A134" s="168" t="s">
        <v>268</v>
      </c>
      <c r="B134" s="176">
        <v>941111811</v>
      </c>
      <c r="C134" s="178" t="s">
        <v>269</v>
      </c>
      <c r="D134" s="176" t="s">
        <v>72</v>
      </c>
      <c r="E134" s="297">
        <v>35</v>
      </c>
      <c r="F134" s="388"/>
      <c r="G134" s="264">
        <f>E134*F134</f>
        <v>0</v>
      </c>
      <c r="H134" s="177"/>
    </row>
    <row r="135" spans="1:8" s="83" customFormat="1" ht="24">
      <c r="A135" s="168" t="s">
        <v>270</v>
      </c>
      <c r="B135" s="176"/>
      <c r="C135" s="178" t="s">
        <v>271</v>
      </c>
      <c r="D135" s="176" t="s">
        <v>80</v>
      </c>
      <c r="E135" s="297">
        <v>3</v>
      </c>
      <c r="F135" s="388"/>
      <c r="G135" s="264">
        <f>E135*F135</f>
        <v>0</v>
      </c>
      <c r="H135" s="177">
        <v>0.03</v>
      </c>
    </row>
    <row r="136" spans="1:8" s="83" customFormat="1" ht="12.75">
      <c r="A136" s="168" t="s">
        <v>272</v>
      </c>
      <c r="B136" s="176"/>
      <c r="C136" s="178"/>
      <c r="D136" s="176"/>
      <c r="E136" s="297"/>
      <c r="F136" s="388"/>
      <c r="G136" s="264"/>
      <c r="H136" s="177"/>
    </row>
    <row r="137" spans="1:8" s="83" customFormat="1" ht="12.75">
      <c r="A137" s="168" t="s">
        <v>273</v>
      </c>
      <c r="B137" s="176">
        <v>998011001</v>
      </c>
      <c r="C137" s="178" t="s">
        <v>274</v>
      </c>
      <c r="D137" s="176" t="s">
        <v>187</v>
      </c>
      <c r="E137" s="297">
        <f>SUM(H92:H135)</f>
        <v>4.7212676</v>
      </c>
      <c r="F137" s="388"/>
      <c r="G137" s="264">
        <f>E137*F137</f>
        <v>0</v>
      </c>
      <c r="H137" s="177"/>
    </row>
    <row r="138" spans="1:8" s="83" customFormat="1" ht="13.5" thickBot="1">
      <c r="A138" s="337" t="s">
        <v>275</v>
      </c>
      <c r="B138" s="338"/>
      <c r="C138" s="339"/>
      <c r="D138" s="338"/>
      <c r="E138" s="340"/>
      <c r="F138" s="386"/>
      <c r="G138" s="341"/>
      <c r="H138" s="342"/>
    </row>
    <row r="139" spans="1:8" s="83" customFormat="1" ht="13.5" thickTop="1">
      <c r="A139" s="314" t="s">
        <v>276</v>
      </c>
      <c r="B139" s="315"/>
      <c r="C139" s="324" t="s">
        <v>277</v>
      </c>
      <c r="D139" s="317" t="s">
        <v>95</v>
      </c>
      <c r="E139" s="318" t="s">
        <v>138</v>
      </c>
      <c r="F139" s="392"/>
      <c r="G139" s="319">
        <f>G140+G141</f>
        <v>0</v>
      </c>
      <c r="H139" s="320"/>
    </row>
    <row r="140" spans="1:8" s="83" customFormat="1" ht="25.5">
      <c r="A140" s="168" t="s">
        <v>278</v>
      </c>
      <c r="B140" s="176"/>
      <c r="C140" s="275" t="s">
        <v>279</v>
      </c>
      <c r="D140" s="176" t="s">
        <v>72</v>
      </c>
      <c r="E140" s="297">
        <f>E142+E143</f>
        <v>162.8122</v>
      </c>
      <c r="F140" s="388"/>
      <c r="G140" s="264">
        <f>E140*F140</f>
        <v>0</v>
      </c>
      <c r="H140" s="177"/>
    </row>
    <row r="141" spans="1:8" s="83" customFormat="1" ht="24">
      <c r="A141" s="168" t="s">
        <v>280</v>
      </c>
      <c r="B141" s="176"/>
      <c r="C141" s="178" t="s">
        <v>281</v>
      </c>
      <c r="D141" s="176" t="s">
        <v>72</v>
      </c>
      <c r="E141" s="297">
        <f>E140</f>
        <v>162.8122</v>
      </c>
      <c r="F141" s="388"/>
      <c r="G141" s="264">
        <f>E141*F141</f>
        <v>0</v>
      </c>
      <c r="H141" s="177"/>
    </row>
    <row r="142" spans="1:8" s="83" customFormat="1" ht="24">
      <c r="A142" s="168" t="s">
        <v>282</v>
      </c>
      <c r="B142" s="176"/>
      <c r="C142" s="178" t="s">
        <v>283</v>
      </c>
      <c r="D142" s="276" t="s">
        <v>72</v>
      </c>
      <c r="E142" s="302">
        <f>(3.2+7.25)*2*3.62+(2.28*2+7.17)*3.62+0.8*2.5*4</f>
        <v>126.1206</v>
      </c>
      <c r="F142" s="388"/>
      <c r="G142" s="264"/>
      <c r="H142" s="177"/>
    </row>
    <row r="143" spans="1:8" s="83" customFormat="1" ht="12">
      <c r="A143" s="168" t="s">
        <v>284</v>
      </c>
      <c r="B143" s="176"/>
      <c r="C143" s="178" t="s">
        <v>285</v>
      </c>
      <c r="D143" s="276" t="s">
        <v>72</v>
      </c>
      <c r="E143" s="302">
        <f>(3.2*7.25+0.8*0.91*2+1.78*0.8+1.48*7.17)</f>
        <v>36.6916</v>
      </c>
      <c r="F143" s="388"/>
      <c r="G143" s="270"/>
      <c r="H143" s="177"/>
    </row>
    <row r="144" spans="1:8" s="83" customFormat="1" ht="12">
      <c r="A144" s="168"/>
      <c r="B144" s="176"/>
      <c r="C144" s="178"/>
      <c r="D144" s="276"/>
      <c r="E144" s="302"/>
      <c r="F144" s="388"/>
      <c r="G144" s="270"/>
      <c r="H144" s="177"/>
    </row>
    <row r="145" spans="1:8" s="83" customFormat="1" ht="12.75" thickBot="1">
      <c r="A145" s="337"/>
      <c r="B145" s="338"/>
      <c r="C145" s="339"/>
      <c r="D145" s="344"/>
      <c r="E145" s="345"/>
      <c r="F145" s="386"/>
      <c r="G145" s="343"/>
      <c r="H145" s="342"/>
    </row>
    <row r="146" spans="1:8" s="83" customFormat="1" ht="12.75" thickTop="1">
      <c r="A146" s="314"/>
      <c r="B146" s="315"/>
      <c r="C146" s="321" t="s">
        <v>286</v>
      </c>
      <c r="D146" s="322" t="s">
        <v>287</v>
      </c>
      <c r="E146" s="323" t="s">
        <v>138</v>
      </c>
      <c r="F146" s="393"/>
      <c r="G146" s="319">
        <f>SUM(G147:G152)</f>
        <v>0</v>
      </c>
      <c r="H146" s="320"/>
    </row>
    <row r="147" spans="1:8" s="83" customFormat="1" ht="12">
      <c r="A147" s="168"/>
      <c r="B147" s="176"/>
      <c r="C147" s="257"/>
      <c r="D147" s="276"/>
      <c r="E147" s="302"/>
      <c r="F147" s="388"/>
      <c r="G147" s="270"/>
      <c r="H147" s="177"/>
    </row>
    <row r="148" spans="1:8" s="83" customFormat="1" ht="12">
      <c r="A148" s="168"/>
      <c r="B148" s="176"/>
      <c r="C148" s="277" t="s">
        <v>288</v>
      </c>
      <c r="D148" s="276"/>
      <c r="E148" s="302"/>
      <c r="F148" s="388"/>
      <c r="G148" s="270"/>
      <c r="H148" s="177"/>
    </row>
    <row r="149" spans="1:8" s="83" customFormat="1" ht="96">
      <c r="A149" s="168"/>
      <c r="B149" s="176"/>
      <c r="C149" s="178" t="s">
        <v>289</v>
      </c>
      <c r="D149" s="276" t="s">
        <v>80</v>
      </c>
      <c r="E149" s="302">
        <v>2</v>
      </c>
      <c r="F149" s="394"/>
      <c r="G149" s="270">
        <f>E149*F149</f>
        <v>0</v>
      </c>
      <c r="H149" s="177"/>
    </row>
    <row r="150" spans="1:8" s="83" customFormat="1" ht="96">
      <c r="A150" s="168"/>
      <c r="B150" s="176"/>
      <c r="C150" s="178" t="s">
        <v>290</v>
      </c>
      <c r="D150" s="276" t="s">
        <v>80</v>
      </c>
      <c r="E150" s="302">
        <v>1</v>
      </c>
      <c r="F150" s="394"/>
      <c r="G150" s="270">
        <f>E150*F150</f>
        <v>0</v>
      </c>
      <c r="H150" s="177"/>
    </row>
    <row r="151" spans="1:8" s="83" customFormat="1" ht="144">
      <c r="A151" s="168"/>
      <c r="B151" s="176"/>
      <c r="C151" s="178" t="s">
        <v>291</v>
      </c>
      <c r="D151" s="276" t="s">
        <v>80</v>
      </c>
      <c r="E151" s="302">
        <v>2</v>
      </c>
      <c r="F151" s="394"/>
      <c r="G151" s="270">
        <f>E151*F151</f>
        <v>0</v>
      </c>
      <c r="H151" s="177"/>
    </row>
    <row r="152" spans="1:8" s="83" customFormat="1" ht="156">
      <c r="A152" s="168"/>
      <c r="B152" s="176"/>
      <c r="C152" s="178" t="s">
        <v>292</v>
      </c>
      <c r="D152" s="276" t="s">
        <v>80</v>
      </c>
      <c r="E152" s="302">
        <v>1</v>
      </c>
      <c r="F152" s="394"/>
      <c r="G152" s="270">
        <f>E152*F152</f>
        <v>0</v>
      </c>
      <c r="H152" s="177"/>
    </row>
    <row r="153" spans="1:8" s="83" customFormat="1" ht="12">
      <c r="A153" s="168"/>
      <c r="B153" s="176"/>
      <c r="C153" s="178"/>
      <c r="D153" s="276"/>
      <c r="E153" s="302"/>
      <c r="F153" s="394"/>
      <c r="G153" s="270"/>
      <c r="H153" s="177"/>
    </row>
    <row r="154" spans="1:8" s="83" customFormat="1" ht="12.75" thickBot="1">
      <c r="A154" s="337" t="s">
        <v>293</v>
      </c>
      <c r="B154" s="338"/>
      <c r="C154" s="339"/>
      <c r="D154" s="338"/>
      <c r="E154" s="340"/>
      <c r="F154" s="386"/>
      <c r="G154" s="343"/>
      <c r="H154" s="342"/>
    </row>
    <row r="155" spans="1:8" s="83" customFormat="1" ht="12.75" thickTop="1">
      <c r="A155" s="314" t="s">
        <v>294</v>
      </c>
      <c r="B155" s="315"/>
      <c r="C155" s="316" t="s">
        <v>295</v>
      </c>
      <c r="D155" s="317" t="s">
        <v>95</v>
      </c>
      <c r="E155" s="318" t="s">
        <v>138</v>
      </c>
      <c r="F155" s="387"/>
      <c r="G155" s="319">
        <f>G199</f>
        <v>0</v>
      </c>
      <c r="H155" s="320"/>
    </row>
    <row r="156" spans="1:8" s="83" customFormat="1" ht="12">
      <c r="A156" s="168"/>
      <c r="B156" s="176"/>
      <c r="C156" s="265"/>
      <c r="D156" s="273"/>
      <c r="E156" s="301"/>
      <c r="F156" s="388"/>
      <c r="G156" s="274"/>
      <c r="H156" s="177"/>
    </row>
    <row r="157" spans="1:8" s="83" customFormat="1" ht="12">
      <c r="A157" s="168" t="s">
        <v>296</v>
      </c>
      <c r="B157" s="176"/>
      <c r="C157" s="178" t="s">
        <v>297</v>
      </c>
      <c r="D157" s="176"/>
      <c r="E157" s="297"/>
      <c r="F157" s="388"/>
      <c r="G157" s="270"/>
      <c r="H157" s="177"/>
    </row>
    <row r="158" spans="1:8" s="83" customFormat="1" ht="12">
      <c r="A158" s="168" t="s">
        <v>298</v>
      </c>
      <c r="B158" s="176"/>
      <c r="C158" s="278" t="s">
        <v>299</v>
      </c>
      <c r="D158" s="176"/>
      <c r="E158" s="297"/>
      <c r="F158" s="388"/>
      <c r="G158" s="270"/>
      <c r="H158" s="177"/>
    </row>
    <row r="159" spans="1:8" s="83" customFormat="1" ht="12">
      <c r="A159" s="168" t="s">
        <v>300</v>
      </c>
      <c r="B159" s="176"/>
      <c r="C159" s="278" t="s">
        <v>301</v>
      </c>
      <c r="D159" s="279" t="s">
        <v>80</v>
      </c>
      <c r="E159" s="303">
        <v>1</v>
      </c>
      <c r="F159" s="395"/>
      <c r="G159" s="270">
        <f>E159*F159</f>
        <v>0</v>
      </c>
      <c r="H159" s="177"/>
    </row>
    <row r="160" spans="1:8" s="83" customFormat="1" ht="12">
      <c r="A160" s="168" t="s">
        <v>302</v>
      </c>
      <c r="B160" s="176"/>
      <c r="C160" s="278" t="s">
        <v>303</v>
      </c>
      <c r="D160" s="279" t="s">
        <v>80</v>
      </c>
      <c r="E160" s="303">
        <v>1</v>
      </c>
      <c r="F160" s="395"/>
      <c r="G160" s="270">
        <f>E160*F160</f>
        <v>0</v>
      </c>
      <c r="H160" s="177"/>
    </row>
    <row r="161" spans="1:8" s="83" customFormat="1" ht="12">
      <c r="A161" s="168" t="s">
        <v>304</v>
      </c>
      <c r="B161" s="176"/>
      <c r="C161" s="278" t="s">
        <v>305</v>
      </c>
      <c r="D161" s="279"/>
      <c r="E161" s="303"/>
      <c r="F161" s="395"/>
      <c r="G161" s="274">
        <f>SUM(G159:G160)</f>
        <v>0</v>
      </c>
      <c r="H161" s="177"/>
    </row>
    <row r="162" spans="1:8" s="83" customFormat="1" ht="12">
      <c r="A162" s="168" t="s">
        <v>306</v>
      </c>
      <c r="B162" s="176"/>
      <c r="C162" s="280"/>
      <c r="D162" s="281"/>
      <c r="E162" s="304"/>
      <c r="F162" s="396"/>
      <c r="G162" s="270"/>
      <c r="H162" s="177"/>
    </row>
    <row r="163" spans="1:8" s="83" customFormat="1" ht="12">
      <c r="A163" s="168" t="s">
        <v>307</v>
      </c>
      <c r="B163" s="176"/>
      <c r="C163" s="278" t="s">
        <v>308</v>
      </c>
      <c r="D163" s="279"/>
      <c r="E163" s="303"/>
      <c r="F163" s="395"/>
      <c r="G163" s="270"/>
      <c r="H163" s="177"/>
    </row>
    <row r="164" spans="1:8" s="83" customFormat="1" ht="12">
      <c r="A164" s="168" t="s">
        <v>309</v>
      </c>
      <c r="B164" s="176"/>
      <c r="C164" s="282" t="s">
        <v>310</v>
      </c>
      <c r="D164" s="279"/>
      <c r="E164" s="303"/>
      <c r="F164" s="395"/>
      <c r="G164" s="270"/>
      <c r="H164" s="177"/>
    </row>
    <row r="165" spans="1:8" s="83" customFormat="1" ht="12">
      <c r="A165" s="168" t="s">
        <v>311</v>
      </c>
      <c r="B165" s="176"/>
      <c r="C165" s="282" t="s">
        <v>312</v>
      </c>
      <c r="D165" s="279" t="s">
        <v>313</v>
      </c>
      <c r="E165" s="303">
        <v>50</v>
      </c>
      <c r="F165" s="395"/>
      <c r="G165" s="270">
        <f aca="true" t="shared" si="2" ref="G165:G172">E165*F165</f>
        <v>0</v>
      </c>
      <c r="H165" s="177"/>
    </row>
    <row r="166" spans="1:8" s="83" customFormat="1" ht="12">
      <c r="A166" s="168" t="s">
        <v>314</v>
      </c>
      <c r="B166" s="176"/>
      <c r="C166" s="282" t="s">
        <v>315</v>
      </c>
      <c r="D166" s="279" t="s">
        <v>313</v>
      </c>
      <c r="E166" s="303">
        <v>20</v>
      </c>
      <c r="F166" s="395"/>
      <c r="G166" s="270">
        <f t="shared" si="2"/>
        <v>0</v>
      </c>
      <c r="H166" s="177"/>
    </row>
    <row r="167" spans="1:8" ht="12.75">
      <c r="A167" s="168" t="s">
        <v>316</v>
      </c>
      <c r="B167" s="176"/>
      <c r="C167" s="282" t="s">
        <v>317</v>
      </c>
      <c r="D167" s="279" t="s">
        <v>313</v>
      </c>
      <c r="E167" s="303">
        <v>40</v>
      </c>
      <c r="F167" s="395"/>
      <c r="G167" s="270">
        <f t="shared" si="2"/>
        <v>0</v>
      </c>
      <c r="H167" s="177"/>
    </row>
    <row r="168" spans="1:8" ht="12.75">
      <c r="A168" s="168" t="s">
        <v>318</v>
      </c>
      <c r="B168" s="176"/>
      <c r="C168" s="282" t="s">
        <v>319</v>
      </c>
      <c r="D168" s="279" t="s">
        <v>313</v>
      </c>
      <c r="E168" s="303">
        <v>120</v>
      </c>
      <c r="F168" s="395"/>
      <c r="G168" s="270">
        <f t="shared" si="2"/>
        <v>0</v>
      </c>
      <c r="H168" s="177"/>
    </row>
    <row r="169" spans="1:8" ht="12.75">
      <c r="A169" s="168" t="s">
        <v>320</v>
      </c>
      <c r="B169" s="176"/>
      <c r="C169" s="282" t="s">
        <v>321</v>
      </c>
      <c r="D169" s="279" t="s">
        <v>313</v>
      </c>
      <c r="E169" s="303">
        <v>50</v>
      </c>
      <c r="F169" s="395"/>
      <c r="G169" s="270">
        <f t="shared" si="2"/>
        <v>0</v>
      </c>
      <c r="H169" s="177"/>
    </row>
    <row r="170" spans="1:8" ht="12.75">
      <c r="A170" s="168" t="s">
        <v>322</v>
      </c>
      <c r="B170" s="176"/>
      <c r="C170" s="282" t="s">
        <v>323</v>
      </c>
      <c r="D170" s="279" t="s">
        <v>313</v>
      </c>
      <c r="E170" s="303">
        <v>180</v>
      </c>
      <c r="F170" s="395"/>
      <c r="G170" s="270">
        <f t="shared" si="2"/>
        <v>0</v>
      </c>
      <c r="H170" s="177"/>
    </row>
    <row r="171" spans="1:8" ht="12.75">
      <c r="A171" s="168" t="s">
        <v>324</v>
      </c>
      <c r="B171" s="176"/>
      <c r="C171" s="282" t="s">
        <v>325</v>
      </c>
      <c r="D171" s="279" t="s">
        <v>313</v>
      </c>
      <c r="E171" s="303">
        <v>100</v>
      </c>
      <c r="F171" s="395"/>
      <c r="G171" s="270">
        <f t="shared" si="2"/>
        <v>0</v>
      </c>
      <c r="H171" s="177"/>
    </row>
    <row r="172" spans="1:8" ht="12.75">
      <c r="A172" s="168" t="s">
        <v>326</v>
      </c>
      <c r="B172" s="176"/>
      <c r="C172" s="282" t="s">
        <v>327</v>
      </c>
      <c r="D172" s="279" t="s">
        <v>313</v>
      </c>
      <c r="E172" s="303">
        <v>50</v>
      </c>
      <c r="F172" s="395"/>
      <c r="G172" s="270">
        <f t="shared" si="2"/>
        <v>0</v>
      </c>
      <c r="H172" s="177"/>
    </row>
    <row r="173" spans="1:8" ht="12.75">
      <c r="A173" s="168" t="s">
        <v>328</v>
      </c>
      <c r="B173" s="176"/>
      <c r="C173" s="282" t="s">
        <v>329</v>
      </c>
      <c r="D173" s="279"/>
      <c r="E173" s="303"/>
      <c r="F173" s="395"/>
      <c r="G173" s="274">
        <f>SUM(G165:G172)</f>
        <v>0</v>
      </c>
      <c r="H173" s="177"/>
    </row>
    <row r="174" spans="1:8" ht="12.75">
      <c r="A174" s="168" t="s">
        <v>330</v>
      </c>
      <c r="B174" s="176"/>
      <c r="C174" s="283"/>
      <c r="D174" s="281"/>
      <c r="E174" s="304"/>
      <c r="F174" s="396"/>
      <c r="G174" s="270"/>
      <c r="H174" s="177"/>
    </row>
    <row r="175" spans="1:8" ht="12.75">
      <c r="A175" s="168" t="s">
        <v>331</v>
      </c>
      <c r="B175" s="176"/>
      <c r="C175" s="278" t="s">
        <v>332</v>
      </c>
      <c r="D175" s="279"/>
      <c r="E175" s="303"/>
      <c r="F175" s="395"/>
      <c r="G175" s="270"/>
      <c r="H175" s="177"/>
    </row>
    <row r="176" spans="1:8" ht="12.75">
      <c r="A176" s="168" t="s">
        <v>333</v>
      </c>
      <c r="B176" s="176"/>
      <c r="C176" s="284" t="s">
        <v>334</v>
      </c>
      <c r="D176" s="279" t="s">
        <v>80</v>
      </c>
      <c r="E176" s="303">
        <v>6</v>
      </c>
      <c r="F176" s="395"/>
      <c r="G176" s="270">
        <f aca="true" t="shared" si="3" ref="G176:G184">E176*F176</f>
        <v>0</v>
      </c>
      <c r="H176" s="177"/>
    </row>
    <row r="177" spans="1:8" ht="12.75">
      <c r="A177" s="168" t="s">
        <v>335</v>
      </c>
      <c r="B177" s="176"/>
      <c r="C177" s="285" t="s">
        <v>336</v>
      </c>
      <c r="D177" s="279" t="s">
        <v>80</v>
      </c>
      <c r="E177" s="303">
        <v>2</v>
      </c>
      <c r="F177" s="395"/>
      <c r="G177" s="270">
        <f t="shared" si="3"/>
        <v>0</v>
      </c>
      <c r="H177" s="177"/>
    </row>
    <row r="178" spans="1:8" ht="12.75">
      <c r="A178" s="168" t="s">
        <v>337</v>
      </c>
      <c r="B178" s="176"/>
      <c r="C178" s="285" t="s">
        <v>338</v>
      </c>
      <c r="D178" s="279" t="s">
        <v>80</v>
      </c>
      <c r="E178" s="303">
        <v>1</v>
      </c>
      <c r="F178" s="395"/>
      <c r="G178" s="270">
        <f t="shared" si="3"/>
        <v>0</v>
      </c>
      <c r="H178" s="177"/>
    </row>
    <row r="179" spans="1:8" ht="12.75">
      <c r="A179" s="168" t="s">
        <v>339</v>
      </c>
      <c r="B179" s="176"/>
      <c r="C179" s="285" t="s">
        <v>340</v>
      </c>
      <c r="D179" s="279" t="s">
        <v>80</v>
      </c>
      <c r="E179" s="303">
        <v>3</v>
      </c>
      <c r="F179" s="395"/>
      <c r="G179" s="270">
        <f t="shared" si="3"/>
        <v>0</v>
      </c>
      <c r="H179" s="177"/>
    </row>
    <row r="180" spans="1:8" ht="12.75">
      <c r="A180" s="168" t="s">
        <v>341</v>
      </c>
      <c r="B180" s="176"/>
      <c r="C180" s="285" t="s">
        <v>342</v>
      </c>
      <c r="D180" s="279" t="s">
        <v>80</v>
      </c>
      <c r="E180" s="303">
        <v>1</v>
      </c>
      <c r="F180" s="395"/>
      <c r="G180" s="270">
        <f t="shared" si="3"/>
        <v>0</v>
      </c>
      <c r="H180" s="177"/>
    </row>
    <row r="181" spans="1:8" ht="12.75">
      <c r="A181" s="168" t="s">
        <v>343</v>
      </c>
      <c r="B181" s="176"/>
      <c r="C181" s="285" t="s">
        <v>344</v>
      </c>
      <c r="D181" s="279" t="s">
        <v>80</v>
      </c>
      <c r="E181" s="303">
        <v>1</v>
      </c>
      <c r="F181" s="395"/>
      <c r="G181" s="270">
        <f t="shared" si="3"/>
        <v>0</v>
      </c>
      <c r="H181" s="177"/>
    </row>
    <row r="182" spans="1:8" ht="24">
      <c r="A182" s="168" t="s">
        <v>345</v>
      </c>
      <c r="B182" s="176"/>
      <c r="C182" s="285" t="s">
        <v>346</v>
      </c>
      <c r="D182" s="279" t="s">
        <v>80</v>
      </c>
      <c r="E182" s="303">
        <v>1</v>
      </c>
      <c r="F182" s="395"/>
      <c r="G182" s="270">
        <f t="shared" si="3"/>
        <v>0</v>
      </c>
      <c r="H182" s="177"/>
    </row>
    <row r="183" spans="1:8" ht="12.75">
      <c r="A183" s="168" t="s">
        <v>347</v>
      </c>
      <c r="B183" s="176"/>
      <c r="C183" s="285" t="s">
        <v>348</v>
      </c>
      <c r="D183" s="279" t="s">
        <v>80</v>
      </c>
      <c r="E183" s="303">
        <v>1</v>
      </c>
      <c r="F183" s="395"/>
      <c r="G183" s="270">
        <f t="shared" si="3"/>
        <v>0</v>
      </c>
      <c r="H183" s="177"/>
    </row>
    <row r="184" spans="1:8" ht="12.75">
      <c r="A184" s="168" t="s">
        <v>349</v>
      </c>
      <c r="B184" s="176"/>
      <c r="C184" s="285" t="s">
        <v>350</v>
      </c>
      <c r="D184" s="279" t="s">
        <v>80</v>
      </c>
      <c r="E184" s="303">
        <v>1</v>
      </c>
      <c r="F184" s="395"/>
      <c r="G184" s="270">
        <f t="shared" si="3"/>
        <v>0</v>
      </c>
      <c r="H184" s="177"/>
    </row>
    <row r="185" spans="1:8" ht="12.75">
      <c r="A185" s="168" t="s">
        <v>351</v>
      </c>
      <c r="B185" s="176"/>
      <c r="C185" s="286" t="s">
        <v>352</v>
      </c>
      <c r="D185" s="279"/>
      <c r="E185" s="303"/>
      <c r="F185" s="395"/>
      <c r="G185" s="274">
        <f>SUM(G176:G184)</f>
        <v>0</v>
      </c>
      <c r="H185" s="177"/>
    </row>
    <row r="186" spans="1:8" ht="12.75">
      <c r="A186" s="168" t="s">
        <v>353</v>
      </c>
      <c r="B186" s="176"/>
      <c r="C186" s="283"/>
      <c r="D186" s="281"/>
      <c r="E186" s="304"/>
      <c r="F186" s="396"/>
      <c r="G186" s="270"/>
      <c r="H186" s="177"/>
    </row>
    <row r="187" spans="1:8" ht="12.75">
      <c r="A187" s="168" t="s">
        <v>354</v>
      </c>
      <c r="B187" s="176"/>
      <c r="C187" s="278" t="s">
        <v>355</v>
      </c>
      <c r="D187" s="279"/>
      <c r="E187" s="303"/>
      <c r="F187" s="395"/>
      <c r="G187" s="270"/>
      <c r="H187" s="177"/>
    </row>
    <row r="188" spans="1:8" ht="24">
      <c r="A188" s="168" t="s">
        <v>356</v>
      </c>
      <c r="B188" s="176"/>
      <c r="C188" s="282" t="s">
        <v>357</v>
      </c>
      <c r="D188" s="279" t="s">
        <v>313</v>
      </c>
      <c r="E188" s="303">
        <v>3</v>
      </c>
      <c r="F188" s="395"/>
      <c r="G188" s="270">
        <f>E188*F188</f>
        <v>0</v>
      </c>
      <c r="H188" s="177"/>
    </row>
    <row r="189" spans="1:8" ht="24">
      <c r="A189" s="168" t="s">
        <v>358</v>
      </c>
      <c r="B189" s="176"/>
      <c r="C189" s="282" t="s">
        <v>359</v>
      </c>
      <c r="D189" s="279" t="s">
        <v>313</v>
      </c>
      <c r="E189" s="303">
        <v>3</v>
      </c>
      <c r="F189" s="395"/>
      <c r="G189" s="270">
        <f>E189*F189</f>
        <v>0</v>
      </c>
      <c r="H189" s="177"/>
    </row>
    <row r="190" spans="1:8" ht="24">
      <c r="A190" s="168" t="s">
        <v>360</v>
      </c>
      <c r="B190" s="176"/>
      <c r="C190" s="278" t="s">
        <v>361</v>
      </c>
      <c r="D190" s="279" t="s">
        <v>313</v>
      </c>
      <c r="E190" s="303">
        <v>3</v>
      </c>
      <c r="F190" s="395"/>
      <c r="G190" s="270">
        <f>E190*F190</f>
        <v>0</v>
      </c>
      <c r="H190" s="177"/>
    </row>
    <row r="191" spans="1:8" ht="12.75">
      <c r="A191" s="168" t="s">
        <v>362</v>
      </c>
      <c r="B191" s="176"/>
      <c r="C191" s="278" t="s">
        <v>363</v>
      </c>
      <c r="D191" s="279" t="s">
        <v>313</v>
      </c>
      <c r="E191" s="303">
        <v>6</v>
      </c>
      <c r="F191" s="395"/>
      <c r="G191" s="270">
        <f>E191*F191</f>
        <v>0</v>
      </c>
      <c r="H191" s="177"/>
    </row>
    <row r="192" spans="1:8" ht="12.75">
      <c r="A192" s="168" t="s">
        <v>364</v>
      </c>
      <c r="B192" s="176"/>
      <c r="C192" s="287" t="s">
        <v>365</v>
      </c>
      <c r="D192" s="279"/>
      <c r="E192" s="303"/>
      <c r="F192" s="395"/>
      <c r="G192" s="274">
        <f>SUM(G188:G191)</f>
        <v>0</v>
      </c>
      <c r="H192" s="177"/>
    </row>
    <row r="193" spans="1:8" ht="12.75">
      <c r="A193" s="168" t="s">
        <v>366</v>
      </c>
      <c r="B193" s="176"/>
      <c r="C193" s="287"/>
      <c r="D193" s="279"/>
      <c r="E193" s="303"/>
      <c r="F193" s="395"/>
      <c r="G193" s="270"/>
      <c r="H193" s="177"/>
    </row>
    <row r="194" spans="1:8" ht="12.75">
      <c r="A194" s="168" t="s">
        <v>367</v>
      </c>
      <c r="B194" s="176"/>
      <c r="C194" s="288" t="s">
        <v>368</v>
      </c>
      <c r="D194" s="279"/>
      <c r="E194" s="303"/>
      <c r="F194" s="395"/>
      <c r="G194" s="270"/>
      <c r="H194" s="177"/>
    </row>
    <row r="195" spans="1:8" ht="12.75">
      <c r="A195" s="168" t="s">
        <v>369</v>
      </c>
      <c r="B195" s="176"/>
      <c r="C195" s="287" t="s">
        <v>370</v>
      </c>
      <c r="D195" s="279" t="s">
        <v>95</v>
      </c>
      <c r="E195" s="303"/>
      <c r="F195" s="395"/>
      <c r="G195" s="270">
        <f>G161</f>
        <v>0</v>
      </c>
      <c r="H195" s="177"/>
    </row>
    <row r="196" spans="1:8" ht="12.75">
      <c r="A196" s="168" t="s">
        <v>371</v>
      </c>
      <c r="B196" s="176"/>
      <c r="C196" s="287" t="s">
        <v>372</v>
      </c>
      <c r="D196" s="279" t="s">
        <v>95</v>
      </c>
      <c r="E196" s="303"/>
      <c r="F196" s="395"/>
      <c r="G196" s="270">
        <f>G173</f>
        <v>0</v>
      </c>
      <c r="H196" s="177"/>
    </row>
    <row r="197" spans="1:8" ht="12.75">
      <c r="A197" s="168" t="s">
        <v>373</v>
      </c>
      <c r="B197" s="176"/>
      <c r="C197" s="287" t="s">
        <v>374</v>
      </c>
      <c r="D197" s="279" t="s">
        <v>95</v>
      </c>
      <c r="E197" s="303"/>
      <c r="F197" s="395"/>
      <c r="G197" s="270">
        <f>G185</f>
        <v>0</v>
      </c>
      <c r="H197" s="177"/>
    </row>
    <row r="198" spans="1:8" ht="12.75">
      <c r="A198" s="168" t="s">
        <v>375</v>
      </c>
      <c r="B198" s="176"/>
      <c r="C198" s="287" t="s">
        <v>365</v>
      </c>
      <c r="D198" s="279" t="s">
        <v>95</v>
      </c>
      <c r="E198" s="304"/>
      <c r="F198" s="396"/>
      <c r="G198" s="270">
        <f>G192</f>
        <v>0</v>
      </c>
      <c r="H198" s="177"/>
    </row>
    <row r="199" spans="1:8" ht="12.75">
      <c r="A199" s="168" t="s">
        <v>376</v>
      </c>
      <c r="B199" s="176"/>
      <c r="C199" s="288" t="s">
        <v>377</v>
      </c>
      <c r="D199" s="279" t="s">
        <v>95</v>
      </c>
      <c r="E199" s="297"/>
      <c r="F199" s="388"/>
      <c r="G199" s="274">
        <f>SUM(G195:G198)</f>
        <v>0</v>
      </c>
      <c r="H199" s="177"/>
    </row>
    <row r="200" spans="1:8" ht="12.75">
      <c r="A200" s="168" t="s">
        <v>378</v>
      </c>
      <c r="B200" s="176"/>
      <c r="C200" s="178"/>
      <c r="D200" s="176"/>
      <c r="E200" s="297"/>
      <c r="F200" s="388"/>
      <c r="G200" s="264"/>
      <c r="H200" s="177"/>
    </row>
    <row r="201" spans="1:8" ht="13.5" thickBot="1">
      <c r="A201" s="337" t="s">
        <v>379</v>
      </c>
      <c r="B201" s="338"/>
      <c r="C201" s="339"/>
      <c r="D201" s="338"/>
      <c r="E201" s="340"/>
      <c r="F201" s="386"/>
      <c r="G201" s="341"/>
      <c r="H201" s="342"/>
    </row>
    <row r="202" spans="1:8" ht="13.5" thickTop="1">
      <c r="A202" s="314" t="s">
        <v>380</v>
      </c>
      <c r="B202" s="315"/>
      <c r="C202" s="316" t="s">
        <v>381</v>
      </c>
      <c r="D202" s="317" t="s">
        <v>95</v>
      </c>
      <c r="E202" s="318" t="s">
        <v>138</v>
      </c>
      <c r="F202" s="387"/>
      <c r="G202" s="319">
        <f>SUM(G204:G213)</f>
        <v>0</v>
      </c>
      <c r="H202" s="320"/>
    </row>
    <row r="203" spans="1:8" ht="12.75">
      <c r="A203" s="168" t="s">
        <v>382</v>
      </c>
      <c r="B203" s="176"/>
      <c r="C203" s="265"/>
      <c r="D203" s="176"/>
      <c r="E203" s="297"/>
      <c r="F203" s="388"/>
      <c r="G203" s="264"/>
      <c r="H203" s="177"/>
    </row>
    <row r="204" spans="1:8" ht="12.75">
      <c r="A204" s="168" t="s">
        <v>383</v>
      </c>
      <c r="B204" s="176"/>
      <c r="C204" s="289" t="s">
        <v>384</v>
      </c>
      <c r="D204" s="290" t="s">
        <v>80</v>
      </c>
      <c r="E204" s="305">
        <v>1</v>
      </c>
      <c r="F204" s="397"/>
      <c r="G204" s="270">
        <f>E204*F204</f>
        <v>0</v>
      </c>
      <c r="H204" s="177"/>
    </row>
    <row r="205" spans="1:8" ht="12.75">
      <c r="A205" s="168" t="s">
        <v>385</v>
      </c>
      <c r="B205" s="176"/>
      <c r="C205" s="289" t="s">
        <v>386</v>
      </c>
      <c r="D205" s="290" t="s">
        <v>80</v>
      </c>
      <c r="E205" s="305">
        <v>1</v>
      </c>
      <c r="F205" s="397"/>
      <c r="G205" s="270">
        <f aca="true" t="shared" si="4" ref="G205:G213">E205*F205</f>
        <v>0</v>
      </c>
      <c r="H205" s="177"/>
    </row>
    <row r="206" spans="1:8" ht="12.75">
      <c r="A206" s="168" t="s">
        <v>387</v>
      </c>
      <c r="B206" s="176"/>
      <c r="C206" s="291" t="s">
        <v>388</v>
      </c>
      <c r="D206" s="290" t="s">
        <v>313</v>
      </c>
      <c r="E206" s="305">
        <v>20</v>
      </c>
      <c r="F206" s="397"/>
      <c r="G206" s="270">
        <f t="shared" si="4"/>
        <v>0</v>
      </c>
      <c r="H206" s="177"/>
    </row>
    <row r="207" spans="1:8" ht="12.75">
      <c r="A207" s="168" t="s">
        <v>389</v>
      </c>
      <c r="B207" s="176"/>
      <c r="C207" s="291" t="s">
        <v>390</v>
      </c>
      <c r="D207" s="290" t="s">
        <v>313</v>
      </c>
      <c r="E207" s="305">
        <v>290</v>
      </c>
      <c r="F207" s="397"/>
      <c r="G207" s="270">
        <f t="shared" si="4"/>
        <v>0</v>
      </c>
      <c r="H207" s="177"/>
    </row>
    <row r="208" spans="1:8" ht="24">
      <c r="A208" s="168" t="s">
        <v>391</v>
      </c>
      <c r="B208" s="176"/>
      <c r="C208" s="291" t="s">
        <v>392</v>
      </c>
      <c r="D208" s="290" t="s">
        <v>80</v>
      </c>
      <c r="E208" s="305">
        <v>360</v>
      </c>
      <c r="F208" s="397"/>
      <c r="G208" s="270">
        <f t="shared" si="4"/>
        <v>0</v>
      </c>
      <c r="H208" s="177"/>
    </row>
    <row r="209" spans="1:8" ht="12.75">
      <c r="A209" s="168" t="s">
        <v>393</v>
      </c>
      <c r="B209" s="176"/>
      <c r="C209" s="291" t="s">
        <v>394</v>
      </c>
      <c r="D209" s="290" t="s">
        <v>89</v>
      </c>
      <c r="E209" s="305">
        <v>1</v>
      </c>
      <c r="F209" s="397"/>
      <c r="G209" s="270">
        <f t="shared" si="4"/>
        <v>0</v>
      </c>
      <c r="H209" s="177"/>
    </row>
    <row r="210" spans="1:8" ht="12.75">
      <c r="A210" s="168" t="s">
        <v>395</v>
      </c>
      <c r="B210" s="176"/>
      <c r="C210" s="292" t="s">
        <v>396</v>
      </c>
      <c r="D210" s="290" t="s">
        <v>89</v>
      </c>
      <c r="E210" s="305">
        <v>1</v>
      </c>
      <c r="F210" s="397"/>
      <c r="G210" s="270">
        <f t="shared" si="4"/>
        <v>0</v>
      </c>
      <c r="H210" s="177"/>
    </row>
    <row r="211" spans="1:8" ht="12.75">
      <c r="A211" s="168" t="s">
        <v>397</v>
      </c>
      <c r="B211" s="176"/>
      <c r="C211" s="292" t="s">
        <v>398</v>
      </c>
      <c r="D211" s="290" t="s">
        <v>89</v>
      </c>
      <c r="E211" s="305">
        <v>1</v>
      </c>
      <c r="F211" s="397"/>
      <c r="G211" s="270">
        <f t="shared" si="4"/>
        <v>0</v>
      </c>
      <c r="H211" s="177"/>
    </row>
    <row r="212" spans="1:8" ht="12.75">
      <c r="A212" s="168" t="s">
        <v>399</v>
      </c>
      <c r="B212" s="176"/>
      <c r="C212" s="292" t="s">
        <v>400</v>
      </c>
      <c r="D212" s="290" t="s">
        <v>89</v>
      </c>
      <c r="E212" s="305">
        <v>1</v>
      </c>
      <c r="F212" s="397"/>
      <c r="G212" s="270">
        <f t="shared" si="4"/>
        <v>0</v>
      </c>
      <c r="H212" s="177"/>
    </row>
    <row r="213" spans="1:8" ht="12.75">
      <c r="A213" s="168" t="s">
        <v>401</v>
      </c>
      <c r="B213" s="176"/>
      <c r="C213" s="292" t="s">
        <v>402</v>
      </c>
      <c r="D213" s="290" t="s">
        <v>80</v>
      </c>
      <c r="E213" s="305">
        <v>1</v>
      </c>
      <c r="F213" s="397"/>
      <c r="G213" s="270">
        <f t="shared" si="4"/>
        <v>0</v>
      </c>
      <c r="H213" s="177"/>
    </row>
    <row r="214" spans="1:8" ht="13.5" thickBot="1">
      <c r="A214" s="337" t="s">
        <v>403</v>
      </c>
      <c r="B214" s="338"/>
      <c r="C214" s="339"/>
      <c r="D214" s="338"/>
      <c r="E214" s="340"/>
      <c r="F214" s="386"/>
      <c r="G214" s="341"/>
      <c r="H214" s="342"/>
    </row>
    <row r="215" spans="1:8" ht="13.5" thickTop="1">
      <c r="A215" s="314" t="s">
        <v>404</v>
      </c>
      <c r="B215" s="315"/>
      <c r="C215" s="316" t="s">
        <v>405</v>
      </c>
      <c r="D215" s="317" t="s">
        <v>95</v>
      </c>
      <c r="E215" s="318" t="s">
        <v>138</v>
      </c>
      <c r="F215" s="387"/>
      <c r="G215" s="319">
        <f>G227+G228</f>
        <v>0</v>
      </c>
      <c r="H215" s="320"/>
    </row>
    <row r="216" spans="1:8" ht="12.75">
      <c r="A216" s="168" t="s">
        <v>406</v>
      </c>
      <c r="B216" s="176"/>
      <c r="C216" s="178"/>
      <c r="D216" s="176"/>
      <c r="E216" s="297"/>
      <c r="F216" s="388"/>
      <c r="G216" s="264"/>
      <c r="H216" s="177"/>
    </row>
    <row r="217" spans="1:8" ht="12.75">
      <c r="A217" s="168" t="s">
        <v>407</v>
      </c>
      <c r="B217" s="176"/>
      <c r="C217" s="293" t="s">
        <v>408</v>
      </c>
      <c r="D217" s="176"/>
      <c r="E217" s="297"/>
      <c r="F217" s="388"/>
      <c r="G217" s="264"/>
      <c r="H217" s="177"/>
    </row>
    <row r="218" spans="1:8" ht="12.75">
      <c r="A218" s="168" t="s">
        <v>409</v>
      </c>
      <c r="B218" s="176"/>
      <c r="C218" s="179"/>
      <c r="D218" s="176"/>
      <c r="E218" s="297"/>
      <c r="F218" s="388"/>
      <c r="G218" s="264"/>
      <c r="H218" s="177"/>
    </row>
    <row r="219" spans="1:8" ht="24">
      <c r="A219" s="168" t="s">
        <v>410</v>
      </c>
      <c r="B219" s="176"/>
      <c r="C219" s="294" t="s">
        <v>411</v>
      </c>
      <c r="D219" s="295" t="s">
        <v>80</v>
      </c>
      <c r="E219" s="299">
        <v>2</v>
      </c>
      <c r="F219" s="398"/>
      <c r="G219" s="270">
        <f>E219*F219</f>
        <v>0</v>
      </c>
      <c r="H219" s="177"/>
    </row>
    <row r="220" spans="1:8" ht="24">
      <c r="A220" s="168" t="s">
        <v>412</v>
      </c>
      <c r="B220" s="176"/>
      <c r="C220" s="294" t="s">
        <v>413</v>
      </c>
      <c r="D220" s="295"/>
      <c r="E220" s="299"/>
      <c r="F220" s="398"/>
      <c r="G220" s="270"/>
      <c r="H220" s="177"/>
    </row>
    <row r="221" spans="1:8" ht="12.75">
      <c r="A221" s="168" t="s">
        <v>414</v>
      </c>
      <c r="B221" s="176"/>
      <c r="C221" s="294" t="s">
        <v>415</v>
      </c>
      <c r="D221" s="295"/>
      <c r="E221" s="299"/>
      <c r="F221" s="398"/>
      <c r="G221" s="270"/>
      <c r="H221" s="177"/>
    </row>
    <row r="222" spans="1:8" ht="24">
      <c r="A222" s="168" t="s">
        <v>416</v>
      </c>
      <c r="B222" s="176"/>
      <c r="C222" s="294" t="s">
        <v>417</v>
      </c>
      <c r="D222" s="295" t="s">
        <v>80</v>
      </c>
      <c r="E222" s="299">
        <v>1</v>
      </c>
      <c r="F222" s="398"/>
      <c r="G222" s="270">
        <f>E222*F222</f>
        <v>0</v>
      </c>
      <c r="H222" s="177"/>
    </row>
    <row r="223" spans="1:8" ht="24">
      <c r="A223" s="168" t="s">
        <v>418</v>
      </c>
      <c r="B223" s="176"/>
      <c r="C223" s="294" t="s">
        <v>419</v>
      </c>
      <c r="D223" s="295"/>
      <c r="E223" s="299"/>
      <c r="F223" s="398"/>
      <c r="G223" s="270"/>
      <c r="H223" s="177"/>
    </row>
    <row r="224" spans="1:8" ht="24">
      <c r="A224" s="168" t="s">
        <v>420</v>
      </c>
      <c r="B224" s="176"/>
      <c r="C224" s="294" t="s">
        <v>421</v>
      </c>
      <c r="D224" s="295"/>
      <c r="E224" s="299"/>
      <c r="F224" s="398"/>
      <c r="G224" s="270"/>
      <c r="H224" s="177"/>
    </row>
    <row r="225" spans="1:8" ht="12.75">
      <c r="A225" s="168" t="s">
        <v>422</v>
      </c>
      <c r="B225" s="176"/>
      <c r="C225" s="294"/>
      <c r="D225" s="296"/>
      <c r="E225" s="182"/>
      <c r="F225" s="394"/>
      <c r="G225" s="270"/>
      <c r="H225" s="177"/>
    </row>
    <row r="226" spans="1:8" ht="12.75">
      <c r="A226" s="168" t="s">
        <v>423</v>
      </c>
      <c r="B226" s="176"/>
      <c r="C226" s="294" t="s">
        <v>424</v>
      </c>
      <c r="D226" s="296" t="s">
        <v>67</v>
      </c>
      <c r="E226" s="299">
        <v>6</v>
      </c>
      <c r="F226" s="398"/>
      <c r="G226" s="270">
        <f>E226*F226</f>
        <v>0</v>
      </c>
      <c r="H226" s="177"/>
    </row>
    <row r="227" spans="1:8" ht="12.75">
      <c r="A227" s="168" t="s">
        <v>425</v>
      </c>
      <c r="B227" s="176"/>
      <c r="C227" s="178" t="s">
        <v>426</v>
      </c>
      <c r="D227" s="176"/>
      <c r="E227" s="297"/>
      <c r="F227" s="388"/>
      <c r="G227" s="270">
        <f>SUM(G219:G226)</f>
        <v>0</v>
      </c>
      <c r="H227" s="177"/>
    </row>
    <row r="228" spans="1:8" ht="12.75">
      <c r="A228" s="168" t="s">
        <v>427</v>
      </c>
      <c r="B228" s="176"/>
      <c r="C228" s="178" t="s">
        <v>428</v>
      </c>
      <c r="D228" s="176" t="s">
        <v>89</v>
      </c>
      <c r="E228" s="306">
        <v>1</v>
      </c>
      <c r="F228" s="388"/>
      <c r="G228" s="270">
        <f>E228*F228</f>
        <v>0</v>
      </c>
      <c r="H228" s="177"/>
    </row>
    <row r="229" spans="1:8" ht="12.75">
      <c r="A229" s="88"/>
      <c r="E229" s="183"/>
      <c r="F229" s="399"/>
      <c r="G229" s="111"/>
      <c r="H229" s="106"/>
    </row>
    <row r="230" spans="1:8" ht="12.75">
      <c r="A230" s="88"/>
      <c r="E230" s="183"/>
      <c r="F230" s="399"/>
      <c r="H230" s="106"/>
    </row>
    <row r="231" spans="1:8" ht="12.75">
      <c r="A231" s="88"/>
      <c r="E231" s="183"/>
      <c r="F231" s="399"/>
      <c r="H231" s="106"/>
    </row>
    <row r="232" spans="1:8" ht="12.75">
      <c r="A232" s="88"/>
      <c r="E232" s="183"/>
      <c r="F232" s="399"/>
      <c r="H232" s="106"/>
    </row>
    <row r="233" spans="1:8" ht="12.75">
      <c r="A233" s="88"/>
      <c r="E233" s="183"/>
      <c r="F233" s="399"/>
      <c r="H233" s="106"/>
    </row>
    <row r="234" spans="1:8" ht="12.75">
      <c r="A234" s="88"/>
      <c r="E234" s="183"/>
      <c r="F234" s="400"/>
      <c r="H234" s="106"/>
    </row>
    <row r="235" spans="1:8" ht="12.75">
      <c r="A235" s="88"/>
      <c r="E235" s="183"/>
      <c r="F235" s="399"/>
      <c r="H235" s="106"/>
    </row>
    <row r="236" spans="1:8" ht="12.75">
      <c r="A236" s="88"/>
      <c r="E236" s="183"/>
      <c r="F236" s="399"/>
      <c r="H236" s="106"/>
    </row>
    <row r="237" spans="1:8" ht="12.75">
      <c r="A237" s="88"/>
      <c r="E237" s="183"/>
      <c r="F237" s="399"/>
      <c r="H237" s="106"/>
    </row>
    <row r="238" spans="1:8" ht="12.75">
      <c r="A238" s="88"/>
      <c r="F238" s="399"/>
      <c r="H238" s="106"/>
    </row>
    <row r="239" spans="1:8" ht="12.75">
      <c r="A239" s="88"/>
      <c r="F239" s="399"/>
      <c r="H239" s="106"/>
    </row>
    <row r="240" spans="1:8" ht="12.75">
      <c r="A240" s="88"/>
      <c r="E240" s="183"/>
      <c r="F240" s="399"/>
      <c r="H240" s="106"/>
    </row>
    <row r="241" spans="1:8" ht="12.75">
      <c r="A241" s="88"/>
      <c r="E241" s="183"/>
      <c r="F241" s="399"/>
      <c r="H241" s="106"/>
    </row>
    <row r="242" spans="1:8" ht="12.75">
      <c r="A242" s="88"/>
      <c r="E242" s="183"/>
      <c r="F242" s="399"/>
      <c r="H242" s="106"/>
    </row>
    <row r="243" spans="1:8" ht="12.75">
      <c r="A243" s="88"/>
      <c r="E243" s="183"/>
      <c r="F243" s="399"/>
      <c r="H243" s="106"/>
    </row>
    <row r="244" spans="1:8" ht="12.75">
      <c r="A244" s="88"/>
      <c r="E244" s="183"/>
      <c r="F244" s="399"/>
      <c r="H244" s="106"/>
    </row>
    <row r="245" spans="1:8" ht="12.75">
      <c r="A245" s="88"/>
      <c r="E245" s="183"/>
      <c r="F245" s="399"/>
      <c r="H245" s="106"/>
    </row>
    <row r="246" spans="1:8" ht="12.75">
      <c r="A246" s="88"/>
      <c r="E246" s="183"/>
      <c r="F246" s="399"/>
      <c r="H246" s="106"/>
    </row>
    <row r="247" spans="1:8" ht="12.75">
      <c r="A247" s="88"/>
      <c r="E247" s="183"/>
      <c r="F247" s="399"/>
      <c r="H247" s="106"/>
    </row>
    <row r="248" spans="1:8" ht="12.75">
      <c r="A248" s="88"/>
      <c r="E248" s="183"/>
      <c r="F248" s="399"/>
      <c r="H248" s="106"/>
    </row>
    <row r="249" spans="1:8" ht="12.75">
      <c r="A249" s="88"/>
      <c r="E249" s="183"/>
      <c r="F249" s="399"/>
      <c r="H249" s="106"/>
    </row>
    <row r="250" spans="1:8" ht="12.75">
      <c r="A250" s="88"/>
      <c r="F250" s="399"/>
      <c r="H250" s="106"/>
    </row>
    <row r="251" spans="1:8" ht="12.75">
      <c r="A251" s="88"/>
      <c r="F251" s="399"/>
      <c r="H251" s="106"/>
    </row>
    <row r="252" spans="1:8" ht="12.75">
      <c r="A252" s="88"/>
      <c r="E252" s="183"/>
      <c r="F252" s="399"/>
      <c r="H252" s="106"/>
    </row>
    <row r="253" spans="1:8" ht="12.75">
      <c r="A253" s="88"/>
      <c r="E253" s="183"/>
      <c r="F253" s="399"/>
      <c r="H253" s="106"/>
    </row>
    <row r="254" spans="1:8" ht="12.75">
      <c r="A254" s="88"/>
      <c r="E254" s="183"/>
      <c r="F254" s="399"/>
      <c r="H254" s="106"/>
    </row>
    <row r="255" spans="1:8" ht="12.75">
      <c r="A255" s="88"/>
      <c r="E255" s="183"/>
      <c r="F255" s="399"/>
      <c r="H255" s="106"/>
    </row>
    <row r="256" spans="1:8" ht="12.75">
      <c r="A256" s="88"/>
      <c r="E256" s="183"/>
      <c r="F256" s="399"/>
      <c r="H256" s="106"/>
    </row>
    <row r="257" spans="1:8" ht="12.75">
      <c r="A257" s="88"/>
      <c r="E257" s="183"/>
      <c r="F257" s="399"/>
      <c r="H257" s="106"/>
    </row>
    <row r="258" spans="1:8" ht="12.75">
      <c r="A258" s="88"/>
      <c r="E258" s="183"/>
      <c r="F258" s="399"/>
      <c r="H258" s="106"/>
    </row>
    <row r="259" spans="1:8" ht="12.75">
      <c r="A259" s="88"/>
      <c r="E259" s="183"/>
      <c r="F259" s="399"/>
      <c r="H259" s="106"/>
    </row>
    <row r="260" spans="1:8" ht="12.75">
      <c r="A260" s="88"/>
      <c r="E260" s="183"/>
      <c r="F260" s="399"/>
      <c r="H260" s="106"/>
    </row>
    <row r="261" spans="1:8" ht="12.75">
      <c r="A261" s="88"/>
      <c r="F261" s="399"/>
      <c r="H261" s="106"/>
    </row>
    <row r="262" spans="1:8" ht="12.75">
      <c r="A262" s="88"/>
      <c r="E262" s="183"/>
      <c r="F262" s="399"/>
      <c r="H262" s="106"/>
    </row>
    <row r="263" spans="1:8" ht="12.75">
      <c r="A263" s="88"/>
      <c r="E263" s="183"/>
      <c r="F263" s="399"/>
      <c r="H263" s="106"/>
    </row>
    <row r="264" spans="1:8" ht="12.75">
      <c r="A264" s="88"/>
      <c r="E264" s="183"/>
      <c r="F264" s="399"/>
      <c r="H264" s="106"/>
    </row>
    <row r="265" spans="1:8" ht="12.75">
      <c r="A265" s="88"/>
      <c r="F265" s="399"/>
      <c r="H265" s="106"/>
    </row>
    <row r="266" spans="1:8" ht="12.75">
      <c r="A266" s="88"/>
      <c r="F266" s="399"/>
      <c r="H266" s="106"/>
    </row>
    <row r="267" spans="1:8" ht="12.75">
      <c r="A267" s="88"/>
      <c r="E267" s="183"/>
      <c r="F267" s="399"/>
      <c r="H267" s="106"/>
    </row>
    <row r="268" spans="1:8" ht="12.75">
      <c r="A268" s="88"/>
      <c r="E268" s="183"/>
      <c r="F268" s="399"/>
      <c r="H268" s="106"/>
    </row>
    <row r="269" spans="1:8" ht="12.75">
      <c r="A269" s="88"/>
      <c r="E269" s="183"/>
      <c r="F269" s="399"/>
      <c r="H269" s="106"/>
    </row>
    <row r="270" spans="1:8" ht="12.75">
      <c r="A270" s="88"/>
      <c r="E270" s="183"/>
      <c r="F270" s="399"/>
      <c r="H270" s="106"/>
    </row>
    <row r="271" spans="1:8" ht="12.75">
      <c r="A271" s="88"/>
      <c r="E271" s="183"/>
      <c r="F271" s="399"/>
      <c r="H271" s="106"/>
    </row>
    <row r="272" spans="1:8" ht="12.75">
      <c r="A272" s="88"/>
      <c r="E272" s="183"/>
      <c r="F272" s="399"/>
      <c r="H272" s="106"/>
    </row>
    <row r="273" spans="1:8" ht="12.75">
      <c r="A273" s="88"/>
      <c r="E273" s="183"/>
      <c r="F273" s="399"/>
      <c r="H273" s="106"/>
    </row>
    <row r="274" spans="1:8" ht="12.75">
      <c r="A274" s="88"/>
      <c r="E274" s="183"/>
      <c r="F274" s="399"/>
      <c r="H274" s="106"/>
    </row>
    <row r="275" spans="1:8" ht="12.75">
      <c r="A275" s="88"/>
      <c r="E275" s="183"/>
      <c r="F275" s="399"/>
      <c r="H275" s="106"/>
    </row>
    <row r="276" spans="1:8" ht="12.75">
      <c r="A276" s="88"/>
      <c r="E276" s="183"/>
      <c r="F276" s="399"/>
      <c r="H276" s="106"/>
    </row>
    <row r="277" spans="1:8" ht="12.75">
      <c r="A277" s="88"/>
      <c r="E277" s="183"/>
      <c r="F277" s="399"/>
      <c r="H277" s="106"/>
    </row>
    <row r="278" spans="1:8" ht="12.75">
      <c r="A278" s="88"/>
      <c r="C278" s="117"/>
      <c r="D278" s="112"/>
      <c r="E278" s="186"/>
      <c r="F278" s="399"/>
      <c r="H278" s="106"/>
    </row>
    <row r="279" spans="1:8" ht="12.75">
      <c r="A279" s="88"/>
      <c r="C279" s="118"/>
      <c r="D279" s="112"/>
      <c r="E279" s="186"/>
      <c r="F279" s="399"/>
      <c r="H279" s="106"/>
    </row>
    <row r="280" spans="1:8" ht="12.75">
      <c r="A280" s="88"/>
      <c r="F280" s="399"/>
      <c r="H280" s="106"/>
    </row>
    <row r="281" spans="1:8" ht="12.75">
      <c r="A281" s="88"/>
      <c r="E281" s="183"/>
      <c r="F281" s="399"/>
      <c r="H281" s="106"/>
    </row>
    <row r="282" spans="1:8" ht="12.75">
      <c r="A282" s="88"/>
      <c r="E282" s="183"/>
      <c r="F282" s="399"/>
      <c r="H282" s="106"/>
    </row>
    <row r="283" spans="1:8" ht="12.75">
      <c r="A283" s="88"/>
      <c r="E283" s="183"/>
      <c r="F283" s="399"/>
      <c r="H283" s="106"/>
    </row>
    <row r="284" spans="1:8" ht="12.75">
      <c r="A284" s="88"/>
      <c r="E284" s="183"/>
      <c r="F284" s="399"/>
      <c r="H284" s="106"/>
    </row>
    <row r="285" spans="1:8" ht="12.75">
      <c r="A285" s="88"/>
      <c r="E285" s="183"/>
      <c r="F285" s="399"/>
      <c r="H285" s="106"/>
    </row>
    <row r="286" spans="1:8" ht="12.75">
      <c r="A286" s="88"/>
      <c r="E286" s="183"/>
      <c r="F286" s="399"/>
      <c r="H286" s="106"/>
    </row>
    <row r="287" spans="1:8" ht="12.75">
      <c r="A287" s="88"/>
      <c r="E287" s="183"/>
      <c r="F287" s="399"/>
      <c r="H287" s="106"/>
    </row>
    <row r="288" spans="1:8" ht="12.75">
      <c r="A288" s="88"/>
      <c r="E288" s="183"/>
      <c r="F288" s="399"/>
      <c r="H288" s="106"/>
    </row>
    <row r="289" spans="1:8" ht="12.75">
      <c r="A289" s="88"/>
      <c r="E289" s="183"/>
      <c r="F289" s="399"/>
      <c r="H289" s="106"/>
    </row>
    <row r="290" spans="1:8" ht="12.75">
      <c r="A290" s="88"/>
      <c r="E290" s="183"/>
      <c r="F290" s="399"/>
      <c r="H290" s="106"/>
    </row>
    <row r="291" spans="1:8" ht="12.75">
      <c r="A291" s="88"/>
      <c r="E291" s="183"/>
      <c r="F291" s="399"/>
      <c r="H291" s="106"/>
    </row>
    <row r="292" spans="1:8" ht="12.75">
      <c r="A292" s="88"/>
      <c r="E292" s="183"/>
      <c r="F292" s="399"/>
      <c r="H292" s="106"/>
    </row>
    <row r="293" spans="1:8" ht="12.75">
      <c r="A293" s="88"/>
      <c r="E293" s="183"/>
      <c r="F293" s="399"/>
      <c r="H293" s="106"/>
    </row>
    <row r="294" spans="1:8" ht="12.75">
      <c r="A294" s="88"/>
      <c r="E294" s="183"/>
      <c r="F294" s="399"/>
      <c r="H294" s="106"/>
    </row>
    <row r="295" spans="1:8" ht="12.75">
      <c r="A295" s="88"/>
      <c r="E295" s="183"/>
      <c r="F295" s="399"/>
      <c r="H295" s="106"/>
    </row>
    <row r="296" spans="1:8" ht="12.75">
      <c r="A296" s="88"/>
      <c r="E296" s="183"/>
      <c r="F296" s="399"/>
      <c r="H296" s="106"/>
    </row>
    <row r="297" spans="1:8" ht="12.75">
      <c r="A297" s="88"/>
      <c r="E297" s="183"/>
      <c r="F297" s="399"/>
      <c r="H297" s="106"/>
    </row>
    <row r="298" spans="1:8" ht="12.75">
      <c r="A298" s="88"/>
      <c r="E298" s="183"/>
      <c r="F298" s="399"/>
      <c r="H298" s="106"/>
    </row>
    <row r="299" spans="1:8" ht="12.75">
      <c r="A299" s="88"/>
      <c r="E299" s="183"/>
      <c r="F299" s="399"/>
      <c r="H299" s="106"/>
    </row>
    <row r="300" spans="1:8" ht="12.75">
      <c r="A300" s="88"/>
      <c r="E300" s="183"/>
      <c r="F300" s="399"/>
      <c r="H300" s="106"/>
    </row>
    <row r="301" spans="1:8" ht="12.75">
      <c r="A301" s="88"/>
      <c r="E301" s="183"/>
      <c r="F301" s="399"/>
      <c r="H301" s="106"/>
    </row>
    <row r="302" spans="1:8" ht="12.75">
      <c r="A302" s="88"/>
      <c r="E302" s="183"/>
      <c r="F302" s="399"/>
      <c r="H302" s="106"/>
    </row>
    <row r="303" spans="1:8" ht="12.75">
      <c r="A303" s="88"/>
      <c r="E303" s="183"/>
      <c r="F303" s="399"/>
      <c r="H303" s="106"/>
    </row>
    <row r="304" spans="1:8" ht="12.75">
      <c r="A304" s="88"/>
      <c r="E304" s="183"/>
      <c r="F304" s="399"/>
      <c r="H304" s="106"/>
    </row>
    <row r="305" spans="1:8" ht="12.75">
      <c r="A305" s="88"/>
      <c r="E305" s="183"/>
      <c r="F305" s="399"/>
      <c r="H305" s="106"/>
    </row>
    <row r="306" spans="1:8" ht="12.75">
      <c r="A306" s="88"/>
      <c r="E306" s="183"/>
      <c r="F306" s="399"/>
      <c r="H306" s="106"/>
    </row>
    <row r="307" spans="1:8" ht="12.75">
      <c r="A307" s="88"/>
      <c r="E307" s="183"/>
      <c r="F307" s="399"/>
      <c r="H307" s="106"/>
    </row>
    <row r="308" spans="1:8" ht="12.75">
      <c r="A308" s="88"/>
      <c r="E308" s="183"/>
      <c r="F308" s="399"/>
      <c r="H308" s="106"/>
    </row>
    <row r="309" spans="1:8" ht="12.75">
      <c r="A309" s="88"/>
      <c r="E309" s="183"/>
      <c r="F309" s="399"/>
      <c r="H309" s="106"/>
    </row>
    <row r="310" spans="1:8" ht="12.75">
      <c r="A310" s="88"/>
      <c r="E310" s="183"/>
      <c r="F310" s="399"/>
      <c r="H310" s="106"/>
    </row>
    <row r="311" spans="1:8" ht="12.75">
      <c r="A311" s="88"/>
      <c r="E311" s="183"/>
      <c r="F311" s="399"/>
      <c r="H311" s="106"/>
    </row>
    <row r="312" spans="1:8" ht="12.75">
      <c r="A312" s="88"/>
      <c r="E312" s="183"/>
      <c r="F312" s="399"/>
      <c r="H312" s="106"/>
    </row>
    <row r="313" spans="1:8" ht="12.75">
      <c r="A313" s="88"/>
      <c r="E313" s="183"/>
      <c r="F313" s="399"/>
      <c r="H313" s="106"/>
    </row>
    <row r="314" spans="1:8" ht="12.75">
      <c r="A314" s="88"/>
      <c r="E314" s="183"/>
      <c r="F314" s="399"/>
      <c r="H314" s="106"/>
    </row>
    <row r="315" spans="1:8" ht="12.75">
      <c r="A315" s="88"/>
      <c r="E315" s="183"/>
      <c r="F315" s="399"/>
      <c r="H315" s="106"/>
    </row>
    <row r="316" spans="1:8" ht="12.75">
      <c r="A316" s="88"/>
      <c r="E316" s="183"/>
      <c r="F316" s="399"/>
      <c r="H316" s="106"/>
    </row>
    <row r="317" spans="1:8" ht="12.75">
      <c r="A317" s="88"/>
      <c r="E317" s="183"/>
      <c r="F317" s="399"/>
      <c r="H317" s="106"/>
    </row>
    <row r="318" spans="1:8" ht="12.75">
      <c r="A318" s="88"/>
      <c r="E318" s="183"/>
      <c r="F318" s="399"/>
      <c r="H318" s="106"/>
    </row>
    <row r="319" spans="1:8" ht="12.75">
      <c r="A319" s="88"/>
      <c r="E319" s="183"/>
      <c r="F319" s="399"/>
      <c r="H319" s="106"/>
    </row>
    <row r="320" spans="1:8" ht="12.75">
      <c r="A320" s="88"/>
      <c r="E320" s="183"/>
      <c r="F320" s="399"/>
      <c r="H320" s="106"/>
    </row>
    <row r="321" spans="1:8" ht="12.75">
      <c r="A321" s="88"/>
      <c r="E321" s="183"/>
      <c r="F321" s="399"/>
      <c r="H321" s="106"/>
    </row>
    <row r="322" spans="1:8" ht="12.75">
      <c r="A322" s="88"/>
      <c r="E322" s="183"/>
      <c r="F322" s="399"/>
      <c r="H322" s="106"/>
    </row>
    <row r="323" spans="1:8" ht="12.75">
      <c r="A323" s="88"/>
      <c r="E323" s="183"/>
      <c r="F323" s="399"/>
      <c r="H323" s="106"/>
    </row>
    <row r="324" spans="1:8" ht="12.75">
      <c r="A324" s="88"/>
      <c r="C324" s="118"/>
      <c r="D324" s="112"/>
      <c r="E324" s="186"/>
      <c r="F324" s="399"/>
      <c r="H324" s="106"/>
    </row>
    <row r="325" spans="1:8" ht="12.75">
      <c r="A325" s="88"/>
      <c r="F325" s="399"/>
      <c r="H325" s="106"/>
    </row>
    <row r="326" spans="1:8" ht="12.75">
      <c r="A326" s="88"/>
      <c r="E326" s="183"/>
      <c r="F326" s="399"/>
      <c r="H326" s="106"/>
    </row>
    <row r="327" spans="1:8" ht="12.75">
      <c r="A327" s="88"/>
      <c r="E327" s="183"/>
      <c r="F327" s="399"/>
      <c r="H327" s="106"/>
    </row>
    <row r="328" spans="1:8" ht="12.75">
      <c r="A328" s="88"/>
      <c r="E328" s="183"/>
      <c r="F328" s="399"/>
      <c r="H328" s="106"/>
    </row>
    <row r="329" spans="1:8" ht="12.75">
      <c r="A329" s="88"/>
      <c r="E329" s="183"/>
      <c r="F329" s="399"/>
      <c r="H329" s="106"/>
    </row>
    <row r="330" spans="1:8" ht="12.75">
      <c r="A330" s="88"/>
      <c r="E330" s="183"/>
      <c r="F330" s="399"/>
      <c r="H330" s="106"/>
    </row>
    <row r="331" spans="1:8" ht="12.75">
      <c r="A331" s="88"/>
      <c r="E331" s="183"/>
      <c r="F331" s="399"/>
      <c r="H331" s="106"/>
    </row>
    <row r="332" spans="1:8" ht="12.75">
      <c r="A332" s="88"/>
      <c r="E332" s="183"/>
      <c r="F332" s="399"/>
      <c r="H332" s="106"/>
    </row>
    <row r="333" spans="1:8" ht="12.75">
      <c r="A333" s="88"/>
      <c r="E333" s="183"/>
      <c r="F333" s="399"/>
      <c r="H333" s="106"/>
    </row>
    <row r="334" spans="1:8" ht="12.75">
      <c r="A334" s="88"/>
      <c r="E334" s="183"/>
      <c r="F334" s="399"/>
      <c r="H334" s="106"/>
    </row>
    <row r="335" spans="1:8" ht="12.75">
      <c r="A335" s="88"/>
      <c r="E335" s="183"/>
      <c r="F335" s="399"/>
      <c r="H335" s="106"/>
    </row>
    <row r="336" spans="1:8" ht="12.75">
      <c r="A336" s="88"/>
      <c r="E336" s="183"/>
      <c r="F336" s="399"/>
      <c r="H336" s="106"/>
    </row>
    <row r="337" spans="1:8" ht="12.75">
      <c r="A337" s="88"/>
      <c r="E337" s="183"/>
      <c r="F337" s="399"/>
      <c r="H337" s="106"/>
    </row>
    <row r="338" spans="1:8" ht="12.75">
      <c r="A338" s="88"/>
      <c r="E338" s="183"/>
      <c r="F338" s="399"/>
      <c r="H338" s="106"/>
    </row>
    <row r="339" spans="1:8" ht="12.75">
      <c r="A339" s="88"/>
      <c r="E339" s="183"/>
      <c r="F339" s="399"/>
      <c r="H339" s="106"/>
    </row>
    <row r="340" spans="1:8" ht="12.75">
      <c r="A340" s="88"/>
      <c r="E340" s="183"/>
      <c r="F340" s="399"/>
      <c r="H340" s="106"/>
    </row>
    <row r="341" spans="1:8" ht="12.75">
      <c r="A341" s="88"/>
      <c r="E341" s="183"/>
      <c r="F341" s="399"/>
      <c r="H341" s="106"/>
    </row>
    <row r="342" spans="1:8" ht="12.75">
      <c r="A342" s="88"/>
      <c r="E342" s="183"/>
      <c r="F342" s="399"/>
      <c r="H342" s="106"/>
    </row>
    <row r="343" spans="1:8" ht="12.75">
      <c r="A343" s="88"/>
      <c r="E343" s="183"/>
      <c r="F343" s="399"/>
      <c r="H343" s="106"/>
    </row>
    <row r="344" spans="1:8" ht="12.75">
      <c r="A344" s="88"/>
      <c r="E344" s="183"/>
      <c r="F344" s="399"/>
      <c r="H344" s="106"/>
    </row>
    <row r="345" spans="1:8" ht="12.75">
      <c r="A345" s="88"/>
      <c r="E345" s="183"/>
      <c r="F345" s="399"/>
      <c r="H345" s="106"/>
    </row>
    <row r="346" spans="1:8" ht="12.75">
      <c r="A346" s="88"/>
      <c r="E346" s="183"/>
      <c r="F346" s="399"/>
      <c r="H346" s="106"/>
    </row>
    <row r="347" spans="1:8" ht="12.75">
      <c r="A347" s="88"/>
      <c r="E347" s="183"/>
      <c r="F347" s="399"/>
      <c r="H347" s="106"/>
    </row>
    <row r="348" spans="1:8" ht="12.75">
      <c r="A348" s="88"/>
      <c r="E348" s="183"/>
      <c r="F348" s="399"/>
      <c r="H348" s="106"/>
    </row>
    <row r="349" spans="1:8" ht="12.75">
      <c r="A349" s="88"/>
      <c r="E349" s="183"/>
      <c r="F349" s="399"/>
      <c r="H349" s="106"/>
    </row>
    <row r="350" spans="1:8" ht="12.75">
      <c r="A350" s="88"/>
      <c r="E350" s="183"/>
      <c r="F350" s="399"/>
      <c r="H350" s="106"/>
    </row>
    <row r="351" spans="1:8" ht="12.75">
      <c r="A351" s="88"/>
      <c r="E351" s="183"/>
      <c r="F351" s="399"/>
      <c r="H351" s="106"/>
    </row>
    <row r="352" spans="1:8" ht="12.75">
      <c r="A352" s="88"/>
      <c r="E352" s="183"/>
      <c r="F352" s="399"/>
      <c r="H352" s="106"/>
    </row>
    <row r="353" spans="1:8" ht="12.75">
      <c r="A353" s="88"/>
      <c r="E353" s="183"/>
      <c r="F353" s="399"/>
      <c r="H353" s="106"/>
    </row>
    <row r="354" spans="1:8" ht="12.75">
      <c r="A354" s="88"/>
      <c r="E354" s="183"/>
      <c r="F354" s="399"/>
      <c r="H354" s="106"/>
    </row>
    <row r="355" spans="1:8" ht="12.75">
      <c r="A355" s="88"/>
      <c r="E355" s="183"/>
      <c r="F355" s="399"/>
      <c r="H355" s="106"/>
    </row>
    <row r="356" spans="1:8" ht="12.75">
      <c r="A356" s="88"/>
      <c r="E356" s="183"/>
      <c r="F356" s="399"/>
      <c r="H356" s="106"/>
    </row>
    <row r="357" spans="1:8" ht="12.75">
      <c r="A357" s="88"/>
      <c r="E357" s="183"/>
      <c r="F357" s="399"/>
      <c r="H357" s="106"/>
    </row>
    <row r="358" spans="1:8" ht="12.75">
      <c r="A358" s="88"/>
      <c r="E358" s="183"/>
      <c r="F358" s="399"/>
      <c r="H358" s="106"/>
    </row>
    <row r="359" spans="1:8" ht="12.75">
      <c r="A359" s="88"/>
      <c r="E359" s="183"/>
      <c r="F359" s="399"/>
      <c r="H359" s="106"/>
    </row>
    <row r="360" spans="1:8" ht="12.75">
      <c r="A360" s="88"/>
      <c r="E360" s="183"/>
      <c r="F360" s="400"/>
      <c r="H360" s="106"/>
    </row>
    <row r="361" spans="1:8" ht="12.75">
      <c r="A361" s="88"/>
      <c r="E361" s="183"/>
      <c r="F361" s="399"/>
      <c r="H361" s="106"/>
    </row>
    <row r="362" spans="1:8" ht="12.75">
      <c r="A362" s="88"/>
      <c r="E362" s="183"/>
      <c r="F362" s="399"/>
      <c r="H362" s="106"/>
    </row>
    <row r="363" spans="1:8" ht="12.75">
      <c r="A363" s="88"/>
      <c r="E363" s="183"/>
      <c r="F363" s="399"/>
      <c r="H363" s="106"/>
    </row>
    <row r="364" spans="1:8" ht="12.75">
      <c r="A364" s="88"/>
      <c r="E364" s="183"/>
      <c r="F364" s="399"/>
      <c r="H364" s="106"/>
    </row>
    <row r="365" spans="1:8" ht="12.75">
      <c r="A365" s="88"/>
      <c r="E365" s="183"/>
      <c r="F365" s="399"/>
      <c r="H365" s="106"/>
    </row>
    <row r="366" spans="1:8" s="83" customFormat="1" ht="12">
      <c r="A366" s="88"/>
      <c r="B366" s="81"/>
      <c r="C366" s="117"/>
      <c r="D366" s="112"/>
      <c r="E366" s="186"/>
      <c r="F366" s="399"/>
      <c r="G366" s="111"/>
      <c r="H366" s="106"/>
    </row>
    <row r="367" spans="1:8" ht="12.75">
      <c r="A367" s="88"/>
      <c r="E367" s="87"/>
      <c r="F367" s="401"/>
      <c r="G367" s="103"/>
      <c r="H367" s="106"/>
    </row>
    <row r="368" spans="1:9" ht="12.75">
      <c r="A368" s="88"/>
      <c r="B368" s="107"/>
      <c r="D368" s="107"/>
      <c r="E368" s="185"/>
      <c r="F368" s="401"/>
      <c r="G368" s="103"/>
      <c r="H368" s="108"/>
      <c r="I368" s="119"/>
    </row>
    <row r="369" spans="1:8" ht="12.75">
      <c r="A369" s="88"/>
      <c r="B369" s="107"/>
      <c r="D369" s="107"/>
      <c r="E369" s="185"/>
      <c r="F369" s="401"/>
      <c r="G369" s="103"/>
      <c r="H369" s="108"/>
    </row>
    <row r="370" spans="1:8" ht="12.75">
      <c r="A370" s="88"/>
      <c r="B370" s="107"/>
      <c r="D370" s="107"/>
      <c r="E370" s="87"/>
      <c r="F370" s="401"/>
      <c r="G370" s="103"/>
      <c r="H370" s="108"/>
    </row>
    <row r="371" spans="1:8" s="83" customFormat="1" ht="12">
      <c r="A371" s="88"/>
      <c r="B371" s="81"/>
      <c r="C371" s="6"/>
      <c r="D371" s="81"/>
      <c r="E371" s="87"/>
      <c r="F371" s="401"/>
      <c r="G371" s="120"/>
      <c r="H371" s="106"/>
    </row>
    <row r="372" spans="1:8" s="83" customFormat="1" ht="12">
      <c r="A372" s="88"/>
      <c r="B372" s="81"/>
      <c r="C372" s="118"/>
      <c r="D372" s="112"/>
      <c r="E372" s="87"/>
      <c r="F372" s="401"/>
      <c r="G372" s="120"/>
      <c r="H372" s="106"/>
    </row>
    <row r="373" spans="1:8" s="83" customFormat="1" ht="12">
      <c r="A373" s="88"/>
      <c r="B373" s="81"/>
      <c r="C373" s="6"/>
      <c r="D373" s="121"/>
      <c r="E373" s="87"/>
      <c r="F373" s="401"/>
      <c r="G373" s="120"/>
      <c r="H373" s="106"/>
    </row>
    <row r="374" spans="1:8" s="83" customFormat="1" ht="12">
      <c r="A374" s="88"/>
      <c r="B374" s="81"/>
      <c r="C374" s="6"/>
      <c r="D374" s="122"/>
      <c r="E374" s="87"/>
      <c r="F374" s="401"/>
      <c r="G374" s="120"/>
      <c r="H374" s="106"/>
    </row>
    <row r="375" spans="1:8" s="83" customFormat="1" ht="12">
      <c r="A375" s="88"/>
      <c r="B375" s="81"/>
      <c r="C375" s="117"/>
      <c r="D375" s="112"/>
      <c r="E375" s="82"/>
      <c r="F375" s="401"/>
      <c r="G375" s="120"/>
      <c r="H375" s="106"/>
    </row>
    <row r="376" spans="1:8" s="83" customFormat="1" ht="12">
      <c r="A376" s="88"/>
      <c r="B376" s="81"/>
      <c r="C376" s="6"/>
      <c r="D376" s="112"/>
      <c r="E376" s="25"/>
      <c r="F376" s="399"/>
      <c r="G376" s="111"/>
      <c r="H376" s="106"/>
    </row>
    <row r="377" spans="1:8" s="83" customFormat="1" ht="12">
      <c r="A377" s="88"/>
      <c r="B377" s="81"/>
      <c r="C377" s="118"/>
      <c r="D377" s="112"/>
      <c r="E377" s="87"/>
      <c r="F377" s="399"/>
      <c r="G377" s="111"/>
      <c r="H377" s="106"/>
    </row>
    <row r="378" spans="1:8" s="83" customFormat="1" ht="12">
      <c r="A378" s="88"/>
      <c r="B378" s="81"/>
      <c r="C378" s="6"/>
      <c r="D378" s="107"/>
      <c r="E378" s="87"/>
      <c r="F378" s="399"/>
      <c r="G378" s="111"/>
      <c r="H378" s="106"/>
    </row>
    <row r="379" spans="1:8" s="83" customFormat="1" ht="12">
      <c r="A379" s="88"/>
      <c r="B379" s="81"/>
      <c r="C379" s="6"/>
      <c r="D379" s="81"/>
      <c r="E379" s="185"/>
      <c r="F379" s="399"/>
      <c r="G379" s="111"/>
      <c r="H379" s="106"/>
    </row>
    <row r="380" spans="1:8" s="83" customFormat="1" ht="12">
      <c r="A380" s="88"/>
      <c r="B380" s="81"/>
      <c r="C380" s="6"/>
      <c r="D380" s="81"/>
      <c r="E380" s="185"/>
      <c r="F380" s="399"/>
      <c r="G380" s="111"/>
      <c r="H380" s="106"/>
    </row>
    <row r="381" spans="1:8" s="83" customFormat="1" ht="12">
      <c r="A381" s="88"/>
      <c r="B381" s="81"/>
      <c r="C381" s="6"/>
      <c r="D381" s="81"/>
      <c r="E381" s="185"/>
      <c r="F381" s="399"/>
      <c r="G381" s="111"/>
      <c r="H381" s="106"/>
    </row>
    <row r="382" spans="1:8" s="83" customFormat="1" ht="12">
      <c r="A382" s="88"/>
      <c r="B382" s="81"/>
      <c r="C382" s="6"/>
      <c r="D382" s="81"/>
      <c r="E382" s="185"/>
      <c r="F382" s="399"/>
      <c r="G382" s="111"/>
      <c r="H382" s="106"/>
    </row>
    <row r="383" spans="1:8" s="83" customFormat="1" ht="12">
      <c r="A383" s="88"/>
      <c r="B383" s="81"/>
      <c r="C383" s="6"/>
      <c r="D383" s="81"/>
      <c r="E383" s="185"/>
      <c r="F383" s="399"/>
      <c r="G383" s="111"/>
      <c r="H383" s="106"/>
    </row>
    <row r="384" spans="1:8" ht="12.75">
      <c r="A384" s="88"/>
      <c r="E384" s="183"/>
      <c r="F384" s="399"/>
      <c r="H384" s="106"/>
    </row>
    <row r="385" spans="1:8" ht="12.75">
      <c r="A385" s="88"/>
      <c r="E385" s="183"/>
      <c r="F385" s="399"/>
      <c r="H385" s="106"/>
    </row>
    <row r="386" spans="1:8" ht="12.75">
      <c r="A386" s="88"/>
      <c r="E386" s="183"/>
      <c r="F386" s="399"/>
      <c r="H386" s="106"/>
    </row>
    <row r="387" spans="1:8" ht="12.75">
      <c r="A387" s="88"/>
      <c r="E387" s="183"/>
      <c r="F387" s="399"/>
      <c r="H387" s="106"/>
    </row>
    <row r="388" spans="1:8" ht="12.75">
      <c r="A388" s="88"/>
      <c r="E388" s="183"/>
      <c r="H388" s="106"/>
    </row>
    <row r="389" spans="1:8" ht="12.75">
      <c r="A389" s="88"/>
      <c r="E389" s="183"/>
      <c r="H389" s="106"/>
    </row>
    <row r="390" spans="1:8" ht="12.75">
      <c r="A390" s="88"/>
      <c r="E390" s="183"/>
      <c r="H390" s="106"/>
    </row>
    <row r="391" spans="1:8" ht="12.75">
      <c r="A391" s="88"/>
      <c r="E391" s="183"/>
      <c r="H391" s="106"/>
    </row>
    <row r="392" spans="1:8" ht="12.75">
      <c r="A392" s="88"/>
      <c r="E392" s="183"/>
      <c r="H392" s="106"/>
    </row>
    <row r="393" spans="1:8" ht="12.75">
      <c r="A393" s="88"/>
      <c r="E393" s="183"/>
      <c r="H393" s="106"/>
    </row>
    <row r="394" spans="1:8" ht="12.75">
      <c r="A394" s="88"/>
      <c r="E394" s="185"/>
      <c r="H394" s="106"/>
    </row>
    <row r="395" spans="1:8" ht="12.75">
      <c r="A395" s="88"/>
      <c r="E395" s="185"/>
      <c r="H395" s="106"/>
    </row>
    <row r="396" spans="1:8" ht="12.75">
      <c r="A396" s="88"/>
      <c r="E396" s="185"/>
      <c r="H396" s="106"/>
    </row>
    <row r="397" spans="1:8" ht="12.75">
      <c r="A397" s="88"/>
      <c r="E397" s="183"/>
      <c r="H397" s="106"/>
    </row>
    <row r="398" spans="1:8" ht="12.75">
      <c r="A398" s="88"/>
      <c r="H398" s="106"/>
    </row>
    <row r="399" spans="1:8" ht="12.75">
      <c r="A399" s="88"/>
      <c r="E399" s="185"/>
      <c r="H399" s="106"/>
    </row>
    <row r="400" spans="1:8" ht="12.75">
      <c r="A400" s="88"/>
      <c r="E400" s="185"/>
      <c r="H400" s="106"/>
    </row>
    <row r="401" spans="1:8" ht="12.75">
      <c r="A401" s="88"/>
      <c r="E401" s="185"/>
      <c r="H401" s="106"/>
    </row>
    <row r="402" spans="1:8" ht="12.75">
      <c r="A402" s="88"/>
      <c r="E402" s="185"/>
      <c r="H402" s="106"/>
    </row>
    <row r="403" spans="1:8" ht="12.75">
      <c r="A403" s="88"/>
      <c r="E403" s="183"/>
      <c r="H403" s="106"/>
    </row>
    <row r="404" spans="1:8" ht="12.75">
      <c r="A404" s="88"/>
      <c r="E404" s="185"/>
      <c r="H404" s="106"/>
    </row>
    <row r="405" spans="1:8" ht="12.75">
      <c r="A405" s="88"/>
      <c r="E405" s="185"/>
      <c r="H405" s="106"/>
    </row>
    <row r="406" spans="1:8" ht="12.75">
      <c r="A406" s="88"/>
      <c r="E406" s="185"/>
      <c r="H406" s="106"/>
    </row>
    <row r="407" spans="1:8" ht="12.75">
      <c r="A407" s="88"/>
      <c r="E407" s="183"/>
      <c r="H407" s="106"/>
    </row>
    <row r="408" spans="1:8" ht="12.75">
      <c r="A408" s="88"/>
      <c r="E408" s="183"/>
      <c r="H408" s="106"/>
    </row>
    <row r="409" spans="1:8" ht="12.75">
      <c r="A409" s="88"/>
      <c r="E409" s="183"/>
      <c r="H409" s="106"/>
    </row>
    <row r="410" spans="1:8" ht="12.75">
      <c r="A410" s="88"/>
      <c r="E410" s="183"/>
      <c r="H410" s="106"/>
    </row>
    <row r="411" spans="1:8" ht="12.75">
      <c r="A411" s="88"/>
      <c r="E411" s="183"/>
      <c r="H411" s="106"/>
    </row>
    <row r="412" spans="1:8" ht="12.75">
      <c r="A412" s="88"/>
      <c r="E412" s="183"/>
      <c r="H412" s="106"/>
    </row>
    <row r="413" spans="1:8" ht="12.75">
      <c r="A413" s="88"/>
      <c r="E413" s="183"/>
      <c r="H413" s="106"/>
    </row>
    <row r="414" spans="1:8" ht="12.75">
      <c r="A414" s="88"/>
      <c r="E414" s="183"/>
      <c r="H414" s="106"/>
    </row>
    <row r="415" spans="1:8" ht="12.75">
      <c r="A415" s="88"/>
      <c r="E415" s="183"/>
      <c r="H415" s="106"/>
    </row>
    <row r="416" spans="1:8" ht="12.75">
      <c r="A416" s="88"/>
      <c r="E416" s="183"/>
      <c r="H416" s="106"/>
    </row>
    <row r="417" spans="1:8" ht="12.75">
      <c r="A417" s="88"/>
      <c r="E417" s="183"/>
      <c r="H417" s="106"/>
    </row>
    <row r="418" spans="1:8" ht="12.75">
      <c r="A418" s="88"/>
      <c r="E418" s="183"/>
      <c r="H418" s="106"/>
    </row>
    <row r="419" spans="1:8" ht="12.75">
      <c r="A419" s="88"/>
      <c r="E419" s="183"/>
      <c r="H419" s="106"/>
    </row>
    <row r="420" spans="1:8" ht="12.75">
      <c r="A420" s="88"/>
      <c r="E420" s="183"/>
      <c r="H420" s="106"/>
    </row>
    <row r="421" spans="1:8" ht="12.75">
      <c r="A421" s="88"/>
      <c r="E421" s="183"/>
      <c r="H421" s="106"/>
    </row>
    <row r="422" spans="1:8" ht="12.75">
      <c r="A422" s="88"/>
      <c r="E422" s="183"/>
      <c r="H422" s="106"/>
    </row>
    <row r="423" spans="1:8" ht="12.75">
      <c r="A423" s="88"/>
      <c r="E423" s="183"/>
      <c r="H423" s="106"/>
    </row>
    <row r="424" spans="1:8" ht="12.75">
      <c r="A424" s="88"/>
      <c r="E424" s="183"/>
      <c r="H424" s="106"/>
    </row>
    <row r="425" spans="1:8" ht="12.75">
      <c r="A425" s="88"/>
      <c r="E425" s="183"/>
      <c r="H425" s="106"/>
    </row>
    <row r="426" spans="1:8" ht="12.75">
      <c r="A426" s="88"/>
      <c r="E426" s="183"/>
      <c r="H426" s="106"/>
    </row>
    <row r="427" spans="1:8" ht="12.75">
      <c r="A427" s="88"/>
      <c r="E427" s="183"/>
      <c r="H427" s="106"/>
    </row>
    <row r="428" spans="1:8" ht="12.75">
      <c r="A428" s="88"/>
      <c r="E428" s="183"/>
      <c r="H428" s="106"/>
    </row>
    <row r="429" spans="1:8" ht="12.75">
      <c r="A429" s="88"/>
      <c r="E429" s="183"/>
      <c r="H429" s="106"/>
    </row>
    <row r="430" spans="1:8" ht="12.75">
      <c r="A430" s="88"/>
      <c r="E430" s="183"/>
      <c r="H430" s="106"/>
    </row>
    <row r="431" spans="1:8" ht="12.75">
      <c r="A431" s="88"/>
      <c r="E431" s="183"/>
      <c r="H431" s="106"/>
    </row>
    <row r="432" spans="1:8" ht="12.75">
      <c r="A432" s="88"/>
      <c r="E432" s="183"/>
      <c r="H432" s="106"/>
    </row>
    <row r="433" spans="1:8" ht="12.75">
      <c r="A433" s="88"/>
      <c r="C433" s="117"/>
      <c r="D433" s="112"/>
      <c r="E433" s="187"/>
      <c r="H433" s="106"/>
    </row>
    <row r="434" spans="1:8" ht="12.75">
      <c r="A434" s="88"/>
      <c r="H434" s="106"/>
    </row>
    <row r="435" spans="1:8" ht="12.75">
      <c r="A435" s="88"/>
      <c r="C435" s="118"/>
      <c r="D435" s="112"/>
      <c r="H435" s="106"/>
    </row>
    <row r="436" spans="1:8" ht="12.75">
      <c r="A436" s="88"/>
      <c r="H436" s="106"/>
    </row>
    <row r="437" spans="1:8" ht="12.75">
      <c r="A437" s="88"/>
      <c r="H437" s="106"/>
    </row>
    <row r="438" spans="1:8" ht="12.75">
      <c r="A438" s="88"/>
      <c r="E438" s="183"/>
      <c r="H438" s="106"/>
    </row>
    <row r="439" spans="1:8" ht="12.75">
      <c r="A439" s="88"/>
      <c r="E439" s="183"/>
      <c r="H439" s="106"/>
    </row>
    <row r="440" spans="1:8" ht="12.75">
      <c r="A440" s="88"/>
      <c r="E440" s="183"/>
      <c r="H440" s="106"/>
    </row>
    <row r="441" spans="1:8" ht="12.75">
      <c r="A441" s="88"/>
      <c r="E441" s="183"/>
      <c r="H441" s="106"/>
    </row>
    <row r="442" spans="1:8" ht="12.75">
      <c r="A442" s="88"/>
      <c r="E442" s="183"/>
      <c r="H442" s="106"/>
    </row>
    <row r="443" spans="1:8" ht="12.75">
      <c r="A443" s="88"/>
      <c r="E443" s="183"/>
      <c r="H443" s="106"/>
    </row>
    <row r="444" spans="1:8" ht="12.75">
      <c r="A444" s="88"/>
      <c r="E444" s="183"/>
      <c r="H444" s="106"/>
    </row>
    <row r="445" spans="1:8" ht="12.75">
      <c r="A445" s="88"/>
      <c r="E445" s="183"/>
      <c r="H445" s="106"/>
    </row>
    <row r="446" spans="1:8" ht="12.75">
      <c r="A446" s="88"/>
      <c r="E446" s="183"/>
      <c r="H446" s="106"/>
    </row>
    <row r="447" spans="1:8" ht="12.75">
      <c r="A447" s="88"/>
      <c r="E447" s="183"/>
      <c r="H447" s="106"/>
    </row>
    <row r="448" spans="1:8" ht="12.75">
      <c r="A448" s="88"/>
      <c r="E448" s="183"/>
      <c r="H448" s="106"/>
    </row>
    <row r="449" spans="1:8" ht="12.75">
      <c r="A449" s="88"/>
      <c r="E449" s="183"/>
      <c r="H449" s="106"/>
    </row>
    <row r="450" spans="1:8" ht="12.75">
      <c r="A450" s="88"/>
      <c r="E450" s="183"/>
      <c r="H450" s="106"/>
    </row>
    <row r="451" spans="1:8" ht="12.75">
      <c r="A451" s="88"/>
      <c r="E451" s="183"/>
      <c r="H451" s="106"/>
    </row>
    <row r="452" spans="1:8" ht="12.75">
      <c r="A452" s="88"/>
      <c r="E452" s="183"/>
      <c r="H452" s="106"/>
    </row>
    <row r="453" spans="1:8" ht="12.75">
      <c r="A453" s="88"/>
      <c r="E453" s="183"/>
      <c r="H453" s="106"/>
    </row>
    <row r="454" spans="1:8" ht="12.75">
      <c r="A454" s="88"/>
      <c r="H454" s="106"/>
    </row>
    <row r="455" spans="1:8" ht="12.75">
      <c r="A455" s="88"/>
      <c r="E455" s="183"/>
      <c r="H455" s="106"/>
    </row>
    <row r="456" spans="1:8" ht="12.75">
      <c r="A456" s="88"/>
      <c r="E456" s="183"/>
      <c r="H456" s="106"/>
    </row>
    <row r="457" spans="1:8" ht="12.75">
      <c r="A457" s="88"/>
      <c r="E457" s="183"/>
      <c r="H457" s="106"/>
    </row>
    <row r="458" spans="1:8" ht="12.75">
      <c r="A458" s="88"/>
      <c r="E458" s="183"/>
      <c r="H458" s="106"/>
    </row>
    <row r="459" spans="1:8" ht="12.75">
      <c r="A459" s="88"/>
      <c r="E459" s="183"/>
      <c r="H459" s="106"/>
    </row>
    <row r="460" spans="1:8" ht="12.75">
      <c r="A460" s="88"/>
      <c r="E460" s="183"/>
      <c r="H460" s="106"/>
    </row>
    <row r="461" spans="1:8" ht="12.75">
      <c r="A461" s="88"/>
      <c r="E461" s="183"/>
      <c r="H461" s="106"/>
    </row>
    <row r="462" spans="1:8" ht="12.75">
      <c r="A462" s="88"/>
      <c r="E462" s="183"/>
      <c r="H462" s="106"/>
    </row>
    <row r="463" spans="1:8" ht="12.75">
      <c r="A463" s="88"/>
      <c r="E463" s="183"/>
      <c r="H463" s="106"/>
    </row>
    <row r="464" spans="1:8" ht="12.75">
      <c r="A464" s="88"/>
      <c r="E464" s="183"/>
      <c r="H464" s="106"/>
    </row>
    <row r="465" spans="1:8" ht="12.75">
      <c r="A465" s="88"/>
      <c r="E465" s="183"/>
      <c r="H465" s="106"/>
    </row>
    <row r="466" spans="1:8" ht="12.75">
      <c r="A466" s="88"/>
      <c r="E466" s="183"/>
      <c r="H466" s="106"/>
    </row>
    <row r="467" spans="1:8" ht="12.75">
      <c r="A467" s="88"/>
      <c r="E467" s="183"/>
      <c r="H467" s="106"/>
    </row>
    <row r="468" spans="1:8" ht="12.75">
      <c r="A468" s="88"/>
      <c r="E468" s="183"/>
      <c r="H468" s="106"/>
    </row>
    <row r="469" spans="1:8" ht="12.75">
      <c r="A469" s="88"/>
      <c r="E469" s="183"/>
      <c r="H469" s="106"/>
    </row>
    <row r="470" spans="1:8" ht="12.75">
      <c r="A470" s="88"/>
      <c r="E470" s="183"/>
      <c r="H470" s="106"/>
    </row>
    <row r="471" spans="1:8" ht="12.75">
      <c r="A471" s="88"/>
      <c r="E471" s="183"/>
      <c r="H471" s="106"/>
    </row>
    <row r="472" spans="1:8" ht="12.75">
      <c r="A472" s="88"/>
      <c r="E472" s="183"/>
      <c r="H472" s="106"/>
    </row>
    <row r="473" spans="1:8" ht="12.75">
      <c r="A473" s="88"/>
      <c r="E473" s="183"/>
      <c r="H473" s="106"/>
    </row>
    <row r="474" spans="1:8" ht="12.75">
      <c r="A474" s="88"/>
      <c r="E474" s="183"/>
      <c r="H474" s="106"/>
    </row>
    <row r="475" spans="1:8" ht="12.75">
      <c r="A475" s="88"/>
      <c r="E475" s="183"/>
      <c r="H475" s="106"/>
    </row>
    <row r="476" spans="1:8" ht="12.75">
      <c r="A476" s="88"/>
      <c r="E476" s="183"/>
      <c r="H476" s="106"/>
    </row>
    <row r="477" spans="1:8" ht="12.75">
      <c r="A477" s="88"/>
      <c r="E477" s="183"/>
      <c r="H477" s="106"/>
    </row>
    <row r="478" spans="1:8" ht="12.75">
      <c r="A478" s="88"/>
      <c r="E478" s="183"/>
      <c r="H478" s="106"/>
    </row>
    <row r="479" spans="1:8" ht="12.75">
      <c r="A479" s="88"/>
      <c r="E479" s="183"/>
      <c r="H479" s="106"/>
    </row>
    <row r="480" spans="1:8" ht="12.75">
      <c r="A480" s="88"/>
      <c r="E480" s="183"/>
      <c r="H480" s="106"/>
    </row>
    <row r="481" spans="1:8" ht="12.75">
      <c r="A481" s="88"/>
      <c r="E481" s="183"/>
      <c r="H481" s="106"/>
    </row>
    <row r="482" spans="1:8" ht="12.75">
      <c r="A482" s="88"/>
      <c r="E482" s="183"/>
      <c r="H482" s="106"/>
    </row>
    <row r="483" spans="1:8" ht="12.75">
      <c r="A483" s="88"/>
      <c r="E483" s="183"/>
      <c r="H483" s="106"/>
    </row>
    <row r="484" spans="1:8" ht="12.75">
      <c r="A484" s="88"/>
      <c r="E484" s="183"/>
      <c r="H484" s="106"/>
    </row>
    <row r="485" spans="1:8" ht="12.75">
      <c r="A485" s="88"/>
      <c r="C485" s="117"/>
      <c r="D485" s="112"/>
      <c r="E485" s="187"/>
      <c r="H485" s="106"/>
    </row>
    <row r="486" spans="1:8" ht="12.75">
      <c r="A486" s="88"/>
      <c r="H486" s="106"/>
    </row>
    <row r="487" spans="1:8" ht="12.75">
      <c r="A487" s="88"/>
      <c r="C487" s="118"/>
      <c r="H487" s="106"/>
    </row>
    <row r="488" spans="1:8" ht="12.75">
      <c r="A488" s="88"/>
      <c r="H488" s="106"/>
    </row>
    <row r="489" spans="1:8" ht="12.75">
      <c r="A489" s="88"/>
      <c r="E489" s="183"/>
      <c r="H489" s="106"/>
    </row>
    <row r="490" spans="1:8" ht="12.75">
      <c r="A490" s="88"/>
      <c r="E490" s="183"/>
      <c r="H490" s="106"/>
    </row>
    <row r="491" spans="1:8" ht="12.75">
      <c r="A491" s="88"/>
      <c r="E491" s="183"/>
      <c r="H491" s="106"/>
    </row>
    <row r="492" spans="1:8" ht="12.75">
      <c r="A492" s="88"/>
      <c r="E492" s="183"/>
      <c r="H492" s="106"/>
    </row>
    <row r="493" spans="1:8" ht="12.75">
      <c r="A493" s="88"/>
      <c r="E493" s="183"/>
      <c r="H493" s="106"/>
    </row>
    <row r="494" spans="1:8" ht="12.75">
      <c r="A494" s="88"/>
      <c r="E494" s="183"/>
      <c r="H494" s="106"/>
    </row>
    <row r="495" spans="1:8" ht="12.75">
      <c r="A495" s="88"/>
      <c r="E495" s="183"/>
      <c r="H495" s="106"/>
    </row>
    <row r="496" spans="1:8" ht="12.75">
      <c r="A496" s="88"/>
      <c r="E496" s="183"/>
      <c r="H496" s="106"/>
    </row>
    <row r="497" spans="1:8" ht="12.75">
      <c r="A497" s="88"/>
      <c r="E497" s="183"/>
      <c r="H497" s="106"/>
    </row>
    <row r="498" spans="1:8" ht="12.75">
      <c r="A498" s="88"/>
      <c r="E498" s="183"/>
      <c r="H498" s="106"/>
    </row>
    <row r="499" spans="1:8" ht="12.75">
      <c r="A499" s="88"/>
      <c r="E499" s="183"/>
      <c r="H499" s="106"/>
    </row>
    <row r="500" spans="1:8" ht="12.75">
      <c r="A500" s="88"/>
      <c r="E500" s="183"/>
      <c r="H500" s="106"/>
    </row>
    <row r="501" spans="1:8" ht="12.75">
      <c r="A501" s="88"/>
      <c r="H501" s="106"/>
    </row>
    <row r="502" spans="1:8" ht="12.75">
      <c r="A502" s="88"/>
      <c r="H502" s="106"/>
    </row>
    <row r="503" spans="1:8" ht="12.75">
      <c r="A503" s="88"/>
      <c r="E503" s="183"/>
      <c r="H503" s="106"/>
    </row>
    <row r="504" spans="1:8" ht="12.75">
      <c r="A504" s="88"/>
      <c r="E504" s="183"/>
      <c r="H504" s="106"/>
    </row>
    <row r="505" spans="1:8" ht="12.75">
      <c r="A505" s="88"/>
      <c r="E505" s="183"/>
      <c r="H505" s="106"/>
    </row>
    <row r="506" spans="1:8" ht="12.75">
      <c r="A506" s="88"/>
      <c r="E506" s="183"/>
      <c r="H506" s="106"/>
    </row>
    <row r="507" spans="1:8" ht="12.75">
      <c r="A507" s="88"/>
      <c r="E507" s="183"/>
      <c r="H507" s="106"/>
    </row>
    <row r="508" spans="1:8" ht="12.75">
      <c r="A508" s="88"/>
      <c r="E508" s="183"/>
      <c r="H508" s="106"/>
    </row>
    <row r="509" spans="1:8" ht="12.75">
      <c r="A509" s="88"/>
      <c r="E509" s="183"/>
      <c r="H509" s="106"/>
    </row>
    <row r="510" spans="1:8" ht="12.75">
      <c r="A510" s="88"/>
      <c r="E510" s="183"/>
      <c r="H510" s="106"/>
    </row>
    <row r="511" spans="1:8" ht="12.75">
      <c r="A511" s="88"/>
      <c r="E511" s="183"/>
      <c r="H511" s="106"/>
    </row>
    <row r="512" spans="1:8" ht="12.75">
      <c r="A512" s="88"/>
      <c r="E512" s="183"/>
      <c r="H512" s="106"/>
    </row>
    <row r="513" spans="1:8" ht="12.75">
      <c r="A513" s="88"/>
      <c r="H513" s="106"/>
    </row>
    <row r="514" spans="1:8" ht="12.75">
      <c r="A514" s="88"/>
      <c r="H514" s="106"/>
    </row>
    <row r="515" spans="1:8" ht="12.75">
      <c r="A515" s="88"/>
      <c r="E515" s="183"/>
      <c r="H515" s="106"/>
    </row>
    <row r="516" spans="1:8" ht="12.75">
      <c r="A516" s="88"/>
      <c r="E516" s="183"/>
      <c r="H516" s="106"/>
    </row>
    <row r="517" spans="1:8" ht="12.75">
      <c r="A517" s="88"/>
      <c r="E517" s="183"/>
      <c r="H517" s="106"/>
    </row>
    <row r="518" spans="1:8" ht="12.75">
      <c r="A518" s="88"/>
      <c r="E518" s="183"/>
      <c r="H518" s="106"/>
    </row>
    <row r="519" spans="1:8" ht="12.75">
      <c r="A519" s="88"/>
      <c r="E519" s="183"/>
      <c r="H519" s="106"/>
    </row>
    <row r="520" spans="1:8" ht="12.75">
      <c r="A520" s="88"/>
      <c r="E520" s="183"/>
      <c r="H520" s="106"/>
    </row>
    <row r="521" spans="1:8" ht="12.75">
      <c r="A521" s="88"/>
      <c r="E521" s="183"/>
      <c r="H521" s="106"/>
    </row>
    <row r="522" spans="1:8" ht="12.75">
      <c r="A522" s="88"/>
      <c r="E522" s="183"/>
      <c r="H522" s="106"/>
    </row>
    <row r="523" spans="1:8" ht="12.75">
      <c r="A523" s="88"/>
      <c r="E523" s="183"/>
      <c r="H523" s="106"/>
    </row>
    <row r="524" spans="1:8" ht="12.75">
      <c r="A524" s="88"/>
      <c r="H524" s="106"/>
    </row>
    <row r="525" spans="1:8" ht="12.75">
      <c r="A525" s="88"/>
      <c r="E525" s="183"/>
      <c r="H525" s="106"/>
    </row>
    <row r="526" spans="1:8" ht="12.75">
      <c r="A526" s="88"/>
      <c r="E526" s="183"/>
      <c r="H526" s="106"/>
    </row>
    <row r="527" spans="1:8" ht="12.75">
      <c r="A527" s="88"/>
      <c r="E527" s="183"/>
      <c r="H527" s="106"/>
    </row>
    <row r="528" spans="1:8" ht="12.75">
      <c r="A528" s="88"/>
      <c r="H528" s="106"/>
    </row>
    <row r="529" spans="1:8" ht="12.75">
      <c r="A529" s="88"/>
      <c r="H529" s="106"/>
    </row>
    <row r="530" spans="1:8" ht="12.75">
      <c r="A530" s="88"/>
      <c r="E530" s="183"/>
      <c r="H530" s="106"/>
    </row>
    <row r="531" spans="1:8" ht="12.75">
      <c r="A531" s="88"/>
      <c r="E531" s="183"/>
      <c r="H531" s="106"/>
    </row>
    <row r="532" spans="1:8" ht="12.75">
      <c r="A532" s="88"/>
      <c r="E532" s="183"/>
      <c r="H532" s="106"/>
    </row>
    <row r="533" spans="1:8" ht="12.75">
      <c r="A533" s="88"/>
      <c r="E533" s="183"/>
      <c r="H533" s="106"/>
    </row>
    <row r="534" spans="1:8" ht="12.75">
      <c r="A534" s="88"/>
      <c r="E534" s="183"/>
      <c r="H534" s="106"/>
    </row>
    <row r="535" spans="1:8" ht="12.75">
      <c r="A535" s="88"/>
      <c r="E535" s="183"/>
      <c r="H535" s="106"/>
    </row>
    <row r="536" spans="1:8" ht="12.75">
      <c r="A536" s="88"/>
      <c r="E536" s="183"/>
      <c r="H536" s="106"/>
    </row>
    <row r="537" spans="1:8" ht="12.75">
      <c r="A537" s="88"/>
      <c r="E537" s="183"/>
      <c r="H537" s="106"/>
    </row>
    <row r="538" spans="1:8" ht="12.75">
      <c r="A538" s="88"/>
      <c r="E538" s="183"/>
      <c r="H538" s="106"/>
    </row>
    <row r="539" spans="1:8" ht="12.75">
      <c r="A539" s="88"/>
      <c r="E539" s="183"/>
      <c r="H539" s="106"/>
    </row>
    <row r="540" spans="1:8" ht="12.75">
      <c r="A540" s="88"/>
      <c r="E540" s="183"/>
      <c r="H540" s="106"/>
    </row>
    <row r="541" spans="1:8" ht="12.75">
      <c r="A541" s="88"/>
      <c r="C541" s="117"/>
      <c r="D541" s="112"/>
      <c r="E541" s="186"/>
      <c r="H541" s="106"/>
    </row>
    <row r="542" spans="1:8" ht="12.75">
      <c r="A542" s="88"/>
      <c r="H542" s="106"/>
    </row>
    <row r="543" spans="1:8" ht="12.75">
      <c r="A543" s="88"/>
      <c r="C543" s="118"/>
      <c r="D543" s="112"/>
      <c r="H543" s="106"/>
    </row>
    <row r="544" spans="1:8" ht="12.75">
      <c r="A544" s="88"/>
      <c r="H544" s="106"/>
    </row>
    <row r="545" spans="1:8" ht="12.75">
      <c r="A545" s="88"/>
      <c r="E545" s="183"/>
      <c r="H545" s="106"/>
    </row>
    <row r="546" spans="1:8" ht="12.75">
      <c r="A546" s="88"/>
      <c r="E546" s="183"/>
      <c r="H546" s="106"/>
    </row>
    <row r="547" spans="1:8" ht="12.75">
      <c r="A547" s="88"/>
      <c r="E547" s="183"/>
      <c r="H547" s="106"/>
    </row>
    <row r="548" spans="1:8" ht="12.75">
      <c r="A548" s="88"/>
      <c r="E548" s="183"/>
      <c r="H548" s="106"/>
    </row>
    <row r="549" spans="1:8" ht="12.75">
      <c r="A549" s="88"/>
      <c r="E549" s="183"/>
      <c r="H549" s="106"/>
    </row>
    <row r="550" spans="1:8" ht="12.75">
      <c r="A550" s="88"/>
      <c r="E550" s="183"/>
      <c r="H550" s="106"/>
    </row>
    <row r="551" spans="1:8" ht="12.75">
      <c r="A551" s="88"/>
      <c r="E551" s="183"/>
      <c r="H551" s="106"/>
    </row>
    <row r="552" spans="1:8" ht="12.75">
      <c r="A552" s="88"/>
      <c r="E552" s="183"/>
      <c r="H552" s="106"/>
    </row>
    <row r="553" spans="1:8" ht="12.75">
      <c r="A553" s="88"/>
      <c r="E553" s="183"/>
      <c r="H553" s="106"/>
    </row>
    <row r="554" spans="1:8" ht="12.75">
      <c r="A554" s="88"/>
      <c r="E554" s="183"/>
      <c r="H554" s="106"/>
    </row>
    <row r="555" spans="1:8" ht="12.75">
      <c r="A555" s="88"/>
      <c r="E555" s="183"/>
      <c r="H555" s="106"/>
    </row>
    <row r="556" spans="1:8" ht="12.75">
      <c r="A556" s="88"/>
      <c r="E556" s="183"/>
      <c r="H556" s="106"/>
    </row>
    <row r="557" spans="1:8" ht="12.75">
      <c r="A557" s="88"/>
      <c r="E557" s="183"/>
      <c r="H557" s="106"/>
    </row>
    <row r="558" spans="1:8" ht="12.75">
      <c r="A558" s="88"/>
      <c r="E558" s="183"/>
      <c r="H558" s="106"/>
    </row>
    <row r="559" spans="1:8" ht="12.75">
      <c r="A559" s="88"/>
      <c r="E559" s="183"/>
      <c r="H559" s="106"/>
    </row>
    <row r="560" spans="1:8" ht="12.75">
      <c r="A560" s="88"/>
      <c r="E560" s="183"/>
      <c r="H560" s="106"/>
    </row>
    <row r="561" spans="1:8" ht="12.75">
      <c r="A561" s="88"/>
      <c r="E561" s="183"/>
      <c r="H561" s="106"/>
    </row>
    <row r="562" spans="1:8" ht="12.75">
      <c r="A562" s="88"/>
      <c r="E562" s="183"/>
      <c r="H562" s="106"/>
    </row>
    <row r="563" spans="1:8" ht="12.75">
      <c r="A563" s="88"/>
      <c r="E563" s="183"/>
      <c r="H563" s="106"/>
    </row>
    <row r="564" spans="1:8" ht="12.75">
      <c r="A564" s="88"/>
      <c r="E564" s="183"/>
      <c r="H564" s="106"/>
    </row>
    <row r="565" spans="1:8" ht="12.75">
      <c r="A565" s="88"/>
      <c r="E565" s="183"/>
      <c r="H565" s="106"/>
    </row>
    <row r="566" spans="1:8" ht="12.75">
      <c r="A566" s="88"/>
      <c r="E566" s="183"/>
      <c r="H566" s="106"/>
    </row>
    <row r="567" spans="1:8" ht="12.75">
      <c r="A567" s="88"/>
      <c r="E567" s="183"/>
      <c r="H567" s="106"/>
    </row>
    <row r="568" spans="1:8" ht="12.75">
      <c r="A568" s="88"/>
      <c r="E568" s="183"/>
      <c r="H568" s="106"/>
    </row>
    <row r="569" spans="1:8" ht="12.75">
      <c r="A569" s="88"/>
      <c r="E569" s="183"/>
      <c r="H569" s="106"/>
    </row>
    <row r="570" spans="1:8" ht="12.75">
      <c r="A570" s="88"/>
      <c r="E570" s="183"/>
      <c r="H570" s="106"/>
    </row>
    <row r="571" spans="1:8" ht="12.75">
      <c r="A571" s="88"/>
      <c r="E571" s="183"/>
      <c r="H571" s="106"/>
    </row>
    <row r="572" spans="1:8" ht="12.75">
      <c r="A572" s="88"/>
      <c r="E572" s="183"/>
      <c r="H572" s="106"/>
    </row>
    <row r="573" spans="1:8" ht="12.75">
      <c r="A573" s="88"/>
      <c r="E573" s="183"/>
      <c r="H573" s="106"/>
    </row>
    <row r="574" spans="1:8" ht="12.75">
      <c r="A574" s="88"/>
      <c r="E574" s="183"/>
      <c r="H574" s="106"/>
    </row>
    <row r="575" spans="1:8" ht="12.75">
      <c r="A575" s="88"/>
      <c r="E575" s="183"/>
      <c r="H575" s="106"/>
    </row>
    <row r="576" spans="1:8" ht="12.75">
      <c r="A576" s="88"/>
      <c r="E576" s="183"/>
      <c r="H576" s="106"/>
    </row>
    <row r="577" spans="1:8" ht="12.75">
      <c r="A577" s="88"/>
      <c r="E577" s="183"/>
      <c r="H577" s="106"/>
    </row>
    <row r="578" spans="1:8" ht="12.75">
      <c r="A578" s="88"/>
      <c r="E578" s="183"/>
      <c r="H578" s="106"/>
    </row>
    <row r="579" spans="1:8" ht="12.75">
      <c r="A579" s="88"/>
      <c r="E579" s="183"/>
      <c r="H579" s="106"/>
    </row>
    <row r="580" spans="1:8" ht="12.75">
      <c r="A580" s="88"/>
      <c r="E580" s="183"/>
      <c r="H580" s="106"/>
    </row>
    <row r="581" spans="1:8" ht="12.75">
      <c r="A581" s="88"/>
      <c r="E581" s="183"/>
      <c r="H581" s="106"/>
    </row>
    <row r="582" spans="1:8" ht="12.75">
      <c r="A582" s="88"/>
      <c r="E582" s="183"/>
      <c r="H582" s="106"/>
    </row>
    <row r="583" spans="1:8" ht="12.75">
      <c r="A583" s="88"/>
      <c r="E583" s="183"/>
      <c r="H583" s="106"/>
    </row>
    <row r="584" spans="1:8" ht="12.75">
      <c r="A584" s="88"/>
      <c r="E584" s="183"/>
      <c r="H584" s="106"/>
    </row>
    <row r="585" spans="1:8" ht="12.75">
      <c r="A585" s="88"/>
      <c r="E585" s="183"/>
      <c r="H585" s="106"/>
    </row>
    <row r="586" spans="1:8" ht="12.75">
      <c r="A586" s="88"/>
      <c r="E586" s="183"/>
      <c r="H586" s="106"/>
    </row>
    <row r="587" spans="1:8" ht="12.75">
      <c r="A587" s="88"/>
      <c r="C587" s="117"/>
      <c r="D587" s="112"/>
      <c r="E587" s="186"/>
      <c r="H587" s="106"/>
    </row>
    <row r="588" spans="1:8" ht="12.75">
      <c r="A588" s="88"/>
      <c r="E588" s="183"/>
      <c r="H588" s="106"/>
    </row>
    <row r="589" spans="1:8" ht="12.75">
      <c r="A589" s="88"/>
      <c r="C589" s="118"/>
      <c r="D589" s="112"/>
      <c r="H589" s="106"/>
    </row>
    <row r="590" spans="1:8" ht="12.75">
      <c r="A590" s="88"/>
      <c r="C590" s="118"/>
      <c r="D590" s="112"/>
      <c r="H590" s="106"/>
    </row>
    <row r="591" spans="1:8" ht="12.75">
      <c r="A591" s="88"/>
      <c r="H591" s="106"/>
    </row>
    <row r="592" spans="1:8" ht="12.75">
      <c r="A592" s="88"/>
      <c r="E592" s="183"/>
      <c r="H592" s="106"/>
    </row>
    <row r="593" spans="1:8" ht="12.75">
      <c r="A593" s="88"/>
      <c r="E593" s="183"/>
      <c r="H593" s="106"/>
    </row>
    <row r="594" spans="1:8" ht="12.75">
      <c r="A594" s="88"/>
      <c r="E594" s="183"/>
      <c r="H594" s="106"/>
    </row>
    <row r="595" spans="1:8" ht="12.75">
      <c r="A595" s="88"/>
      <c r="E595" s="183"/>
      <c r="H595" s="106"/>
    </row>
    <row r="596" spans="1:8" ht="12.75">
      <c r="A596" s="88"/>
      <c r="E596" s="183"/>
      <c r="H596" s="106"/>
    </row>
    <row r="597" spans="1:8" ht="12.75">
      <c r="A597" s="88"/>
      <c r="E597" s="183"/>
      <c r="H597" s="106"/>
    </row>
    <row r="598" spans="1:8" ht="12.75">
      <c r="A598" s="88"/>
      <c r="E598" s="183"/>
      <c r="H598" s="106"/>
    </row>
    <row r="599" spans="1:8" ht="12.75">
      <c r="A599" s="88"/>
      <c r="E599" s="183"/>
      <c r="H599" s="106"/>
    </row>
    <row r="600" spans="1:8" ht="12.75">
      <c r="A600" s="88"/>
      <c r="E600" s="183"/>
      <c r="H600" s="106"/>
    </row>
    <row r="601" spans="1:8" ht="12.75">
      <c r="A601" s="88"/>
      <c r="E601" s="183"/>
      <c r="H601" s="106"/>
    </row>
    <row r="602" spans="1:8" ht="12.75">
      <c r="A602" s="88"/>
      <c r="E602" s="183"/>
      <c r="H602" s="106"/>
    </row>
    <row r="603" spans="1:8" ht="12.75">
      <c r="A603" s="88"/>
      <c r="E603" s="183"/>
      <c r="H603" s="106"/>
    </row>
    <row r="604" spans="1:8" ht="12.75">
      <c r="A604" s="88"/>
      <c r="E604" s="183"/>
      <c r="H604" s="106"/>
    </row>
    <row r="605" spans="1:8" ht="12.75">
      <c r="A605" s="88"/>
      <c r="E605" s="183"/>
      <c r="H605" s="106"/>
    </row>
    <row r="606" spans="1:8" ht="12.75">
      <c r="A606" s="88"/>
      <c r="E606" s="183"/>
      <c r="H606" s="106"/>
    </row>
    <row r="607" spans="1:8" ht="12.75">
      <c r="A607" s="88"/>
      <c r="E607" s="183"/>
      <c r="H607" s="106"/>
    </row>
    <row r="608" spans="1:8" ht="12.75">
      <c r="A608" s="88"/>
      <c r="E608" s="183"/>
      <c r="H608" s="106"/>
    </row>
    <row r="609" spans="1:8" ht="12.75">
      <c r="A609" s="88"/>
      <c r="E609" s="183"/>
      <c r="H609" s="106"/>
    </row>
    <row r="610" spans="1:8" ht="12.75">
      <c r="A610" s="88"/>
      <c r="E610" s="183"/>
      <c r="H610" s="106"/>
    </row>
    <row r="611" spans="1:8" ht="12.75">
      <c r="A611" s="88"/>
      <c r="E611" s="183"/>
      <c r="H611" s="106"/>
    </row>
    <row r="612" spans="1:8" ht="12.75">
      <c r="A612" s="88"/>
      <c r="E612" s="183"/>
      <c r="H612" s="106"/>
    </row>
    <row r="613" spans="1:8" ht="12.75">
      <c r="A613" s="88"/>
      <c r="E613" s="183"/>
      <c r="H613" s="106"/>
    </row>
    <row r="614" spans="1:8" ht="12.75">
      <c r="A614" s="88"/>
      <c r="E614" s="183"/>
      <c r="H614" s="106"/>
    </row>
    <row r="615" spans="1:8" ht="12.75">
      <c r="A615" s="88"/>
      <c r="E615" s="183"/>
      <c r="H615" s="106"/>
    </row>
    <row r="616" spans="1:8" ht="12.75">
      <c r="A616" s="88"/>
      <c r="E616" s="183"/>
      <c r="H616" s="106"/>
    </row>
    <row r="617" spans="1:8" ht="12.75">
      <c r="A617" s="88"/>
      <c r="E617" s="183"/>
      <c r="H617" s="106"/>
    </row>
    <row r="618" spans="1:8" ht="12.75">
      <c r="A618" s="88"/>
      <c r="E618" s="183"/>
      <c r="H618" s="106"/>
    </row>
    <row r="619" spans="1:8" ht="12.75">
      <c r="A619" s="88"/>
      <c r="E619" s="183"/>
      <c r="H619" s="106"/>
    </row>
    <row r="620" spans="1:8" ht="12.75">
      <c r="A620" s="88"/>
      <c r="E620" s="183"/>
      <c r="H620" s="106"/>
    </row>
    <row r="621" spans="1:8" ht="12.75">
      <c r="A621" s="88"/>
      <c r="E621" s="183"/>
      <c r="H621" s="106"/>
    </row>
    <row r="622" spans="1:8" ht="12.75">
      <c r="A622" s="88"/>
      <c r="E622" s="183"/>
      <c r="H622" s="106"/>
    </row>
    <row r="623" spans="1:8" ht="12.75">
      <c r="A623" s="88"/>
      <c r="E623" s="183"/>
      <c r="H623" s="106"/>
    </row>
    <row r="624" spans="1:8" ht="12.75">
      <c r="A624" s="88"/>
      <c r="E624" s="183"/>
      <c r="H624" s="106"/>
    </row>
    <row r="625" spans="1:8" ht="12.75">
      <c r="A625" s="88"/>
      <c r="E625" s="183"/>
      <c r="H625" s="106"/>
    </row>
    <row r="626" spans="1:8" ht="12.75">
      <c r="A626" s="88"/>
      <c r="E626" s="183"/>
      <c r="H626" s="106"/>
    </row>
    <row r="627" spans="1:8" ht="12.75">
      <c r="A627" s="88"/>
      <c r="E627" s="183"/>
      <c r="H627" s="106"/>
    </row>
    <row r="628" spans="1:8" ht="12.75">
      <c r="A628" s="88"/>
      <c r="E628" s="183"/>
      <c r="H628" s="106"/>
    </row>
    <row r="629" spans="1:8" ht="12.75">
      <c r="A629" s="88"/>
      <c r="E629" s="183"/>
      <c r="H629" s="106"/>
    </row>
    <row r="630" spans="1:8" ht="12.75">
      <c r="A630" s="88"/>
      <c r="E630" s="183"/>
      <c r="H630" s="106"/>
    </row>
    <row r="631" spans="1:8" ht="12.75">
      <c r="A631" s="88"/>
      <c r="E631" s="183"/>
      <c r="H631" s="106"/>
    </row>
    <row r="632" spans="1:8" ht="12.75">
      <c r="A632" s="88"/>
      <c r="E632" s="183"/>
      <c r="H632" s="106"/>
    </row>
    <row r="633" spans="1:8" ht="12.75">
      <c r="A633" s="88"/>
      <c r="C633" s="117"/>
      <c r="D633" s="112"/>
      <c r="E633" s="186"/>
      <c r="H633" s="106"/>
    </row>
    <row r="634" spans="1:8" ht="12.75">
      <c r="A634" s="88"/>
      <c r="C634" s="117"/>
      <c r="D634" s="112"/>
      <c r="E634" s="186"/>
      <c r="H634" s="106"/>
    </row>
    <row r="635" spans="1:8" ht="12.75">
      <c r="A635" s="88"/>
      <c r="C635" s="16"/>
      <c r="D635" s="112"/>
      <c r="F635" s="307"/>
      <c r="G635" s="105"/>
      <c r="H635" s="106"/>
    </row>
    <row r="636" spans="1:8" s="116" customFormat="1" ht="12">
      <c r="A636" s="88"/>
      <c r="B636" s="81"/>
      <c r="C636" s="4"/>
      <c r="D636" s="123"/>
      <c r="E636" s="183"/>
      <c r="F636" s="191"/>
      <c r="G636" s="111"/>
      <c r="H636" s="124"/>
    </row>
    <row r="637" spans="1:8" s="116" customFormat="1" ht="12">
      <c r="A637" s="88"/>
      <c r="B637" s="81"/>
      <c r="C637" s="4"/>
      <c r="D637" s="123"/>
      <c r="E637" s="183"/>
      <c r="F637" s="191"/>
      <c r="G637" s="111"/>
      <c r="H637" s="124"/>
    </row>
    <row r="638" spans="1:8" s="116" customFormat="1" ht="12">
      <c r="A638" s="88"/>
      <c r="B638" s="81"/>
      <c r="C638" s="4"/>
      <c r="D638" s="123"/>
      <c r="E638" s="183"/>
      <c r="F638" s="191"/>
      <c r="G638" s="111"/>
      <c r="H638" s="124"/>
    </row>
    <row r="639" spans="1:8" s="116" customFormat="1" ht="12">
      <c r="A639" s="88"/>
      <c r="B639" s="81"/>
      <c r="C639" s="4"/>
      <c r="D639" s="123"/>
      <c r="E639" s="183"/>
      <c r="F639" s="191"/>
      <c r="G639" s="111"/>
      <c r="H639" s="124"/>
    </row>
    <row r="640" spans="1:8" s="116" customFormat="1" ht="12">
      <c r="A640" s="88"/>
      <c r="B640" s="81"/>
      <c r="C640" s="4"/>
      <c r="D640" s="123"/>
      <c r="E640" s="183"/>
      <c r="F640" s="191"/>
      <c r="G640" s="111"/>
      <c r="H640" s="124"/>
    </row>
    <row r="641" spans="1:8" s="116" customFormat="1" ht="12">
      <c r="A641" s="88"/>
      <c r="B641" s="81"/>
      <c r="C641" s="4"/>
      <c r="D641" s="123"/>
      <c r="E641" s="183"/>
      <c r="F641" s="191"/>
      <c r="G641" s="111"/>
      <c r="H641" s="124"/>
    </row>
    <row r="642" spans="1:8" ht="12.75">
      <c r="A642" s="88"/>
      <c r="C642" s="125"/>
      <c r="D642" s="112"/>
      <c r="F642" s="307"/>
      <c r="G642" s="126"/>
      <c r="H642" s="106"/>
    </row>
    <row r="643" spans="1:9" ht="12.75">
      <c r="A643" s="88"/>
      <c r="B643" s="127"/>
      <c r="C643" s="128"/>
      <c r="D643" s="107"/>
      <c r="E643" s="188"/>
      <c r="F643" s="184"/>
      <c r="G643" s="120"/>
      <c r="H643" s="104"/>
      <c r="I643" s="119"/>
    </row>
    <row r="644" spans="1:8" ht="12.75">
      <c r="A644" s="88"/>
      <c r="B644" s="129"/>
      <c r="C644" s="130"/>
      <c r="D644" s="131"/>
      <c r="E644" s="87"/>
      <c r="F644" s="184"/>
      <c r="G644" s="103"/>
      <c r="H644" s="108"/>
    </row>
    <row r="645" spans="1:8" ht="12.75">
      <c r="A645" s="88"/>
      <c r="B645" s="129"/>
      <c r="C645" s="130"/>
      <c r="D645" s="131"/>
      <c r="E645" s="185"/>
      <c r="F645" s="184"/>
      <c r="G645" s="110"/>
      <c r="H645" s="108"/>
    </row>
    <row r="646" spans="1:8" ht="12.75">
      <c r="A646" s="88"/>
      <c r="B646" s="129"/>
      <c r="C646" s="130"/>
      <c r="D646" s="131"/>
      <c r="E646" s="185"/>
      <c r="F646" s="184"/>
      <c r="G646" s="110"/>
      <c r="H646" s="108"/>
    </row>
    <row r="647" spans="1:8" ht="12.75">
      <c r="A647" s="88"/>
      <c r="B647" s="107"/>
      <c r="C647" s="130"/>
      <c r="D647" s="131"/>
      <c r="E647" s="185"/>
      <c r="F647" s="184"/>
      <c r="G647" s="103"/>
      <c r="H647" s="108"/>
    </row>
    <row r="648" spans="1:8" ht="12.75">
      <c r="A648" s="88"/>
      <c r="C648" s="130"/>
      <c r="D648" s="131"/>
      <c r="E648" s="185"/>
      <c r="H648" s="106"/>
    </row>
    <row r="649" spans="1:8" ht="12.75">
      <c r="A649" s="88"/>
      <c r="C649" s="130"/>
      <c r="D649" s="131"/>
      <c r="E649" s="185"/>
      <c r="H649" s="106"/>
    </row>
    <row r="650" spans="1:8" ht="12.75">
      <c r="A650" s="88"/>
      <c r="C650" s="117"/>
      <c r="D650" s="132"/>
      <c r="E650" s="82"/>
      <c r="H650" s="106"/>
    </row>
    <row r="651" spans="1:8" ht="12.75">
      <c r="A651" s="88"/>
      <c r="B651" s="107"/>
      <c r="D651" s="133"/>
      <c r="E651" s="189"/>
      <c r="G651" s="111"/>
      <c r="H651" s="106"/>
    </row>
    <row r="652" spans="1:8" ht="12.75">
      <c r="A652" s="88"/>
      <c r="B652" s="107"/>
      <c r="D652" s="133"/>
      <c r="E652" s="190"/>
      <c r="G652" s="111"/>
      <c r="H652" s="106"/>
    </row>
    <row r="653" spans="1:8" ht="12.75">
      <c r="A653" s="88"/>
      <c r="B653" s="107"/>
      <c r="D653" s="133"/>
      <c r="E653" s="189"/>
      <c r="G653" s="111"/>
      <c r="H653" s="106"/>
    </row>
    <row r="654" spans="1:7" ht="12.75">
      <c r="A654" s="88"/>
      <c r="B654" s="107"/>
      <c r="E654" s="191"/>
      <c r="G654" s="111"/>
    </row>
    <row r="655" spans="1:7" ht="12.75">
      <c r="A655" s="88"/>
      <c r="B655" s="127"/>
      <c r="D655" s="127"/>
      <c r="E655" s="192"/>
      <c r="G655" s="111"/>
    </row>
    <row r="656" ht="12.75">
      <c r="A656" s="88"/>
    </row>
    <row r="657" spans="1:7" ht="12.75">
      <c r="A657" s="88"/>
      <c r="C657" s="16"/>
      <c r="D657" s="134"/>
      <c r="E657" s="135"/>
      <c r="F657" s="308"/>
      <c r="G657" s="136"/>
    </row>
    <row r="658" spans="1:7" ht="12.75">
      <c r="A658" s="88"/>
      <c r="C658" s="16"/>
      <c r="D658" s="134"/>
      <c r="E658" s="135"/>
      <c r="F658" s="137"/>
      <c r="G658" s="138"/>
    </row>
    <row r="659" spans="1:7" ht="12.75">
      <c r="A659" s="88"/>
      <c r="C659" s="16"/>
      <c r="D659" s="134"/>
      <c r="E659" s="135"/>
      <c r="F659" s="137"/>
      <c r="G659" s="138"/>
    </row>
    <row r="660" spans="1:7" ht="12.75">
      <c r="A660" s="88"/>
      <c r="C660" s="4"/>
      <c r="D660" s="139"/>
      <c r="E660" s="193"/>
      <c r="F660" s="309"/>
      <c r="G660" s="140"/>
    </row>
    <row r="661" spans="1:7" ht="12.75">
      <c r="A661" s="88"/>
      <c r="C661" s="4"/>
      <c r="D661" s="139"/>
      <c r="E661" s="193"/>
      <c r="F661" s="309"/>
      <c r="G661" s="140"/>
    </row>
    <row r="662" spans="1:7" ht="12.75">
      <c r="A662" s="88"/>
      <c r="C662" s="141"/>
      <c r="D662" s="142"/>
      <c r="E662" s="193"/>
      <c r="F662" s="309"/>
      <c r="G662" s="140"/>
    </row>
    <row r="663" spans="1:7" ht="12.75">
      <c r="A663" s="88"/>
      <c r="D663" s="142"/>
      <c r="E663" s="193"/>
      <c r="F663" s="309"/>
      <c r="G663" s="140"/>
    </row>
    <row r="664" spans="1:7" ht="12.75">
      <c r="A664" s="88"/>
      <c r="C664" s="141"/>
      <c r="D664" s="142"/>
      <c r="E664" s="193"/>
      <c r="F664" s="309"/>
      <c r="G664" s="140"/>
    </row>
    <row r="665" spans="1:7" ht="12.75">
      <c r="A665" s="88"/>
      <c r="D665" s="142"/>
      <c r="E665" s="194"/>
      <c r="F665" s="310"/>
      <c r="G665" s="140"/>
    </row>
    <row r="666" spans="1:7" ht="12.75">
      <c r="A666" s="88"/>
      <c r="D666" s="142"/>
      <c r="E666" s="194"/>
      <c r="F666" s="309"/>
      <c r="G666" s="140"/>
    </row>
    <row r="667" spans="1:47" s="85" customFormat="1" ht="12.75">
      <c r="A667" s="88"/>
      <c r="B667" s="81"/>
      <c r="C667" s="141"/>
      <c r="D667" s="142"/>
      <c r="E667" s="194"/>
      <c r="F667" s="309"/>
      <c r="G667" s="140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</row>
    <row r="668" spans="1:47" s="85" customFormat="1" ht="12.75">
      <c r="A668" s="88"/>
      <c r="B668" s="81"/>
      <c r="C668" s="141"/>
      <c r="D668" s="142"/>
      <c r="E668" s="193"/>
      <c r="F668" s="309"/>
      <c r="G668" s="140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</row>
    <row r="669" spans="1:47" s="85" customFormat="1" ht="12.75">
      <c r="A669" s="88"/>
      <c r="B669" s="81"/>
      <c r="C669" s="141"/>
      <c r="D669" s="142"/>
      <c r="E669" s="193"/>
      <c r="F669" s="309"/>
      <c r="G669" s="140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</row>
    <row r="670" spans="1:47" s="85" customFormat="1" ht="12.75">
      <c r="A670" s="88"/>
      <c r="B670" s="81"/>
      <c r="C670" s="143"/>
      <c r="D670" s="144"/>
      <c r="E670" s="195"/>
      <c r="F670" s="192"/>
      <c r="G670" s="13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</row>
    <row r="671" spans="1:47" s="85" customFormat="1" ht="12.75">
      <c r="A671" s="88"/>
      <c r="B671" s="81"/>
      <c r="C671" s="145"/>
      <c r="D671" s="144"/>
      <c r="E671" s="196"/>
      <c r="F671" s="309"/>
      <c r="G671" s="14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</row>
    <row r="672" spans="1:47" s="85" customFormat="1" ht="12.75">
      <c r="A672" s="88"/>
      <c r="B672" s="81"/>
      <c r="C672" s="147"/>
      <c r="D672" s="144"/>
      <c r="E672" s="196"/>
      <c r="F672" s="309"/>
      <c r="G672" s="14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</row>
    <row r="673" spans="1:47" s="85" customFormat="1" ht="12.75">
      <c r="A673" s="88"/>
      <c r="B673" s="81"/>
      <c r="C673" s="115"/>
      <c r="D673" s="123"/>
      <c r="E673" s="196"/>
      <c r="F673" s="309"/>
      <c r="G673" s="140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</row>
    <row r="674" spans="1:47" s="85" customFormat="1" ht="12.75">
      <c r="A674" s="88"/>
      <c r="B674" s="81"/>
      <c r="C674" s="115"/>
      <c r="D674" s="123"/>
      <c r="E674" s="196"/>
      <c r="F674" s="309"/>
      <c r="G674" s="140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</row>
    <row r="675" spans="1:47" s="85" customFormat="1" ht="12.75">
      <c r="A675" s="88"/>
      <c r="B675" s="81"/>
      <c r="C675" s="115"/>
      <c r="D675" s="123"/>
      <c r="E675" s="196"/>
      <c r="F675" s="309"/>
      <c r="G675" s="140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</row>
    <row r="676" spans="1:47" s="85" customFormat="1" ht="12.75">
      <c r="A676" s="88"/>
      <c r="B676" s="81"/>
      <c r="C676" s="115"/>
      <c r="D676" s="123"/>
      <c r="E676" s="196"/>
      <c r="F676" s="309"/>
      <c r="G676" s="140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</row>
    <row r="677" spans="1:47" s="85" customFormat="1" ht="12.75">
      <c r="A677" s="88"/>
      <c r="B677" s="81"/>
      <c r="C677" s="115"/>
      <c r="D677" s="123"/>
      <c r="E677" s="196"/>
      <c r="F677" s="309"/>
      <c r="G677" s="140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</row>
    <row r="678" spans="1:47" s="85" customFormat="1" ht="12.75">
      <c r="A678" s="88"/>
      <c r="B678" s="81"/>
      <c r="C678" s="115"/>
      <c r="D678" s="142"/>
      <c r="E678" s="196"/>
      <c r="F678" s="309"/>
      <c r="G678" s="140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</row>
    <row r="679" spans="1:47" s="85" customFormat="1" ht="12.75">
      <c r="A679" s="88"/>
      <c r="B679" s="81"/>
      <c r="C679" s="115"/>
      <c r="D679" s="142"/>
      <c r="E679" s="196"/>
      <c r="F679" s="309"/>
      <c r="G679" s="140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</row>
    <row r="680" spans="1:47" s="85" customFormat="1" ht="12.75">
      <c r="A680" s="88"/>
      <c r="B680" s="81"/>
      <c r="C680" s="115"/>
      <c r="D680" s="142"/>
      <c r="E680" s="196"/>
      <c r="F680" s="309"/>
      <c r="G680" s="140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</row>
    <row r="681" spans="1:47" s="85" customFormat="1" ht="12.75">
      <c r="A681" s="88"/>
      <c r="B681" s="81"/>
      <c r="C681" s="141"/>
      <c r="D681" s="142"/>
      <c r="E681" s="196"/>
      <c r="F681" s="311"/>
      <c r="G681" s="140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</row>
    <row r="682" spans="1:47" s="85" customFormat="1" ht="12.75">
      <c r="A682" s="88"/>
      <c r="B682" s="81"/>
      <c r="C682" s="115"/>
      <c r="D682" s="142"/>
      <c r="E682" s="196"/>
      <c r="F682" s="309"/>
      <c r="G682" s="140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</row>
    <row r="683" spans="1:47" s="85" customFormat="1" ht="12.75">
      <c r="A683" s="88"/>
      <c r="B683" s="81"/>
      <c r="C683" s="145"/>
      <c r="D683" s="134"/>
      <c r="E683" s="135"/>
      <c r="F683" s="137"/>
      <c r="G683" s="138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</row>
    <row r="684" spans="1:47" s="85" customFormat="1" ht="12.75">
      <c r="A684" s="88"/>
      <c r="B684" s="81"/>
      <c r="C684" s="118"/>
      <c r="D684" s="148"/>
      <c r="E684" s="197"/>
      <c r="F684" s="312"/>
      <c r="G684" s="149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</row>
    <row r="685" spans="1:47" s="85" customFormat="1" ht="12.75">
      <c r="A685" s="88"/>
      <c r="B685" s="81"/>
      <c r="C685" s="147"/>
      <c r="D685" s="148"/>
      <c r="E685" s="197"/>
      <c r="F685" s="312"/>
      <c r="G685" s="149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</row>
    <row r="686" spans="1:47" s="85" customFormat="1" ht="12.75">
      <c r="A686" s="88"/>
      <c r="B686" s="81"/>
      <c r="C686" s="115"/>
      <c r="D686" s="150"/>
      <c r="E686" s="197"/>
      <c r="F686" s="312"/>
      <c r="G686" s="140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</row>
    <row r="687" spans="1:47" s="85" customFormat="1" ht="12.75">
      <c r="A687" s="88"/>
      <c r="B687" s="81"/>
      <c r="C687" s="151"/>
      <c r="D687" s="150"/>
      <c r="E687" s="197"/>
      <c r="F687" s="312"/>
      <c r="G687" s="140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</row>
    <row r="688" spans="1:47" s="85" customFormat="1" ht="12.75">
      <c r="A688" s="88"/>
      <c r="B688" s="81"/>
      <c r="C688" s="151"/>
      <c r="D688" s="150"/>
      <c r="E688" s="197"/>
      <c r="F688" s="312"/>
      <c r="G688" s="140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</row>
    <row r="689" spans="1:47" s="85" customFormat="1" ht="12.75">
      <c r="A689" s="88"/>
      <c r="B689" s="81"/>
      <c r="C689" s="151"/>
      <c r="D689" s="150"/>
      <c r="E689" s="197"/>
      <c r="F689" s="312"/>
      <c r="G689" s="140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</row>
    <row r="690" spans="1:47" s="85" customFormat="1" ht="12.75">
      <c r="A690" s="88"/>
      <c r="B690" s="81"/>
      <c r="C690" s="152"/>
      <c r="D690" s="150"/>
      <c r="E690" s="197"/>
      <c r="F690" s="312"/>
      <c r="G690" s="140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</row>
    <row r="691" spans="1:47" s="85" customFormat="1" ht="12.75">
      <c r="A691" s="88"/>
      <c r="B691" s="81"/>
      <c r="C691" s="151"/>
      <c r="D691" s="150"/>
      <c r="E691" s="197"/>
      <c r="F691" s="312"/>
      <c r="G691" s="140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</row>
    <row r="692" spans="1:47" s="85" customFormat="1" ht="12.75">
      <c r="A692" s="88"/>
      <c r="B692" s="81"/>
      <c r="C692" s="151"/>
      <c r="D692" s="123"/>
      <c r="E692" s="197"/>
      <c r="F692" s="312"/>
      <c r="G692" s="140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</row>
    <row r="693" spans="1:47" s="85" customFormat="1" ht="12.75">
      <c r="A693" s="88"/>
      <c r="B693" s="81"/>
      <c r="C693" s="151"/>
      <c r="D693" s="150"/>
      <c r="E693" s="197"/>
      <c r="F693" s="312"/>
      <c r="G693" s="140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</row>
    <row r="694" spans="1:47" s="85" customFormat="1" ht="12.75">
      <c r="A694" s="88"/>
      <c r="B694" s="81"/>
      <c r="C694" s="153"/>
      <c r="D694" s="150"/>
      <c r="E694" s="197"/>
      <c r="F694" s="312"/>
      <c r="G694" s="140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</row>
    <row r="695" spans="1:47" s="85" customFormat="1" ht="12.75">
      <c r="A695" s="88"/>
      <c r="B695" s="81"/>
      <c r="C695" s="151"/>
      <c r="D695" s="150"/>
      <c r="E695" s="197"/>
      <c r="F695" s="312"/>
      <c r="G695" s="140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</row>
    <row r="696" spans="1:47" s="85" customFormat="1" ht="12.75">
      <c r="A696" s="88"/>
      <c r="B696" s="81"/>
      <c r="C696" s="115"/>
      <c r="D696" s="123"/>
      <c r="E696" s="197"/>
      <c r="F696" s="312"/>
      <c r="G696" s="140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</row>
    <row r="697" spans="1:47" s="85" customFormat="1" ht="12.75">
      <c r="A697" s="88"/>
      <c r="B697" s="81"/>
      <c r="C697" s="115"/>
      <c r="D697" s="123"/>
      <c r="E697" s="197"/>
      <c r="F697" s="312"/>
      <c r="G697" s="140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</row>
    <row r="698" spans="1:47" s="85" customFormat="1" ht="12.75">
      <c r="A698" s="88"/>
      <c r="B698" s="81"/>
      <c r="C698" s="115"/>
      <c r="D698" s="123"/>
      <c r="E698" s="197"/>
      <c r="F698" s="312"/>
      <c r="G698" s="149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</row>
    <row r="699" spans="1:47" s="85" customFormat="1" ht="12.75">
      <c r="A699" s="88"/>
      <c r="B699" s="81"/>
      <c r="C699" s="115"/>
      <c r="D699" s="123"/>
      <c r="E699" s="197"/>
      <c r="F699" s="312"/>
      <c r="G699" s="149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</row>
    <row r="700" spans="1:47" s="85" customFormat="1" ht="12.75">
      <c r="A700" s="88"/>
      <c r="B700" s="81"/>
      <c r="C700" s="141"/>
      <c r="D700" s="142"/>
      <c r="E700" s="196"/>
      <c r="F700" s="311"/>
      <c r="G700" s="140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</row>
    <row r="701" spans="1:47" s="85" customFormat="1" ht="12.75">
      <c r="A701" s="88"/>
      <c r="B701" s="81"/>
      <c r="C701" s="115"/>
      <c r="D701" s="142"/>
      <c r="E701" s="196"/>
      <c r="F701" s="311"/>
      <c r="G701" s="140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</row>
    <row r="702" spans="1:47" s="85" customFormat="1" ht="12.75">
      <c r="A702" s="88"/>
      <c r="B702" s="81"/>
      <c r="C702" s="115"/>
      <c r="D702" s="142"/>
      <c r="E702" s="196"/>
      <c r="F702" s="311"/>
      <c r="G702" s="140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</row>
    <row r="703" spans="1:47" s="85" customFormat="1" ht="12.75">
      <c r="A703" s="88"/>
      <c r="B703" s="81"/>
      <c r="C703" s="115"/>
      <c r="D703" s="142"/>
      <c r="E703" s="196"/>
      <c r="F703" s="311"/>
      <c r="G703" s="140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</row>
    <row r="704" spans="1:47" s="85" customFormat="1" ht="12.75">
      <c r="A704" s="88"/>
      <c r="B704" s="81"/>
      <c r="C704" s="141"/>
      <c r="D704" s="142"/>
      <c r="E704" s="196"/>
      <c r="F704" s="311"/>
      <c r="G704" s="140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</row>
    <row r="705" spans="1:47" s="85" customFormat="1" ht="12.75">
      <c r="A705" s="88"/>
      <c r="B705" s="81"/>
      <c r="C705" s="145"/>
      <c r="D705" s="134"/>
      <c r="E705" s="135"/>
      <c r="F705" s="137"/>
      <c r="G705" s="138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</row>
    <row r="706" spans="1:47" s="85" customFormat="1" ht="12.75">
      <c r="A706" s="88"/>
      <c r="B706" s="81"/>
      <c r="C706" s="16"/>
      <c r="D706" s="134"/>
      <c r="E706" s="135"/>
      <c r="F706" s="312"/>
      <c r="G706" s="154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</row>
    <row r="707" spans="1:47" s="85" customFormat="1" ht="12.75">
      <c r="A707" s="88"/>
      <c r="B707" s="81"/>
      <c r="C707" s="147"/>
      <c r="D707" s="148"/>
      <c r="E707" s="197"/>
      <c r="F707" s="312"/>
      <c r="G707" s="149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</row>
    <row r="708" spans="1:47" s="85" customFormat="1" ht="12.75">
      <c r="A708" s="88"/>
      <c r="B708" s="81"/>
      <c r="C708" s="115"/>
      <c r="D708" s="123"/>
      <c r="E708" s="197"/>
      <c r="F708" s="312"/>
      <c r="G708" s="140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6"/>
      <c r="AU708" s="86"/>
    </row>
    <row r="709" spans="1:47" s="85" customFormat="1" ht="12.75">
      <c r="A709" s="88"/>
      <c r="B709" s="81"/>
      <c r="C709" s="115"/>
      <c r="D709" s="123"/>
      <c r="E709" s="197"/>
      <c r="F709" s="312"/>
      <c r="G709" s="140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86"/>
      <c r="AP709" s="86"/>
      <c r="AQ709" s="86"/>
      <c r="AR709" s="86"/>
      <c r="AS709" s="86"/>
      <c r="AT709" s="86"/>
      <c r="AU709" s="86"/>
    </row>
    <row r="710" spans="1:47" s="85" customFormat="1" ht="12.75">
      <c r="A710" s="88"/>
      <c r="B710" s="81"/>
      <c r="C710" s="115"/>
      <c r="D710" s="123"/>
      <c r="E710" s="197"/>
      <c r="F710" s="312"/>
      <c r="G710" s="140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86"/>
      <c r="AP710" s="86"/>
      <c r="AQ710" s="86"/>
      <c r="AR710" s="86"/>
      <c r="AS710" s="86"/>
      <c r="AT710" s="86"/>
      <c r="AU710" s="86"/>
    </row>
    <row r="711" spans="1:47" s="85" customFormat="1" ht="12.75">
      <c r="A711" s="88"/>
      <c r="B711" s="81"/>
      <c r="C711" s="115"/>
      <c r="D711" s="123"/>
      <c r="E711" s="197"/>
      <c r="F711" s="312"/>
      <c r="G711" s="140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6"/>
      <c r="AQ711" s="86"/>
      <c r="AR711" s="86"/>
      <c r="AS711" s="86"/>
      <c r="AT711" s="86"/>
      <c r="AU711" s="86"/>
    </row>
    <row r="712" spans="1:47" s="85" customFormat="1" ht="12.75">
      <c r="A712" s="88"/>
      <c r="B712" s="81"/>
      <c r="C712" s="115"/>
      <c r="D712" s="123"/>
      <c r="E712" s="197"/>
      <c r="F712" s="312"/>
      <c r="G712" s="140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86"/>
      <c r="AP712" s="86"/>
      <c r="AQ712" s="86"/>
      <c r="AR712" s="86"/>
      <c r="AS712" s="86"/>
      <c r="AT712" s="86"/>
      <c r="AU712" s="86"/>
    </row>
    <row r="713" spans="1:47" s="85" customFormat="1" ht="12.75">
      <c r="A713" s="88"/>
      <c r="B713" s="81"/>
      <c r="C713" s="115"/>
      <c r="D713" s="123"/>
      <c r="E713" s="197"/>
      <c r="F713" s="312"/>
      <c r="G713" s="140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86"/>
      <c r="AP713" s="86"/>
      <c r="AQ713" s="86"/>
      <c r="AR713" s="86"/>
      <c r="AS713" s="86"/>
      <c r="AT713" s="86"/>
      <c r="AU713" s="86"/>
    </row>
    <row r="714" spans="1:47" s="85" customFormat="1" ht="12.75">
      <c r="A714" s="88"/>
      <c r="B714" s="81"/>
      <c r="C714" s="145"/>
      <c r="D714" s="134"/>
      <c r="E714" s="135"/>
      <c r="F714" s="137"/>
      <c r="G714" s="138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  <c r="AM714" s="86"/>
      <c r="AN714" s="86"/>
      <c r="AO714" s="86"/>
      <c r="AP714" s="86"/>
      <c r="AQ714" s="86"/>
      <c r="AR714" s="86"/>
      <c r="AS714" s="86"/>
      <c r="AT714" s="86"/>
      <c r="AU714" s="86"/>
    </row>
    <row r="715" spans="1:47" s="85" customFormat="1" ht="12.75">
      <c r="A715" s="88"/>
      <c r="B715" s="81"/>
      <c r="C715" s="109"/>
      <c r="D715" s="155"/>
      <c r="E715" s="156"/>
      <c r="F715" s="312"/>
      <c r="G715" s="149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86"/>
      <c r="AP715" s="86"/>
      <c r="AQ715" s="86"/>
      <c r="AR715" s="86"/>
      <c r="AS715" s="86"/>
      <c r="AT715" s="86"/>
      <c r="AU715" s="86"/>
    </row>
    <row r="716" spans="1:47" s="85" customFormat="1" ht="12.75">
      <c r="A716" s="88"/>
      <c r="B716" s="81"/>
      <c r="C716" s="114"/>
      <c r="D716" s="134"/>
      <c r="E716" s="157"/>
      <c r="F716" s="184"/>
      <c r="G716" s="158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  <c r="AM716" s="86"/>
      <c r="AN716" s="86"/>
      <c r="AO716" s="86"/>
      <c r="AP716" s="86"/>
      <c r="AQ716" s="86"/>
      <c r="AR716" s="86"/>
      <c r="AS716" s="86"/>
      <c r="AT716" s="86"/>
      <c r="AU716" s="86"/>
    </row>
    <row r="717" spans="1:47" s="85" customFormat="1" ht="12.75">
      <c r="A717" s="88"/>
      <c r="B717" s="81"/>
      <c r="C717" s="109"/>
      <c r="D717" s="155"/>
      <c r="E717" s="156"/>
      <c r="F717" s="312"/>
      <c r="G717" s="149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  <c r="AM717" s="86"/>
      <c r="AN717" s="86"/>
      <c r="AO717" s="86"/>
      <c r="AP717" s="86"/>
      <c r="AQ717" s="86"/>
      <c r="AR717" s="86"/>
      <c r="AS717" s="86"/>
      <c r="AT717" s="86"/>
      <c r="AU717" s="86"/>
    </row>
    <row r="718" spans="1:47" s="85" customFormat="1" ht="12.75">
      <c r="A718" s="88"/>
      <c r="B718" s="81"/>
      <c r="C718" s="16"/>
      <c r="D718" s="134"/>
      <c r="E718" s="135"/>
      <c r="F718" s="137"/>
      <c r="G718" s="138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  <c r="AM718" s="86"/>
      <c r="AN718" s="86"/>
      <c r="AO718" s="86"/>
      <c r="AP718" s="86"/>
      <c r="AQ718" s="86"/>
      <c r="AR718" s="86"/>
      <c r="AS718" s="86"/>
      <c r="AT718" s="86"/>
      <c r="AU718" s="86"/>
    </row>
    <row r="719" spans="1:47" s="85" customFormat="1" ht="12.75">
      <c r="A719" s="88"/>
      <c r="B719" s="81"/>
      <c r="C719" s="115"/>
      <c r="D719" s="142"/>
      <c r="E719" s="196"/>
      <c r="F719" s="310"/>
      <c r="G719" s="140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  <c r="AM719" s="86"/>
      <c r="AN719" s="86"/>
      <c r="AO719" s="86"/>
      <c r="AP719" s="86"/>
      <c r="AQ719" s="86"/>
      <c r="AR719" s="86"/>
      <c r="AS719" s="86"/>
      <c r="AT719" s="86"/>
      <c r="AU719" s="86"/>
    </row>
    <row r="720" spans="1:47" s="85" customFormat="1" ht="12.75">
      <c r="A720" s="88"/>
      <c r="B720" s="81"/>
      <c r="C720" s="141"/>
      <c r="D720" s="142"/>
      <c r="E720" s="196"/>
      <c r="F720" s="311"/>
      <c r="G720" s="140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  <c r="AM720" s="86"/>
      <c r="AN720" s="86"/>
      <c r="AO720" s="86"/>
      <c r="AP720" s="86"/>
      <c r="AQ720" s="86"/>
      <c r="AR720" s="86"/>
      <c r="AS720" s="86"/>
      <c r="AT720" s="86"/>
      <c r="AU720" s="86"/>
    </row>
    <row r="721" spans="1:47" s="85" customFormat="1" ht="12.75">
      <c r="A721" s="88"/>
      <c r="B721" s="81"/>
      <c r="C721" s="145"/>
      <c r="D721" s="134"/>
      <c r="E721" s="135"/>
      <c r="F721" s="137"/>
      <c r="G721" s="138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  <c r="AM721" s="86"/>
      <c r="AN721" s="86"/>
      <c r="AO721" s="86"/>
      <c r="AP721" s="86"/>
      <c r="AQ721" s="86"/>
      <c r="AR721" s="86"/>
      <c r="AS721" s="86"/>
      <c r="AT721" s="86"/>
      <c r="AU721" s="86"/>
    </row>
    <row r="722" spans="1:47" s="85" customFormat="1" ht="12.75">
      <c r="A722" s="88"/>
      <c r="B722" s="81"/>
      <c r="C722" s="109"/>
      <c r="D722" s="155"/>
      <c r="E722" s="156"/>
      <c r="F722" s="312"/>
      <c r="G722" s="149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  <c r="AM722" s="86"/>
      <c r="AN722" s="86"/>
      <c r="AO722" s="86"/>
      <c r="AP722" s="86"/>
      <c r="AQ722" s="86"/>
      <c r="AR722" s="86"/>
      <c r="AS722" s="86"/>
      <c r="AT722" s="86"/>
      <c r="AU722" s="86"/>
    </row>
    <row r="723" spans="1:47" s="85" customFormat="1" ht="12.75">
      <c r="A723" s="88"/>
      <c r="B723" s="81"/>
      <c r="C723" s="16"/>
      <c r="D723" s="134"/>
      <c r="E723" s="135"/>
      <c r="F723" s="137"/>
      <c r="G723" s="138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  <c r="AM723" s="86"/>
      <c r="AN723" s="86"/>
      <c r="AO723" s="86"/>
      <c r="AP723" s="86"/>
      <c r="AQ723" s="86"/>
      <c r="AR723" s="86"/>
      <c r="AS723" s="86"/>
      <c r="AT723" s="86"/>
      <c r="AU723" s="86"/>
    </row>
    <row r="724" spans="1:47" s="85" customFormat="1" ht="12.75">
      <c r="A724" s="88"/>
      <c r="B724" s="81"/>
      <c r="C724" s="145"/>
      <c r="D724" s="134"/>
      <c r="E724" s="135"/>
      <c r="F724" s="137"/>
      <c r="G724" s="138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  <c r="AM724" s="86"/>
      <c r="AN724" s="86"/>
      <c r="AO724" s="86"/>
      <c r="AP724" s="86"/>
      <c r="AQ724" s="86"/>
      <c r="AR724" s="86"/>
      <c r="AS724" s="86"/>
      <c r="AT724" s="86"/>
      <c r="AU724" s="86"/>
    </row>
    <row r="725" spans="1:47" s="85" customFormat="1" ht="12.75">
      <c r="A725" s="88"/>
      <c r="B725" s="81"/>
      <c r="C725" s="82"/>
      <c r="D725" s="155"/>
      <c r="E725" s="156"/>
      <c r="F725" s="312"/>
      <c r="G725" s="149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  <c r="AM725" s="86"/>
      <c r="AN725" s="86"/>
      <c r="AO725" s="86"/>
      <c r="AP725" s="86"/>
      <c r="AQ725" s="86"/>
      <c r="AR725" s="86"/>
      <c r="AS725" s="86"/>
      <c r="AT725" s="86"/>
      <c r="AU725" s="86"/>
    </row>
    <row r="726" spans="1:47" s="85" customFormat="1" ht="12.75">
      <c r="A726" s="88"/>
      <c r="B726" s="81"/>
      <c r="C726" s="109"/>
      <c r="D726" s="155"/>
      <c r="E726" s="196"/>
      <c r="F726" s="309"/>
      <c r="G726" s="140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  <c r="AM726" s="86"/>
      <c r="AN726" s="86"/>
      <c r="AO726" s="86"/>
      <c r="AP726" s="86"/>
      <c r="AQ726" s="86"/>
      <c r="AR726" s="86"/>
      <c r="AS726" s="86"/>
      <c r="AT726" s="86"/>
      <c r="AU726" s="86"/>
    </row>
    <row r="727" spans="1:47" s="85" customFormat="1" ht="12.75">
      <c r="A727" s="88"/>
      <c r="B727" s="81"/>
      <c r="C727" s="109"/>
      <c r="D727" s="155"/>
      <c r="E727" s="196"/>
      <c r="F727" s="309"/>
      <c r="G727" s="140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  <c r="AM727" s="86"/>
      <c r="AN727" s="86"/>
      <c r="AO727" s="86"/>
      <c r="AP727" s="86"/>
      <c r="AQ727" s="86"/>
      <c r="AR727" s="86"/>
      <c r="AS727" s="86"/>
      <c r="AT727" s="86"/>
      <c r="AU727" s="86"/>
    </row>
    <row r="728" spans="1:47" s="85" customFormat="1" ht="12.75">
      <c r="A728" s="88"/>
      <c r="B728" s="81"/>
      <c r="C728" s="109"/>
      <c r="D728" s="155"/>
      <c r="E728" s="196"/>
      <c r="F728" s="309"/>
      <c r="G728" s="140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  <c r="AM728" s="86"/>
      <c r="AN728" s="86"/>
      <c r="AO728" s="86"/>
      <c r="AP728" s="86"/>
      <c r="AQ728" s="86"/>
      <c r="AR728" s="86"/>
      <c r="AS728" s="86"/>
      <c r="AT728" s="86"/>
      <c r="AU728" s="86"/>
    </row>
    <row r="729" spans="1:47" s="85" customFormat="1" ht="12.75">
      <c r="A729" s="88"/>
      <c r="B729" s="81"/>
      <c r="C729" s="145"/>
      <c r="D729" s="134"/>
      <c r="E729" s="135"/>
      <c r="F729" s="137"/>
      <c r="G729" s="138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86"/>
      <c r="AP729" s="86"/>
      <c r="AQ729" s="86"/>
      <c r="AR729" s="86"/>
      <c r="AS729" s="86"/>
      <c r="AT729" s="86"/>
      <c r="AU729" s="86"/>
    </row>
    <row r="730" spans="1:47" s="85" customFormat="1" ht="12.75">
      <c r="A730" s="88"/>
      <c r="B730" s="113"/>
      <c r="C730" s="159"/>
      <c r="D730" s="160"/>
      <c r="E730" s="187"/>
      <c r="F730" s="307"/>
      <c r="G730" s="105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  <c r="AM730" s="86"/>
      <c r="AN730" s="86"/>
      <c r="AO730" s="86"/>
      <c r="AP730" s="86"/>
      <c r="AQ730" s="86"/>
      <c r="AR730" s="86"/>
      <c r="AS730" s="86"/>
      <c r="AT730" s="86"/>
      <c r="AU730" s="86"/>
    </row>
    <row r="731" spans="1:47" s="85" customFormat="1" ht="12.75">
      <c r="A731" s="88"/>
      <c r="B731" s="81"/>
      <c r="C731" s="6"/>
      <c r="D731" s="81"/>
      <c r="E731" s="25"/>
      <c r="F731" s="191"/>
      <c r="G731" s="84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  <c r="AM731" s="86"/>
      <c r="AN731" s="86"/>
      <c r="AO731" s="86"/>
      <c r="AP731" s="86"/>
      <c r="AQ731" s="86"/>
      <c r="AR731" s="86"/>
      <c r="AS731" s="86"/>
      <c r="AT731" s="86"/>
      <c r="AU731" s="86"/>
    </row>
    <row r="732" spans="1:47" s="85" customFormat="1" ht="12.75">
      <c r="A732" s="88"/>
      <c r="B732" s="81"/>
      <c r="C732" s="6"/>
      <c r="D732" s="81"/>
      <c r="E732" s="25"/>
      <c r="F732" s="313"/>
      <c r="G732" s="84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</row>
    <row r="733" spans="1:47" s="85" customFormat="1" ht="12.75">
      <c r="A733" s="88"/>
      <c r="B733" s="81"/>
      <c r="C733" s="6"/>
      <c r="D733" s="81"/>
      <c r="E733" s="25"/>
      <c r="F733" s="313"/>
      <c r="G733" s="84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  <c r="AM733" s="86"/>
      <c r="AN733" s="86"/>
      <c r="AO733" s="86"/>
      <c r="AP733" s="86"/>
      <c r="AQ733" s="86"/>
      <c r="AR733" s="86"/>
      <c r="AS733" s="86"/>
      <c r="AT733" s="86"/>
      <c r="AU733" s="86"/>
    </row>
    <row r="734" spans="1:47" s="85" customFormat="1" ht="12.75">
      <c r="A734" s="88"/>
      <c r="B734" s="81"/>
      <c r="C734" s="6"/>
      <c r="D734" s="81"/>
      <c r="E734" s="25"/>
      <c r="F734" s="313"/>
      <c r="G734" s="84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</row>
    <row r="735" spans="1:47" s="85" customFormat="1" ht="12.75">
      <c r="A735" s="88"/>
      <c r="B735" s="81"/>
      <c r="C735" s="6"/>
      <c r="D735" s="81"/>
      <c r="E735" s="25"/>
      <c r="F735" s="313"/>
      <c r="G735" s="84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  <c r="AM735" s="86"/>
      <c r="AN735" s="86"/>
      <c r="AO735" s="86"/>
      <c r="AP735" s="86"/>
      <c r="AQ735" s="86"/>
      <c r="AR735" s="86"/>
      <c r="AS735" s="86"/>
      <c r="AT735" s="86"/>
      <c r="AU735" s="86"/>
    </row>
    <row r="736" spans="1:47" s="85" customFormat="1" ht="12.75">
      <c r="A736" s="88"/>
      <c r="B736" s="81"/>
      <c r="C736" s="6"/>
      <c r="D736" s="81"/>
      <c r="E736" s="25"/>
      <c r="F736" s="313"/>
      <c r="G736" s="84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  <c r="AM736" s="86"/>
      <c r="AN736" s="86"/>
      <c r="AO736" s="86"/>
      <c r="AP736" s="86"/>
      <c r="AQ736" s="86"/>
      <c r="AR736" s="86"/>
      <c r="AS736" s="86"/>
      <c r="AT736" s="86"/>
      <c r="AU736" s="86"/>
    </row>
    <row r="737" spans="1:47" s="85" customFormat="1" ht="12.75">
      <c r="A737" s="88"/>
      <c r="B737" s="81"/>
      <c r="C737" s="6"/>
      <c r="D737" s="81"/>
      <c r="E737" s="25"/>
      <c r="F737" s="313"/>
      <c r="G737" s="84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  <c r="AM737" s="86"/>
      <c r="AN737" s="86"/>
      <c r="AO737" s="86"/>
      <c r="AP737" s="86"/>
      <c r="AQ737" s="86"/>
      <c r="AR737" s="86"/>
      <c r="AS737" s="86"/>
      <c r="AT737" s="86"/>
      <c r="AU737" s="86"/>
    </row>
  </sheetData>
  <sheetProtection algorithmName="SHA-512" hashValue="IAhgNaiXPatZ/AkUKFIxx++9wmtFaSOMyIeH8i7eEpasORN+Lcm7galLjRERw3mQeiTrg4JcT/MdmctPQZ8BxA==" saltValue="IOffUwZxU93JMTiCv3qhCw==" spinCount="100000" sheet="1" scenarios="1" formatCells="0" formatColumns="0" formatRows="0" insertColumns="0" insertRows="0" deleteColumns="0" deleteRows="0"/>
  <mergeCells count="1">
    <mergeCell ref="C9:G9"/>
  </mergeCells>
  <printOptions gridLines="1"/>
  <pageMargins left="0.31496062992125984" right="0.31496062992125984" top="0.7480314960629921" bottom="0.7480314960629921" header="0.31496062992125984" footer="0.31496062992125984"/>
  <pageSetup blackAndWhite="1" fitToHeight="0" fitToWidth="1" horizontalDpi="300" verticalDpi="300" orientation="portrait" paperSize="9" scale="97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Řezníčková Petra</dc:creator>
  <cp:keywords/>
  <dc:description/>
  <cp:lastModifiedBy>Řezníčková Petra</cp:lastModifiedBy>
  <cp:lastPrinted>2019-08-16T09:25:03Z</cp:lastPrinted>
  <dcterms:created xsi:type="dcterms:W3CDTF">2019-08-16T08:46:37Z</dcterms:created>
  <dcterms:modified xsi:type="dcterms:W3CDTF">2019-09-04T09:44:33Z</dcterms:modified>
  <cp:category/>
  <cp:version/>
  <cp:contentType/>
  <cp:contentStatus/>
</cp:coreProperties>
</file>