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<sst xmlns="http://schemas.openxmlformats.org/spreadsheetml/2006/main" count="458" uniqueCount="223">
  <si>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</si>
  <si>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</si>
  <si>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</si>
  <si>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</si>
  <si>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</si>
  <si>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</si>
  <si>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</si>
  <si>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</si>
  <si>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</si>
  <si>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</si>
  <si>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</si>
  <si>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</si>
  <si>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</si>
  <si>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</si>
  <si>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</si>
  <si>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</si>
  <si>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</si>
  <si>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</si>
  <si>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</si>
  <si>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</si>
  <si>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</si>
  <si>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</si>
  <si>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</si>
  <si>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</si>
  <si>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</si>
  <si>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</si>
  <si>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</si>
  <si>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</si>
  <si>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</si>
  <si>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</si>
  <si>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</si>
  <si>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</si>
  <si>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</si>
  <si>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</si>
  <si>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</si>
  <si>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Poznámka:</t>
  </si>
  <si>
    <t>Objekt</t>
  </si>
  <si>
    <t>Kód</t>
  </si>
  <si>
    <t>61</t>
  </si>
  <si>
    <t>612100020RA0</t>
  </si>
  <si>
    <t>713191100R00</t>
  </si>
  <si>
    <t>28329094</t>
  </si>
  <si>
    <t>64</t>
  </si>
  <si>
    <t>641940095RA0</t>
  </si>
  <si>
    <t>61110446</t>
  </si>
  <si>
    <t>766629212R00</t>
  </si>
  <si>
    <t>767</t>
  </si>
  <si>
    <t>767622140R00</t>
  </si>
  <si>
    <t>54914570</t>
  </si>
  <si>
    <t>54930536</t>
  </si>
  <si>
    <t>54915</t>
  </si>
  <si>
    <t>767X1</t>
  </si>
  <si>
    <t>767X2</t>
  </si>
  <si>
    <t>783</t>
  </si>
  <si>
    <t>783626001R00</t>
  </si>
  <si>
    <t>783612101RT2</t>
  </si>
  <si>
    <t>783626400R00</t>
  </si>
  <si>
    <t>783626500R00</t>
  </si>
  <si>
    <t>787</t>
  </si>
  <si>
    <t>787701911R00</t>
  </si>
  <si>
    <t>94</t>
  </si>
  <si>
    <t>941955002R00</t>
  </si>
  <si>
    <t>949942101R00</t>
  </si>
  <si>
    <t>96</t>
  </si>
  <si>
    <t>968061112R00</t>
  </si>
  <si>
    <t>968062356R00</t>
  </si>
  <si>
    <t>S</t>
  </si>
  <si>
    <t>979087312R00</t>
  </si>
  <si>
    <t>979087391R00</t>
  </si>
  <si>
    <t>979011211R00</t>
  </si>
  <si>
    <t>979095311R00</t>
  </si>
  <si>
    <t>979081111RT2</t>
  </si>
  <si>
    <t>979081121RT2</t>
  </si>
  <si>
    <t>979990162R00</t>
  </si>
  <si>
    <t>Domov Na Zámku - výroba a montáž jednoduchých oken, včetně izolačního dvojskla</t>
  </si>
  <si>
    <t>Stavební úpravy</t>
  </si>
  <si>
    <t>Lysá nad Labem</t>
  </si>
  <si>
    <t>Zkrácený popis</t>
  </si>
  <si>
    <t>Rozměry</t>
  </si>
  <si>
    <t>Úprava povrchů vnitřní a vnější</t>
  </si>
  <si>
    <t>Začištění omítek kolem oken po montáži (interiér a exteriér)</t>
  </si>
  <si>
    <t>Položení zakrývací fólie v interiéru</t>
  </si>
  <si>
    <t>Fólie stavební - chranící např. radiátory a jiné, proti znečištění nebo poškození</t>
  </si>
  <si>
    <t>Výplně otvorů</t>
  </si>
  <si>
    <t>Montáž oken dřevěných plochy nad 1,50m2</t>
  </si>
  <si>
    <t>Okno dřevěné dubové, včetně izolačního dvojskla, těsnění, děleno konstrukční příčkou š. 2,5 cm, 1400x2300 mm</t>
  </si>
  <si>
    <t>Příplatek za okna z tvrdého dřeva</t>
  </si>
  <si>
    <t>Konstrukce doplňkové stavební (zámečnické)</t>
  </si>
  <si>
    <t>Montáž okování otvíravých křídel pl. do 3,50 m2</t>
  </si>
  <si>
    <t>Okenní rozvora, včetně zdobené klapačky - dle vyjádření NPÚ</t>
  </si>
  <si>
    <t>Závěs okenní na vnější okna - dle vyjádření NPÚ</t>
  </si>
  <si>
    <t>Kování dopl. - klička oken - dle vyjádření NPÚ</t>
  </si>
  <si>
    <t>Příplatek za práce při montáži a dodávce historického kování</t>
  </si>
  <si>
    <t>Aretace okna</t>
  </si>
  <si>
    <t>Nátěry</t>
  </si>
  <si>
    <t>Nátěr truhlářských výrobků, bezbarvá impregnace, ochrana dřeva proti mikroorganismům a hnilobě - dle vyjádření NPÚ</t>
  </si>
  <si>
    <t>Nátěr truhlářských výrobků, barevný základ - dle vyjádření NPÚ</t>
  </si>
  <si>
    <t>Nátěr truhlářských výrobků, bezbarvý mezinátěr, bezbarvá pryskyřičná disperze - dle vyjádření NPÚ</t>
  </si>
  <si>
    <t>Nátěr truhlářských výrobků, vrchní lazura, silnostěnná transparentní lazura - dle vyjádření NPÚ</t>
  </si>
  <si>
    <t>Zasklívání</t>
  </si>
  <si>
    <t>Ošetření čelního dřeva transparetním tmelem, přiznané spáry (V-spáry) ošetřeny transparentním tmelem</t>
  </si>
  <si>
    <t>Lešení a stavební výtahy</t>
  </si>
  <si>
    <t>Lešení lehké pomocné, výška podlahy do 1,9 m (interiér)</t>
  </si>
  <si>
    <t>Nájem za hydraulickou zvedací plošinu, H do 27 m (Bezpečnostní opatření pro začištění exteriérových špalet a montáž rámu)</t>
  </si>
  <si>
    <t>Bourání konstrukcí</t>
  </si>
  <si>
    <t>Vyvěšení dřevěných okenních křídel pl. do 1,5 m2</t>
  </si>
  <si>
    <t>Vybourání dřevěných rámů oken zdvojených pl. 4 m2</t>
  </si>
  <si>
    <t>Přesuny sutí</t>
  </si>
  <si>
    <t>Vodorovné přemístění vyb. hmot nošením do 10 m</t>
  </si>
  <si>
    <t>Příplatek za nošení materiálu každých dalších 10 m</t>
  </si>
  <si>
    <t>Svislá doprava materiálu a vybour. hmot za 2.NP nošením</t>
  </si>
  <si>
    <t>Naložení a složení vybouraných hmot/konstrukcí</t>
  </si>
  <si>
    <t>Odvoz odpadů na skládku</t>
  </si>
  <si>
    <t>Příplatek k odvozu za každý další 1 km (15 km)</t>
  </si>
  <si>
    <t>Poplatek za skládku odpadu - dřevo+sklo a jiné</t>
  </si>
  <si>
    <t>Doba výstavby:</t>
  </si>
  <si>
    <t>Začátek výstavby:</t>
  </si>
  <si>
    <t>Konec výstavby:</t>
  </si>
  <si>
    <t>Zpracováno dne:</t>
  </si>
  <si>
    <t>MJ</t>
  </si>
  <si>
    <t>m</t>
  </si>
  <si>
    <t>m2</t>
  </si>
  <si>
    <t>kus</t>
  </si>
  <si>
    <t>soubor</t>
  </si>
  <si>
    <t>h</t>
  </si>
  <si>
    <t>t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</si>
  <si>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</si>
  <si>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</si>
  <si>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</si>
  <si>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</si>
  <si>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</si>
  <si>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</si>
  <si>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</si>
  <si>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</si>
  <si>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</si>
  <si>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</si>
  <si>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</si>
  <si>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</si>
  <si>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</si>
  <si>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</si>
  <si>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</si>
  <si>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</si>
  <si>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</si>
  <si>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</si>
  <si>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</si>
  <si>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</si>
  <si>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</si>
  <si>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</si>
  <si>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</si>
  <si>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</si>
  <si>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</si>
  <si>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</si>
  <si>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</si>
  <si>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</si>
  <si>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</si>
  <si>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767_</t>
  </si>
  <si>
    <t>783_</t>
  </si>
  <si>
    <t>787_</t>
  </si>
  <si>
    <t>94_</t>
  </si>
  <si>
    <t>96_</t>
  </si>
  <si>
    <t>S_</t>
  </si>
  <si>
    <t>6_</t>
  </si>
  <si>
    <t>76_</t>
  </si>
  <si>
    <t>78_</t>
  </si>
  <si>
    <t>9_</t>
  </si>
  <si>
    <t>_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</si>
  <si>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</si>
  <si>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</si>
  <si>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</si>
  <si>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</si>
  <si>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</si>
  <si>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</si>
  <si>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</si>
  <si>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</si>
  <si>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</si>
  <si>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</si>
  <si>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</si>
  <si>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</si>
  <si>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</si>
  <si>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</si>
  <si>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</si>
  <si>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</si>
  <si>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</si>
  <si>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</si>
  <si>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</si>
  <si>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</si>
  <si>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</si>
  <si>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</si>
  <si>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</si>
  <si>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</si>
  <si>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</si>
  <si>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</si>
  <si>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</si>
  <si>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</si>
  <si>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</si>
  <si>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</si>
  <si>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</si>
  <si>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</si>
  <si>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</si>
  <si>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</si>
  <si>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</si>
  <si>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</si>
  <si>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</si>
  <si>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</si>
  <si>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</si>
  <si>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</si>
  <si>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</si>
  <si>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</si>
  <si>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</si>
  <si>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</si>
  <si>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</si>
  <si>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</si>
  <si>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</si>
  <si>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</si>
  <si>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</si>
  <si>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</si>
  <si>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</si>
  <si>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</si>
  <si>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</si>
  <si>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Eupora s.r.o., budova Jednoty, Nová 209/13, 276 01 Mělník</t>
  </si>
  <si>
    <t>Domov Na Zámku Lysá nad Labem, příspěvková organizace, 289 22 Lysá nad Labem, Zámek 1</t>
  </si>
  <si>
    <t>49534963</t>
  </si>
  <si>
    <t>07002441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</si>
</sst>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0" fillId="34" borderId="16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49" fontId="12" fillId="0" borderId="16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1" fillId="34" borderId="2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0" fillId="34" borderId="23" xfId="0" applyNumberFormat="1" applyFont="1" applyFill="1" applyBorder="1" applyAlignment="1" applyProtection="1">
      <alignment horizontal="center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1" fillId="34" borderId="31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6" xfId="0" applyNumberFormat="1" applyFont="1" applyFill="1" applyBorder="1" applyAlignment="1" applyProtection="1">
      <alignment horizontal="right" vertical="center"/>
      <protection/>
    </xf>
    <xf numFmtId="49" fontId="8" fillId="33" borderId="16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/>
    </xf>
    <xf numFmtId="49" fontId="8" fillId="33" borderId="25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49" fontId="6" fillId="0" borderId="25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righ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41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41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vertical="center"/>
      <protection locked="0"/>
    </xf>
    <xf numFmtId="0" fontId="1" fillId="0" borderId="45" xfId="0" applyNumberFormat="1" applyFont="1" applyFill="1" applyBorder="1" applyAlignment="1" applyProtection="1">
      <alignment vertical="center"/>
      <protection locked="0"/>
    </xf>
    <xf numFmtId="0" fontId="1" fillId="0" borderId="46" xfId="0" applyNumberFormat="1" applyFont="1" applyFill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6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48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 wrapText="1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0" applyNumberFormat="1" applyFont="1" applyFill="1" applyBorder="1" applyAlignment="1" applyProtection="1">
      <alignment horizontal="left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51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5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49" fontId="11" fillId="34" borderId="52" xfId="0" applyNumberFormat="1" applyFont="1" applyFill="1" applyBorder="1" applyAlignment="1" applyProtection="1">
      <alignment horizontal="left" vertical="center"/>
      <protection/>
    </xf>
    <xf numFmtId="0" fontId="11" fillId="34" borderId="53" xfId="0" applyNumberFormat="1" applyFont="1" applyFill="1" applyBorder="1" applyAlignment="1" applyProtection="1">
      <alignment horizontal="left" vertical="center"/>
      <protection/>
    </xf>
    <xf numFmtId="49" fontId="11" fillId="34" borderId="51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5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49" fontId="12" fillId="0" borderId="57" xfId="0" applyNumberFormat="1" applyFont="1" applyFill="1" applyBorder="1" applyAlignment="1" applyProtection="1">
      <alignment horizontal="left" vertical="center"/>
      <protection locked="0"/>
    </xf>
    <xf numFmtId="0" fontId="12" fillId="0" borderId="58" xfId="0" applyNumberFormat="1" applyFont="1" applyFill="1" applyBorder="1" applyAlignment="1" applyProtection="1">
      <alignment horizontal="left" vertical="center"/>
      <protection locked="0"/>
    </xf>
    <xf numFmtId="0" fontId="12" fillId="0" borderId="39" xfId="0" applyNumberFormat="1" applyFont="1" applyFill="1" applyBorder="1" applyAlignment="1" applyProtection="1">
      <alignment horizontal="left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22">
      <selection activeCell="P19" sqref="P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 thickBot="1">
      <c r="A1" s="138" t="s">
        <v>190</v>
      </c>
      <c r="B1" s="139"/>
      <c r="C1" s="139"/>
      <c r="D1" s="139"/>
      <c r="E1" s="139"/>
      <c r="F1" s="139"/>
      <c r="G1" s="139"/>
      <c r="H1" s="139"/>
      <c r="I1" s="140"/>
    </row>
    <row r="2" spans="1:10" ht="12.75">
      <c r="A2" s="91" t="s">
        <v>1</v>
      </c>
      <c r="B2" s="92"/>
      <c r="C2" s="95" t="str">
        <f>'Stavební rozpočet'!D2</f>
        <v>Domov Na Zámku - výroba a montáž jednoduchých oken, včetně izolačního dvojskla</v>
      </c>
      <c r="D2" s="96"/>
      <c r="E2" s="98" t="s">
        <v>129</v>
      </c>
      <c r="F2" s="98" t="str">
        <f>'Stavební rozpočet'!I2</f>
        <v>Domov Na Zámku Lysá nad Labem, příspěvková organizace, 289 22 Lysá nad Labem, Zámek 1</v>
      </c>
      <c r="G2" s="92"/>
      <c r="H2" s="98" t="s">
        <v>215</v>
      </c>
      <c r="I2" s="99" t="s">
        <v>221</v>
      </c>
      <c r="J2" s="29"/>
    </row>
    <row r="3" spans="1:10" ht="25.5" customHeight="1">
      <c r="A3" s="93"/>
      <c r="B3" s="94"/>
      <c r="C3" s="97"/>
      <c r="D3" s="97"/>
      <c r="E3" s="94"/>
      <c r="F3" s="94"/>
      <c r="G3" s="94"/>
      <c r="H3" s="94"/>
      <c r="I3" s="100"/>
      <c r="J3" s="29"/>
    </row>
    <row r="4" spans="1:10" ht="12.75">
      <c r="A4" s="101" t="s">
        <v>2</v>
      </c>
      <c r="B4" s="94"/>
      <c r="C4" s="102" t="str">
        <f>'Stavební rozpočet'!D4</f>
        <v>Stavební úpravy</v>
      </c>
      <c r="D4" s="94"/>
      <c r="E4" s="102" t="s">
        <v>130</v>
      </c>
      <c r="F4" s="102" t="str">
        <f>'Stavební rozpočet'!I4</f>
        <v>Eupora s.r.o., budova Jednoty, Nová 209/13, 276 01 Mělník</v>
      </c>
      <c r="G4" s="94"/>
      <c r="H4" s="102" t="s">
        <v>215</v>
      </c>
      <c r="I4" s="103" t="s">
        <v>222</v>
      </c>
      <c r="J4" s="29"/>
    </row>
    <row r="5" spans="1:10" ht="12.75">
      <c r="A5" s="93"/>
      <c r="B5" s="94"/>
      <c r="C5" s="94"/>
      <c r="D5" s="94"/>
      <c r="E5" s="94"/>
      <c r="F5" s="94"/>
      <c r="G5" s="94"/>
      <c r="H5" s="94"/>
      <c r="I5" s="100"/>
      <c r="J5" s="29"/>
    </row>
    <row r="6" spans="1:10" ht="12.75">
      <c r="A6" s="101" t="s">
        <v>3</v>
      </c>
      <c r="B6" s="94"/>
      <c r="C6" s="102" t="str">
        <f>'Stavební rozpočet'!D6</f>
        <v>Lysá nad Labem</v>
      </c>
      <c r="D6" s="94"/>
      <c r="E6" s="104" t="s">
        <v>131</v>
      </c>
      <c r="F6" s="104" t="str">
        <f>'Stavební rozpočet'!I6</f>
        <v> </v>
      </c>
      <c r="G6" s="105"/>
      <c r="H6" s="104" t="s">
        <v>215</v>
      </c>
      <c r="I6" s="106"/>
      <c r="J6" s="29"/>
    </row>
    <row r="7" spans="1:10" ht="12.75">
      <c r="A7" s="93"/>
      <c r="B7" s="94"/>
      <c r="C7" s="94"/>
      <c r="D7" s="94"/>
      <c r="E7" s="105"/>
      <c r="F7" s="105"/>
      <c r="G7" s="105"/>
      <c r="H7" s="105"/>
      <c r="I7" s="107"/>
      <c r="J7" s="29"/>
    </row>
    <row r="8" spans="1:10" ht="12.75">
      <c r="A8" s="108" t="s">
        <v>116</v>
      </c>
      <c r="B8" s="105"/>
      <c r="C8" s="104"/>
      <c r="D8" s="105"/>
      <c r="E8" s="104" t="s">
        <v>117</v>
      </c>
      <c r="F8" s="104" t="str">
        <f>'Stavební rozpočet'!G6</f>
        <v> </v>
      </c>
      <c r="G8" s="105"/>
      <c r="H8" s="110" t="s">
        <v>216</v>
      </c>
      <c r="I8" s="111" t="s">
        <v>34</v>
      </c>
      <c r="J8" s="29"/>
    </row>
    <row r="9" spans="1:10" ht="12.75">
      <c r="A9" s="109"/>
      <c r="B9" s="105"/>
      <c r="C9" s="105"/>
      <c r="D9" s="105"/>
      <c r="E9" s="105"/>
      <c r="F9" s="105"/>
      <c r="G9" s="105"/>
      <c r="H9" s="105"/>
      <c r="I9" s="100"/>
      <c r="J9" s="29"/>
    </row>
    <row r="10" spans="1:10" ht="12.75">
      <c r="A10" s="108" t="s">
        <v>4</v>
      </c>
      <c r="B10" s="105"/>
      <c r="C10" s="104" t="str">
        <f>'Stavební rozpočet'!D8</f>
        <v> </v>
      </c>
      <c r="D10" s="105"/>
      <c r="E10" s="104" t="s">
        <v>132</v>
      </c>
      <c r="F10" s="104" t="str">
        <f>'Stavební rozpočet'!I8</f>
        <v> </v>
      </c>
      <c r="G10" s="105"/>
      <c r="H10" s="110" t="s">
        <v>217</v>
      </c>
      <c r="I10" s="114"/>
      <c r="J10" s="29"/>
    </row>
    <row r="11" spans="1:10" ht="13.5" thickBot="1">
      <c r="A11" s="112"/>
      <c r="B11" s="113"/>
      <c r="C11" s="113"/>
      <c r="D11" s="113"/>
      <c r="E11" s="113"/>
      <c r="F11" s="113"/>
      <c r="G11" s="113"/>
      <c r="H11" s="113"/>
      <c r="I11" s="115"/>
      <c r="J11" s="29"/>
    </row>
    <row r="12" spans="1:9" ht="23.25" customHeight="1">
      <c r="A12" s="116" t="s">
        <v>175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30" t="s">
        <v>176</v>
      </c>
      <c r="B13" s="119" t="s">
        <v>188</v>
      </c>
      <c r="C13" s="120"/>
      <c r="D13" s="19" t="s">
        <v>191</v>
      </c>
      <c r="E13" s="119" t="s">
        <v>200</v>
      </c>
      <c r="F13" s="120"/>
      <c r="G13" s="19" t="s">
        <v>201</v>
      </c>
      <c r="H13" s="119" t="s">
        <v>218</v>
      </c>
      <c r="I13" s="121"/>
      <c r="J13" s="29"/>
    </row>
    <row r="14" spans="1:10" ht="15" customHeight="1">
      <c r="A14" s="31" t="s">
        <v>177</v>
      </c>
      <c r="B14" s="20" t="s">
        <v>189</v>
      </c>
      <c r="C14" s="23">
        <f>SUM('Stavební rozpočet'!AB12:AB47)</f>
        <v>0</v>
      </c>
      <c r="D14" s="122" t="s">
        <v>192</v>
      </c>
      <c r="E14" s="123"/>
      <c r="F14" s="23">
        <v>0</v>
      </c>
      <c r="G14" s="122" t="s">
        <v>202</v>
      </c>
      <c r="H14" s="123"/>
      <c r="I14" s="32">
        <f>ROUND(C22*(3/100),2)</f>
        <v>0</v>
      </c>
      <c r="J14" s="29"/>
    </row>
    <row r="15" spans="1:10" ht="15" customHeight="1">
      <c r="A15" s="33"/>
      <c r="B15" s="20" t="s">
        <v>137</v>
      </c>
      <c r="C15" s="23">
        <f>SUM('Stavební rozpočet'!AC12:AC47)</f>
        <v>0</v>
      </c>
      <c r="D15" s="122" t="s">
        <v>193</v>
      </c>
      <c r="E15" s="123"/>
      <c r="F15" s="23">
        <v>0</v>
      </c>
      <c r="G15" s="122" t="s">
        <v>203</v>
      </c>
      <c r="H15" s="123"/>
      <c r="I15" s="32">
        <v>0</v>
      </c>
      <c r="J15" s="29"/>
    </row>
    <row r="16" spans="1:10" ht="15" customHeight="1">
      <c r="A16" s="31" t="s">
        <v>178</v>
      </c>
      <c r="B16" s="20" t="s">
        <v>189</v>
      </c>
      <c r="C16" s="23">
        <f>SUM('Stavební rozpočet'!AD12:AD47)</f>
        <v>0</v>
      </c>
      <c r="D16" s="122" t="s">
        <v>194</v>
      </c>
      <c r="E16" s="123"/>
      <c r="F16" s="23">
        <v>0</v>
      </c>
      <c r="G16" s="122" t="s">
        <v>204</v>
      </c>
      <c r="H16" s="123"/>
      <c r="I16" s="32">
        <v>0</v>
      </c>
      <c r="J16" s="29"/>
    </row>
    <row r="17" spans="1:10" ht="15" customHeight="1">
      <c r="A17" s="33"/>
      <c r="B17" s="20" t="s">
        <v>137</v>
      </c>
      <c r="C17" s="23">
        <f>SUM('Stavební rozpočet'!AE12:AE47)</f>
        <v>0</v>
      </c>
      <c r="D17" s="122"/>
      <c r="E17" s="123"/>
      <c r="F17" s="24"/>
      <c r="G17" s="122" t="s">
        <v>205</v>
      </c>
      <c r="H17" s="123"/>
      <c r="I17" s="32">
        <v>0</v>
      </c>
      <c r="J17" s="29"/>
    </row>
    <row r="18" spans="1:10" ht="15" customHeight="1">
      <c r="A18" s="31" t="s">
        <v>179</v>
      </c>
      <c r="B18" s="20" t="s">
        <v>189</v>
      </c>
      <c r="C18" s="23">
        <f>SUM('Stavební rozpočet'!AF12:AF47)</f>
        <v>0</v>
      </c>
      <c r="D18" s="122"/>
      <c r="E18" s="123"/>
      <c r="F18" s="24"/>
      <c r="G18" s="122" t="s">
        <v>206</v>
      </c>
      <c r="H18" s="123"/>
      <c r="I18" s="32">
        <v>0</v>
      </c>
      <c r="J18" s="29"/>
    </row>
    <row r="19" spans="1:10" ht="15" customHeight="1">
      <c r="A19" s="33"/>
      <c r="B19" s="20" t="s">
        <v>137</v>
      </c>
      <c r="C19" s="23">
        <f>SUM('Stavební rozpočet'!AG12:AG47)</f>
        <v>0</v>
      </c>
      <c r="D19" s="122"/>
      <c r="E19" s="123"/>
      <c r="F19" s="24"/>
      <c r="G19" s="122" t="s">
        <v>207</v>
      </c>
      <c r="H19" s="123"/>
      <c r="I19" s="32">
        <v>0</v>
      </c>
      <c r="J19" s="29"/>
    </row>
    <row r="20" spans="1:10" ht="15" customHeight="1">
      <c r="A20" s="124" t="s">
        <v>180</v>
      </c>
      <c r="B20" s="125"/>
      <c r="C20" s="23">
        <f>SUM('Stavební rozpočet'!AH12:AH47)</f>
        <v>0</v>
      </c>
      <c r="D20" s="122"/>
      <c r="E20" s="123"/>
      <c r="F20" s="24"/>
      <c r="G20" s="122"/>
      <c r="H20" s="123"/>
      <c r="I20" s="34"/>
      <c r="J20" s="29"/>
    </row>
    <row r="21" spans="1:10" ht="15" customHeight="1">
      <c r="A21" s="124" t="s">
        <v>181</v>
      </c>
      <c r="B21" s="125"/>
      <c r="C21" s="23">
        <f>SUM('Stavební rozpočet'!Z12:Z47)</f>
        <v>0</v>
      </c>
      <c r="D21" s="122"/>
      <c r="E21" s="123"/>
      <c r="F21" s="24"/>
      <c r="G21" s="122"/>
      <c r="H21" s="123"/>
      <c r="I21" s="34"/>
      <c r="J21" s="29"/>
    </row>
    <row r="22" spans="1:10" ht="16.5" customHeight="1">
      <c r="A22" s="124" t="s">
        <v>182</v>
      </c>
      <c r="B22" s="125"/>
      <c r="C22" s="23">
        <f>SUM(C14:C21)</f>
        <v>0</v>
      </c>
      <c r="D22" s="126" t="s">
        <v>195</v>
      </c>
      <c r="E22" s="125"/>
      <c r="F22" s="23">
        <f>SUM(F14:F21)</f>
        <v>0</v>
      </c>
      <c r="G22" s="126" t="s">
        <v>208</v>
      </c>
      <c r="H22" s="125"/>
      <c r="I22" s="32">
        <f>SUM(I14:I21)</f>
        <v>0</v>
      </c>
      <c r="J22" s="29"/>
    </row>
    <row r="23" spans="1:10" ht="15" customHeight="1">
      <c r="A23" s="35"/>
      <c r="B23" s="3"/>
      <c r="C23" s="21"/>
      <c r="D23" s="126" t="s">
        <v>196</v>
      </c>
      <c r="E23" s="125"/>
      <c r="F23" s="25">
        <v>0</v>
      </c>
      <c r="G23" s="126" t="s">
        <v>209</v>
      </c>
      <c r="H23" s="125"/>
      <c r="I23" s="32">
        <v>0</v>
      </c>
      <c r="J23" s="29"/>
    </row>
    <row r="24" spans="1:10" ht="15" customHeight="1">
      <c r="A24" s="84"/>
      <c r="B24" s="85"/>
      <c r="C24" s="85"/>
      <c r="D24" s="3"/>
      <c r="E24" s="3"/>
      <c r="F24" s="26"/>
      <c r="G24" s="126" t="s">
        <v>210</v>
      </c>
      <c r="H24" s="125"/>
      <c r="I24" s="32">
        <v>0</v>
      </c>
      <c r="J24" s="29"/>
    </row>
    <row r="25" spans="1:10" ht="15" customHeight="1">
      <c r="A25" s="84"/>
      <c r="B25" s="85"/>
      <c r="C25" s="85"/>
      <c r="D25" s="85"/>
      <c r="E25" s="85"/>
      <c r="F25" s="27"/>
      <c r="G25" s="126" t="s">
        <v>211</v>
      </c>
      <c r="H25" s="125"/>
      <c r="I25" s="32">
        <v>0</v>
      </c>
      <c r="J25" s="29"/>
    </row>
    <row r="26" spans="1:9" ht="12.75">
      <c r="A26" s="36"/>
      <c r="B26" s="18"/>
      <c r="C26" s="18"/>
      <c r="D26" s="85"/>
      <c r="E26" s="85"/>
      <c r="F26" s="85"/>
      <c r="G26" s="3"/>
      <c r="H26" s="3"/>
      <c r="I26" s="37"/>
    </row>
    <row r="27" spans="1:9" ht="15" customHeight="1">
      <c r="A27" s="127" t="s">
        <v>183</v>
      </c>
      <c r="B27" s="128"/>
      <c r="C27" s="28">
        <f>SUM('Stavební rozpočet'!AJ12:AJ47)</f>
        <v>0</v>
      </c>
      <c r="D27" s="22"/>
      <c r="E27" s="18"/>
      <c r="F27" s="18"/>
      <c r="G27" s="18"/>
      <c r="H27" s="18"/>
      <c r="I27" s="38"/>
    </row>
    <row r="28" spans="1:10" ht="15" customHeight="1">
      <c r="A28" s="127" t="s">
        <v>184</v>
      </c>
      <c r="B28" s="128"/>
      <c r="C28" s="28">
        <f>SUM('Stavební rozpočet'!AK12:AK47)</f>
        <v>0</v>
      </c>
      <c r="D28" s="129" t="s">
        <v>197</v>
      </c>
      <c r="E28" s="128"/>
      <c r="F28" s="28">
        <f>ROUND(C28*(15/100),2)</f>
        <v>0</v>
      </c>
      <c r="G28" s="129" t="s">
        <v>212</v>
      </c>
      <c r="H28" s="128"/>
      <c r="I28" s="39">
        <f>SUM(C27:C29)</f>
        <v>0</v>
      </c>
      <c r="J28" s="29"/>
    </row>
    <row r="29" spans="1:10" ht="15" customHeight="1">
      <c r="A29" s="127" t="s">
        <v>185</v>
      </c>
      <c r="B29" s="128"/>
      <c r="C29" s="28">
        <f>SUM('Stavební rozpočet'!AL12:AL47)+(F22+I22+F23+I23+I24+I25)</f>
        <v>0</v>
      </c>
      <c r="D29" s="129" t="s">
        <v>198</v>
      </c>
      <c r="E29" s="128"/>
      <c r="F29" s="28">
        <f>ROUND(C29*(21/100),2)</f>
        <v>0</v>
      </c>
      <c r="G29" s="129" t="s">
        <v>213</v>
      </c>
      <c r="H29" s="128"/>
      <c r="I29" s="39">
        <f>SUM(F28:F29)+I28</f>
        <v>0</v>
      </c>
      <c r="J29" s="29"/>
    </row>
    <row r="30" spans="1:9" ht="12.75">
      <c r="A30" s="81"/>
      <c r="B30" s="82"/>
      <c r="C30" s="82"/>
      <c r="D30" s="82"/>
      <c r="E30" s="82"/>
      <c r="F30" s="82"/>
      <c r="G30" s="82"/>
      <c r="H30" s="82"/>
      <c r="I30" s="83"/>
    </row>
    <row r="31" spans="1:10" ht="14.25" customHeight="1">
      <c r="A31" s="133" t="s">
        <v>186</v>
      </c>
      <c r="B31" s="134"/>
      <c r="C31" s="135"/>
      <c r="D31" s="133" t="s">
        <v>199</v>
      </c>
      <c r="E31" s="134"/>
      <c r="F31" s="135"/>
      <c r="G31" s="133" t="s">
        <v>214</v>
      </c>
      <c r="H31" s="134"/>
      <c r="I31" s="135"/>
      <c r="J31" s="29"/>
    </row>
    <row r="32" spans="1:10" ht="14.25" customHeight="1">
      <c r="A32" s="130"/>
      <c r="B32" s="131"/>
      <c r="C32" s="132"/>
      <c r="D32" s="130"/>
      <c r="E32" s="131"/>
      <c r="F32" s="132"/>
      <c r="G32" s="130"/>
      <c r="H32" s="131"/>
      <c r="I32" s="132"/>
      <c r="J32" s="29"/>
    </row>
    <row r="33" spans="1:10" ht="14.25" customHeight="1">
      <c r="A33" s="130"/>
      <c r="B33" s="131"/>
      <c r="C33" s="132"/>
      <c r="D33" s="130"/>
      <c r="E33" s="131"/>
      <c r="F33" s="132"/>
      <c r="G33" s="130"/>
      <c r="H33" s="131"/>
      <c r="I33" s="132"/>
      <c r="J33" s="29"/>
    </row>
    <row r="34" spans="1:10" ht="14.25" customHeight="1">
      <c r="A34" s="130"/>
      <c r="B34" s="131"/>
      <c r="C34" s="132"/>
      <c r="D34" s="130"/>
      <c r="E34" s="131"/>
      <c r="F34" s="132"/>
      <c r="G34" s="130"/>
      <c r="H34" s="131"/>
      <c r="I34" s="132"/>
      <c r="J34" s="29"/>
    </row>
    <row r="35" spans="1:10" ht="14.25" customHeight="1">
      <c r="A35" s="141" t="s">
        <v>187</v>
      </c>
      <c r="B35" s="142"/>
      <c r="C35" s="143"/>
      <c r="D35" s="141" t="s">
        <v>187</v>
      </c>
      <c r="E35" s="142"/>
      <c r="F35" s="143"/>
      <c r="G35" s="141" t="s">
        <v>187</v>
      </c>
      <c r="H35" s="142"/>
      <c r="I35" s="143"/>
      <c r="J35" s="29"/>
    </row>
    <row r="36" spans="1:9" ht="11.25" customHeight="1">
      <c r="A36" s="17" t="s">
        <v>35</v>
      </c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36"/>
      <c r="B37" s="137"/>
      <c r="C37" s="137"/>
      <c r="D37" s="137"/>
      <c r="E37" s="137"/>
      <c r="F37" s="137"/>
      <c r="G37" s="137"/>
      <c r="H37" s="137"/>
      <c r="I37" s="137"/>
    </row>
  </sheetData>
  <sheetProtection password="D464" sheet="1" objects="1" scenarios="1"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 thickBot="1">
      <c r="A1" s="144" t="s">
        <v>169</v>
      </c>
      <c r="B1" s="145"/>
      <c r="C1" s="145"/>
      <c r="D1" s="145"/>
      <c r="E1" s="145"/>
      <c r="F1" s="145"/>
      <c r="G1" s="146"/>
    </row>
    <row r="2" spans="1:8" ht="12.75">
      <c r="A2" s="91" t="s">
        <v>1</v>
      </c>
      <c r="B2" s="95" t="str">
        <f>'Stavební rozpočet'!D2</f>
        <v>Domov Na Zámku - výroba a montáž jednoduchých oken, včetně izolačního dvojskla</v>
      </c>
      <c r="C2" s="96"/>
      <c r="D2" s="98" t="s">
        <v>129</v>
      </c>
      <c r="E2" s="98" t="str">
        <f>'Stavební rozpočet'!I2</f>
        <v>Domov Na Zámku Lysá nad Labem, příspěvková organizace, 289 22 Lysá nad Labem, Zámek 1</v>
      </c>
      <c r="F2" s="92"/>
      <c r="G2" s="147"/>
      <c r="H2" s="29"/>
    </row>
    <row r="3" spans="1:8" ht="12.75">
      <c r="A3" s="93"/>
      <c r="B3" s="97"/>
      <c r="C3" s="97"/>
      <c r="D3" s="94"/>
      <c r="E3" s="94"/>
      <c r="F3" s="94"/>
      <c r="G3" s="100"/>
      <c r="H3" s="29"/>
    </row>
    <row r="4" spans="1:8" ht="12.75">
      <c r="A4" s="101" t="s">
        <v>2</v>
      </c>
      <c r="B4" s="102" t="str">
        <f>'Stavební rozpočet'!D4</f>
        <v>Stavební úpravy</v>
      </c>
      <c r="C4" s="94"/>
      <c r="D4" s="102" t="s">
        <v>130</v>
      </c>
      <c r="E4" s="102" t="str">
        <f>'Stavební rozpočet'!I4</f>
        <v>Eupora s.r.o., budova Jednoty, Nová 209/13, 276 01 Mělník</v>
      </c>
      <c r="F4" s="94"/>
      <c r="G4" s="100"/>
      <c r="H4" s="29"/>
    </row>
    <row r="5" spans="1:8" ht="12.75">
      <c r="A5" s="93"/>
      <c r="B5" s="94"/>
      <c r="C5" s="94"/>
      <c r="D5" s="94"/>
      <c r="E5" s="94"/>
      <c r="F5" s="94"/>
      <c r="G5" s="100"/>
      <c r="H5" s="29"/>
    </row>
    <row r="6" spans="1:8" ht="12.75">
      <c r="A6" s="101" t="s">
        <v>3</v>
      </c>
      <c r="B6" s="102" t="str">
        <f>'Stavební rozpočet'!D6</f>
        <v>Lysá nad Labem</v>
      </c>
      <c r="C6" s="94"/>
      <c r="D6" s="104" t="s">
        <v>131</v>
      </c>
      <c r="E6" s="104" t="str">
        <f>'Stavební rozpočet'!I6</f>
        <v> </v>
      </c>
      <c r="F6" s="105"/>
      <c r="G6" s="107"/>
      <c r="H6" s="29"/>
    </row>
    <row r="7" spans="1:8" ht="12.75">
      <c r="A7" s="93"/>
      <c r="B7" s="94"/>
      <c r="C7" s="94"/>
      <c r="D7" s="105"/>
      <c r="E7" s="105"/>
      <c r="F7" s="105"/>
      <c r="G7" s="107"/>
      <c r="H7" s="29"/>
    </row>
    <row r="8" spans="1:8" ht="12.75">
      <c r="A8" s="108" t="s">
        <v>132</v>
      </c>
      <c r="B8" s="104" t="str">
        <f>'Stavební rozpočet'!I8</f>
        <v> </v>
      </c>
      <c r="C8" s="105"/>
      <c r="D8" s="110" t="s">
        <v>118</v>
      </c>
      <c r="E8" s="104"/>
      <c r="F8" s="105"/>
      <c r="G8" s="107"/>
      <c r="H8" s="29"/>
    </row>
    <row r="9" spans="1:8" ht="13.5" thickBot="1">
      <c r="A9" s="112"/>
      <c r="B9" s="113"/>
      <c r="C9" s="113"/>
      <c r="D9" s="113"/>
      <c r="E9" s="113"/>
      <c r="F9" s="113"/>
      <c r="G9" s="115"/>
      <c r="H9" s="29"/>
    </row>
    <row r="10" spans="1:8" ht="12.75">
      <c r="A10" s="71" t="s">
        <v>36</v>
      </c>
      <c r="B10" s="2" t="s">
        <v>37</v>
      </c>
      <c r="C10" s="5" t="s">
        <v>77</v>
      </c>
      <c r="D10" s="6" t="s">
        <v>170</v>
      </c>
      <c r="E10" s="6" t="s">
        <v>171</v>
      </c>
      <c r="F10" s="6" t="s">
        <v>172</v>
      </c>
      <c r="G10" s="9" t="s">
        <v>173</v>
      </c>
      <c r="H10" s="29"/>
    </row>
    <row r="11" spans="1:9" ht="12.75">
      <c r="A11" s="72"/>
      <c r="B11" s="69" t="s">
        <v>38</v>
      </c>
      <c r="C11" s="69" t="s">
        <v>79</v>
      </c>
      <c r="D11" s="70">
        <f>'Stavební rozpočet'!H12</f>
        <v>0</v>
      </c>
      <c r="E11" s="70">
        <f>'Stavební rozpočet'!I12</f>
        <v>0</v>
      </c>
      <c r="F11" s="70">
        <f>'Stavební rozpočet'!J12</f>
        <v>0</v>
      </c>
      <c r="G11" s="73">
        <f>'Stavební rozpočet'!L12</f>
        <v>1.2765599999999997</v>
      </c>
      <c r="H11" s="13" t="s">
        <v>174</v>
      </c>
      <c r="I11" s="13">
        <f aca="true" t="shared" si="0" ref="I11:I18">IF(H11="F",0,F11)</f>
        <v>0</v>
      </c>
    </row>
    <row r="12" spans="1:9" ht="12.75">
      <c r="A12" s="72"/>
      <c r="B12" s="69" t="s">
        <v>42</v>
      </c>
      <c r="C12" s="69" t="s">
        <v>83</v>
      </c>
      <c r="D12" s="70">
        <f>'Stavební rozpočet'!H16</f>
        <v>0</v>
      </c>
      <c r="E12" s="70">
        <f>'Stavební rozpočet'!I16</f>
        <v>0</v>
      </c>
      <c r="F12" s="70">
        <f>'Stavební rozpočet'!J16</f>
        <v>0</v>
      </c>
      <c r="G12" s="73">
        <f>'Stavební rozpočet'!L16</f>
        <v>10.138</v>
      </c>
      <c r="H12" s="13" t="s">
        <v>174</v>
      </c>
      <c r="I12" s="13">
        <f t="shared" si="0"/>
        <v>0</v>
      </c>
    </row>
    <row r="13" spans="1:9" ht="12.75">
      <c r="A13" s="72"/>
      <c r="B13" s="69" t="s">
        <v>46</v>
      </c>
      <c r="C13" s="69" t="s">
        <v>87</v>
      </c>
      <c r="D13" s="70">
        <f>'Stavební rozpočet'!H20</f>
        <v>0</v>
      </c>
      <c r="E13" s="70">
        <f>'Stavební rozpočet'!I20</f>
        <v>0</v>
      </c>
      <c r="F13" s="70">
        <f>'Stavební rozpočet'!J20</f>
        <v>0</v>
      </c>
      <c r="G13" s="73">
        <f>'Stavební rozpočet'!L20</f>
        <v>0</v>
      </c>
      <c r="H13" s="13" t="s">
        <v>174</v>
      </c>
      <c r="I13" s="13">
        <f t="shared" si="0"/>
        <v>0</v>
      </c>
    </row>
    <row r="14" spans="1:9" ht="12.75">
      <c r="A14" s="72"/>
      <c r="B14" s="69" t="s">
        <v>53</v>
      </c>
      <c r="C14" s="69" t="s">
        <v>94</v>
      </c>
      <c r="D14" s="70">
        <f>'Stavební rozpočet'!H27</f>
        <v>0</v>
      </c>
      <c r="E14" s="70">
        <f>'Stavební rozpočet'!I27</f>
        <v>0</v>
      </c>
      <c r="F14" s="70">
        <f>'Stavební rozpočet'!J27</f>
        <v>0</v>
      </c>
      <c r="G14" s="73">
        <f>'Stavební rozpočet'!L27</f>
        <v>0.07728000000000002</v>
      </c>
      <c r="H14" s="13" t="s">
        <v>174</v>
      </c>
      <c r="I14" s="13">
        <f t="shared" si="0"/>
        <v>0</v>
      </c>
    </row>
    <row r="15" spans="1:9" ht="12.75">
      <c r="A15" s="72"/>
      <c r="B15" s="69" t="s">
        <v>58</v>
      </c>
      <c r="C15" s="69" t="s">
        <v>99</v>
      </c>
      <c r="D15" s="70">
        <f>'Stavební rozpočet'!H32</f>
        <v>0</v>
      </c>
      <c r="E15" s="70">
        <f>'Stavební rozpočet'!I32</f>
        <v>0</v>
      </c>
      <c r="F15" s="70">
        <f>'Stavební rozpočet'!J32</f>
        <v>0</v>
      </c>
      <c r="G15" s="73">
        <f>'Stavební rozpočet'!L32</f>
        <v>0</v>
      </c>
      <c r="H15" s="13" t="s">
        <v>174</v>
      </c>
      <c r="I15" s="13">
        <f t="shared" si="0"/>
        <v>0</v>
      </c>
    </row>
    <row r="16" spans="1:9" ht="12.75">
      <c r="A16" s="72"/>
      <c r="B16" s="69" t="s">
        <v>60</v>
      </c>
      <c r="C16" s="69" t="s">
        <v>101</v>
      </c>
      <c r="D16" s="70">
        <f>'Stavební rozpočet'!H34</f>
        <v>0</v>
      </c>
      <c r="E16" s="70">
        <f>'Stavební rozpočet'!I34</f>
        <v>0</v>
      </c>
      <c r="F16" s="70">
        <f>'Stavební rozpočet'!J34</f>
        <v>0</v>
      </c>
      <c r="G16" s="73">
        <f>'Stavební rozpočet'!L34</f>
        <v>0.11850000000000001</v>
      </c>
      <c r="H16" s="13" t="s">
        <v>174</v>
      </c>
      <c r="I16" s="13">
        <f t="shared" si="0"/>
        <v>0</v>
      </c>
    </row>
    <row r="17" spans="1:9" ht="12.75">
      <c r="A17" s="72"/>
      <c r="B17" s="69" t="s">
        <v>63</v>
      </c>
      <c r="C17" s="69" t="s">
        <v>104</v>
      </c>
      <c r="D17" s="70">
        <f>'Stavební rozpočet'!H37</f>
        <v>0</v>
      </c>
      <c r="E17" s="70">
        <f>'Stavební rozpočet'!I37</f>
        <v>0</v>
      </c>
      <c r="F17" s="70">
        <f>'Stavební rozpočet'!J37</f>
        <v>0</v>
      </c>
      <c r="G17" s="73">
        <f>'Stavební rozpočet'!L37</f>
        <v>3.536848</v>
      </c>
      <c r="H17" s="13" t="s">
        <v>174</v>
      </c>
      <c r="I17" s="13">
        <f t="shared" si="0"/>
        <v>0</v>
      </c>
    </row>
    <row r="18" spans="1:9" ht="13.5" thickBot="1">
      <c r="A18" s="74"/>
      <c r="B18" s="75" t="s">
        <v>66</v>
      </c>
      <c r="C18" s="75" t="s">
        <v>107</v>
      </c>
      <c r="D18" s="76">
        <f>'Stavební rozpočet'!H40</f>
        <v>0</v>
      </c>
      <c r="E18" s="76">
        <f>'Stavební rozpočet'!I40</f>
        <v>0</v>
      </c>
      <c r="F18" s="76">
        <f>'Stavební rozpočet'!J40</f>
        <v>0</v>
      </c>
      <c r="G18" s="77">
        <f>'Stavební rozpočet'!L40</f>
        <v>0</v>
      </c>
      <c r="H18" s="13" t="s">
        <v>174</v>
      </c>
      <c r="I18" s="13">
        <f t="shared" si="0"/>
        <v>0</v>
      </c>
    </row>
    <row r="19" spans="1:7" ht="13.5" thickBot="1">
      <c r="A19" s="86"/>
      <c r="B19" s="86"/>
      <c r="C19" s="86"/>
      <c r="D19" s="86"/>
      <c r="E19" s="86"/>
      <c r="F19" s="86"/>
      <c r="G19" s="86"/>
    </row>
    <row r="20" spans="1:7" ht="13.5" thickBot="1">
      <c r="A20" s="86"/>
      <c r="B20" s="86"/>
      <c r="C20" s="86"/>
      <c r="D20" s="86"/>
      <c r="E20" s="80" t="s">
        <v>135</v>
      </c>
      <c r="F20" s="40">
        <f>SUM(I11:I18)</f>
        <v>0</v>
      </c>
      <c r="G20" s="86"/>
    </row>
  </sheetData>
  <sheetProtection password="D464" sheet="1" objects="1" scenario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3" sqref="G1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04.0039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 thickBo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4" ht="12.75">
      <c r="A2" s="91" t="s">
        <v>1</v>
      </c>
      <c r="B2" s="92"/>
      <c r="C2" s="92"/>
      <c r="D2" s="95" t="s">
        <v>74</v>
      </c>
      <c r="E2" s="151" t="s">
        <v>115</v>
      </c>
      <c r="F2" s="92"/>
      <c r="G2" s="151" t="s">
        <v>6</v>
      </c>
      <c r="H2" s="98" t="s">
        <v>129</v>
      </c>
      <c r="I2" s="152" t="s">
        <v>220</v>
      </c>
      <c r="J2" s="92"/>
      <c r="K2" s="92"/>
      <c r="L2" s="92"/>
      <c r="M2" s="147"/>
      <c r="N2" s="29"/>
    </row>
    <row r="3" spans="1:14" ht="12.75">
      <c r="A3" s="93"/>
      <c r="B3" s="94"/>
      <c r="C3" s="94"/>
      <c r="D3" s="97"/>
      <c r="E3" s="94"/>
      <c r="F3" s="94"/>
      <c r="G3" s="94"/>
      <c r="H3" s="94"/>
      <c r="I3" s="94"/>
      <c r="J3" s="94"/>
      <c r="K3" s="94"/>
      <c r="L3" s="94"/>
      <c r="M3" s="100"/>
      <c r="N3" s="29"/>
    </row>
    <row r="4" spans="1:14" ht="12.75">
      <c r="A4" s="101" t="s">
        <v>2</v>
      </c>
      <c r="B4" s="94"/>
      <c r="C4" s="94"/>
      <c r="D4" s="102" t="s">
        <v>75</v>
      </c>
      <c r="E4" s="153" t="s">
        <v>116</v>
      </c>
      <c r="F4" s="94"/>
      <c r="G4" s="153"/>
      <c r="H4" s="102" t="s">
        <v>130</v>
      </c>
      <c r="I4" s="154" t="s">
        <v>219</v>
      </c>
      <c r="J4" s="94"/>
      <c r="K4" s="94"/>
      <c r="L4" s="94"/>
      <c r="M4" s="100"/>
      <c r="N4" s="29"/>
    </row>
    <row r="5" spans="1:14" ht="12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00"/>
      <c r="N5" s="29"/>
    </row>
    <row r="6" spans="1:14" ht="12.75">
      <c r="A6" s="101" t="s">
        <v>3</v>
      </c>
      <c r="B6" s="94"/>
      <c r="C6" s="94"/>
      <c r="D6" s="102" t="s">
        <v>76</v>
      </c>
      <c r="E6" s="110" t="s">
        <v>117</v>
      </c>
      <c r="F6" s="105"/>
      <c r="G6" s="110" t="s">
        <v>6</v>
      </c>
      <c r="H6" s="104" t="s">
        <v>131</v>
      </c>
      <c r="I6" s="110" t="s">
        <v>136</v>
      </c>
      <c r="J6" s="105"/>
      <c r="K6" s="105"/>
      <c r="L6" s="105"/>
      <c r="M6" s="107"/>
      <c r="N6" s="29"/>
    </row>
    <row r="7" spans="1:14" ht="12.75">
      <c r="A7" s="93"/>
      <c r="B7" s="94"/>
      <c r="C7" s="94"/>
      <c r="D7" s="94"/>
      <c r="E7" s="105"/>
      <c r="F7" s="105"/>
      <c r="G7" s="105"/>
      <c r="H7" s="105"/>
      <c r="I7" s="105"/>
      <c r="J7" s="105"/>
      <c r="K7" s="105"/>
      <c r="L7" s="105"/>
      <c r="M7" s="107"/>
      <c r="N7" s="29"/>
    </row>
    <row r="8" spans="1:14" ht="12.75">
      <c r="A8" s="108" t="s">
        <v>4</v>
      </c>
      <c r="B8" s="105"/>
      <c r="C8" s="105"/>
      <c r="D8" s="104" t="s">
        <v>6</v>
      </c>
      <c r="E8" s="110" t="s">
        <v>118</v>
      </c>
      <c r="F8" s="105"/>
      <c r="G8" s="110"/>
      <c r="H8" s="104" t="s">
        <v>132</v>
      </c>
      <c r="I8" s="110" t="s">
        <v>136</v>
      </c>
      <c r="J8" s="105"/>
      <c r="K8" s="105"/>
      <c r="L8" s="105"/>
      <c r="M8" s="107"/>
      <c r="N8" s="29"/>
    </row>
    <row r="9" spans="1:14" ht="13.5" thickBo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5"/>
      <c r="N9" s="29"/>
    </row>
    <row r="10" spans="1:14" ht="12.75">
      <c r="A10" s="78" t="s">
        <v>5</v>
      </c>
      <c r="B10" s="43" t="s">
        <v>36</v>
      </c>
      <c r="C10" s="43" t="s">
        <v>37</v>
      </c>
      <c r="D10" s="43" t="s">
        <v>77</v>
      </c>
      <c r="E10" s="43" t="s">
        <v>119</v>
      </c>
      <c r="F10" s="79" t="s">
        <v>126</v>
      </c>
      <c r="G10" s="44" t="s">
        <v>127</v>
      </c>
      <c r="H10" s="155" t="s">
        <v>133</v>
      </c>
      <c r="I10" s="156"/>
      <c r="J10" s="157"/>
      <c r="K10" s="155" t="s">
        <v>139</v>
      </c>
      <c r="L10" s="157"/>
      <c r="M10" s="48" t="s">
        <v>141</v>
      </c>
      <c r="N10" s="29"/>
    </row>
    <row r="11" spans="1:62" ht="12.75">
      <c r="A11" s="41" t="s">
        <v>6</v>
      </c>
      <c r="B11" s="42" t="s">
        <v>6</v>
      </c>
      <c r="C11" s="42" t="s">
        <v>6</v>
      </c>
      <c r="D11" s="43" t="s">
        <v>78</v>
      </c>
      <c r="E11" s="42" t="s">
        <v>6</v>
      </c>
      <c r="F11" s="42" t="s">
        <v>6</v>
      </c>
      <c r="G11" s="44" t="s">
        <v>128</v>
      </c>
      <c r="H11" s="45" t="s">
        <v>134</v>
      </c>
      <c r="I11" s="46" t="s">
        <v>137</v>
      </c>
      <c r="J11" s="47" t="s">
        <v>138</v>
      </c>
      <c r="K11" s="45" t="s">
        <v>140</v>
      </c>
      <c r="L11" s="47" t="s">
        <v>138</v>
      </c>
      <c r="M11" s="48" t="s">
        <v>142</v>
      </c>
      <c r="N11" s="29"/>
      <c r="Z11" s="10" t="s">
        <v>144</v>
      </c>
      <c r="AA11" s="10" t="s">
        <v>145</v>
      </c>
      <c r="AB11" s="10" t="s">
        <v>146</v>
      </c>
      <c r="AC11" s="10" t="s">
        <v>147</v>
      </c>
      <c r="AD11" s="10" t="s">
        <v>148</v>
      </c>
      <c r="AE11" s="10" t="s">
        <v>149</v>
      </c>
      <c r="AF11" s="10" t="s">
        <v>150</v>
      </c>
      <c r="AG11" s="10" t="s">
        <v>151</v>
      </c>
      <c r="AH11" s="10" t="s">
        <v>152</v>
      </c>
      <c r="BH11" s="10" t="s">
        <v>166</v>
      </c>
      <c r="BI11" s="10" t="s">
        <v>167</v>
      </c>
      <c r="BJ11" s="10" t="s">
        <v>168</v>
      </c>
    </row>
    <row r="12" spans="1:47" ht="12.75">
      <c r="A12" s="58"/>
      <c r="B12" s="51"/>
      <c r="C12" s="51" t="s">
        <v>38</v>
      </c>
      <c r="D12" s="51" t="s">
        <v>79</v>
      </c>
      <c r="E12" s="50" t="s">
        <v>6</v>
      </c>
      <c r="F12" s="50" t="s">
        <v>6</v>
      </c>
      <c r="G12" s="87" t="s">
        <v>6</v>
      </c>
      <c r="H12" s="52">
        <f>SUM(H13:H15)</f>
        <v>0</v>
      </c>
      <c r="I12" s="52">
        <f>SUM(I13:I15)</f>
        <v>0</v>
      </c>
      <c r="J12" s="52">
        <f>SUM(J13:J15)</f>
        <v>0</v>
      </c>
      <c r="K12" s="53"/>
      <c r="L12" s="52">
        <f>SUM(L13:L15)</f>
        <v>1.2765599999999997</v>
      </c>
      <c r="M12" s="59"/>
      <c r="AI12" s="10"/>
      <c r="AS12" s="15">
        <f>SUM(AJ13:AJ15)</f>
        <v>0</v>
      </c>
      <c r="AT12" s="15">
        <f>SUM(AK13:AK15)</f>
        <v>0</v>
      </c>
      <c r="AU12" s="15">
        <f>SUM(AL13:AL15)</f>
        <v>0</v>
      </c>
    </row>
    <row r="13" spans="1:62" ht="12.75">
      <c r="A13" s="60" t="s">
        <v>7</v>
      </c>
      <c r="B13" s="54"/>
      <c r="C13" s="54" t="s">
        <v>39</v>
      </c>
      <c r="D13" s="54" t="s">
        <v>80</v>
      </c>
      <c r="E13" s="54" t="s">
        <v>120</v>
      </c>
      <c r="F13" s="55">
        <v>296</v>
      </c>
      <c r="G13" s="88">
        <v>0</v>
      </c>
      <c r="H13" s="55">
        <f>F13*AO13</f>
        <v>0</v>
      </c>
      <c r="I13" s="55">
        <f>F13*AP13</f>
        <v>0</v>
      </c>
      <c r="J13" s="55">
        <f>F13*G13</f>
        <v>0</v>
      </c>
      <c r="K13" s="55">
        <v>0.00431</v>
      </c>
      <c r="L13" s="55">
        <f>F13*K13</f>
        <v>1.2757599999999998</v>
      </c>
      <c r="M13" s="61" t="s">
        <v>143</v>
      </c>
      <c r="Z13" s="13">
        <f>IF(AQ13="5",BJ13,0)</f>
        <v>0</v>
      </c>
      <c r="AB13" s="13">
        <f>IF(AQ13="1",BH13,0)</f>
        <v>0</v>
      </c>
      <c r="AC13" s="13">
        <f>IF(AQ13="1",BI13,0)</f>
        <v>0</v>
      </c>
      <c r="AD13" s="13">
        <f>IF(AQ13="7",BH13,0)</f>
        <v>0</v>
      </c>
      <c r="AE13" s="13">
        <f>IF(AQ13="7",BI13,0)</f>
        <v>0</v>
      </c>
      <c r="AF13" s="13">
        <f>IF(AQ13="2",BH13,0)</f>
        <v>0</v>
      </c>
      <c r="AG13" s="13">
        <f>IF(AQ13="2",BI13,0)</f>
        <v>0</v>
      </c>
      <c r="AH13" s="13">
        <f>IF(AQ13="0",BJ13,0)</f>
        <v>0</v>
      </c>
      <c r="AI13" s="10"/>
      <c r="AJ13" s="7">
        <f>IF(AN13=0,J13,0)</f>
        <v>0</v>
      </c>
      <c r="AK13" s="7">
        <f>IF(AN13=15,J13,0)</f>
        <v>0</v>
      </c>
      <c r="AL13" s="7">
        <f>IF(AN13=21,J13,0)</f>
        <v>0</v>
      </c>
      <c r="AN13" s="13">
        <v>21</v>
      </c>
      <c r="AO13" s="13">
        <f>G13*0.0435406698564593</f>
        <v>0</v>
      </c>
      <c r="AP13" s="13">
        <f>G13*(1-0.0435406698564593)</f>
        <v>0</v>
      </c>
      <c r="AQ13" s="11" t="s">
        <v>7</v>
      </c>
      <c r="AV13" s="13">
        <f>AW13+AX13</f>
        <v>0</v>
      </c>
      <c r="AW13" s="13">
        <f>F13*AO13</f>
        <v>0</v>
      </c>
      <c r="AX13" s="13">
        <f>F13*AP13</f>
        <v>0</v>
      </c>
      <c r="AY13" s="14" t="s">
        <v>153</v>
      </c>
      <c r="AZ13" s="14" t="s">
        <v>161</v>
      </c>
      <c r="BA13" s="10" t="s">
        <v>165</v>
      </c>
      <c r="BC13" s="13">
        <f>AW13+AX13</f>
        <v>0</v>
      </c>
      <c r="BD13" s="13">
        <f>G13/(100-BE13)*100</f>
        <v>0</v>
      </c>
      <c r="BE13" s="13">
        <v>0</v>
      </c>
      <c r="BF13" s="13">
        <f>L13</f>
        <v>1.2757599999999998</v>
      </c>
      <c r="BH13" s="7">
        <f>F13*AO13</f>
        <v>0</v>
      </c>
      <c r="BI13" s="7">
        <f>F13*AP13</f>
        <v>0</v>
      </c>
      <c r="BJ13" s="7">
        <f>F13*G13</f>
        <v>0</v>
      </c>
    </row>
    <row r="14" spans="1:62" ht="12.75">
      <c r="A14" s="60" t="s">
        <v>8</v>
      </c>
      <c r="B14" s="54"/>
      <c r="C14" s="54" t="s">
        <v>40</v>
      </c>
      <c r="D14" s="54" t="s">
        <v>81</v>
      </c>
      <c r="E14" s="54" t="s">
        <v>121</v>
      </c>
      <c r="F14" s="55">
        <v>80</v>
      </c>
      <c r="G14" s="88">
        <v>0</v>
      </c>
      <c r="H14" s="55">
        <f>F14*AO14</f>
        <v>0</v>
      </c>
      <c r="I14" s="55">
        <f>F14*AP14</f>
        <v>0</v>
      </c>
      <c r="J14" s="55">
        <f>F14*G14</f>
        <v>0</v>
      </c>
      <c r="K14" s="55">
        <v>0</v>
      </c>
      <c r="L14" s="55">
        <f>F14*K14</f>
        <v>0</v>
      </c>
      <c r="M14" s="61" t="s">
        <v>143</v>
      </c>
      <c r="Z14" s="13">
        <f>IF(AQ14="5",BJ14,0)</f>
        <v>0</v>
      </c>
      <c r="AB14" s="13">
        <f>IF(AQ14="1",BH14,0)</f>
        <v>0</v>
      </c>
      <c r="AC14" s="13">
        <f>IF(AQ14="1",BI14,0)</f>
        <v>0</v>
      </c>
      <c r="AD14" s="13">
        <f>IF(AQ14="7",BH14,0)</f>
        <v>0</v>
      </c>
      <c r="AE14" s="13">
        <f>IF(AQ14="7",BI14,0)</f>
        <v>0</v>
      </c>
      <c r="AF14" s="13">
        <f>IF(AQ14="2",BH14,0)</f>
        <v>0</v>
      </c>
      <c r="AG14" s="13">
        <f>IF(AQ14="2",BI14,0)</f>
        <v>0</v>
      </c>
      <c r="AH14" s="13">
        <f>IF(AQ14="0",BJ14,0)</f>
        <v>0</v>
      </c>
      <c r="AI14" s="10"/>
      <c r="AJ14" s="7">
        <f>IF(AN14=0,J14,0)</f>
        <v>0</v>
      </c>
      <c r="AK14" s="7">
        <f>IF(AN14=15,J14,0)</f>
        <v>0</v>
      </c>
      <c r="AL14" s="7">
        <f>IF(AN14=21,J14,0)</f>
        <v>0</v>
      </c>
      <c r="AN14" s="13">
        <v>21</v>
      </c>
      <c r="AO14" s="13">
        <f>G14*0</f>
        <v>0</v>
      </c>
      <c r="AP14" s="13">
        <f>G14*(1-0)</f>
        <v>0</v>
      </c>
      <c r="AQ14" s="11" t="s">
        <v>7</v>
      </c>
      <c r="AV14" s="13">
        <f>AW14+AX14</f>
        <v>0</v>
      </c>
      <c r="AW14" s="13">
        <f>F14*AO14</f>
        <v>0</v>
      </c>
      <c r="AX14" s="13">
        <f>F14*AP14</f>
        <v>0</v>
      </c>
      <c r="AY14" s="14" t="s">
        <v>153</v>
      </c>
      <c r="AZ14" s="14" t="s">
        <v>161</v>
      </c>
      <c r="BA14" s="10" t="s">
        <v>165</v>
      </c>
      <c r="BC14" s="13">
        <f>AW14+AX14</f>
        <v>0</v>
      </c>
      <c r="BD14" s="13">
        <f>G14/(100-BE14)*100</f>
        <v>0</v>
      </c>
      <c r="BE14" s="13">
        <v>0</v>
      </c>
      <c r="BF14" s="13">
        <f>L14</f>
        <v>0</v>
      </c>
      <c r="BH14" s="7">
        <f>F14*AO14</f>
        <v>0</v>
      </c>
      <c r="BI14" s="7">
        <f>F14*AP14</f>
        <v>0</v>
      </c>
      <c r="BJ14" s="7">
        <f>F14*G14</f>
        <v>0</v>
      </c>
    </row>
    <row r="15" spans="1:62" ht="12.75">
      <c r="A15" s="62" t="s">
        <v>9</v>
      </c>
      <c r="B15" s="56"/>
      <c r="C15" s="56" t="s">
        <v>41</v>
      </c>
      <c r="D15" s="56" t="s">
        <v>82</v>
      </c>
      <c r="E15" s="56" t="s">
        <v>121</v>
      </c>
      <c r="F15" s="57">
        <v>80</v>
      </c>
      <c r="G15" s="89">
        <v>0</v>
      </c>
      <c r="H15" s="57">
        <f>F15*AO15</f>
        <v>0</v>
      </c>
      <c r="I15" s="57">
        <f>F15*AP15</f>
        <v>0</v>
      </c>
      <c r="J15" s="57">
        <f>F15*G15</f>
        <v>0</v>
      </c>
      <c r="K15" s="57">
        <v>1E-05</v>
      </c>
      <c r="L15" s="57">
        <f>F15*K15</f>
        <v>0.0008</v>
      </c>
      <c r="M15" s="63" t="s">
        <v>143</v>
      </c>
      <c r="Z15" s="13">
        <f>IF(AQ15="5",BJ15,0)</f>
        <v>0</v>
      </c>
      <c r="AB15" s="13">
        <f>IF(AQ15="1",BH15,0)</f>
        <v>0</v>
      </c>
      <c r="AC15" s="13">
        <f>IF(AQ15="1",BI15,0)</f>
        <v>0</v>
      </c>
      <c r="AD15" s="13">
        <f>IF(AQ15="7",BH15,0)</f>
        <v>0</v>
      </c>
      <c r="AE15" s="13">
        <f>IF(AQ15="7",BI15,0)</f>
        <v>0</v>
      </c>
      <c r="AF15" s="13">
        <f>IF(AQ15="2",BH15,0)</f>
        <v>0</v>
      </c>
      <c r="AG15" s="13">
        <f>IF(AQ15="2",BI15,0)</f>
        <v>0</v>
      </c>
      <c r="AH15" s="13">
        <f>IF(AQ15="0",BJ15,0)</f>
        <v>0</v>
      </c>
      <c r="AI15" s="10"/>
      <c r="AJ15" s="8">
        <f>IF(AN15=0,J15,0)</f>
        <v>0</v>
      </c>
      <c r="AK15" s="8">
        <f>IF(AN15=15,J15,0)</f>
        <v>0</v>
      </c>
      <c r="AL15" s="8">
        <f>IF(AN15=21,J15,0)</f>
        <v>0</v>
      </c>
      <c r="AN15" s="13">
        <v>21</v>
      </c>
      <c r="AO15" s="13">
        <f>G15*1</f>
        <v>0</v>
      </c>
      <c r="AP15" s="13">
        <f>G15*(1-1)</f>
        <v>0</v>
      </c>
      <c r="AQ15" s="12" t="s">
        <v>7</v>
      </c>
      <c r="AV15" s="13">
        <f>AW15+AX15</f>
        <v>0</v>
      </c>
      <c r="AW15" s="13">
        <f>F15*AO15</f>
        <v>0</v>
      </c>
      <c r="AX15" s="13">
        <f>F15*AP15</f>
        <v>0</v>
      </c>
      <c r="AY15" s="14" t="s">
        <v>153</v>
      </c>
      <c r="AZ15" s="14" t="s">
        <v>161</v>
      </c>
      <c r="BA15" s="10" t="s">
        <v>165</v>
      </c>
      <c r="BC15" s="13">
        <f>AW15+AX15</f>
        <v>0</v>
      </c>
      <c r="BD15" s="13">
        <f>G15/(100-BE15)*100</f>
        <v>0</v>
      </c>
      <c r="BE15" s="13">
        <v>0</v>
      </c>
      <c r="BF15" s="13">
        <f>L15</f>
        <v>0.0008</v>
      </c>
      <c r="BH15" s="8">
        <f>F15*AO15</f>
        <v>0</v>
      </c>
      <c r="BI15" s="8">
        <f>F15*AP15</f>
        <v>0</v>
      </c>
      <c r="BJ15" s="8">
        <f>F15*G15</f>
        <v>0</v>
      </c>
    </row>
    <row r="16" spans="1:47" ht="12.75">
      <c r="A16" s="58"/>
      <c r="B16" s="51"/>
      <c r="C16" s="51" t="s">
        <v>42</v>
      </c>
      <c r="D16" s="51" t="s">
        <v>83</v>
      </c>
      <c r="E16" s="50" t="s">
        <v>6</v>
      </c>
      <c r="F16" s="50" t="s">
        <v>6</v>
      </c>
      <c r="G16" s="87" t="s">
        <v>6</v>
      </c>
      <c r="H16" s="52">
        <f>SUM(H17:H19)</f>
        <v>0</v>
      </c>
      <c r="I16" s="52">
        <f>SUM(I17:I19)</f>
        <v>0</v>
      </c>
      <c r="J16" s="52">
        <f>SUM(J17:J19)</f>
        <v>0</v>
      </c>
      <c r="K16" s="53"/>
      <c r="L16" s="52">
        <f>SUM(L17:L19)</f>
        <v>10.138</v>
      </c>
      <c r="M16" s="59"/>
      <c r="AI16" s="10"/>
      <c r="AS16" s="15">
        <f>SUM(AJ17:AJ19)</f>
        <v>0</v>
      </c>
      <c r="AT16" s="15">
        <f>SUM(AK17:AK19)</f>
        <v>0</v>
      </c>
      <c r="AU16" s="15">
        <f>SUM(AL17:AL19)</f>
        <v>0</v>
      </c>
    </row>
    <row r="17" spans="1:62" ht="12.75">
      <c r="A17" s="60" t="s">
        <v>10</v>
      </c>
      <c r="B17" s="54"/>
      <c r="C17" s="54" t="s">
        <v>43</v>
      </c>
      <c r="D17" s="54" t="s">
        <v>84</v>
      </c>
      <c r="E17" s="54" t="s">
        <v>122</v>
      </c>
      <c r="F17" s="55">
        <v>20</v>
      </c>
      <c r="G17" s="88">
        <v>0</v>
      </c>
      <c r="H17" s="55">
        <f>F17*AO17</f>
        <v>0</v>
      </c>
      <c r="I17" s="55">
        <f>F17*AP17</f>
        <v>0</v>
      </c>
      <c r="J17" s="55">
        <f>F17*G17</f>
        <v>0</v>
      </c>
      <c r="K17" s="55">
        <v>0.4149</v>
      </c>
      <c r="L17" s="55">
        <f>F17*K17</f>
        <v>8.298</v>
      </c>
      <c r="M17" s="61" t="s">
        <v>143</v>
      </c>
      <c r="Z17" s="13">
        <f>IF(AQ17="5",BJ17,0)</f>
        <v>0</v>
      </c>
      <c r="AB17" s="13">
        <f>IF(AQ17="1",BH17,0)</f>
        <v>0</v>
      </c>
      <c r="AC17" s="13">
        <f>IF(AQ17="1",BI17,0)</f>
        <v>0</v>
      </c>
      <c r="AD17" s="13">
        <f>IF(AQ17="7",BH17,0)</f>
        <v>0</v>
      </c>
      <c r="AE17" s="13">
        <f>IF(AQ17="7",BI17,0)</f>
        <v>0</v>
      </c>
      <c r="AF17" s="13">
        <f>IF(AQ17="2",BH17,0)</f>
        <v>0</v>
      </c>
      <c r="AG17" s="13">
        <f>IF(AQ17="2",BI17,0)</f>
        <v>0</v>
      </c>
      <c r="AH17" s="13">
        <f>IF(AQ17="0",BJ17,0)</f>
        <v>0</v>
      </c>
      <c r="AI17" s="10"/>
      <c r="AJ17" s="7">
        <f>IF(AN17=0,J17,0)</f>
        <v>0</v>
      </c>
      <c r="AK17" s="7">
        <f>IF(AN17=15,J17,0)</f>
        <v>0</v>
      </c>
      <c r="AL17" s="7">
        <f>IF(AN17=21,J17,0)</f>
        <v>0</v>
      </c>
      <c r="AN17" s="13">
        <v>21</v>
      </c>
      <c r="AO17" s="13">
        <f>G17*0.504770980658408</f>
        <v>0</v>
      </c>
      <c r="AP17" s="13">
        <f>G17*(1-0.504770980658408)</f>
        <v>0</v>
      </c>
      <c r="AQ17" s="11" t="s">
        <v>7</v>
      </c>
      <c r="AV17" s="13">
        <f>AW17+AX17</f>
        <v>0</v>
      </c>
      <c r="AW17" s="13">
        <f>F17*AO17</f>
        <v>0</v>
      </c>
      <c r="AX17" s="13">
        <f>F17*AP17</f>
        <v>0</v>
      </c>
      <c r="AY17" s="14" t="s">
        <v>154</v>
      </c>
      <c r="AZ17" s="14" t="s">
        <v>161</v>
      </c>
      <c r="BA17" s="10" t="s">
        <v>165</v>
      </c>
      <c r="BC17" s="13">
        <f>AW17+AX17</f>
        <v>0</v>
      </c>
      <c r="BD17" s="13">
        <f>G17/(100-BE17)*100</f>
        <v>0</v>
      </c>
      <c r="BE17" s="13">
        <v>0</v>
      </c>
      <c r="BF17" s="13">
        <f>L17</f>
        <v>8.298</v>
      </c>
      <c r="BH17" s="7">
        <f>F17*AO17</f>
        <v>0</v>
      </c>
      <c r="BI17" s="7">
        <f>F17*AP17</f>
        <v>0</v>
      </c>
      <c r="BJ17" s="7">
        <f>F17*G17</f>
        <v>0</v>
      </c>
    </row>
    <row r="18" spans="1:62" ht="12.75">
      <c r="A18" s="62" t="s">
        <v>11</v>
      </c>
      <c r="B18" s="56"/>
      <c r="C18" s="56" t="s">
        <v>44</v>
      </c>
      <c r="D18" s="56" t="s">
        <v>85</v>
      </c>
      <c r="E18" s="56" t="s">
        <v>122</v>
      </c>
      <c r="F18" s="57">
        <v>20</v>
      </c>
      <c r="G18" s="89">
        <v>0</v>
      </c>
      <c r="H18" s="57">
        <f>F18*AO18</f>
        <v>0</v>
      </c>
      <c r="I18" s="57">
        <f>F18*AP18</f>
        <v>0</v>
      </c>
      <c r="J18" s="57">
        <f>F18*G18</f>
        <v>0</v>
      </c>
      <c r="K18" s="57">
        <v>0.092</v>
      </c>
      <c r="L18" s="57">
        <f>F18*K18</f>
        <v>1.8399999999999999</v>
      </c>
      <c r="M18" s="63" t="s">
        <v>143</v>
      </c>
      <c r="Z18" s="13">
        <f>IF(AQ18="5",BJ18,0)</f>
        <v>0</v>
      </c>
      <c r="AB18" s="13">
        <f>IF(AQ18="1",BH18,0)</f>
        <v>0</v>
      </c>
      <c r="AC18" s="13">
        <f>IF(AQ18="1",BI18,0)</f>
        <v>0</v>
      </c>
      <c r="AD18" s="13">
        <f>IF(AQ18="7",BH18,0)</f>
        <v>0</v>
      </c>
      <c r="AE18" s="13">
        <f>IF(AQ18="7",BI18,0)</f>
        <v>0</v>
      </c>
      <c r="AF18" s="13">
        <f>IF(AQ18="2",BH18,0)</f>
        <v>0</v>
      </c>
      <c r="AG18" s="13">
        <f>IF(AQ18="2",BI18,0)</f>
        <v>0</v>
      </c>
      <c r="AH18" s="13">
        <f>IF(AQ18="0",BJ18,0)</f>
        <v>0</v>
      </c>
      <c r="AI18" s="10"/>
      <c r="AJ18" s="8">
        <f>IF(AN18=0,J18,0)</f>
        <v>0</v>
      </c>
      <c r="AK18" s="8">
        <f>IF(AN18=15,J18,0)</f>
        <v>0</v>
      </c>
      <c r="AL18" s="8">
        <f>IF(AN18=21,J18,0)</f>
        <v>0</v>
      </c>
      <c r="AN18" s="13">
        <v>21</v>
      </c>
      <c r="AO18" s="13">
        <f>G18*1</f>
        <v>0</v>
      </c>
      <c r="AP18" s="13">
        <f>G18*(1-1)</f>
        <v>0</v>
      </c>
      <c r="AQ18" s="12" t="s">
        <v>7</v>
      </c>
      <c r="AV18" s="13">
        <f>AW18+AX18</f>
        <v>0</v>
      </c>
      <c r="AW18" s="13">
        <f>F18*AO18</f>
        <v>0</v>
      </c>
      <c r="AX18" s="13">
        <f>F18*AP18</f>
        <v>0</v>
      </c>
      <c r="AY18" s="14" t="s">
        <v>154</v>
      </c>
      <c r="AZ18" s="14" t="s">
        <v>161</v>
      </c>
      <c r="BA18" s="10" t="s">
        <v>165</v>
      </c>
      <c r="BC18" s="13">
        <f>AW18+AX18</f>
        <v>0</v>
      </c>
      <c r="BD18" s="13">
        <f>G18/(100-BE18)*100</f>
        <v>0</v>
      </c>
      <c r="BE18" s="13">
        <v>0</v>
      </c>
      <c r="BF18" s="13">
        <f>L18</f>
        <v>1.8399999999999999</v>
      </c>
      <c r="BH18" s="8">
        <f>F18*AO18</f>
        <v>0</v>
      </c>
      <c r="BI18" s="8">
        <f>F18*AP18</f>
        <v>0</v>
      </c>
      <c r="BJ18" s="8">
        <f>F18*G18</f>
        <v>0</v>
      </c>
    </row>
    <row r="19" spans="1:62" ht="12.75">
      <c r="A19" s="60" t="s">
        <v>12</v>
      </c>
      <c r="B19" s="54"/>
      <c r="C19" s="54" t="s">
        <v>45</v>
      </c>
      <c r="D19" s="54" t="s">
        <v>86</v>
      </c>
      <c r="E19" s="54" t="s">
        <v>122</v>
      </c>
      <c r="F19" s="55">
        <v>20</v>
      </c>
      <c r="G19" s="88">
        <v>0</v>
      </c>
      <c r="H19" s="55">
        <f>F19*AO19</f>
        <v>0</v>
      </c>
      <c r="I19" s="55">
        <f>F19*AP19</f>
        <v>0</v>
      </c>
      <c r="J19" s="55">
        <f>F19*G19</f>
        <v>0</v>
      </c>
      <c r="K19" s="55">
        <v>0</v>
      </c>
      <c r="L19" s="55">
        <f>F19*K19</f>
        <v>0</v>
      </c>
      <c r="M19" s="61" t="s">
        <v>143</v>
      </c>
      <c r="Z19" s="13">
        <f>IF(AQ19="5",BJ19,0)</f>
        <v>0</v>
      </c>
      <c r="AB19" s="13">
        <f>IF(AQ19="1",BH19,0)</f>
        <v>0</v>
      </c>
      <c r="AC19" s="13">
        <f>IF(AQ19="1",BI19,0)</f>
        <v>0</v>
      </c>
      <c r="AD19" s="13">
        <f>IF(AQ19="7",BH19,0)</f>
        <v>0</v>
      </c>
      <c r="AE19" s="13">
        <f>IF(AQ19="7",BI19,0)</f>
        <v>0</v>
      </c>
      <c r="AF19" s="13">
        <f>IF(AQ19="2",BH19,0)</f>
        <v>0</v>
      </c>
      <c r="AG19" s="13">
        <f>IF(AQ19="2",BI19,0)</f>
        <v>0</v>
      </c>
      <c r="AH19" s="13">
        <f>IF(AQ19="0",BJ19,0)</f>
        <v>0</v>
      </c>
      <c r="AI19" s="10"/>
      <c r="AJ19" s="7">
        <f>IF(AN19=0,J19,0)</f>
        <v>0</v>
      </c>
      <c r="AK19" s="7">
        <f>IF(AN19=15,J19,0)</f>
        <v>0</v>
      </c>
      <c r="AL19" s="7">
        <f>IF(AN19=21,J19,0)</f>
        <v>0</v>
      </c>
      <c r="AN19" s="13">
        <v>21</v>
      </c>
      <c r="AO19" s="13">
        <f>G19*0</f>
        <v>0</v>
      </c>
      <c r="AP19" s="13">
        <f>G19*(1-0)</f>
        <v>0</v>
      </c>
      <c r="AQ19" s="11" t="s">
        <v>7</v>
      </c>
      <c r="AV19" s="13">
        <f>AW19+AX19</f>
        <v>0</v>
      </c>
      <c r="AW19" s="13">
        <f>F19*AO19</f>
        <v>0</v>
      </c>
      <c r="AX19" s="13">
        <f>F19*AP19</f>
        <v>0</v>
      </c>
      <c r="AY19" s="14" t="s">
        <v>154</v>
      </c>
      <c r="AZ19" s="14" t="s">
        <v>161</v>
      </c>
      <c r="BA19" s="10" t="s">
        <v>165</v>
      </c>
      <c r="BC19" s="13">
        <f>AW19+AX19</f>
        <v>0</v>
      </c>
      <c r="BD19" s="13">
        <f>G19/(100-BE19)*100</f>
        <v>0</v>
      </c>
      <c r="BE19" s="13">
        <v>0</v>
      </c>
      <c r="BF19" s="13">
        <f>L19</f>
        <v>0</v>
      </c>
      <c r="BH19" s="7">
        <f>F19*AO19</f>
        <v>0</v>
      </c>
      <c r="BI19" s="7">
        <f>F19*AP19</f>
        <v>0</v>
      </c>
      <c r="BJ19" s="7">
        <f>F19*G19</f>
        <v>0</v>
      </c>
    </row>
    <row r="20" spans="1:47" ht="12.75">
      <c r="A20" s="58"/>
      <c r="B20" s="51"/>
      <c r="C20" s="51" t="s">
        <v>46</v>
      </c>
      <c r="D20" s="51" t="s">
        <v>87</v>
      </c>
      <c r="E20" s="50" t="s">
        <v>6</v>
      </c>
      <c r="F20" s="50" t="s">
        <v>6</v>
      </c>
      <c r="G20" s="87" t="s">
        <v>6</v>
      </c>
      <c r="H20" s="52">
        <f>SUM(H21:H26)</f>
        <v>0</v>
      </c>
      <c r="I20" s="52">
        <f>SUM(I21:I26)</f>
        <v>0</v>
      </c>
      <c r="J20" s="52">
        <f>SUM(J21:J26)</f>
        <v>0</v>
      </c>
      <c r="K20" s="53"/>
      <c r="L20" s="52">
        <f>SUM(L21:L26)</f>
        <v>0</v>
      </c>
      <c r="M20" s="59"/>
      <c r="AI20" s="10"/>
      <c r="AS20" s="15">
        <f>SUM(AJ21:AJ26)</f>
        <v>0</v>
      </c>
      <c r="AT20" s="15">
        <f>SUM(AK21:AK26)</f>
        <v>0</v>
      </c>
      <c r="AU20" s="15">
        <f>SUM(AL21:AL26)</f>
        <v>0</v>
      </c>
    </row>
    <row r="21" spans="1:62" ht="12.75">
      <c r="A21" s="60" t="s">
        <v>13</v>
      </c>
      <c r="B21" s="54"/>
      <c r="C21" s="54" t="s">
        <v>47</v>
      </c>
      <c r="D21" s="54" t="s">
        <v>88</v>
      </c>
      <c r="E21" s="54" t="s">
        <v>122</v>
      </c>
      <c r="F21" s="55">
        <v>20</v>
      </c>
      <c r="G21" s="88">
        <v>0</v>
      </c>
      <c r="H21" s="55">
        <f aca="true" t="shared" si="0" ref="H21:H26">F21*AO21</f>
        <v>0</v>
      </c>
      <c r="I21" s="55">
        <f aca="true" t="shared" si="1" ref="I21:I26">F21*AP21</f>
        <v>0</v>
      </c>
      <c r="J21" s="55">
        <f aca="true" t="shared" si="2" ref="J21:J26">F21*G21</f>
        <v>0</v>
      </c>
      <c r="K21" s="55">
        <v>0</v>
      </c>
      <c r="L21" s="55">
        <f aca="true" t="shared" si="3" ref="L21:L26">F21*K21</f>
        <v>0</v>
      </c>
      <c r="M21" s="61" t="s">
        <v>143</v>
      </c>
      <c r="Z21" s="13">
        <f aca="true" t="shared" si="4" ref="Z21:Z26">IF(AQ21="5",BJ21,0)</f>
        <v>0</v>
      </c>
      <c r="AB21" s="13">
        <f aca="true" t="shared" si="5" ref="AB21:AB26">IF(AQ21="1",BH21,0)</f>
        <v>0</v>
      </c>
      <c r="AC21" s="13">
        <f aca="true" t="shared" si="6" ref="AC21:AC26">IF(AQ21="1",BI21,0)</f>
        <v>0</v>
      </c>
      <c r="AD21" s="13">
        <f aca="true" t="shared" si="7" ref="AD21:AD26">IF(AQ21="7",BH21,0)</f>
        <v>0</v>
      </c>
      <c r="AE21" s="13">
        <f aca="true" t="shared" si="8" ref="AE21:AE26">IF(AQ21="7",BI21,0)</f>
        <v>0</v>
      </c>
      <c r="AF21" s="13">
        <f aca="true" t="shared" si="9" ref="AF21:AF26">IF(AQ21="2",BH21,0)</f>
        <v>0</v>
      </c>
      <c r="AG21" s="13">
        <f aca="true" t="shared" si="10" ref="AG21:AG26">IF(AQ21="2",BI21,0)</f>
        <v>0</v>
      </c>
      <c r="AH21" s="13">
        <f aca="true" t="shared" si="11" ref="AH21:AH26">IF(AQ21="0",BJ21,0)</f>
        <v>0</v>
      </c>
      <c r="AI21" s="10"/>
      <c r="AJ21" s="7">
        <f aca="true" t="shared" si="12" ref="AJ21:AJ26">IF(AN21=0,J21,0)</f>
        <v>0</v>
      </c>
      <c r="AK21" s="7">
        <f aca="true" t="shared" si="13" ref="AK21:AK26">IF(AN21=15,J21,0)</f>
        <v>0</v>
      </c>
      <c r="AL21" s="7">
        <f aca="true" t="shared" si="14" ref="AL21:AL26">IF(AN21=21,J21,0)</f>
        <v>0</v>
      </c>
      <c r="AN21" s="13">
        <v>21</v>
      </c>
      <c r="AO21" s="13">
        <f>G21*0</f>
        <v>0</v>
      </c>
      <c r="AP21" s="13">
        <f>G21*(1-0)</f>
        <v>0</v>
      </c>
      <c r="AQ21" s="11" t="s">
        <v>13</v>
      </c>
      <c r="AV21" s="13">
        <f aca="true" t="shared" si="15" ref="AV21:AV26">AW21+AX21</f>
        <v>0</v>
      </c>
      <c r="AW21" s="13">
        <f aca="true" t="shared" si="16" ref="AW21:AW26">F21*AO21</f>
        <v>0</v>
      </c>
      <c r="AX21" s="13">
        <f aca="true" t="shared" si="17" ref="AX21:AX26">F21*AP21</f>
        <v>0</v>
      </c>
      <c r="AY21" s="14" t="s">
        <v>155</v>
      </c>
      <c r="AZ21" s="14" t="s">
        <v>162</v>
      </c>
      <c r="BA21" s="10" t="s">
        <v>165</v>
      </c>
      <c r="BC21" s="13">
        <f aca="true" t="shared" si="18" ref="BC21:BC26">AW21+AX21</f>
        <v>0</v>
      </c>
      <c r="BD21" s="13">
        <f aca="true" t="shared" si="19" ref="BD21:BD26">G21/(100-BE21)*100</f>
        <v>0</v>
      </c>
      <c r="BE21" s="13">
        <v>0</v>
      </c>
      <c r="BF21" s="13">
        <f aca="true" t="shared" si="20" ref="BF21:BF26">L21</f>
        <v>0</v>
      </c>
      <c r="BH21" s="7">
        <f aca="true" t="shared" si="21" ref="BH21:BH26">F21*AO21</f>
        <v>0</v>
      </c>
      <c r="BI21" s="7">
        <f aca="true" t="shared" si="22" ref="BI21:BI26">F21*AP21</f>
        <v>0</v>
      </c>
      <c r="BJ21" s="7">
        <f aca="true" t="shared" si="23" ref="BJ21:BJ26">F21*G21</f>
        <v>0</v>
      </c>
    </row>
    <row r="22" spans="1:62" ht="12.75">
      <c r="A22" s="62" t="s">
        <v>14</v>
      </c>
      <c r="B22" s="56"/>
      <c r="C22" s="56" t="s">
        <v>48</v>
      </c>
      <c r="D22" s="56" t="s">
        <v>89</v>
      </c>
      <c r="E22" s="56" t="s">
        <v>122</v>
      </c>
      <c r="F22" s="57">
        <v>40</v>
      </c>
      <c r="G22" s="89">
        <v>0</v>
      </c>
      <c r="H22" s="57">
        <f t="shared" si="0"/>
        <v>0</v>
      </c>
      <c r="I22" s="57">
        <f t="shared" si="1"/>
        <v>0</v>
      </c>
      <c r="J22" s="57">
        <f t="shared" si="2"/>
        <v>0</v>
      </c>
      <c r="K22" s="57">
        <v>0</v>
      </c>
      <c r="L22" s="57">
        <f t="shared" si="3"/>
        <v>0</v>
      </c>
      <c r="M22" s="63" t="s">
        <v>143</v>
      </c>
      <c r="Z22" s="13">
        <f t="shared" si="4"/>
        <v>0</v>
      </c>
      <c r="AB22" s="13">
        <f t="shared" si="5"/>
        <v>0</v>
      </c>
      <c r="AC22" s="13">
        <f t="shared" si="6"/>
        <v>0</v>
      </c>
      <c r="AD22" s="13">
        <f t="shared" si="7"/>
        <v>0</v>
      </c>
      <c r="AE22" s="13">
        <f t="shared" si="8"/>
        <v>0</v>
      </c>
      <c r="AF22" s="13">
        <f t="shared" si="9"/>
        <v>0</v>
      </c>
      <c r="AG22" s="13">
        <f t="shared" si="10"/>
        <v>0</v>
      </c>
      <c r="AH22" s="13">
        <f t="shared" si="11"/>
        <v>0</v>
      </c>
      <c r="AI22" s="10"/>
      <c r="AJ22" s="8">
        <f t="shared" si="12"/>
        <v>0</v>
      </c>
      <c r="AK22" s="8">
        <f t="shared" si="13"/>
        <v>0</v>
      </c>
      <c r="AL22" s="8">
        <f t="shared" si="14"/>
        <v>0</v>
      </c>
      <c r="AN22" s="13">
        <v>21</v>
      </c>
      <c r="AO22" s="13">
        <f>G22*1</f>
        <v>0</v>
      </c>
      <c r="AP22" s="13">
        <f>G22*(1-1)</f>
        <v>0</v>
      </c>
      <c r="AQ22" s="12" t="s">
        <v>13</v>
      </c>
      <c r="AV22" s="13">
        <f t="shared" si="15"/>
        <v>0</v>
      </c>
      <c r="AW22" s="13">
        <f t="shared" si="16"/>
        <v>0</v>
      </c>
      <c r="AX22" s="13">
        <f t="shared" si="17"/>
        <v>0</v>
      </c>
      <c r="AY22" s="14" t="s">
        <v>155</v>
      </c>
      <c r="AZ22" s="14" t="s">
        <v>162</v>
      </c>
      <c r="BA22" s="10" t="s">
        <v>165</v>
      </c>
      <c r="BC22" s="13">
        <f t="shared" si="18"/>
        <v>0</v>
      </c>
      <c r="BD22" s="13">
        <f t="shared" si="19"/>
        <v>0</v>
      </c>
      <c r="BE22" s="13">
        <v>0</v>
      </c>
      <c r="BF22" s="13">
        <f t="shared" si="20"/>
        <v>0</v>
      </c>
      <c r="BH22" s="8">
        <f t="shared" si="21"/>
        <v>0</v>
      </c>
      <c r="BI22" s="8">
        <f t="shared" si="22"/>
        <v>0</v>
      </c>
      <c r="BJ22" s="8">
        <f t="shared" si="23"/>
        <v>0</v>
      </c>
    </row>
    <row r="23" spans="1:62" ht="12.75">
      <c r="A23" s="62" t="s">
        <v>15</v>
      </c>
      <c r="B23" s="56"/>
      <c r="C23" s="56" t="s">
        <v>49</v>
      </c>
      <c r="D23" s="56" t="s">
        <v>90</v>
      </c>
      <c r="E23" s="56" t="s">
        <v>122</v>
      </c>
      <c r="F23" s="57">
        <v>160</v>
      </c>
      <c r="G23" s="89">
        <v>0</v>
      </c>
      <c r="H23" s="57">
        <f t="shared" si="0"/>
        <v>0</v>
      </c>
      <c r="I23" s="57">
        <f t="shared" si="1"/>
        <v>0</v>
      </c>
      <c r="J23" s="57">
        <f t="shared" si="2"/>
        <v>0</v>
      </c>
      <c r="K23" s="57">
        <v>0</v>
      </c>
      <c r="L23" s="57">
        <f t="shared" si="3"/>
        <v>0</v>
      </c>
      <c r="M23" s="63" t="s">
        <v>143</v>
      </c>
      <c r="Z23" s="13">
        <f t="shared" si="4"/>
        <v>0</v>
      </c>
      <c r="AB23" s="13">
        <f t="shared" si="5"/>
        <v>0</v>
      </c>
      <c r="AC23" s="13">
        <f t="shared" si="6"/>
        <v>0</v>
      </c>
      <c r="AD23" s="13">
        <f t="shared" si="7"/>
        <v>0</v>
      </c>
      <c r="AE23" s="13">
        <f t="shared" si="8"/>
        <v>0</v>
      </c>
      <c r="AF23" s="13">
        <f t="shared" si="9"/>
        <v>0</v>
      </c>
      <c r="AG23" s="13">
        <f t="shared" si="10"/>
        <v>0</v>
      </c>
      <c r="AH23" s="13">
        <f t="shared" si="11"/>
        <v>0</v>
      </c>
      <c r="AI23" s="10"/>
      <c r="AJ23" s="8">
        <f t="shared" si="12"/>
        <v>0</v>
      </c>
      <c r="AK23" s="8">
        <f t="shared" si="13"/>
        <v>0</v>
      </c>
      <c r="AL23" s="8">
        <f t="shared" si="14"/>
        <v>0</v>
      </c>
      <c r="AN23" s="13">
        <v>21</v>
      </c>
      <c r="AO23" s="13">
        <f>G23*1</f>
        <v>0</v>
      </c>
      <c r="AP23" s="13">
        <f>G23*(1-1)</f>
        <v>0</v>
      </c>
      <c r="AQ23" s="12" t="s">
        <v>13</v>
      </c>
      <c r="AV23" s="13">
        <f t="shared" si="15"/>
        <v>0</v>
      </c>
      <c r="AW23" s="13">
        <f t="shared" si="16"/>
        <v>0</v>
      </c>
      <c r="AX23" s="13">
        <f t="shared" si="17"/>
        <v>0</v>
      </c>
      <c r="AY23" s="14" t="s">
        <v>155</v>
      </c>
      <c r="AZ23" s="14" t="s">
        <v>162</v>
      </c>
      <c r="BA23" s="10" t="s">
        <v>165</v>
      </c>
      <c r="BC23" s="13">
        <f t="shared" si="18"/>
        <v>0</v>
      </c>
      <c r="BD23" s="13">
        <f t="shared" si="19"/>
        <v>0</v>
      </c>
      <c r="BE23" s="13">
        <v>0</v>
      </c>
      <c r="BF23" s="13">
        <f t="shared" si="20"/>
        <v>0</v>
      </c>
      <c r="BH23" s="8">
        <f t="shared" si="21"/>
        <v>0</v>
      </c>
      <c r="BI23" s="8">
        <f t="shared" si="22"/>
        <v>0</v>
      </c>
      <c r="BJ23" s="8">
        <f t="shared" si="23"/>
        <v>0</v>
      </c>
    </row>
    <row r="24" spans="1:62" ht="12.75">
      <c r="A24" s="62" t="s">
        <v>16</v>
      </c>
      <c r="B24" s="56"/>
      <c r="C24" s="56" t="s">
        <v>50</v>
      </c>
      <c r="D24" s="56" t="s">
        <v>91</v>
      </c>
      <c r="E24" s="56" t="s">
        <v>122</v>
      </c>
      <c r="F24" s="57">
        <v>40</v>
      </c>
      <c r="G24" s="89">
        <v>0</v>
      </c>
      <c r="H24" s="57">
        <f t="shared" si="0"/>
        <v>0</v>
      </c>
      <c r="I24" s="57">
        <f t="shared" si="1"/>
        <v>0</v>
      </c>
      <c r="J24" s="57">
        <f t="shared" si="2"/>
        <v>0</v>
      </c>
      <c r="K24" s="57">
        <v>0</v>
      </c>
      <c r="L24" s="57">
        <f t="shared" si="3"/>
        <v>0</v>
      </c>
      <c r="M24" s="63" t="s">
        <v>143</v>
      </c>
      <c r="Z24" s="13">
        <f t="shared" si="4"/>
        <v>0</v>
      </c>
      <c r="AB24" s="13">
        <f t="shared" si="5"/>
        <v>0</v>
      </c>
      <c r="AC24" s="13">
        <f t="shared" si="6"/>
        <v>0</v>
      </c>
      <c r="AD24" s="13">
        <f t="shared" si="7"/>
        <v>0</v>
      </c>
      <c r="AE24" s="13">
        <f t="shared" si="8"/>
        <v>0</v>
      </c>
      <c r="AF24" s="13">
        <f t="shared" si="9"/>
        <v>0</v>
      </c>
      <c r="AG24" s="13">
        <f t="shared" si="10"/>
        <v>0</v>
      </c>
      <c r="AH24" s="13">
        <f t="shared" si="11"/>
        <v>0</v>
      </c>
      <c r="AI24" s="10"/>
      <c r="AJ24" s="8">
        <f t="shared" si="12"/>
        <v>0</v>
      </c>
      <c r="AK24" s="8">
        <f t="shared" si="13"/>
        <v>0</v>
      </c>
      <c r="AL24" s="8">
        <f t="shared" si="14"/>
        <v>0</v>
      </c>
      <c r="AN24" s="13">
        <v>21</v>
      </c>
      <c r="AO24" s="13">
        <f>G24*1</f>
        <v>0</v>
      </c>
      <c r="AP24" s="13">
        <f>G24*(1-1)</f>
        <v>0</v>
      </c>
      <c r="AQ24" s="12" t="s">
        <v>13</v>
      </c>
      <c r="AV24" s="13">
        <f t="shared" si="15"/>
        <v>0</v>
      </c>
      <c r="AW24" s="13">
        <f t="shared" si="16"/>
        <v>0</v>
      </c>
      <c r="AX24" s="13">
        <f t="shared" si="17"/>
        <v>0</v>
      </c>
      <c r="AY24" s="14" t="s">
        <v>155</v>
      </c>
      <c r="AZ24" s="14" t="s">
        <v>162</v>
      </c>
      <c r="BA24" s="10" t="s">
        <v>165</v>
      </c>
      <c r="BC24" s="13">
        <f t="shared" si="18"/>
        <v>0</v>
      </c>
      <c r="BD24" s="13">
        <f t="shared" si="19"/>
        <v>0</v>
      </c>
      <c r="BE24" s="13">
        <v>0</v>
      </c>
      <c r="BF24" s="13">
        <f t="shared" si="20"/>
        <v>0</v>
      </c>
      <c r="BH24" s="8">
        <f t="shared" si="21"/>
        <v>0</v>
      </c>
      <c r="BI24" s="8">
        <f t="shared" si="22"/>
        <v>0</v>
      </c>
      <c r="BJ24" s="8">
        <f t="shared" si="23"/>
        <v>0</v>
      </c>
    </row>
    <row r="25" spans="1:62" ht="12.75">
      <c r="A25" s="60" t="s">
        <v>17</v>
      </c>
      <c r="B25" s="54"/>
      <c r="C25" s="54" t="s">
        <v>51</v>
      </c>
      <c r="D25" s="54" t="s">
        <v>92</v>
      </c>
      <c r="E25" s="54" t="s">
        <v>123</v>
      </c>
      <c r="F25" s="55">
        <v>20</v>
      </c>
      <c r="G25" s="88">
        <v>0</v>
      </c>
      <c r="H25" s="55">
        <f t="shared" si="0"/>
        <v>0</v>
      </c>
      <c r="I25" s="55">
        <f t="shared" si="1"/>
        <v>0</v>
      </c>
      <c r="J25" s="55">
        <f t="shared" si="2"/>
        <v>0</v>
      </c>
      <c r="K25" s="55">
        <v>0</v>
      </c>
      <c r="L25" s="55">
        <f t="shared" si="3"/>
        <v>0</v>
      </c>
      <c r="M25" s="61"/>
      <c r="Z25" s="13">
        <f t="shared" si="4"/>
        <v>0</v>
      </c>
      <c r="AB25" s="13">
        <f t="shared" si="5"/>
        <v>0</v>
      </c>
      <c r="AC25" s="13">
        <f t="shared" si="6"/>
        <v>0</v>
      </c>
      <c r="AD25" s="13">
        <f t="shared" si="7"/>
        <v>0</v>
      </c>
      <c r="AE25" s="13">
        <f t="shared" si="8"/>
        <v>0</v>
      </c>
      <c r="AF25" s="13">
        <f t="shared" si="9"/>
        <v>0</v>
      </c>
      <c r="AG25" s="13">
        <f t="shared" si="10"/>
        <v>0</v>
      </c>
      <c r="AH25" s="13">
        <f t="shared" si="11"/>
        <v>0</v>
      </c>
      <c r="AI25" s="10"/>
      <c r="AJ25" s="7">
        <f t="shared" si="12"/>
        <v>0</v>
      </c>
      <c r="AK25" s="7">
        <f t="shared" si="13"/>
        <v>0</v>
      </c>
      <c r="AL25" s="7">
        <f t="shared" si="14"/>
        <v>0</v>
      </c>
      <c r="AN25" s="13">
        <v>21</v>
      </c>
      <c r="AO25" s="13">
        <f>G25*0</f>
        <v>0</v>
      </c>
      <c r="AP25" s="13">
        <f>G25*(1-0)</f>
        <v>0</v>
      </c>
      <c r="AQ25" s="11" t="s">
        <v>8</v>
      </c>
      <c r="AV25" s="13">
        <f t="shared" si="15"/>
        <v>0</v>
      </c>
      <c r="AW25" s="13">
        <f t="shared" si="16"/>
        <v>0</v>
      </c>
      <c r="AX25" s="13">
        <f t="shared" si="17"/>
        <v>0</v>
      </c>
      <c r="AY25" s="14" t="s">
        <v>155</v>
      </c>
      <c r="AZ25" s="14" t="s">
        <v>162</v>
      </c>
      <c r="BA25" s="10" t="s">
        <v>165</v>
      </c>
      <c r="BC25" s="13">
        <f t="shared" si="18"/>
        <v>0</v>
      </c>
      <c r="BD25" s="13">
        <f t="shared" si="19"/>
        <v>0</v>
      </c>
      <c r="BE25" s="13">
        <v>0</v>
      </c>
      <c r="BF25" s="13">
        <f t="shared" si="20"/>
        <v>0</v>
      </c>
      <c r="BH25" s="7">
        <f t="shared" si="21"/>
        <v>0</v>
      </c>
      <c r="BI25" s="7">
        <f t="shared" si="22"/>
        <v>0</v>
      </c>
      <c r="BJ25" s="7">
        <f t="shared" si="23"/>
        <v>0</v>
      </c>
    </row>
    <row r="26" spans="1:62" ht="12.75">
      <c r="A26" s="60" t="s">
        <v>18</v>
      </c>
      <c r="B26" s="54"/>
      <c r="C26" s="54" t="s">
        <v>52</v>
      </c>
      <c r="D26" s="54" t="s">
        <v>93</v>
      </c>
      <c r="E26" s="54" t="s">
        <v>123</v>
      </c>
      <c r="F26" s="55">
        <v>20</v>
      </c>
      <c r="G26" s="88">
        <v>0</v>
      </c>
      <c r="H26" s="55">
        <f t="shared" si="0"/>
        <v>0</v>
      </c>
      <c r="I26" s="55">
        <f t="shared" si="1"/>
        <v>0</v>
      </c>
      <c r="J26" s="55">
        <f t="shared" si="2"/>
        <v>0</v>
      </c>
      <c r="K26" s="55">
        <v>0</v>
      </c>
      <c r="L26" s="55">
        <f t="shared" si="3"/>
        <v>0</v>
      </c>
      <c r="M26" s="61"/>
      <c r="Z26" s="13">
        <f t="shared" si="4"/>
        <v>0</v>
      </c>
      <c r="AB26" s="13">
        <f t="shared" si="5"/>
        <v>0</v>
      </c>
      <c r="AC26" s="13">
        <f t="shared" si="6"/>
        <v>0</v>
      </c>
      <c r="AD26" s="13">
        <f t="shared" si="7"/>
        <v>0</v>
      </c>
      <c r="AE26" s="13">
        <f t="shared" si="8"/>
        <v>0</v>
      </c>
      <c r="AF26" s="13">
        <f t="shared" si="9"/>
        <v>0</v>
      </c>
      <c r="AG26" s="13">
        <f t="shared" si="10"/>
        <v>0</v>
      </c>
      <c r="AH26" s="13">
        <f t="shared" si="11"/>
        <v>0</v>
      </c>
      <c r="AI26" s="10"/>
      <c r="AJ26" s="7">
        <f t="shared" si="12"/>
        <v>0</v>
      </c>
      <c r="AK26" s="7">
        <f t="shared" si="13"/>
        <v>0</v>
      </c>
      <c r="AL26" s="7">
        <f t="shared" si="14"/>
        <v>0</v>
      </c>
      <c r="AN26" s="13">
        <v>21</v>
      </c>
      <c r="AO26" s="13">
        <f>G26*0</f>
        <v>0</v>
      </c>
      <c r="AP26" s="13">
        <f>G26*(1-0)</f>
        <v>0</v>
      </c>
      <c r="AQ26" s="11" t="s">
        <v>8</v>
      </c>
      <c r="AV26" s="13">
        <f t="shared" si="15"/>
        <v>0</v>
      </c>
      <c r="AW26" s="13">
        <f t="shared" si="16"/>
        <v>0</v>
      </c>
      <c r="AX26" s="13">
        <f t="shared" si="17"/>
        <v>0</v>
      </c>
      <c r="AY26" s="14" t="s">
        <v>155</v>
      </c>
      <c r="AZ26" s="14" t="s">
        <v>162</v>
      </c>
      <c r="BA26" s="10" t="s">
        <v>165</v>
      </c>
      <c r="BC26" s="13">
        <f t="shared" si="18"/>
        <v>0</v>
      </c>
      <c r="BD26" s="13">
        <f t="shared" si="19"/>
        <v>0</v>
      </c>
      <c r="BE26" s="13">
        <v>0</v>
      </c>
      <c r="BF26" s="13">
        <f t="shared" si="20"/>
        <v>0</v>
      </c>
      <c r="BH26" s="7">
        <f t="shared" si="21"/>
        <v>0</v>
      </c>
      <c r="BI26" s="7">
        <f t="shared" si="22"/>
        <v>0</v>
      </c>
      <c r="BJ26" s="7">
        <f t="shared" si="23"/>
        <v>0</v>
      </c>
    </row>
    <row r="27" spans="1:47" ht="12.75">
      <c r="A27" s="58"/>
      <c r="B27" s="51"/>
      <c r="C27" s="51" t="s">
        <v>53</v>
      </c>
      <c r="D27" s="51" t="s">
        <v>94</v>
      </c>
      <c r="E27" s="50" t="s">
        <v>6</v>
      </c>
      <c r="F27" s="50" t="s">
        <v>6</v>
      </c>
      <c r="G27" s="87" t="s">
        <v>6</v>
      </c>
      <c r="H27" s="52">
        <f>SUM(H28:H31)</f>
        <v>0</v>
      </c>
      <c r="I27" s="52">
        <f>SUM(I28:I31)</f>
        <v>0</v>
      </c>
      <c r="J27" s="52">
        <f>SUM(J28:J31)</f>
        <v>0</v>
      </c>
      <c r="K27" s="53"/>
      <c r="L27" s="52">
        <f>SUM(L28:L31)</f>
        <v>0.07728000000000002</v>
      </c>
      <c r="M27" s="59"/>
      <c r="AI27" s="10"/>
      <c r="AS27" s="15">
        <f>SUM(AJ28:AJ31)</f>
        <v>0</v>
      </c>
      <c r="AT27" s="15">
        <f>SUM(AK28:AK31)</f>
        <v>0</v>
      </c>
      <c r="AU27" s="15">
        <f>SUM(AL28:AL31)</f>
        <v>0</v>
      </c>
    </row>
    <row r="28" spans="1:62" ht="12.75">
      <c r="A28" s="60" t="s">
        <v>19</v>
      </c>
      <c r="B28" s="54"/>
      <c r="C28" s="54" t="s">
        <v>54</v>
      </c>
      <c r="D28" s="54" t="s">
        <v>95</v>
      </c>
      <c r="E28" s="54" t="s">
        <v>121</v>
      </c>
      <c r="F28" s="55">
        <v>128.8</v>
      </c>
      <c r="G28" s="88">
        <v>0</v>
      </c>
      <c r="H28" s="55">
        <f>F28*AO28</f>
        <v>0</v>
      </c>
      <c r="I28" s="55">
        <f>F28*AP28</f>
        <v>0</v>
      </c>
      <c r="J28" s="55">
        <f>F28*G28</f>
        <v>0</v>
      </c>
      <c r="K28" s="55">
        <v>0.00013</v>
      </c>
      <c r="L28" s="55">
        <f>F28*K28</f>
        <v>0.016744</v>
      </c>
      <c r="M28" s="61" t="s">
        <v>143</v>
      </c>
      <c r="Z28" s="13">
        <f>IF(AQ28="5",BJ28,0)</f>
        <v>0</v>
      </c>
      <c r="AB28" s="13">
        <f>IF(AQ28="1",BH28,0)</f>
        <v>0</v>
      </c>
      <c r="AC28" s="13">
        <f>IF(AQ28="1",BI28,0)</f>
        <v>0</v>
      </c>
      <c r="AD28" s="13">
        <f>IF(AQ28="7",BH28,0)</f>
        <v>0</v>
      </c>
      <c r="AE28" s="13">
        <f>IF(AQ28="7",BI28,0)</f>
        <v>0</v>
      </c>
      <c r="AF28" s="13">
        <f>IF(AQ28="2",BH28,0)</f>
        <v>0</v>
      </c>
      <c r="AG28" s="13">
        <f>IF(AQ28="2",BI28,0)</f>
        <v>0</v>
      </c>
      <c r="AH28" s="13">
        <f>IF(AQ28="0",BJ28,0)</f>
        <v>0</v>
      </c>
      <c r="AI28" s="10"/>
      <c r="AJ28" s="7">
        <f>IF(AN28=0,J28,0)</f>
        <v>0</v>
      </c>
      <c r="AK28" s="7">
        <f>IF(AN28=15,J28,0)</f>
        <v>0</v>
      </c>
      <c r="AL28" s="7">
        <f>IF(AN28=21,J28,0)</f>
        <v>0</v>
      </c>
      <c r="AN28" s="13">
        <v>21</v>
      </c>
      <c r="AO28" s="13">
        <f>G28*0.422614840989399</f>
        <v>0</v>
      </c>
      <c r="AP28" s="13">
        <f>G28*(1-0.422614840989399)</f>
        <v>0</v>
      </c>
      <c r="AQ28" s="11" t="s">
        <v>13</v>
      </c>
      <c r="AV28" s="13">
        <f>AW28+AX28</f>
        <v>0</v>
      </c>
      <c r="AW28" s="13">
        <f>F28*AO28</f>
        <v>0</v>
      </c>
      <c r="AX28" s="13">
        <f>F28*AP28</f>
        <v>0</v>
      </c>
      <c r="AY28" s="14" t="s">
        <v>156</v>
      </c>
      <c r="AZ28" s="14" t="s">
        <v>163</v>
      </c>
      <c r="BA28" s="10" t="s">
        <v>165</v>
      </c>
      <c r="BC28" s="13">
        <f>AW28+AX28</f>
        <v>0</v>
      </c>
      <c r="BD28" s="13">
        <f>G28/(100-BE28)*100</f>
        <v>0</v>
      </c>
      <c r="BE28" s="13">
        <v>0</v>
      </c>
      <c r="BF28" s="13">
        <f>L28</f>
        <v>0.016744</v>
      </c>
      <c r="BH28" s="7">
        <f>F28*AO28</f>
        <v>0</v>
      </c>
      <c r="BI28" s="7">
        <f>F28*AP28</f>
        <v>0</v>
      </c>
      <c r="BJ28" s="7">
        <f>F28*G28</f>
        <v>0</v>
      </c>
    </row>
    <row r="29" spans="1:62" ht="12.75">
      <c r="A29" s="60" t="s">
        <v>20</v>
      </c>
      <c r="B29" s="54"/>
      <c r="C29" s="54" t="s">
        <v>55</v>
      </c>
      <c r="D29" s="54" t="s">
        <v>96</v>
      </c>
      <c r="E29" s="54" t="s">
        <v>121</v>
      </c>
      <c r="F29" s="55">
        <v>128.8</v>
      </c>
      <c r="G29" s="88">
        <v>0</v>
      </c>
      <c r="H29" s="55">
        <f>F29*AO29</f>
        <v>0</v>
      </c>
      <c r="I29" s="55">
        <f>F29*AP29</f>
        <v>0</v>
      </c>
      <c r="J29" s="55">
        <f>F29*G29</f>
        <v>0</v>
      </c>
      <c r="K29" s="55">
        <v>0.00025</v>
      </c>
      <c r="L29" s="55">
        <f>F29*K29</f>
        <v>0.032200000000000006</v>
      </c>
      <c r="M29" s="64" t="s">
        <v>143</v>
      </c>
      <c r="Z29" s="13">
        <f>IF(AQ29="5",BJ29,0)</f>
        <v>0</v>
      </c>
      <c r="AB29" s="13">
        <f>IF(AQ29="1",BH29,0)</f>
        <v>0</v>
      </c>
      <c r="AC29" s="13">
        <f>IF(AQ29="1",BI29,0)</f>
        <v>0</v>
      </c>
      <c r="AD29" s="13">
        <f>IF(AQ29="7",BH29,0)</f>
        <v>0</v>
      </c>
      <c r="AE29" s="13">
        <f>IF(AQ29="7",BI29,0)</f>
        <v>0</v>
      </c>
      <c r="AF29" s="13">
        <f>IF(AQ29="2",BH29,0)</f>
        <v>0</v>
      </c>
      <c r="AG29" s="13">
        <f>IF(AQ29="2",BI29,0)</f>
        <v>0</v>
      </c>
      <c r="AH29" s="13">
        <f>IF(AQ29="0",BJ29,0)</f>
        <v>0</v>
      </c>
      <c r="AI29" s="10"/>
      <c r="AJ29" s="7">
        <f>IF(AN29=0,J29,0)</f>
        <v>0</v>
      </c>
      <c r="AK29" s="7">
        <f>IF(AN29=15,J29,0)</f>
        <v>0</v>
      </c>
      <c r="AL29" s="7">
        <f>IF(AN29=21,J29,0)</f>
        <v>0</v>
      </c>
      <c r="AN29" s="13">
        <v>21</v>
      </c>
      <c r="AO29" s="13">
        <f>G29*0.616531791907515</f>
        <v>0</v>
      </c>
      <c r="AP29" s="13">
        <f>G29*(1-0.616531791907515)</f>
        <v>0</v>
      </c>
      <c r="AQ29" s="11" t="s">
        <v>13</v>
      </c>
      <c r="AV29" s="13">
        <f>AW29+AX29</f>
        <v>0</v>
      </c>
      <c r="AW29" s="13">
        <f>F29*AO29</f>
        <v>0</v>
      </c>
      <c r="AX29" s="13">
        <f>F29*AP29</f>
        <v>0</v>
      </c>
      <c r="AY29" s="14" t="s">
        <v>156</v>
      </c>
      <c r="AZ29" s="14" t="s">
        <v>163</v>
      </c>
      <c r="BA29" s="10" t="s">
        <v>165</v>
      </c>
      <c r="BC29" s="13">
        <f>AW29+AX29</f>
        <v>0</v>
      </c>
      <c r="BD29" s="13">
        <f>G29/(100-BE29)*100</f>
        <v>0</v>
      </c>
      <c r="BE29" s="13">
        <v>0</v>
      </c>
      <c r="BF29" s="13">
        <f>L29</f>
        <v>0.032200000000000006</v>
      </c>
      <c r="BH29" s="7">
        <f>F29*AO29</f>
        <v>0</v>
      </c>
      <c r="BI29" s="7">
        <f>F29*AP29</f>
        <v>0</v>
      </c>
      <c r="BJ29" s="7">
        <f>F29*G29</f>
        <v>0</v>
      </c>
    </row>
    <row r="30" spans="1:62" ht="12.75">
      <c r="A30" s="60" t="s">
        <v>21</v>
      </c>
      <c r="B30" s="54"/>
      <c r="C30" s="54" t="s">
        <v>56</v>
      </c>
      <c r="D30" s="54" t="s">
        <v>97</v>
      </c>
      <c r="E30" s="54" t="s">
        <v>121</v>
      </c>
      <c r="F30" s="55">
        <v>128.8</v>
      </c>
      <c r="G30" s="88">
        <v>0</v>
      </c>
      <c r="H30" s="55">
        <f>F30*AO30</f>
        <v>0</v>
      </c>
      <c r="I30" s="55">
        <f>F30*AP30</f>
        <v>0</v>
      </c>
      <c r="J30" s="55">
        <f>F30*G30</f>
        <v>0</v>
      </c>
      <c r="K30" s="55">
        <v>4E-05</v>
      </c>
      <c r="L30" s="55">
        <f>F30*K30</f>
        <v>0.005152000000000001</v>
      </c>
      <c r="M30" s="61" t="s">
        <v>143</v>
      </c>
      <c r="Z30" s="13">
        <f>IF(AQ30="5",BJ30,0)</f>
        <v>0</v>
      </c>
      <c r="AB30" s="13">
        <f>IF(AQ30="1",BH30,0)</f>
        <v>0</v>
      </c>
      <c r="AC30" s="13">
        <f>IF(AQ30="1",BI30,0)</f>
        <v>0</v>
      </c>
      <c r="AD30" s="13">
        <f>IF(AQ30="7",BH30,0)</f>
        <v>0</v>
      </c>
      <c r="AE30" s="13">
        <f>IF(AQ30="7",BI30,0)</f>
        <v>0</v>
      </c>
      <c r="AF30" s="13">
        <f>IF(AQ30="2",BH30,0)</f>
        <v>0</v>
      </c>
      <c r="AG30" s="13">
        <f>IF(AQ30="2",BI30,0)</f>
        <v>0</v>
      </c>
      <c r="AH30" s="13">
        <f>IF(AQ30="0",BJ30,0)</f>
        <v>0</v>
      </c>
      <c r="AI30" s="10"/>
      <c r="AJ30" s="7">
        <f>IF(AN30=0,J30,0)</f>
        <v>0</v>
      </c>
      <c r="AK30" s="7">
        <f>IF(AN30=15,J30,0)</f>
        <v>0</v>
      </c>
      <c r="AL30" s="7">
        <f>IF(AN30=21,J30,0)</f>
        <v>0</v>
      </c>
      <c r="AN30" s="13">
        <v>21</v>
      </c>
      <c r="AO30" s="13">
        <f>G30*0.117731958762887</f>
        <v>0</v>
      </c>
      <c r="AP30" s="13">
        <f>G30*(1-0.117731958762887)</f>
        <v>0</v>
      </c>
      <c r="AQ30" s="11" t="s">
        <v>13</v>
      </c>
      <c r="AV30" s="13">
        <f>AW30+AX30</f>
        <v>0</v>
      </c>
      <c r="AW30" s="13">
        <f>F30*AO30</f>
        <v>0</v>
      </c>
      <c r="AX30" s="13">
        <f>F30*AP30</f>
        <v>0</v>
      </c>
      <c r="AY30" s="14" t="s">
        <v>156</v>
      </c>
      <c r="AZ30" s="14" t="s">
        <v>163</v>
      </c>
      <c r="BA30" s="10" t="s">
        <v>165</v>
      </c>
      <c r="BC30" s="13">
        <f>AW30+AX30</f>
        <v>0</v>
      </c>
      <c r="BD30" s="13">
        <f>G30/(100-BE30)*100</f>
        <v>0</v>
      </c>
      <c r="BE30" s="13">
        <v>0</v>
      </c>
      <c r="BF30" s="13">
        <f>L30</f>
        <v>0.005152000000000001</v>
      </c>
      <c r="BH30" s="7">
        <f>F30*AO30</f>
        <v>0</v>
      </c>
      <c r="BI30" s="7">
        <f>F30*AP30</f>
        <v>0</v>
      </c>
      <c r="BJ30" s="7">
        <f>F30*G30</f>
        <v>0</v>
      </c>
    </row>
    <row r="31" spans="1:62" ht="12.75">
      <c r="A31" s="60" t="s">
        <v>22</v>
      </c>
      <c r="B31" s="54"/>
      <c r="C31" s="54" t="s">
        <v>57</v>
      </c>
      <c r="D31" s="54" t="s">
        <v>98</v>
      </c>
      <c r="E31" s="54" t="s">
        <v>121</v>
      </c>
      <c r="F31" s="55">
        <v>128.8</v>
      </c>
      <c r="G31" s="88">
        <v>0</v>
      </c>
      <c r="H31" s="55">
        <f>F31*AO31</f>
        <v>0</v>
      </c>
      <c r="I31" s="55">
        <f>F31*AP31</f>
        <v>0</v>
      </c>
      <c r="J31" s="55">
        <f>F31*G31</f>
        <v>0</v>
      </c>
      <c r="K31" s="55">
        <v>0.00018</v>
      </c>
      <c r="L31" s="55">
        <f>F31*K31</f>
        <v>0.023184000000000003</v>
      </c>
      <c r="M31" s="61" t="s">
        <v>143</v>
      </c>
      <c r="Z31" s="13">
        <f>IF(AQ31="5",BJ31,0)</f>
        <v>0</v>
      </c>
      <c r="AB31" s="13">
        <f>IF(AQ31="1",BH31,0)</f>
        <v>0</v>
      </c>
      <c r="AC31" s="13">
        <f>IF(AQ31="1",BI31,0)</f>
        <v>0</v>
      </c>
      <c r="AD31" s="13">
        <f>IF(AQ31="7",BH31,0)</f>
        <v>0</v>
      </c>
      <c r="AE31" s="13">
        <f>IF(AQ31="7",BI31,0)</f>
        <v>0</v>
      </c>
      <c r="AF31" s="13">
        <f>IF(AQ31="2",BH31,0)</f>
        <v>0</v>
      </c>
      <c r="AG31" s="13">
        <f>IF(AQ31="2",BI31,0)</f>
        <v>0</v>
      </c>
      <c r="AH31" s="13">
        <f>IF(AQ31="0",BJ31,0)</f>
        <v>0</v>
      </c>
      <c r="AI31" s="10"/>
      <c r="AJ31" s="7">
        <f>IF(AN31=0,J31,0)</f>
        <v>0</v>
      </c>
      <c r="AK31" s="7">
        <f>IF(AN31=15,J31,0)</f>
        <v>0</v>
      </c>
      <c r="AL31" s="7">
        <f>IF(AN31=21,J31,0)</f>
        <v>0</v>
      </c>
      <c r="AN31" s="13">
        <v>21</v>
      </c>
      <c r="AO31" s="13">
        <f>G31*0.178069306930693</f>
        <v>0</v>
      </c>
      <c r="AP31" s="13">
        <f>G31*(1-0.178069306930693)</f>
        <v>0</v>
      </c>
      <c r="AQ31" s="11" t="s">
        <v>13</v>
      </c>
      <c r="AV31" s="13">
        <f>AW31+AX31</f>
        <v>0</v>
      </c>
      <c r="AW31" s="13">
        <f>F31*AO31</f>
        <v>0</v>
      </c>
      <c r="AX31" s="13">
        <f>F31*AP31</f>
        <v>0</v>
      </c>
      <c r="AY31" s="14" t="s">
        <v>156</v>
      </c>
      <c r="AZ31" s="14" t="s">
        <v>163</v>
      </c>
      <c r="BA31" s="10" t="s">
        <v>165</v>
      </c>
      <c r="BC31" s="13">
        <f>AW31+AX31</f>
        <v>0</v>
      </c>
      <c r="BD31" s="13">
        <f>G31/(100-BE31)*100</f>
        <v>0</v>
      </c>
      <c r="BE31" s="13">
        <v>0</v>
      </c>
      <c r="BF31" s="13">
        <f>L31</f>
        <v>0.023184000000000003</v>
      </c>
      <c r="BH31" s="7">
        <f>F31*AO31</f>
        <v>0</v>
      </c>
      <c r="BI31" s="7">
        <f>F31*AP31</f>
        <v>0</v>
      </c>
      <c r="BJ31" s="7">
        <f>F31*G31</f>
        <v>0</v>
      </c>
    </row>
    <row r="32" spans="1:47" ht="12.75">
      <c r="A32" s="58"/>
      <c r="B32" s="51"/>
      <c r="C32" s="51" t="s">
        <v>58</v>
      </c>
      <c r="D32" s="51" t="s">
        <v>99</v>
      </c>
      <c r="E32" s="50" t="s">
        <v>6</v>
      </c>
      <c r="F32" s="50" t="s">
        <v>6</v>
      </c>
      <c r="G32" s="87" t="s">
        <v>6</v>
      </c>
      <c r="H32" s="52">
        <f>SUM(H33:H33)</f>
        <v>0</v>
      </c>
      <c r="I32" s="52">
        <f>SUM(I33:I33)</f>
        <v>0</v>
      </c>
      <c r="J32" s="52">
        <f>SUM(J33:J33)</f>
        <v>0</v>
      </c>
      <c r="K32" s="53"/>
      <c r="L32" s="52">
        <f>SUM(L33:L33)</f>
        <v>0</v>
      </c>
      <c r="M32" s="59"/>
      <c r="AI32" s="10"/>
      <c r="AS32" s="15">
        <f>SUM(AJ33:AJ33)</f>
        <v>0</v>
      </c>
      <c r="AT32" s="15">
        <f>SUM(AK33:AK33)</f>
        <v>0</v>
      </c>
      <c r="AU32" s="15">
        <f>SUM(AL33:AL33)</f>
        <v>0</v>
      </c>
    </row>
    <row r="33" spans="1:62" ht="12.75">
      <c r="A33" s="60" t="s">
        <v>23</v>
      </c>
      <c r="B33" s="54"/>
      <c r="C33" s="54" t="s">
        <v>59</v>
      </c>
      <c r="D33" s="54" t="s">
        <v>100</v>
      </c>
      <c r="E33" s="54" t="s">
        <v>121</v>
      </c>
      <c r="F33" s="55">
        <v>64.4</v>
      </c>
      <c r="G33" s="88">
        <v>0</v>
      </c>
      <c r="H33" s="55">
        <f>F33*AO33</f>
        <v>0</v>
      </c>
      <c r="I33" s="55">
        <f>F33*AP33</f>
        <v>0</v>
      </c>
      <c r="J33" s="55">
        <f>F33*G33</f>
        <v>0</v>
      </c>
      <c r="K33" s="55">
        <v>0</v>
      </c>
      <c r="L33" s="55">
        <f>F33*K33</f>
        <v>0</v>
      </c>
      <c r="M33" s="61" t="s">
        <v>143</v>
      </c>
      <c r="Z33" s="13">
        <f>IF(AQ33="5",BJ33,0)</f>
        <v>0</v>
      </c>
      <c r="AB33" s="13">
        <f>IF(AQ33="1",BH33,0)</f>
        <v>0</v>
      </c>
      <c r="AC33" s="13">
        <f>IF(AQ33="1",BI33,0)</f>
        <v>0</v>
      </c>
      <c r="AD33" s="13">
        <f>IF(AQ33="7",BH33,0)</f>
        <v>0</v>
      </c>
      <c r="AE33" s="13">
        <f>IF(AQ33="7",BI33,0)</f>
        <v>0</v>
      </c>
      <c r="AF33" s="13">
        <f>IF(AQ33="2",BH33,0)</f>
        <v>0</v>
      </c>
      <c r="AG33" s="13">
        <f>IF(AQ33="2",BI33,0)</f>
        <v>0</v>
      </c>
      <c r="AH33" s="13">
        <f>IF(AQ33="0",BJ33,0)</f>
        <v>0</v>
      </c>
      <c r="AI33" s="10"/>
      <c r="AJ33" s="7">
        <f>IF(AN33=0,J33,0)</f>
        <v>0</v>
      </c>
      <c r="AK33" s="7">
        <f>IF(AN33=15,J33,0)</f>
        <v>0</v>
      </c>
      <c r="AL33" s="7">
        <f>IF(AN33=21,J33,0)</f>
        <v>0</v>
      </c>
      <c r="AN33" s="13">
        <v>21</v>
      </c>
      <c r="AO33" s="13">
        <f>G33*0</f>
        <v>0</v>
      </c>
      <c r="AP33" s="13">
        <f>G33*(1-0)</f>
        <v>0</v>
      </c>
      <c r="AQ33" s="11" t="s">
        <v>13</v>
      </c>
      <c r="AV33" s="13">
        <f>AW33+AX33</f>
        <v>0</v>
      </c>
      <c r="AW33" s="13">
        <f>F33*AO33</f>
        <v>0</v>
      </c>
      <c r="AX33" s="13">
        <f>F33*AP33</f>
        <v>0</v>
      </c>
      <c r="AY33" s="14" t="s">
        <v>157</v>
      </c>
      <c r="AZ33" s="14" t="s">
        <v>163</v>
      </c>
      <c r="BA33" s="10" t="s">
        <v>165</v>
      </c>
      <c r="BC33" s="13">
        <f>AW33+AX33</f>
        <v>0</v>
      </c>
      <c r="BD33" s="13">
        <f>G33/(100-BE33)*100</f>
        <v>0</v>
      </c>
      <c r="BE33" s="13">
        <v>0</v>
      </c>
      <c r="BF33" s="13">
        <f>L33</f>
        <v>0</v>
      </c>
      <c r="BH33" s="7">
        <f>F33*AO33</f>
        <v>0</v>
      </c>
      <c r="BI33" s="7">
        <f>F33*AP33</f>
        <v>0</v>
      </c>
      <c r="BJ33" s="7">
        <f>F33*G33</f>
        <v>0</v>
      </c>
    </row>
    <row r="34" spans="1:47" ht="12.75">
      <c r="A34" s="58"/>
      <c r="B34" s="51"/>
      <c r="C34" s="51" t="s">
        <v>60</v>
      </c>
      <c r="D34" s="51" t="s">
        <v>101</v>
      </c>
      <c r="E34" s="50" t="s">
        <v>6</v>
      </c>
      <c r="F34" s="50" t="s">
        <v>6</v>
      </c>
      <c r="G34" s="87" t="s">
        <v>6</v>
      </c>
      <c r="H34" s="52">
        <f>SUM(H35:H36)</f>
        <v>0</v>
      </c>
      <c r="I34" s="52">
        <f>SUM(I35:I36)</f>
        <v>0</v>
      </c>
      <c r="J34" s="52">
        <f>SUM(J35:J36)</f>
        <v>0</v>
      </c>
      <c r="K34" s="53"/>
      <c r="L34" s="52">
        <f>SUM(L35:L36)</f>
        <v>0.11850000000000001</v>
      </c>
      <c r="M34" s="59"/>
      <c r="AI34" s="10"/>
      <c r="AS34" s="15">
        <f>SUM(AJ35:AJ36)</f>
        <v>0</v>
      </c>
      <c r="AT34" s="15">
        <f>SUM(AK35:AK36)</f>
        <v>0</v>
      </c>
      <c r="AU34" s="15">
        <f>SUM(AL35:AL36)</f>
        <v>0</v>
      </c>
    </row>
    <row r="35" spans="1:62" ht="12.75">
      <c r="A35" s="60" t="s">
        <v>24</v>
      </c>
      <c r="B35" s="54"/>
      <c r="C35" s="54" t="s">
        <v>61</v>
      </c>
      <c r="D35" s="54" t="s">
        <v>102</v>
      </c>
      <c r="E35" s="54" t="s">
        <v>121</v>
      </c>
      <c r="F35" s="55">
        <v>75</v>
      </c>
      <c r="G35" s="88">
        <v>0</v>
      </c>
      <c r="H35" s="55">
        <f>F35*AO35</f>
        <v>0</v>
      </c>
      <c r="I35" s="55">
        <f>F35*AP35</f>
        <v>0</v>
      </c>
      <c r="J35" s="55">
        <f>F35*G35</f>
        <v>0</v>
      </c>
      <c r="K35" s="55">
        <v>0.00158</v>
      </c>
      <c r="L35" s="55">
        <f>F35*K35</f>
        <v>0.11850000000000001</v>
      </c>
      <c r="M35" s="61" t="s">
        <v>143</v>
      </c>
      <c r="Z35" s="13">
        <f>IF(AQ35="5",BJ35,0)</f>
        <v>0</v>
      </c>
      <c r="AB35" s="13">
        <f>IF(AQ35="1",BH35,0)</f>
        <v>0</v>
      </c>
      <c r="AC35" s="13">
        <f>IF(AQ35="1",BI35,0)</f>
        <v>0</v>
      </c>
      <c r="AD35" s="13">
        <f>IF(AQ35="7",BH35,0)</f>
        <v>0</v>
      </c>
      <c r="AE35" s="13">
        <f>IF(AQ35="7",BI35,0)</f>
        <v>0</v>
      </c>
      <c r="AF35" s="13">
        <f>IF(AQ35="2",BH35,0)</f>
        <v>0</v>
      </c>
      <c r="AG35" s="13">
        <f>IF(AQ35="2",BI35,0)</f>
        <v>0</v>
      </c>
      <c r="AH35" s="13">
        <f>IF(AQ35="0",BJ35,0)</f>
        <v>0</v>
      </c>
      <c r="AI35" s="10"/>
      <c r="AJ35" s="7">
        <f>IF(AN35=0,J35,0)</f>
        <v>0</v>
      </c>
      <c r="AK35" s="7">
        <f>IF(AN35=15,J35,0)</f>
        <v>0</v>
      </c>
      <c r="AL35" s="7">
        <f>IF(AN35=21,J35,0)</f>
        <v>0</v>
      </c>
      <c r="AN35" s="13">
        <v>21</v>
      </c>
      <c r="AO35" s="13">
        <f>G35*0.355789473684211</f>
        <v>0</v>
      </c>
      <c r="AP35" s="13">
        <f>G35*(1-0.355789473684211)</f>
        <v>0</v>
      </c>
      <c r="AQ35" s="11" t="s">
        <v>7</v>
      </c>
      <c r="AV35" s="13">
        <f>AW35+AX35</f>
        <v>0</v>
      </c>
      <c r="AW35" s="13">
        <f>F35*AO35</f>
        <v>0</v>
      </c>
      <c r="AX35" s="13">
        <f>F35*AP35</f>
        <v>0</v>
      </c>
      <c r="AY35" s="14" t="s">
        <v>158</v>
      </c>
      <c r="AZ35" s="14" t="s">
        <v>164</v>
      </c>
      <c r="BA35" s="10" t="s">
        <v>165</v>
      </c>
      <c r="BC35" s="13">
        <f>AW35+AX35</f>
        <v>0</v>
      </c>
      <c r="BD35" s="13">
        <f>G35/(100-BE35)*100</f>
        <v>0</v>
      </c>
      <c r="BE35" s="13">
        <v>0</v>
      </c>
      <c r="BF35" s="13">
        <f>L35</f>
        <v>0.11850000000000001</v>
      </c>
      <c r="BH35" s="7">
        <f>F35*AO35</f>
        <v>0</v>
      </c>
      <c r="BI35" s="7">
        <f>F35*AP35</f>
        <v>0</v>
      </c>
      <c r="BJ35" s="7">
        <f>F35*G35</f>
        <v>0</v>
      </c>
    </row>
    <row r="36" spans="1:62" ht="12.75">
      <c r="A36" s="60" t="s">
        <v>25</v>
      </c>
      <c r="B36" s="54"/>
      <c r="C36" s="54" t="s">
        <v>62</v>
      </c>
      <c r="D36" s="54" t="s">
        <v>103</v>
      </c>
      <c r="E36" s="54" t="s">
        <v>124</v>
      </c>
      <c r="F36" s="55">
        <v>20</v>
      </c>
      <c r="G36" s="88">
        <v>0</v>
      </c>
      <c r="H36" s="55">
        <f>F36*AO36</f>
        <v>0</v>
      </c>
      <c r="I36" s="55">
        <f>F36*AP36</f>
        <v>0</v>
      </c>
      <c r="J36" s="55">
        <f>F36*G36</f>
        <v>0</v>
      </c>
      <c r="K36" s="55">
        <v>0</v>
      </c>
      <c r="L36" s="55">
        <f>F36*K36</f>
        <v>0</v>
      </c>
      <c r="M36" s="61" t="s">
        <v>143</v>
      </c>
      <c r="Z36" s="13">
        <f>IF(AQ36="5",BJ36,0)</f>
        <v>0</v>
      </c>
      <c r="AB36" s="13">
        <f>IF(AQ36="1",BH36,0)</f>
        <v>0</v>
      </c>
      <c r="AC36" s="13">
        <f>IF(AQ36="1",BI36,0)</f>
        <v>0</v>
      </c>
      <c r="AD36" s="13">
        <f>IF(AQ36="7",BH36,0)</f>
        <v>0</v>
      </c>
      <c r="AE36" s="13">
        <f>IF(AQ36="7",BI36,0)</f>
        <v>0</v>
      </c>
      <c r="AF36" s="13">
        <f>IF(AQ36="2",BH36,0)</f>
        <v>0</v>
      </c>
      <c r="AG36" s="13">
        <f>IF(AQ36="2",BI36,0)</f>
        <v>0</v>
      </c>
      <c r="AH36" s="13">
        <f>IF(AQ36="0",BJ36,0)</f>
        <v>0</v>
      </c>
      <c r="AI36" s="10"/>
      <c r="AJ36" s="7">
        <f>IF(AN36=0,J36,0)</f>
        <v>0</v>
      </c>
      <c r="AK36" s="7">
        <f>IF(AN36=15,J36,0)</f>
        <v>0</v>
      </c>
      <c r="AL36" s="7">
        <f>IF(AN36=21,J36,0)</f>
        <v>0</v>
      </c>
      <c r="AN36" s="13">
        <v>21</v>
      </c>
      <c r="AO36" s="13">
        <f>G36*0</f>
        <v>0</v>
      </c>
      <c r="AP36" s="13">
        <f>G36*(1-0)</f>
        <v>0</v>
      </c>
      <c r="AQ36" s="11" t="s">
        <v>7</v>
      </c>
      <c r="AV36" s="13">
        <f>AW36+AX36</f>
        <v>0</v>
      </c>
      <c r="AW36" s="13">
        <f>F36*AO36</f>
        <v>0</v>
      </c>
      <c r="AX36" s="13">
        <f>F36*AP36</f>
        <v>0</v>
      </c>
      <c r="AY36" s="14" t="s">
        <v>158</v>
      </c>
      <c r="AZ36" s="14" t="s">
        <v>164</v>
      </c>
      <c r="BA36" s="10" t="s">
        <v>165</v>
      </c>
      <c r="BC36" s="13">
        <f>AW36+AX36</f>
        <v>0</v>
      </c>
      <c r="BD36" s="13">
        <f>G36/(100-BE36)*100</f>
        <v>0</v>
      </c>
      <c r="BE36" s="13">
        <v>0</v>
      </c>
      <c r="BF36" s="13">
        <f>L36</f>
        <v>0</v>
      </c>
      <c r="BH36" s="7">
        <f>F36*AO36</f>
        <v>0</v>
      </c>
      <c r="BI36" s="7">
        <f>F36*AP36</f>
        <v>0</v>
      </c>
      <c r="BJ36" s="7">
        <f>F36*G36</f>
        <v>0</v>
      </c>
    </row>
    <row r="37" spans="1:47" ht="12.75">
      <c r="A37" s="58"/>
      <c r="B37" s="51"/>
      <c r="C37" s="51" t="s">
        <v>63</v>
      </c>
      <c r="D37" s="51" t="s">
        <v>104</v>
      </c>
      <c r="E37" s="50" t="s">
        <v>6</v>
      </c>
      <c r="F37" s="50" t="s">
        <v>6</v>
      </c>
      <c r="G37" s="87" t="s">
        <v>6</v>
      </c>
      <c r="H37" s="52">
        <f>SUM(H38:H39)</f>
        <v>0</v>
      </c>
      <c r="I37" s="52">
        <f>SUM(I38:I39)</f>
        <v>0</v>
      </c>
      <c r="J37" s="52">
        <f>SUM(J38:J39)</f>
        <v>0</v>
      </c>
      <c r="K37" s="53"/>
      <c r="L37" s="52">
        <f>SUM(L38:L39)</f>
        <v>3.536848</v>
      </c>
      <c r="M37" s="59"/>
      <c r="AI37" s="10"/>
      <c r="AS37" s="15">
        <f>SUM(AJ38:AJ39)</f>
        <v>0</v>
      </c>
      <c r="AT37" s="15">
        <f>SUM(AK38:AK39)</f>
        <v>0</v>
      </c>
      <c r="AU37" s="15">
        <f>SUM(AL38:AL39)</f>
        <v>0</v>
      </c>
    </row>
    <row r="38" spans="1:62" ht="12.75">
      <c r="A38" s="60" t="s">
        <v>26</v>
      </c>
      <c r="B38" s="54"/>
      <c r="C38" s="54" t="s">
        <v>64</v>
      </c>
      <c r="D38" s="54" t="s">
        <v>105</v>
      </c>
      <c r="E38" s="54" t="s">
        <v>122</v>
      </c>
      <c r="F38" s="55">
        <v>80</v>
      </c>
      <c r="G38" s="88">
        <v>0</v>
      </c>
      <c r="H38" s="55">
        <f>F38*AO38</f>
        <v>0</v>
      </c>
      <c r="I38" s="55">
        <f>F38*AP38</f>
        <v>0</v>
      </c>
      <c r="J38" s="55">
        <f>F38*G38</f>
        <v>0</v>
      </c>
      <c r="K38" s="55">
        <v>0</v>
      </c>
      <c r="L38" s="55">
        <f>F38*K38</f>
        <v>0</v>
      </c>
      <c r="M38" s="61" t="s">
        <v>143</v>
      </c>
      <c r="Z38" s="13">
        <f>IF(AQ38="5",BJ38,0)</f>
        <v>0</v>
      </c>
      <c r="AB38" s="13">
        <f>IF(AQ38="1",BH38,0)</f>
        <v>0</v>
      </c>
      <c r="AC38" s="13">
        <f>IF(AQ38="1",BI38,0)</f>
        <v>0</v>
      </c>
      <c r="AD38" s="13">
        <f>IF(AQ38="7",BH38,0)</f>
        <v>0</v>
      </c>
      <c r="AE38" s="13">
        <f>IF(AQ38="7",BI38,0)</f>
        <v>0</v>
      </c>
      <c r="AF38" s="13">
        <f>IF(AQ38="2",BH38,0)</f>
        <v>0</v>
      </c>
      <c r="AG38" s="13">
        <f>IF(AQ38="2",BI38,0)</f>
        <v>0</v>
      </c>
      <c r="AH38" s="13">
        <f>IF(AQ38="0",BJ38,0)</f>
        <v>0</v>
      </c>
      <c r="AI38" s="10"/>
      <c r="AJ38" s="7">
        <f>IF(AN38=0,J38,0)</f>
        <v>0</v>
      </c>
      <c r="AK38" s="7">
        <f>IF(AN38=15,J38,0)</f>
        <v>0</v>
      </c>
      <c r="AL38" s="7">
        <f>IF(AN38=21,J38,0)</f>
        <v>0</v>
      </c>
      <c r="AN38" s="13">
        <v>21</v>
      </c>
      <c r="AO38" s="13">
        <f>G38*0</f>
        <v>0</v>
      </c>
      <c r="AP38" s="13">
        <f>G38*(1-0)</f>
        <v>0</v>
      </c>
      <c r="AQ38" s="11" t="s">
        <v>7</v>
      </c>
      <c r="AV38" s="13">
        <f>AW38+AX38</f>
        <v>0</v>
      </c>
      <c r="AW38" s="13">
        <f>F38*AO38</f>
        <v>0</v>
      </c>
      <c r="AX38" s="13">
        <f>F38*AP38</f>
        <v>0</v>
      </c>
      <c r="AY38" s="14" t="s">
        <v>159</v>
      </c>
      <c r="AZ38" s="14" t="s">
        <v>164</v>
      </c>
      <c r="BA38" s="10" t="s">
        <v>165</v>
      </c>
      <c r="BC38" s="13">
        <f>AW38+AX38</f>
        <v>0</v>
      </c>
      <c r="BD38" s="13">
        <f>G38/(100-BE38)*100</f>
        <v>0</v>
      </c>
      <c r="BE38" s="13">
        <v>0</v>
      </c>
      <c r="BF38" s="13">
        <f>L38</f>
        <v>0</v>
      </c>
      <c r="BH38" s="7">
        <f>F38*AO38</f>
        <v>0</v>
      </c>
      <c r="BI38" s="7">
        <f>F38*AP38</f>
        <v>0</v>
      </c>
      <c r="BJ38" s="7">
        <f>F38*G38</f>
        <v>0</v>
      </c>
    </row>
    <row r="39" spans="1:62" ht="12.75">
      <c r="A39" s="60" t="s">
        <v>27</v>
      </c>
      <c r="B39" s="54"/>
      <c r="C39" s="54" t="s">
        <v>65</v>
      </c>
      <c r="D39" s="54" t="s">
        <v>106</v>
      </c>
      <c r="E39" s="54" t="s">
        <v>121</v>
      </c>
      <c r="F39" s="55">
        <v>64.4</v>
      </c>
      <c r="G39" s="88">
        <v>0</v>
      </c>
      <c r="H39" s="55">
        <f>F39*AO39</f>
        <v>0</v>
      </c>
      <c r="I39" s="55">
        <f>F39*AP39</f>
        <v>0</v>
      </c>
      <c r="J39" s="55">
        <f>F39*G39</f>
        <v>0</v>
      </c>
      <c r="K39" s="55">
        <v>0.05492</v>
      </c>
      <c r="L39" s="55">
        <f>F39*K39</f>
        <v>3.536848</v>
      </c>
      <c r="M39" s="61" t="s">
        <v>143</v>
      </c>
      <c r="Z39" s="13">
        <f>IF(AQ39="5",BJ39,0)</f>
        <v>0</v>
      </c>
      <c r="AB39" s="13">
        <f>IF(AQ39="1",BH39,0)</f>
        <v>0</v>
      </c>
      <c r="AC39" s="13">
        <f>IF(AQ39="1",BI39,0)</f>
        <v>0</v>
      </c>
      <c r="AD39" s="13">
        <f>IF(AQ39="7",BH39,0)</f>
        <v>0</v>
      </c>
      <c r="AE39" s="13">
        <f>IF(AQ39="7",BI39,0)</f>
        <v>0</v>
      </c>
      <c r="AF39" s="13">
        <f>IF(AQ39="2",BH39,0)</f>
        <v>0</v>
      </c>
      <c r="AG39" s="13">
        <f>IF(AQ39="2",BI39,0)</f>
        <v>0</v>
      </c>
      <c r="AH39" s="13">
        <f>IF(AQ39="0",BJ39,0)</f>
        <v>0</v>
      </c>
      <c r="AI39" s="10"/>
      <c r="AJ39" s="7">
        <f>IF(AN39=0,J39,0)</f>
        <v>0</v>
      </c>
      <c r="AK39" s="7">
        <f>IF(AN39=15,J39,0)</f>
        <v>0</v>
      </c>
      <c r="AL39" s="7">
        <f>IF(AN39=21,J39,0)</f>
        <v>0</v>
      </c>
      <c r="AN39" s="13">
        <v>21</v>
      </c>
      <c r="AO39" s="13">
        <f>G39*0.1140625</f>
        <v>0</v>
      </c>
      <c r="AP39" s="13">
        <f>G39*(1-0.1140625)</f>
        <v>0</v>
      </c>
      <c r="AQ39" s="11" t="s">
        <v>7</v>
      </c>
      <c r="AV39" s="13">
        <f>AW39+AX39</f>
        <v>0</v>
      </c>
      <c r="AW39" s="13">
        <f>F39*AO39</f>
        <v>0</v>
      </c>
      <c r="AX39" s="13">
        <f>F39*AP39</f>
        <v>0</v>
      </c>
      <c r="AY39" s="14" t="s">
        <v>159</v>
      </c>
      <c r="AZ39" s="14" t="s">
        <v>164</v>
      </c>
      <c r="BA39" s="10" t="s">
        <v>165</v>
      </c>
      <c r="BC39" s="13">
        <f>AW39+AX39</f>
        <v>0</v>
      </c>
      <c r="BD39" s="13">
        <f>G39/(100-BE39)*100</f>
        <v>0</v>
      </c>
      <c r="BE39" s="13">
        <v>0</v>
      </c>
      <c r="BF39" s="13">
        <f>L39</f>
        <v>3.536848</v>
      </c>
      <c r="BH39" s="7">
        <f>F39*AO39</f>
        <v>0</v>
      </c>
      <c r="BI39" s="7">
        <f>F39*AP39</f>
        <v>0</v>
      </c>
      <c r="BJ39" s="7">
        <f>F39*G39</f>
        <v>0</v>
      </c>
    </row>
    <row r="40" spans="1:47" ht="12.75">
      <c r="A40" s="58"/>
      <c r="B40" s="51"/>
      <c r="C40" s="51" t="s">
        <v>66</v>
      </c>
      <c r="D40" s="51" t="s">
        <v>107</v>
      </c>
      <c r="E40" s="50" t="s">
        <v>6</v>
      </c>
      <c r="F40" s="50" t="s">
        <v>6</v>
      </c>
      <c r="G40" s="87" t="s">
        <v>6</v>
      </c>
      <c r="H40" s="52">
        <f>SUM(H41:H47)</f>
        <v>0</v>
      </c>
      <c r="I40" s="52">
        <f>SUM(I41:I47)</f>
        <v>0</v>
      </c>
      <c r="J40" s="52">
        <f>SUM(J41:J47)</f>
        <v>0</v>
      </c>
      <c r="K40" s="53"/>
      <c r="L40" s="52">
        <f>SUM(L41:L47)</f>
        <v>0</v>
      </c>
      <c r="M40" s="59"/>
      <c r="AI40" s="10"/>
      <c r="AS40" s="15">
        <f>SUM(AJ41:AJ47)</f>
        <v>0</v>
      </c>
      <c r="AT40" s="15">
        <f>SUM(AK41:AK47)</f>
        <v>0</v>
      </c>
      <c r="AU40" s="15">
        <f>SUM(AL41:AL47)</f>
        <v>0</v>
      </c>
    </row>
    <row r="41" spans="1:62" ht="12.75">
      <c r="A41" s="60" t="s">
        <v>28</v>
      </c>
      <c r="B41" s="54"/>
      <c r="C41" s="54" t="s">
        <v>67</v>
      </c>
      <c r="D41" s="54" t="s">
        <v>108</v>
      </c>
      <c r="E41" s="54" t="s">
        <v>125</v>
      </c>
      <c r="F41" s="55">
        <v>2.7972</v>
      </c>
      <c r="G41" s="88">
        <v>0</v>
      </c>
      <c r="H41" s="55">
        <f aca="true" t="shared" si="24" ref="H41:H47">F41*AO41</f>
        <v>0</v>
      </c>
      <c r="I41" s="55">
        <f aca="true" t="shared" si="25" ref="I41:I47">F41*AP41</f>
        <v>0</v>
      </c>
      <c r="J41" s="55">
        <f aca="true" t="shared" si="26" ref="J41:J47">F41*G41</f>
        <v>0</v>
      </c>
      <c r="K41" s="55">
        <v>0</v>
      </c>
      <c r="L41" s="55">
        <f aca="true" t="shared" si="27" ref="L41:L47">F41*K41</f>
        <v>0</v>
      </c>
      <c r="M41" s="61" t="s">
        <v>143</v>
      </c>
      <c r="Z41" s="13">
        <f aca="true" t="shared" si="28" ref="Z41:Z47">IF(AQ41="5",BJ41,0)</f>
        <v>0</v>
      </c>
      <c r="AB41" s="13">
        <f aca="true" t="shared" si="29" ref="AB41:AB47">IF(AQ41="1",BH41,0)</f>
        <v>0</v>
      </c>
      <c r="AC41" s="13">
        <f aca="true" t="shared" si="30" ref="AC41:AC47">IF(AQ41="1",BI41,0)</f>
        <v>0</v>
      </c>
      <c r="AD41" s="13">
        <f aca="true" t="shared" si="31" ref="AD41:AD47">IF(AQ41="7",BH41,0)</f>
        <v>0</v>
      </c>
      <c r="AE41" s="13">
        <f aca="true" t="shared" si="32" ref="AE41:AE47">IF(AQ41="7",BI41,0)</f>
        <v>0</v>
      </c>
      <c r="AF41" s="13">
        <f aca="true" t="shared" si="33" ref="AF41:AF47">IF(AQ41="2",BH41,0)</f>
        <v>0</v>
      </c>
      <c r="AG41" s="13">
        <f aca="true" t="shared" si="34" ref="AG41:AG47">IF(AQ41="2",BI41,0)</f>
        <v>0</v>
      </c>
      <c r="AH41" s="13">
        <f aca="true" t="shared" si="35" ref="AH41:AH47">IF(AQ41="0",BJ41,0)</f>
        <v>0</v>
      </c>
      <c r="AI41" s="10"/>
      <c r="AJ41" s="7">
        <f aca="true" t="shared" si="36" ref="AJ41:AJ47">IF(AN41=0,J41,0)</f>
        <v>0</v>
      </c>
      <c r="AK41" s="7">
        <f aca="true" t="shared" si="37" ref="AK41:AK47">IF(AN41=15,J41,0)</f>
        <v>0</v>
      </c>
      <c r="AL41" s="7">
        <f aca="true" t="shared" si="38" ref="AL41:AL47">IF(AN41=21,J41,0)</f>
        <v>0</v>
      </c>
      <c r="AN41" s="13">
        <v>21</v>
      </c>
      <c r="AO41" s="13">
        <f aca="true" t="shared" si="39" ref="AO41:AO47">G41*0</f>
        <v>0</v>
      </c>
      <c r="AP41" s="13">
        <f aca="true" t="shared" si="40" ref="AP41:AP47">G41*(1-0)</f>
        <v>0</v>
      </c>
      <c r="AQ41" s="11" t="s">
        <v>11</v>
      </c>
      <c r="AV41" s="13">
        <f aca="true" t="shared" si="41" ref="AV41:AV47">AW41+AX41</f>
        <v>0</v>
      </c>
      <c r="AW41" s="13">
        <f aca="true" t="shared" si="42" ref="AW41:AW47">F41*AO41</f>
        <v>0</v>
      </c>
      <c r="AX41" s="13">
        <f aca="true" t="shared" si="43" ref="AX41:AX47">F41*AP41</f>
        <v>0</v>
      </c>
      <c r="AY41" s="14" t="s">
        <v>160</v>
      </c>
      <c r="AZ41" s="14" t="s">
        <v>164</v>
      </c>
      <c r="BA41" s="10" t="s">
        <v>165</v>
      </c>
      <c r="BC41" s="13">
        <f aca="true" t="shared" si="44" ref="BC41:BC47">AW41+AX41</f>
        <v>0</v>
      </c>
      <c r="BD41" s="13">
        <f aca="true" t="shared" si="45" ref="BD41:BD47">G41/(100-BE41)*100</f>
        <v>0</v>
      </c>
      <c r="BE41" s="13">
        <v>0</v>
      </c>
      <c r="BF41" s="13">
        <f aca="true" t="shared" si="46" ref="BF41:BF47">L41</f>
        <v>0</v>
      </c>
      <c r="BH41" s="7">
        <f aca="true" t="shared" si="47" ref="BH41:BH47">F41*AO41</f>
        <v>0</v>
      </c>
      <c r="BI41" s="7">
        <f aca="true" t="shared" si="48" ref="BI41:BI47">F41*AP41</f>
        <v>0</v>
      </c>
      <c r="BJ41" s="7">
        <f aca="true" t="shared" si="49" ref="BJ41:BJ47">F41*G41</f>
        <v>0</v>
      </c>
    </row>
    <row r="42" spans="1:62" ht="12.75">
      <c r="A42" s="60" t="s">
        <v>29</v>
      </c>
      <c r="B42" s="54"/>
      <c r="C42" s="54" t="s">
        <v>68</v>
      </c>
      <c r="D42" s="54" t="s">
        <v>109</v>
      </c>
      <c r="E42" s="54" t="s">
        <v>125</v>
      </c>
      <c r="F42" s="55">
        <v>83.916</v>
      </c>
      <c r="G42" s="88">
        <v>0</v>
      </c>
      <c r="H42" s="55">
        <f t="shared" si="24"/>
        <v>0</v>
      </c>
      <c r="I42" s="55">
        <f t="shared" si="25"/>
        <v>0</v>
      </c>
      <c r="J42" s="55">
        <f t="shared" si="26"/>
        <v>0</v>
      </c>
      <c r="K42" s="55">
        <v>0</v>
      </c>
      <c r="L42" s="55">
        <f t="shared" si="27"/>
        <v>0</v>
      </c>
      <c r="M42" s="61" t="s">
        <v>143</v>
      </c>
      <c r="Z42" s="13">
        <f t="shared" si="28"/>
        <v>0</v>
      </c>
      <c r="AB42" s="13">
        <f t="shared" si="29"/>
        <v>0</v>
      </c>
      <c r="AC42" s="13">
        <f t="shared" si="30"/>
        <v>0</v>
      </c>
      <c r="AD42" s="13">
        <f t="shared" si="31"/>
        <v>0</v>
      </c>
      <c r="AE42" s="13">
        <f t="shared" si="32"/>
        <v>0</v>
      </c>
      <c r="AF42" s="13">
        <f t="shared" si="33"/>
        <v>0</v>
      </c>
      <c r="AG42" s="13">
        <f t="shared" si="34"/>
        <v>0</v>
      </c>
      <c r="AH42" s="13">
        <f t="shared" si="35"/>
        <v>0</v>
      </c>
      <c r="AI42" s="10"/>
      <c r="AJ42" s="7">
        <f t="shared" si="36"/>
        <v>0</v>
      </c>
      <c r="AK42" s="7">
        <f t="shared" si="37"/>
        <v>0</v>
      </c>
      <c r="AL42" s="7">
        <f t="shared" si="38"/>
        <v>0</v>
      </c>
      <c r="AN42" s="13">
        <v>21</v>
      </c>
      <c r="AO42" s="13">
        <f t="shared" si="39"/>
        <v>0</v>
      </c>
      <c r="AP42" s="13">
        <f t="shared" si="40"/>
        <v>0</v>
      </c>
      <c r="AQ42" s="11" t="s">
        <v>11</v>
      </c>
      <c r="AV42" s="13">
        <f t="shared" si="41"/>
        <v>0</v>
      </c>
      <c r="AW42" s="13">
        <f t="shared" si="42"/>
        <v>0</v>
      </c>
      <c r="AX42" s="13">
        <f t="shared" si="43"/>
        <v>0</v>
      </c>
      <c r="AY42" s="14" t="s">
        <v>160</v>
      </c>
      <c r="AZ42" s="14" t="s">
        <v>164</v>
      </c>
      <c r="BA42" s="10" t="s">
        <v>165</v>
      </c>
      <c r="BC42" s="13">
        <f t="shared" si="44"/>
        <v>0</v>
      </c>
      <c r="BD42" s="13">
        <f t="shared" si="45"/>
        <v>0</v>
      </c>
      <c r="BE42" s="13">
        <v>0</v>
      </c>
      <c r="BF42" s="13">
        <f t="shared" si="46"/>
        <v>0</v>
      </c>
      <c r="BH42" s="7">
        <f t="shared" si="47"/>
        <v>0</v>
      </c>
      <c r="BI42" s="7">
        <f t="shared" si="48"/>
        <v>0</v>
      </c>
      <c r="BJ42" s="7">
        <f t="shared" si="49"/>
        <v>0</v>
      </c>
    </row>
    <row r="43" spans="1:62" ht="12.75">
      <c r="A43" s="60" t="s">
        <v>30</v>
      </c>
      <c r="B43" s="54"/>
      <c r="C43" s="54" t="s">
        <v>69</v>
      </c>
      <c r="D43" s="54" t="s">
        <v>110</v>
      </c>
      <c r="E43" s="54" t="s">
        <v>125</v>
      </c>
      <c r="F43" s="55">
        <v>2.7972</v>
      </c>
      <c r="G43" s="88">
        <v>0</v>
      </c>
      <c r="H43" s="55">
        <f t="shared" si="24"/>
        <v>0</v>
      </c>
      <c r="I43" s="55">
        <f t="shared" si="25"/>
        <v>0</v>
      </c>
      <c r="J43" s="55">
        <f t="shared" si="26"/>
        <v>0</v>
      </c>
      <c r="K43" s="55">
        <v>0</v>
      </c>
      <c r="L43" s="55">
        <f t="shared" si="27"/>
        <v>0</v>
      </c>
      <c r="M43" s="61" t="s">
        <v>143</v>
      </c>
      <c r="Z43" s="13">
        <f t="shared" si="28"/>
        <v>0</v>
      </c>
      <c r="AB43" s="13">
        <f t="shared" si="29"/>
        <v>0</v>
      </c>
      <c r="AC43" s="13">
        <f t="shared" si="30"/>
        <v>0</v>
      </c>
      <c r="AD43" s="13">
        <f t="shared" si="31"/>
        <v>0</v>
      </c>
      <c r="AE43" s="13">
        <f t="shared" si="32"/>
        <v>0</v>
      </c>
      <c r="AF43" s="13">
        <f t="shared" si="33"/>
        <v>0</v>
      </c>
      <c r="AG43" s="13">
        <f t="shared" si="34"/>
        <v>0</v>
      </c>
      <c r="AH43" s="13">
        <f t="shared" si="35"/>
        <v>0</v>
      </c>
      <c r="AI43" s="10"/>
      <c r="AJ43" s="7">
        <f t="shared" si="36"/>
        <v>0</v>
      </c>
      <c r="AK43" s="7">
        <f t="shared" si="37"/>
        <v>0</v>
      </c>
      <c r="AL43" s="7">
        <f t="shared" si="38"/>
        <v>0</v>
      </c>
      <c r="AN43" s="13">
        <v>21</v>
      </c>
      <c r="AO43" s="13">
        <f t="shared" si="39"/>
        <v>0</v>
      </c>
      <c r="AP43" s="13">
        <f t="shared" si="40"/>
        <v>0</v>
      </c>
      <c r="AQ43" s="11" t="s">
        <v>11</v>
      </c>
      <c r="AV43" s="13">
        <f t="shared" si="41"/>
        <v>0</v>
      </c>
      <c r="AW43" s="13">
        <f t="shared" si="42"/>
        <v>0</v>
      </c>
      <c r="AX43" s="13">
        <f t="shared" si="43"/>
        <v>0</v>
      </c>
      <c r="AY43" s="14" t="s">
        <v>160</v>
      </c>
      <c r="AZ43" s="14" t="s">
        <v>164</v>
      </c>
      <c r="BA43" s="10" t="s">
        <v>165</v>
      </c>
      <c r="BC43" s="13">
        <f t="shared" si="44"/>
        <v>0</v>
      </c>
      <c r="BD43" s="13">
        <f t="shared" si="45"/>
        <v>0</v>
      </c>
      <c r="BE43" s="13">
        <v>0</v>
      </c>
      <c r="BF43" s="13">
        <f t="shared" si="46"/>
        <v>0</v>
      </c>
      <c r="BH43" s="7">
        <f t="shared" si="47"/>
        <v>0</v>
      </c>
      <c r="BI43" s="7">
        <f t="shared" si="48"/>
        <v>0</v>
      </c>
      <c r="BJ43" s="7">
        <f t="shared" si="49"/>
        <v>0</v>
      </c>
    </row>
    <row r="44" spans="1:62" ht="12.75">
      <c r="A44" s="60" t="s">
        <v>31</v>
      </c>
      <c r="B44" s="54"/>
      <c r="C44" s="54" t="s">
        <v>70</v>
      </c>
      <c r="D44" s="54" t="s">
        <v>111</v>
      </c>
      <c r="E44" s="54" t="s">
        <v>125</v>
      </c>
      <c r="F44" s="55">
        <v>2.7972</v>
      </c>
      <c r="G44" s="88">
        <v>0</v>
      </c>
      <c r="H44" s="55">
        <f t="shared" si="24"/>
        <v>0</v>
      </c>
      <c r="I44" s="55">
        <f t="shared" si="25"/>
        <v>0</v>
      </c>
      <c r="J44" s="55">
        <f t="shared" si="26"/>
        <v>0</v>
      </c>
      <c r="K44" s="55">
        <v>0</v>
      </c>
      <c r="L44" s="55">
        <f t="shared" si="27"/>
        <v>0</v>
      </c>
      <c r="M44" s="61" t="s">
        <v>143</v>
      </c>
      <c r="Z44" s="13">
        <f t="shared" si="28"/>
        <v>0</v>
      </c>
      <c r="AB44" s="13">
        <f t="shared" si="29"/>
        <v>0</v>
      </c>
      <c r="AC44" s="13">
        <f t="shared" si="30"/>
        <v>0</v>
      </c>
      <c r="AD44" s="13">
        <f t="shared" si="31"/>
        <v>0</v>
      </c>
      <c r="AE44" s="13">
        <f t="shared" si="32"/>
        <v>0</v>
      </c>
      <c r="AF44" s="13">
        <f t="shared" si="33"/>
        <v>0</v>
      </c>
      <c r="AG44" s="13">
        <f t="shared" si="34"/>
        <v>0</v>
      </c>
      <c r="AH44" s="13">
        <f t="shared" si="35"/>
        <v>0</v>
      </c>
      <c r="AI44" s="10"/>
      <c r="AJ44" s="7">
        <f t="shared" si="36"/>
        <v>0</v>
      </c>
      <c r="AK44" s="7">
        <f t="shared" si="37"/>
        <v>0</v>
      </c>
      <c r="AL44" s="7">
        <f t="shared" si="38"/>
        <v>0</v>
      </c>
      <c r="AN44" s="13">
        <v>21</v>
      </c>
      <c r="AO44" s="13">
        <f t="shared" si="39"/>
        <v>0</v>
      </c>
      <c r="AP44" s="13">
        <f t="shared" si="40"/>
        <v>0</v>
      </c>
      <c r="AQ44" s="11" t="s">
        <v>11</v>
      </c>
      <c r="AV44" s="13">
        <f t="shared" si="41"/>
        <v>0</v>
      </c>
      <c r="AW44" s="13">
        <f t="shared" si="42"/>
        <v>0</v>
      </c>
      <c r="AX44" s="13">
        <f t="shared" si="43"/>
        <v>0</v>
      </c>
      <c r="AY44" s="14" t="s">
        <v>160</v>
      </c>
      <c r="AZ44" s="14" t="s">
        <v>164</v>
      </c>
      <c r="BA44" s="10" t="s">
        <v>165</v>
      </c>
      <c r="BC44" s="13">
        <f t="shared" si="44"/>
        <v>0</v>
      </c>
      <c r="BD44" s="13">
        <f t="shared" si="45"/>
        <v>0</v>
      </c>
      <c r="BE44" s="13">
        <v>0</v>
      </c>
      <c r="BF44" s="13">
        <f t="shared" si="46"/>
        <v>0</v>
      </c>
      <c r="BH44" s="7">
        <f t="shared" si="47"/>
        <v>0</v>
      </c>
      <c r="BI44" s="7">
        <f t="shared" si="48"/>
        <v>0</v>
      </c>
      <c r="BJ44" s="7">
        <f t="shared" si="49"/>
        <v>0</v>
      </c>
    </row>
    <row r="45" spans="1:62" ht="12.75">
      <c r="A45" s="60" t="s">
        <v>32</v>
      </c>
      <c r="B45" s="54"/>
      <c r="C45" s="54" t="s">
        <v>71</v>
      </c>
      <c r="D45" s="54" t="s">
        <v>112</v>
      </c>
      <c r="E45" s="54" t="s">
        <v>125</v>
      </c>
      <c r="F45" s="55">
        <v>2.7972</v>
      </c>
      <c r="G45" s="88">
        <v>0</v>
      </c>
      <c r="H45" s="55">
        <f t="shared" si="24"/>
        <v>0</v>
      </c>
      <c r="I45" s="55">
        <f t="shared" si="25"/>
        <v>0</v>
      </c>
      <c r="J45" s="55">
        <f t="shared" si="26"/>
        <v>0</v>
      </c>
      <c r="K45" s="55">
        <v>0</v>
      </c>
      <c r="L45" s="55">
        <f t="shared" si="27"/>
        <v>0</v>
      </c>
      <c r="M45" s="61" t="s">
        <v>143</v>
      </c>
      <c r="Z45" s="13">
        <f t="shared" si="28"/>
        <v>0</v>
      </c>
      <c r="AB45" s="13">
        <f t="shared" si="29"/>
        <v>0</v>
      </c>
      <c r="AC45" s="13">
        <f t="shared" si="30"/>
        <v>0</v>
      </c>
      <c r="AD45" s="13">
        <f t="shared" si="31"/>
        <v>0</v>
      </c>
      <c r="AE45" s="13">
        <f t="shared" si="32"/>
        <v>0</v>
      </c>
      <c r="AF45" s="13">
        <f t="shared" si="33"/>
        <v>0</v>
      </c>
      <c r="AG45" s="13">
        <f t="shared" si="34"/>
        <v>0</v>
      </c>
      <c r="AH45" s="13">
        <f t="shared" si="35"/>
        <v>0</v>
      </c>
      <c r="AI45" s="10"/>
      <c r="AJ45" s="7">
        <f t="shared" si="36"/>
        <v>0</v>
      </c>
      <c r="AK45" s="7">
        <f t="shared" si="37"/>
        <v>0</v>
      </c>
      <c r="AL45" s="7">
        <f t="shared" si="38"/>
        <v>0</v>
      </c>
      <c r="AN45" s="13">
        <v>21</v>
      </c>
      <c r="AO45" s="13">
        <f t="shared" si="39"/>
        <v>0</v>
      </c>
      <c r="AP45" s="13">
        <f t="shared" si="40"/>
        <v>0</v>
      </c>
      <c r="AQ45" s="11" t="s">
        <v>11</v>
      </c>
      <c r="AV45" s="13">
        <f t="shared" si="41"/>
        <v>0</v>
      </c>
      <c r="AW45" s="13">
        <f t="shared" si="42"/>
        <v>0</v>
      </c>
      <c r="AX45" s="13">
        <f t="shared" si="43"/>
        <v>0</v>
      </c>
      <c r="AY45" s="14" t="s">
        <v>160</v>
      </c>
      <c r="AZ45" s="14" t="s">
        <v>164</v>
      </c>
      <c r="BA45" s="10" t="s">
        <v>165</v>
      </c>
      <c r="BC45" s="13">
        <f t="shared" si="44"/>
        <v>0</v>
      </c>
      <c r="BD45" s="13">
        <f t="shared" si="45"/>
        <v>0</v>
      </c>
      <c r="BE45" s="13">
        <v>0</v>
      </c>
      <c r="BF45" s="13">
        <f t="shared" si="46"/>
        <v>0</v>
      </c>
      <c r="BH45" s="7">
        <f t="shared" si="47"/>
        <v>0</v>
      </c>
      <c r="BI45" s="7">
        <f t="shared" si="48"/>
        <v>0</v>
      </c>
      <c r="BJ45" s="7">
        <f t="shared" si="49"/>
        <v>0</v>
      </c>
    </row>
    <row r="46" spans="1:62" ht="12.75">
      <c r="A46" s="60" t="s">
        <v>33</v>
      </c>
      <c r="B46" s="54"/>
      <c r="C46" s="54" t="s">
        <v>72</v>
      </c>
      <c r="D46" s="54" t="s">
        <v>113</v>
      </c>
      <c r="E46" s="54" t="s">
        <v>125</v>
      </c>
      <c r="F46" s="55">
        <v>41.958</v>
      </c>
      <c r="G46" s="88">
        <v>0</v>
      </c>
      <c r="H46" s="55">
        <f t="shared" si="24"/>
        <v>0</v>
      </c>
      <c r="I46" s="55">
        <f t="shared" si="25"/>
        <v>0</v>
      </c>
      <c r="J46" s="55">
        <f t="shared" si="26"/>
        <v>0</v>
      </c>
      <c r="K46" s="55">
        <v>0</v>
      </c>
      <c r="L46" s="55">
        <f t="shared" si="27"/>
        <v>0</v>
      </c>
      <c r="M46" s="61" t="s">
        <v>143</v>
      </c>
      <c r="Z46" s="13">
        <f t="shared" si="28"/>
        <v>0</v>
      </c>
      <c r="AB46" s="13">
        <f t="shared" si="29"/>
        <v>0</v>
      </c>
      <c r="AC46" s="13">
        <f t="shared" si="30"/>
        <v>0</v>
      </c>
      <c r="AD46" s="13">
        <f t="shared" si="31"/>
        <v>0</v>
      </c>
      <c r="AE46" s="13">
        <f t="shared" si="32"/>
        <v>0</v>
      </c>
      <c r="AF46" s="13">
        <f t="shared" si="33"/>
        <v>0</v>
      </c>
      <c r="AG46" s="13">
        <f t="shared" si="34"/>
        <v>0</v>
      </c>
      <c r="AH46" s="13">
        <f t="shared" si="35"/>
        <v>0</v>
      </c>
      <c r="AI46" s="10"/>
      <c r="AJ46" s="7">
        <f t="shared" si="36"/>
        <v>0</v>
      </c>
      <c r="AK46" s="7">
        <f t="shared" si="37"/>
        <v>0</v>
      </c>
      <c r="AL46" s="7">
        <f t="shared" si="38"/>
        <v>0</v>
      </c>
      <c r="AN46" s="13">
        <v>21</v>
      </c>
      <c r="AO46" s="13">
        <f t="shared" si="39"/>
        <v>0</v>
      </c>
      <c r="AP46" s="13">
        <f t="shared" si="40"/>
        <v>0</v>
      </c>
      <c r="AQ46" s="11" t="s">
        <v>11</v>
      </c>
      <c r="AV46" s="13">
        <f t="shared" si="41"/>
        <v>0</v>
      </c>
      <c r="AW46" s="13">
        <f t="shared" si="42"/>
        <v>0</v>
      </c>
      <c r="AX46" s="13">
        <f t="shared" si="43"/>
        <v>0</v>
      </c>
      <c r="AY46" s="14" t="s">
        <v>160</v>
      </c>
      <c r="AZ46" s="14" t="s">
        <v>164</v>
      </c>
      <c r="BA46" s="10" t="s">
        <v>165</v>
      </c>
      <c r="BC46" s="13">
        <f t="shared" si="44"/>
        <v>0</v>
      </c>
      <c r="BD46" s="13">
        <f t="shared" si="45"/>
        <v>0</v>
      </c>
      <c r="BE46" s="13">
        <v>0</v>
      </c>
      <c r="BF46" s="13">
        <f t="shared" si="46"/>
        <v>0</v>
      </c>
      <c r="BH46" s="7">
        <f t="shared" si="47"/>
        <v>0</v>
      </c>
      <c r="BI46" s="7">
        <f t="shared" si="48"/>
        <v>0</v>
      </c>
      <c r="BJ46" s="7">
        <f t="shared" si="49"/>
        <v>0</v>
      </c>
    </row>
    <row r="47" spans="1:62" ht="13.5" thickBot="1">
      <c r="A47" s="65" t="s">
        <v>34</v>
      </c>
      <c r="B47" s="66"/>
      <c r="C47" s="66" t="s">
        <v>73</v>
      </c>
      <c r="D47" s="66" t="s">
        <v>114</v>
      </c>
      <c r="E47" s="66" t="s">
        <v>125</v>
      </c>
      <c r="F47" s="67">
        <v>2.7972</v>
      </c>
      <c r="G47" s="90">
        <v>0</v>
      </c>
      <c r="H47" s="67">
        <f t="shared" si="24"/>
        <v>0</v>
      </c>
      <c r="I47" s="67">
        <f t="shared" si="25"/>
        <v>0</v>
      </c>
      <c r="J47" s="67">
        <f t="shared" si="26"/>
        <v>0</v>
      </c>
      <c r="K47" s="67">
        <v>0</v>
      </c>
      <c r="L47" s="67">
        <f t="shared" si="27"/>
        <v>0</v>
      </c>
      <c r="M47" s="68" t="s">
        <v>143</v>
      </c>
      <c r="Z47" s="13">
        <f t="shared" si="28"/>
        <v>0</v>
      </c>
      <c r="AB47" s="13">
        <f t="shared" si="29"/>
        <v>0</v>
      </c>
      <c r="AC47" s="13">
        <f t="shared" si="30"/>
        <v>0</v>
      </c>
      <c r="AD47" s="13">
        <f t="shared" si="31"/>
        <v>0</v>
      </c>
      <c r="AE47" s="13">
        <f t="shared" si="32"/>
        <v>0</v>
      </c>
      <c r="AF47" s="13">
        <f t="shared" si="33"/>
        <v>0</v>
      </c>
      <c r="AG47" s="13">
        <f t="shared" si="34"/>
        <v>0</v>
      </c>
      <c r="AH47" s="13">
        <f t="shared" si="35"/>
        <v>0</v>
      </c>
      <c r="AI47" s="10"/>
      <c r="AJ47" s="7">
        <f t="shared" si="36"/>
        <v>0</v>
      </c>
      <c r="AK47" s="7">
        <f t="shared" si="37"/>
        <v>0</v>
      </c>
      <c r="AL47" s="7">
        <f t="shared" si="38"/>
        <v>0</v>
      </c>
      <c r="AN47" s="13">
        <v>21</v>
      </c>
      <c r="AO47" s="13">
        <f t="shared" si="39"/>
        <v>0</v>
      </c>
      <c r="AP47" s="13">
        <f t="shared" si="40"/>
        <v>0</v>
      </c>
      <c r="AQ47" s="11" t="s">
        <v>11</v>
      </c>
      <c r="AV47" s="13">
        <f t="shared" si="41"/>
        <v>0</v>
      </c>
      <c r="AW47" s="13">
        <f t="shared" si="42"/>
        <v>0</v>
      </c>
      <c r="AX47" s="13">
        <f t="shared" si="43"/>
        <v>0</v>
      </c>
      <c r="AY47" s="14" t="s">
        <v>160</v>
      </c>
      <c r="AZ47" s="14" t="s">
        <v>164</v>
      </c>
      <c r="BA47" s="10" t="s">
        <v>165</v>
      </c>
      <c r="BC47" s="13">
        <f t="shared" si="44"/>
        <v>0</v>
      </c>
      <c r="BD47" s="13">
        <f t="shared" si="45"/>
        <v>0</v>
      </c>
      <c r="BE47" s="13">
        <v>0</v>
      </c>
      <c r="BF47" s="13">
        <f t="shared" si="46"/>
        <v>0</v>
      </c>
      <c r="BH47" s="7">
        <f t="shared" si="47"/>
        <v>0</v>
      </c>
      <c r="BI47" s="7">
        <f t="shared" si="48"/>
        <v>0</v>
      </c>
      <c r="BJ47" s="7">
        <f t="shared" si="49"/>
        <v>0</v>
      </c>
    </row>
    <row r="48" spans="1:13" ht="13.5" thickBot="1">
      <c r="A48" s="29"/>
      <c r="B48" s="29"/>
      <c r="C48" s="29"/>
      <c r="D48" s="29"/>
      <c r="E48" s="29"/>
      <c r="F48" s="29"/>
      <c r="G48" s="1"/>
      <c r="H48" s="158" t="s">
        <v>135</v>
      </c>
      <c r="I48" s="159"/>
      <c r="J48" s="49">
        <f>J12+J16+J20+J27+J32+J34+J37+J40</f>
        <v>0</v>
      </c>
      <c r="K48" s="29"/>
      <c r="L48" s="29"/>
      <c r="M48" s="29"/>
    </row>
    <row r="49" ht="11.25" customHeight="1">
      <c r="A49" s="4" t="s">
        <v>35</v>
      </c>
    </row>
    <row r="50" spans="1:13" ht="12.75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</sheetData>
  <sheetProtection password="D464" sheet="1" objects="1" scenarios="1"/>
  <mergeCells count="29">
    <mergeCell ref="H10:J10"/>
    <mergeCell ref="K10:L10"/>
    <mergeCell ref="H48:I48"/>
    <mergeCell ref="A50:M50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JDSTAV</dc:creator>
  <cp:keywords/>
  <dc:description/>
  <cp:lastModifiedBy>Peťa</cp:lastModifiedBy>
  <cp:lastPrinted>2019-08-16T12:38:18Z</cp:lastPrinted>
  <dcterms:created xsi:type="dcterms:W3CDTF">2019-08-16T12:39:17Z</dcterms:created>
  <dcterms:modified xsi:type="dcterms:W3CDTF">2019-08-20T15:50:28Z</dcterms:modified>
  <cp:category/>
  <cp:version/>
  <cp:contentType/>
  <cp:contentStatus/>
</cp:coreProperties>
</file>