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90" yWindow="550" windowWidth="18880" windowHeight="6740" activeTab="1"/>
  </bookViews>
  <sheets>
    <sheet name="Rekapitulace stavby" sheetId="1" r:id="rId1"/>
    <sheet name="070-19 - Domov mládeže SP..." sheetId="2" r:id="rId2"/>
  </sheets>
  <definedNames>
    <definedName name="_xlnm._FilterDatabase" localSheetId="1" hidden="1">'070-19 - Domov mládeže SP...'!$C$94:$K$217</definedName>
    <definedName name="_xlnm.Print_Area" localSheetId="1">'070-19 - Domov mládeže SP...'!$C$4:$J$37,'070-19 - Domov mládeže SP...'!$C$43:$J$78,'070-19 - Domov mládeže SP...'!$C$84:$K$217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'070-19 - Domov mládeže SP...'!$94:$94</definedName>
  </definedNames>
  <calcPr calcId="124519"/>
</workbook>
</file>

<file path=xl/sharedStrings.xml><?xml version="1.0" encoding="utf-8"?>
<sst xmlns="http://schemas.openxmlformats.org/spreadsheetml/2006/main" count="1660" uniqueCount="427">
  <si>
    <t>Export Komplet</t>
  </si>
  <si>
    <t/>
  </si>
  <si>
    <t>2.0</t>
  </si>
  <si>
    <t>False</t>
  </si>
  <si>
    <t>{4119d366-6b38-4da2-a78c-5b6f6cb24001}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</si>
  <si>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</si>
  <si>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</si>
  <si>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</si>
  <si>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</si>
  <si>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</si>
  <si>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</si>
  <si>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</si>
  <si>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</si>
  <si>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</si>
  <si>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070/19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</si>
  <si>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</si>
  <si>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</si>
  <si>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mládeže SPŠ - oprava sprch</t>
  </si>
  <si>
    <t>KSO:</t>
  </si>
  <si>
    <t>CC-CZ:</t>
  </si>
  <si>
    <t>Místo:</t>
  </si>
  <si>
    <t xml:space="preserve"> </t>
  </si>
  <si>
    <t>Datum:</t>
  </si>
  <si>
    <t>3. 7. 2019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</si>
  <si>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</si>
  <si>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</si>
  <si>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</si>
  <si>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</si>
  <si>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</si>
  <si>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</si>
  <si>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</si>
  <si>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</si>
  <si>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</si>
  <si>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</si>
  <si>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</si>
  <si>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</si>
  <si>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</si>
  <si>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</si>
  <si>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</si>
  <si>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</si>
  <si>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</si>
  <si>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</si>
  <si>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</si>
  <si>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</si>
  <si>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</si>
  <si>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</si>
  <si>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</si>
  <si>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</si>
  <si>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</si>
  <si>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</si>
  <si>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</si>
  <si>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</si>
  <si>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</si>
  <si>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</si>
  <si>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</si>
  <si>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</si>
  <si>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</si>
  <si>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</si>
  <si>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</si>
  <si>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</si>
  <si>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</si>
  <si>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</si>
  <si>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</si>
  <si>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</si>
  <si>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</si>
  <si>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</si>
  <si>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</si>
  <si>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</si>
  <si>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</si>
  <si>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</si>
  <si>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</si>
  <si>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</si>
  <si>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</si>
  <si>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</si>
  <si>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</si>
  <si>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</si>
  <si>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</si>
  <si>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</si>
  <si>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</si>
  <si>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</si>
  <si>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</si>
  <si>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</si>
  <si>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</si>
  <si>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</si>
  <si>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</si>
  <si>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</si>
  <si>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</si>
  <si>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</si>
  <si>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</si>
  <si>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</si>
  <si>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</si>
  <si>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</si>
  <si>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</si>
  <si>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</si>
  <si>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</si>
  <si>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</si>
  <si>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</si>
  <si>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</si>
  <si>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</si>
  <si>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</si>
  <si>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</si>
  <si>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</si>
  <si>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</si>
  <si>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</si>
  <si>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</si>
  <si>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</si>
  <si>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</si>
  <si>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</si>
  <si>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</si>
  <si>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</si>
  <si>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</si>
  <si>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</si>
  <si>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</si>
  <si>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</si>
  <si>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</si>
  <si>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</si>
  <si>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</si>
  <si>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</si>
  <si>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</si>
  <si>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</si>
  <si>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</si>
  <si>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</si>
  <si>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</si>
  <si>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</si>
  <si>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</si>
  <si>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CS ÚRS 2019 01</t>
  </si>
  <si>
    <t>4</t>
  </si>
  <si>
    <t>944248101</t>
  </si>
  <si>
    <t>VV</t>
  </si>
  <si>
    <t>2np</t>
  </si>
  <si>
    <t>0,9*2*4</t>
  </si>
  <si>
    <t>3np</t>
  </si>
  <si>
    <t>Součet</t>
  </si>
  <si>
    <t>6</t>
  </si>
  <si>
    <t>Úpravy povrchů, podlahy a osazování výplní</t>
  </si>
  <si>
    <t>612321121</t>
  </si>
  <si>
    <t>Vápenocementová omítka hladká jednovrstvá vnitřních stěn nanášená ručně</t>
  </si>
  <si>
    <t>-1927111489</t>
  </si>
  <si>
    <t>(1,925+3,93+0,3+0,2+2,615+0,56*2)*2+1,925*0,585+0,21*1,4+0,295*1,4+0,69*1,4*3</t>
  </si>
  <si>
    <t>(2,11+4,205+3,365+0,375)*2+2,11*1,19+0,37*0,8+0,55*0,8*2+1,33*0,55</t>
  </si>
  <si>
    <t>612325111</t>
  </si>
  <si>
    <t>Vápenocementová hladká omítka rýh ve stěnách šířky do 150 mm</t>
  </si>
  <si>
    <t>463896117</t>
  </si>
  <si>
    <t>36,6*0,1</t>
  </si>
  <si>
    <t>612325421</t>
  </si>
  <si>
    <t>Oprava vnitřní vápenocementové štukové omítky stěn v rozsahu plochy do 10%</t>
  </si>
  <si>
    <t>-1290710477</t>
  </si>
  <si>
    <t>(4,2*2+2,1*2)*1+(3,93*2+1,925)*1</t>
  </si>
  <si>
    <t>5</t>
  </si>
  <si>
    <t>619991011</t>
  </si>
  <si>
    <t>Obalení konstrukcí a prvků fólií přilepenou lepící páskou</t>
  </si>
  <si>
    <t>-52095777</t>
  </si>
  <si>
    <t>642944121</t>
  </si>
  <si>
    <t>Osazování ocelových zárubní dodatečné pl do 2,5 m2</t>
  </si>
  <si>
    <t>kus</t>
  </si>
  <si>
    <t>-123335317</t>
  </si>
  <si>
    <t>7</t>
  </si>
  <si>
    <t>M</t>
  </si>
  <si>
    <t>55331104</t>
  </si>
  <si>
    <t>zárubeň ocelová pro běžné zdění hranatý profil 95 800 levá,pravá</t>
  </si>
  <si>
    <t>8</t>
  </si>
  <si>
    <t>946856775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</si>
  <si>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</si>
  <si>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</si>
  <si>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</si>
  <si>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</si>
  <si>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30200387</t>
  </si>
  <si>
    <t>952901111</t>
  </si>
  <si>
    <t>Vyčištění budov bytové a občanské výstavby při výšce podlaží do 4 m</t>
  </si>
  <si>
    <t>1329660708</t>
  </si>
  <si>
    <t>16,34</t>
  </si>
  <si>
    <t>10</t>
  </si>
  <si>
    <t>962032231</t>
  </si>
  <si>
    <t>Bourání zdiva z cihel pálených nebo vápenopískových na MV nebo MVC přes 1 m3</t>
  </si>
  <si>
    <t>m3</t>
  </si>
  <si>
    <t>1872641276</t>
  </si>
  <si>
    <t>11</t>
  </si>
  <si>
    <t>965081213</t>
  </si>
  <si>
    <t>Bourání podlah z dlaždic keramických nebo xylolitových tl do 10 mm plochy přes 1 m2</t>
  </si>
  <si>
    <t>-2006325206</t>
  </si>
  <si>
    <t>12</t>
  </si>
  <si>
    <t>974031134</t>
  </si>
  <si>
    <t>Vysekání rýh ve zdivu cihelném hl do 50 mm š do 150 mm</t>
  </si>
  <si>
    <t>m</t>
  </si>
  <si>
    <t>1996549143</t>
  </si>
  <si>
    <t>24+7,6+5</t>
  </si>
  <si>
    <t>13</t>
  </si>
  <si>
    <t>978013191</t>
  </si>
  <si>
    <t>Otlučení (osekání) vnitřní vápenné nebo vápenocementové omítky stěn v rozsahu do 100 %</t>
  </si>
  <si>
    <t>-1282931691</t>
  </si>
  <si>
    <t>14</t>
  </si>
  <si>
    <t>978059541</t>
  </si>
  <si>
    <t>Odsekání a odebrání obkladů stěn z vnitřních obkládaček plochy přes 1 m2</t>
  </si>
  <si>
    <t>360773186</t>
  </si>
  <si>
    <t>997</t>
  </si>
  <si>
    <t>Přesun sutě</t>
  </si>
  <si>
    <t>997013213</t>
  </si>
  <si>
    <t>Vnitrostaveništní doprava suti a vybouraných hmot pro budovy v do 12 m ručně</t>
  </si>
  <si>
    <t>t</t>
  </si>
  <si>
    <t>1328781631</t>
  </si>
  <si>
    <t>16</t>
  </si>
  <si>
    <t>997013501</t>
  </si>
  <si>
    <t>Odvoz suti a vybouraných hmot na skládku nebo meziskládku do 1 km se složením</t>
  </si>
  <si>
    <t>-562325537</t>
  </si>
  <si>
    <t>17</t>
  </si>
  <si>
    <t>997013509</t>
  </si>
  <si>
    <t>Příplatek k odvozu suti a vybouraných hmot na skládku ZKD 1 km přes 1 km</t>
  </si>
  <si>
    <t>1096135492</t>
  </si>
  <si>
    <t>13,504*10</t>
  </si>
  <si>
    <t>18</t>
  </si>
  <si>
    <t>997013807</t>
  </si>
  <si>
    <t>Poplatek za uložení na skládce (skládkovné) stavebního odpadu keramického kód odpadu 170 103</t>
  </si>
  <si>
    <t>370547954</t>
  </si>
  <si>
    <t>998</t>
  </si>
  <si>
    <t>Přesun hmot</t>
  </si>
  <si>
    <t>19</t>
  </si>
  <si>
    <t>998011002</t>
  </si>
  <si>
    <t>Přesun hmot pro budovy zděné v do 12 m</t>
  </si>
  <si>
    <t>1382801731</t>
  </si>
  <si>
    <t>PSV</t>
  </si>
  <si>
    <t>Práce a dodávky PSV</t>
  </si>
  <si>
    <t>721</t>
  </si>
  <si>
    <t>Zdravotechnika - vnitřní kanalizace</t>
  </si>
  <si>
    <t>20</t>
  </si>
  <si>
    <t>721171803</t>
  </si>
  <si>
    <t>Demontáž potrubí z PVC do D 75</t>
  </si>
  <si>
    <t>1610416778</t>
  </si>
  <si>
    <t>721175001</t>
  </si>
  <si>
    <t>Potrubí kanalizační plastové připojovací odhlučněné dvouvrstvé DN 50</t>
  </si>
  <si>
    <t>936153019</t>
  </si>
  <si>
    <t>22</t>
  </si>
  <si>
    <t>721175002</t>
  </si>
  <si>
    <t>Potrubí kanalizační plastové připojovací odhlučněné dvouvrstvé DN 70</t>
  </si>
  <si>
    <t>739038744</t>
  </si>
  <si>
    <t>23</t>
  </si>
  <si>
    <t>721194100</t>
  </si>
  <si>
    <t>Napojení na stávající kanalizaci</t>
  </si>
  <si>
    <t>-1045519652</t>
  </si>
  <si>
    <t>24</t>
  </si>
  <si>
    <t>721211401</t>
  </si>
  <si>
    <t>Vpusť podlahová s vodorovným odtokem DN 40/50</t>
  </si>
  <si>
    <t>782266022</t>
  </si>
  <si>
    <t>25</t>
  </si>
  <si>
    <t>721212121</t>
  </si>
  <si>
    <t>Odtokový sprchový žlab délky 700 mm s krycím roštem a zápachovou uzávěrkou</t>
  </si>
  <si>
    <t>-468617060</t>
  </si>
  <si>
    <t>26</t>
  </si>
  <si>
    <t>721290111</t>
  </si>
  <si>
    <t>Zkouška těsnosti potrubí kanalizace vodou do DN 125</t>
  </si>
  <si>
    <t>-75547183</t>
  </si>
  <si>
    <t>27</t>
  </si>
  <si>
    <t>998721202</t>
  </si>
  <si>
    <t>Přesun hmot procentní pro vnitřní kanalizace v objektech v do 12 m</t>
  </si>
  <si>
    <t>%</t>
  </si>
  <si>
    <t>-1061970797</t>
  </si>
  <si>
    <t>722</t>
  </si>
  <si>
    <t>Zdravotechnika - vnitřní vodovod</t>
  </si>
  <si>
    <t>28</t>
  </si>
  <si>
    <t>722170801</t>
  </si>
  <si>
    <t>Demontáž rozvodů vody z plastů do D 25</t>
  </si>
  <si>
    <t>1508981773</t>
  </si>
  <si>
    <t>29</t>
  </si>
  <si>
    <t>722174002</t>
  </si>
  <si>
    <t>Potrubí vodovodní plastové PPR svar polyfuze PN 16 D 20 x 2,8 mm</t>
  </si>
  <si>
    <t>349640831</t>
  </si>
  <si>
    <t>30</t>
  </si>
  <si>
    <t>722181231</t>
  </si>
  <si>
    <t>Ochrana vodovodního potrubí přilepenými termoizolačními trubicemi z PE tl do 13 mm DN do 22 mm</t>
  </si>
  <si>
    <t>930007190</t>
  </si>
  <si>
    <t>31</t>
  </si>
  <si>
    <t>722290234</t>
  </si>
  <si>
    <t>Proplach a dezinfekce vodovodního potrubí do DN 80</t>
  </si>
  <si>
    <t>-862658759</t>
  </si>
  <si>
    <t>32</t>
  </si>
  <si>
    <t>998722202</t>
  </si>
  <si>
    <t>Přesun hmot procentní pro vnitřní vodovod v objektech v do 12 m</t>
  </si>
  <si>
    <t>-2031486627</t>
  </si>
  <si>
    <t>725</t>
  </si>
  <si>
    <t>Zdravotechnika - zařizovací předměty</t>
  </si>
  <si>
    <t>33</t>
  </si>
  <si>
    <t>725240812</t>
  </si>
  <si>
    <t>Demontáž vaniček sprchových bez výtokových armatur</t>
  </si>
  <si>
    <t>soubor</t>
  </si>
  <si>
    <t>1727411140</t>
  </si>
  <si>
    <t>34</t>
  </si>
  <si>
    <t>725840851</t>
  </si>
  <si>
    <t>Demontáž baterie sprch diferenciální do G 5/4x6/4</t>
  </si>
  <si>
    <t>-323165143</t>
  </si>
  <si>
    <t>35</t>
  </si>
  <si>
    <t>725841333</t>
  </si>
  <si>
    <t>Baterie sprchová podomítková s přepínačem a pevnou sprchou</t>
  </si>
  <si>
    <t>-695386302</t>
  </si>
  <si>
    <t>36</t>
  </si>
  <si>
    <t>998725202</t>
  </si>
  <si>
    <t>Přesun hmot procentní pro zařizovací předměty v objektech v do 12 m</t>
  </si>
  <si>
    <t>-222435348</t>
  </si>
  <si>
    <t>735</t>
  </si>
  <si>
    <t>Ústřední vytápění - otopná tělesa</t>
  </si>
  <si>
    <t>37</t>
  </si>
  <si>
    <t>735151000</t>
  </si>
  <si>
    <t xml:space="preserve">Demontáž a zpětná montáž otopného tělesa </t>
  </si>
  <si>
    <t>-1862073244</t>
  </si>
  <si>
    <t>741</t>
  </si>
  <si>
    <t>Elektroinstalace - silnoproud</t>
  </si>
  <si>
    <t>38</t>
  </si>
  <si>
    <t>741122011</t>
  </si>
  <si>
    <t>Montáž kabel Cu bez ukončení uložený pod omítku plný kulatý 2x1,5 až 2,5 mm2 (CYKY)</t>
  </si>
  <si>
    <t>-677518739</t>
  </si>
  <si>
    <t>39</t>
  </si>
  <si>
    <t>34111005</t>
  </si>
  <si>
    <t>kabel silový s Cu jádrem 1 kV 2x1,5mm2</t>
  </si>
  <si>
    <t>1601105148</t>
  </si>
  <si>
    <t>20*1,2 'Přepočtené koeficientem množství</t>
  </si>
  <si>
    <t>40</t>
  </si>
  <si>
    <t>741310031</t>
  </si>
  <si>
    <t>Montáž vypínač nástěnný 1-jednopólový prostředí venkovní/mokré</t>
  </si>
  <si>
    <t>297218222</t>
  </si>
  <si>
    <t>41</t>
  </si>
  <si>
    <t>34535515</t>
  </si>
  <si>
    <t>spínač jednopólový 10A bílý, slonová kost</t>
  </si>
  <si>
    <t>-799262148</t>
  </si>
  <si>
    <t>42</t>
  </si>
  <si>
    <t>741372042</t>
  </si>
  <si>
    <t>Montáž svítidlo LED bytové přisazené stropní páskové lištové</t>
  </si>
  <si>
    <t>592037486</t>
  </si>
  <si>
    <t>751</t>
  </si>
  <si>
    <t>Vzduchotechnika</t>
  </si>
  <si>
    <t>43</t>
  </si>
  <si>
    <t>751111000</t>
  </si>
  <si>
    <t>Vent ax ntl podhledového D do 200 mm - D+ M</t>
  </si>
  <si>
    <t>1614030909</t>
  </si>
  <si>
    <t>763</t>
  </si>
  <si>
    <t>Konstrukce suché výstavby</t>
  </si>
  <si>
    <t>44</t>
  </si>
  <si>
    <t>763131451</t>
  </si>
  <si>
    <t>SDK podhled deska 1xH2 12,5 bez TI dvouvrstvá spodní kce profil CD+UD</t>
  </si>
  <si>
    <t>-305916413</t>
  </si>
  <si>
    <t>45</t>
  </si>
  <si>
    <t>998763402</t>
  </si>
  <si>
    <t>Přesun hmot procentní pro sádrokartonové konstrukce v objektech v do 12 m</t>
  </si>
  <si>
    <t>1290741916</t>
  </si>
  <si>
    <t>766</t>
  </si>
  <si>
    <t>Konstrukce truhlářské</t>
  </si>
  <si>
    <t>46</t>
  </si>
  <si>
    <t>766660001</t>
  </si>
  <si>
    <t>Montáž dveřních křídel otvíravých jednokřídlových š do 0,8 m do ocelové zárubně</t>
  </si>
  <si>
    <t>-1926699822</t>
  </si>
  <si>
    <t>47</t>
  </si>
  <si>
    <t>61162934</t>
  </si>
  <si>
    <t>dveře vnitřní hladké laminované světlý plné 1křídlé 800x1970mm dub</t>
  </si>
  <si>
    <t>-1520110725</t>
  </si>
  <si>
    <t>771</t>
  </si>
  <si>
    <t>Podlahy z dlaždic</t>
  </si>
  <si>
    <t>48</t>
  </si>
  <si>
    <t>771151014</t>
  </si>
  <si>
    <t>Samonivelační stěrka podlah pevnosti 20 MPa tl 10 mm</t>
  </si>
  <si>
    <t>1837017394</t>
  </si>
  <si>
    <t>49</t>
  </si>
  <si>
    <t>771591112</t>
  </si>
  <si>
    <t>Izolace pod dlažbu nátěrem nebo stěrkou ve dvou vrstvách</t>
  </si>
  <si>
    <t>-857184110</t>
  </si>
  <si>
    <t>50</t>
  </si>
  <si>
    <t>771574114</t>
  </si>
  <si>
    <t>Montáž podlah keramických hladkých lepených flexibilním lepidlem do 22 ks/m2</t>
  </si>
  <si>
    <t>-1593626594</t>
  </si>
  <si>
    <t>51</t>
  </si>
  <si>
    <t>59761012</t>
  </si>
  <si>
    <t>dlažba keramická hutná protiskluzná reliéfní do interiéru přes 19 do 22ks/m2</t>
  </si>
  <si>
    <t>-829379260</t>
  </si>
  <si>
    <t>16,34*1,1</t>
  </si>
  <si>
    <t>52</t>
  </si>
  <si>
    <t>998771202</t>
  </si>
  <si>
    <t>Přesun hmot procentní pro podlahy z dlaždic v objektech v do 12 m</t>
  </si>
  <si>
    <t>270932653</t>
  </si>
  <si>
    <t>781</t>
  </si>
  <si>
    <t>Dokončovací práce - obklady</t>
  </si>
  <si>
    <t>53</t>
  </si>
  <si>
    <t>781131112</t>
  </si>
  <si>
    <t>Izolace pod obklad nátěrem nebo stěrkou ve dvou vrstvách</t>
  </si>
  <si>
    <t>-230669645</t>
  </si>
  <si>
    <t>(0,9*8+0,8*4+0,1*4)*2</t>
  </si>
  <si>
    <t>54</t>
  </si>
  <si>
    <t>781474112</t>
  </si>
  <si>
    <t>Montáž obkladů vnitřních keramických hladkých do 12 ks/m2 lepených flexibilním lepidlem</t>
  </si>
  <si>
    <t>351196449</t>
  </si>
  <si>
    <t>(1,925+0,8*4+0,9*8+0,1*4+3,93-0,9)*2+1,925*0,6+0,21*1,4+0,7*1,42+0,69*1,5*2+0,5*2*2</t>
  </si>
  <si>
    <t>(2,11+0,85*4+0,9*8+0,1*4+4,205-0,9)*2+0,375*2*2+1,33*1,19+0,55*1,33+0,55*0,8*2+0,1*2*2</t>
  </si>
  <si>
    <t>55</t>
  </si>
  <si>
    <t>59761026</t>
  </si>
  <si>
    <t>obklad keramický hladký do 12ks/m2</t>
  </si>
  <si>
    <t>1517253519</t>
  </si>
  <si>
    <t>75,947*1,1 'Přepočtené koeficientem množství</t>
  </si>
  <si>
    <t>56</t>
  </si>
  <si>
    <t>781494111</t>
  </si>
  <si>
    <t>Plastové profily rohové lepené flexibilním lepidlem</t>
  </si>
  <si>
    <t>76702086</t>
  </si>
  <si>
    <t>8*2*2+2*2*2+1,4+1,33+1,4*2+0,8*2+2</t>
  </si>
  <si>
    <t>57</t>
  </si>
  <si>
    <t>998781202</t>
  </si>
  <si>
    <t>Přesun hmot procentní pro obklady keramické v objektech v do 12 m</t>
  </si>
  <si>
    <t>-1930926212</t>
  </si>
  <si>
    <t>783</t>
  </si>
  <si>
    <t>Dokončovací práce - nátěry</t>
  </si>
  <si>
    <t>58</t>
  </si>
  <si>
    <t>783317000</t>
  </si>
  <si>
    <t>Krycí  syntetický standardní nátěr zámečnických konstrukcí - zárubně</t>
  </si>
  <si>
    <t>-939851769</t>
  </si>
  <si>
    <t>784</t>
  </si>
  <si>
    <t>Dokončovací práce - malby a tapety</t>
  </si>
  <si>
    <t>59</t>
  </si>
  <si>
    <t>784211101</t>
  </si>
  <si>
    <t>Dvojnásobné bílé malby ze směsí za mokra výborně otěruvzdorných v místnostech výšky do 3,80 m</t>
  </si>
  <si>
    <t>-915494215</t>
  </si>
  <si>
    <t>16,26+22,385</t>
  </si>
  <si>
    <t>VRN</t>
  </si>
  <si>
    <t>Vedlejší rozpočtové náklady</t>
  </si>
  <si>
    <t>VRN3</t>
  </si>
  <si>
    <t>Zařízení staveniště</t>
  </si>
  <si>
    <t>60</t>
  </si>
  <si>
    <t>030001000</t>
  </si>
  <si>
    <t>1024</t>
  </si>
  <si>
    <t>-389110573</t>
  </si>
  <si>
    <t>VRN7</t>
  </si>
  <si>
    <t>Provozní vlivy</t>
  </si>
  <si>
    <t>61</t>
  </si>
  <si>
    <t>070001000</t>
  </si>
  <si>
    <t>-911613621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</si>
</sst>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28125" style="0" hidden="1" customWidth="1"/>
    <col min="54" max="54" width="25.00390625" style="0" hidden="1" customWidth="1"/>
    <col min="55" max="55" width="21.7109375" style="0" hidden="1" customWidth="1"/>
    <col min="56" max="56" width="19.281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7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5" t="s">
        <v>6</v>
      </c>
      <c r="BT2" s="15" t="s">
        <v>7</v>
      </c>
    </row>
    <row r="3" spans="2:72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7" t="s">
        <v>14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8"/>
      <c r="BE5" s="188" t="s">
        <v>15</v>
      </c>
      <c r="BS5" s="15" t="s">
        <v>6</v>
      </c>
    </row>
    <row r="6" spans="2:71" ht="37" customHeight="1">
      <c r="B6" s="18"/>
      <c r="D6" s="23" t="s">
        <v>16</v>
      </c>
      <c r="K6" s="218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8"/>
      <c r="BE6" s="189"/>
      <c r="BS6" s="15" t="s">
        <v>6</v>
      </c>
    </row>
    <row r="7" spans="2:71" ht="12" customHeight="1">
      <c r="B7" s="18"/>
      <c r="D7" s="24" t="s">
        <v>18</v>
      </c>
      <c r="K7" s="15" t="s">
        <v>1</v>
      </c>
      <c r="AK7" s="24" t="s">
        <v>19</v>
      </c>
      <c r="AN7" s="15" t="s">
        <v>1</v>
      </c>
      <c r="AR7" s="18"/>
      <c r="BE7" s="189"/>
      <c r="BS7" s="15" t="s">
        <v>6</v>
      </c>
    </row>
    <row r="8" spans="2:71" ht="12" customHeight="1">
      <c r="B8" s="18"/>
      <c r="D8" s="24" t="s">
        <v>20</v>
      </c>
      <c r="K8" s="15" t="s">
        <v>21</v>
      </c>
      <c r="AK8" s="24" t="s">
        <v>22</v>
      </c>
      <c r="AN8" s="25" t="s">
        <v>23</v>
      </c>
      <c r="AR8" s="18"/>
      <c r="BE8" s="189"/>
      <c r="BS8" s="15" t="s">
        <v>6</v>
      </c>
    </row>
    <row r="9" spans="2:71" ht="14.4" customHeight="1">
      <c r="B9" s="18"/>
      <c r="AR9" s="18"/>
      <c r="BE9" s="189"/>
      <c r="BS9" s="15" t="s">
        <v>6</v>
      </c>
    </row>
    <row r="10" spans="2:71" ht="12" customHeight="1">
      <c r="B10" s="18"/>
      <c r="D10" s="24" t="s">
        <v>24</v>
      </c>
      <c r="AK10" s="24" t="s">
        <v>25</v>
      </c>
      <c r="AN10" s="15" t="s">
        <v>1</v>
      </c>
      <c r="AR10" s="18"/>
      <c r="BE10" s="189"/>
      <c r="BS10" s="15" t="s">
        <v>6</v>
      </c>
    </row>
    <row r="11" spans="2:71" ht="18.5" customHeight="1">
      <c r="B11" s="18"/>
      <c r="E11" s="15" t="s">
        <v>21</v>
      </c>
      <c r="AK11" s="24" t="s">
        <v>26</v>
      </c>
      <c r="AN11" s="15" t="s">
        <v>1</v>
      </c>
      <c r="AR11" s="18"/>
      <c r="BE11" s="189"/>
      <c r="BS11" s="15" t="s">
        <v>6</v>
      </c>
    </row>
    <row r="12" spans="2:71" ht="7" customHeight="1">
      <c r="B12" s="18"/>
      <c r="AR12" s="18"/>
      <c r="BE12" s="189"/>
      <c r="BS12" s="15" t="s">
        <v>6</v>
      </c>
    </row>
    <row r="13" spans="2:71" ht="12" customHeight="1">
      <c r="B13" s="18"/>
      <c r="D13" s="24" t="s">
        <v>27</v>
      </c>
      <c r="AK13" s="24" t="s">
        <v>25</v>
      </c>
      <c r="AN13" s="26" t="s">
        <v>28</v>
      </c>
      <c r="AR13" s="18"/>
      <c r="BE13" s="189"/>
      <c r="BS13" s="15" t="s">
        <v>6</v>
      </c>
    </row>
    <row r="14" spans="2:71" ht="10">
      <c r="B14" s="18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4" t="s">
        <v>26</v>
      </c>
      <c r="AN14" s="26" t="s">
        <v>28</v>
      </c>
      <c r="AR14" s="18"/>
      <c r="BE14" s="189"/>
      <c r="BS14" s="15" t="s">
        <v>6</v>
      </c>
    </row>
    <row r="15" spans="2:71" ht="7" customHeight="1">
      <c r="B15" s="18"/>
      <c r="AR15" s="18"/>
      <c r="BE15" s="189"/>
      <c r="BS15" s="15" t="s">
        <v>3</v>
      </c>
    </row>
    <row r="16" spans="2:71" ht="12" customHeight="1">
      <c r="B16" s="18"/>
      <c r="D16" s="24" t="s">
        <v>29</v>
      </c>
      <c r="AK16" s="24" t="s">
        <v>25</v>
      </c>
      <c r="AN16" s="15" t="s">
        <v>1</v>
      </c>
      <c r="AR16" s="18"/>
      <c r="BE16" s="189"/>
      <c r="BS16" s="15" t="s">
        <v>3</v>
      </c>
    </row>
    <row r="17" spans="2:71" ht="18.5" customHeight="1">
      <c r="B17" s="18"/>
      <c r="E17" s="15" t="s">
        <v>21</v>
      </c>
      <c r="AK17" s="24" t="s">
        <v>26</v>
      </c>
      <c r="AN17" s="15" t="s">
        <v>1</v>
      </c>
      <c r="AR17" s="18"/>
      <c r="BE17" s="189"/>
      <c r="BS17" s="15" t="s">
        <v>30</v>
      </c>
    </row>
    <row r="18" spans="2:71" ht="7" customHeight="1">
      <c r="B18" s="18"/>
      <c r="AR18" s="18"/>
      <c r="BE18" s="189"/>
      <c r="BS18" s="15" t="s">
        <v>6</v>
      </c>
    </row>
    <row r="19" spans="2:71" ht="12" customHeight="1">
      <c r="B19" s="18"/>
      <c r="D19" s="24" t="s">
        <v>31</v>
      </c>
      <c r="AK19" s="24" t="s">
        <v>25</v>
      </c>
      <c r="AN19" s="15" t="s">
        <v>1</v>
      </c>
      <c r="AR19" s="18"/>
      <c r="BE19" s="189"/>
      <c r="BS19" s="15" t="s">
        <v>6</v>
      </c>
    </row>
    <row r="20" spans="2:71" ht="18.5" customHeight="1">
      <c r="B20" s="18"/>
      <c r="E20" s="15" t="s">
        <v>21</v>
      </c>
      <c r="AK20" s="24" t="s">
        <v>26</v>
      </c>
      <c r="AN20" s="15" t="s">
        <v>1</v>
      </c>
      <c r="AR20" s="18"/>
      <c r="BE20" s="189"/>
      <c r="BS20" s="15" t="s">
        <v>30</v>
      </c>
    </row>
    <row r="21" spans="2:57" ht="7" customHeight="1">
      <c r="B21" s="18"/>
      <c r="AR21" s="18"/>
      <c r="BE21" s="189"/>
    </row>
    <row r="22" spans="2:57" ht="12" customHeight="1">
      <c r="B22" s="18"/>
      <c r="D22" s="24" t="s">
        <v>32</v>
      </c>
      <c r="AR22" s="18"/>
      <c r="BE22" s="189"/>
    </row>
    <row r="23" spans="2:57" ht="16.5" customHeight="1">
      <c r="B23" s="18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8"/>
      <c r="BE23" s="189"/>
    </row>
    <row r="24" spans="2:57" ht="7" customHeight="1">
      <c r="B24" s="18"/>
      <c r="AR24" s="18"/>
      <c r="BE24" s="189"/>
    </row>
    <row r="25" spans="2:57" ht="7" customHeight="1">
      <c r="B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8"/>
      <c r="BE25" s="189"/>
    </row>
    <row r="26" spans="2:57" s="1" customFormat="1" ht="25.9" customHeight="1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0">
        <f>ROUND(AG54,2)</f>
        <v>0</v>
      </c>
      <c r="AL26" s="191"/>
      <c r="AM26" s="191"/>
      <c r="AN26" s="191"/>
      <c r="AO26" s="191"/>
      <c r="AR26" s="29"/>
      <c r="BE26" s="189"/>
    </row>
    <row r="27" spans="2:57" s="1" customFormat="1" ht="7" customHeight="1">
      <c r="B27" s="29"/>
      <c r="AR27" s="29"/>
      <c r="BE27" s="189"/>
    </row>
    <row r="28" spans="2:57" s="1" customFormat="1" ht="10">
      <c r="B28" s="29"/>
      <c r="L28" s="222" t="s">
        <v>34</v>
      </c>
      <c r="M28" s="222"/>
      <c r="N28" s="222"/>
      <c r="O28" s="222"/>
      <c r="P28" s="222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36</v>
      </c>
      <c r="AL28" s="222"/>
      <c r="AM28" s="222"/>
      <c r="AN28" s="222"/>
      <c r="AO28" s="222"/>
      <c r="AR28" s="29"/>
      <c r="BE28" s="189"/>
    </row>
    <row r="29" spans="2:57" s="2" customFormat="1" ht="14.4" customHeight="1">
      <c r="B29" s="33"/>
      <c r="D29" s="24" t="s">
        <v>37</v>
      </c>
      <c r="F29" s="24" t="s">
        <v>38</v>
      </c>
      <c r="L29" s="223">
        <v>0.21</v>
      </c>
      <c r="M29" s="187"/>
      <c r="N29" s="187"/>
      <c r="O29" s="187"/>
      <c r="P29" s="187"/>
      <c r="W29" s="186">
        <f>ROUND(AZ54,2)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ROUND(AV54,2)</f>
        <v>0</v>
      </c>
      <c r="AL29" s="187"/>
      <c r="AM29" s="187"/>
      <c r="AN29" s="187"/>
      <c r="AO29" s="187"/>
      <c r="AR29" s="33"/>
      <c r="BE29" s="189"/>
    </row>
    <row r="30" spans="2:57" s="2" customFormat="1" ht="14.4" customHeight="1">
      <c r="B30" s="33"/>
      <c r="F30" s="24" t="s">
        <v>39</v>
      </c>
      <c r="L30" s="223">
        <v>0.15</v>
      </c>
      <c r="M30" s="187"/>
      <c r="N30" s="187"/>
      <c r="O30" s="187"/>
      <c r="P30" s="187"/>
      <c r="W30" s="186">
        <f>ROUND(BA54,2)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ROUND(AW54,2)</f>
        <v>0</v>
      </c>
      <c r="AL30" s="187"/>
      <c r="AM30" s="187"/>
      <c r="AN30" s="187"/>
      <c r="AO30" s="187"/>
      <c r="AR30" s="33"/>
      <c r="BE30" s="189"/>
    </row>
    <row r="31" spans="2:57" s="2" customFormat="1" ht="14.4" customHeight="1" hidden="1">
      <c r="B31" s="33"/>
      <c r="F31" s="24" t="s">
        <v>40</v>
      </c>
      <c r="L31" s="223">
        <v>0.21</v>
      </c>
      <c r="M31" s="187"/>
      <c r="N31" s="187"/>
      <c r="O31" s="187"/>
      <c r="P31" s="187"/>
      <c r="W31" s="186">
        <f>ROUND(BB54,2)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3"/>
      <c r="BE31" s="189"/>
    </row>
    <row r="32" spans="2:57" s="2" customFormat="1" ht="14.4" customHeight="1" hidden="1">
      <c r="B32" s="33"/>
      <c r="F32" s="24" t="s">
        <v>41</v>
      </c>
      <c r="L32" s="223">
        <v>0.15</v>
      </c>
      <c r="M32" s="187"/>
      <c r="N32" s="187"/>
      <c r="O32" s="187"/>
      <c r="P32" s="187"/>
      <c r="W32" s="186">
        <f>ROUND(BC54,2)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3"/>
      <c r="BE32" s="189"/>
    </row>
    <row r="33" spans="2:57" s="2" customFormat="1" ht="14.4" customHeight="1" hidden="1">
      <c r="B33" s="33"/>
      <c r="F33" s="24" t="s">
        <v>42</v>
      </c>
      <c r="L33" s="223">
        <v>0</v>
      </c>
      <c r="M33" s="187"/>
      <c r="N33" s="187"/>
      <c r="O33" s="187"/>
      <c r="P33" s="187"/>
      <c r="W33" s="186">
        <f>ROUND(BD54,2)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3"/>
      <c r="BE33" s="189"/>
    </row>
    <row r="34" spans="2:57" s="1" customFormat="1" ht="7" customHeight="1">
      <c r="B34" s="29"/>
      <c r="AR34" s="29"/>
      <c r="BE34" s="189"/>
    </row>
    <row r="35" spans="2:44" s="1" customFormat="1" ht="25.9" customHeight="1"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192" t="s">
        <v>45</v>
      </c>
      <c r="Y35" s="193"/>
      <c r="Z35" s="193"/>
      <c r="AA35" s="193"/>
      <c r="AB35" s="193"/>
      <c r="AC35" s="36"/>
      <c r="AD35" s="36"/>
      <c r="AE35" s="36"/>
      <c r="AF35" s="36"/>
      <c r="AG35" s="36"/>
      <c r="AH35" s="36"/>
      <c r="AI35" s="36"/>
      <c r="AJ35" s="36"/>
      <c r="AK35" s="194">
        <f>SUM(AK26:AK33)</f>
        <v>0</v>
      </c>
      <c r="AL35" s="193"/>
      <c r="AM35" s="193"/>
      <c r="AN35" s="193"/>
      <c r="AO35" s="195"/>
      <c r="AP35" s="34"/>
      <c r="AQ35" s="34"/>
      <c r="AR35" s="29"/>
    </row>
    <row r="36" spans="2:44" s="1" customFormat="1" ht="7" customHeight="1">
      <c r="B36" s="29"/>
      <c r="AR36" s="29"/>
    </row>
    <row r="37" spans="2:44" s="1" customFormat="1" ht="7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7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5" customHeight="1">
      <c r="B42" s="29"/>
      <c r="C42" s="19" t="s">
        <v>46</v>
      </c>
      <c r="AR42" s="29"/>
    </row>
    <row r="43" spans="2:44" s="1" customFormat="1" ht="7" customHeight="1">
      <c r="B43" s="29"/>
      <c r="AR43" s="29"/>
    </row>
    <row r="44" spans="2:44" s="1" customFormat="1" ht="12" customHeight="1">
      <c r="B44" s="29"/>
      <c r="C44" s="24" t="s">
        <v>13</v>
      </c>
      <c r="L44" s="1" t="str">
        <f>K5</f>
        <v>070/19</v>
      </c>
      <c r="AR44" s="29"/>
    </row>
    <row r="45" spans="2:44" s="3" customFormat="1" ht="37" customHeight="1">
      <c r="B45" s="42"/>
      <c r="C45" s="43" t="s">
        <v>16</v>
      </c>
      <c r="L45" s="200" t="str">
        <f>K6</f>
        <v>Domov mládeže SPŠ - oprava sprch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R45" s="42"/>
    </row>
    <row r="46" spans="2:44" s="1" customFormat="1" ht="7" customHeight="1">
      <c r="B46" s="29"/>
      <c r="AR46" s="29"/>
    </row>
    <row r="47" spans="2:44" s="1" customFormat="1" ht="12" customHeight="1">
      <c r="B47" s="29"/>
      <c r="C47" s="24" t="s">
        <v>20</v>
      </c>
      <c r="L47" s="44" t="str">
        <f>IF(K8="","",K8)</f>
        <v xml:space="preserve"> </v>
      </c>
      <c r="AI47" s="24" t="s">
        <v>22</v>
      </c>
      <c r="AM47" s="202" t="str">
        <f>IF(AN8="","",AN8)</f>
        <v>3. 7. 2019</v>
      </c>
      <c r="AN47" s="202"/>
      <c r="AR47" s="29"/>
    </row>
    <row r="48" spans="2:44" s="1" customFormat="1" ht="7" customHeight="1">
      <c r="B48" s="29"/>
      <c r="AR48" s="29"/>
    </row>
    <row r="49" spans="2:56" s="1" customFormat="1" ht="13.65" customHeight="1">
      <c r="B49" s="29"/>
      <c r="C49" s="24" t="s">
        <v>24</v>
      </c>
      <c r="L49" s="1" t="str">
        <f>IF(E11="","",E11)</f>
        <v xml:space="preserve"> </v>
      </c>
      <c r="AI49" s="24" t="s">
        <v>29</v>
      </c>
      <c r="AM49" s="198" t="str">
        <f>IF(E17="","",E17)</f>
        <v xml:space="preserve"> </v>
      </c>
      <c r="AN49" s="199"/>
      <c r="AO49" s="199"/>
      <c r="AP49" s="199"/>
      <c r="AR49" s="29"/>
      <c r="AS49" s="203" t="s">
        <v>47</v>
      </c>
      <c r="AT49" s="204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3.65" customHeight="1">
      <c r="B50" s="29"/>
      <c r="C50" s="24" t="s">
        <v>27</v>
      </c>
      <c r="L50" s="1" t="str">
        <f>IF(E14="Vyplň údaj","",E14)</f>
        <v/>
      </c>
      <c r="AI50" s="24" t="s">
        <v>31</v>
      </c>
      <c r="AM50" s="198" t="str">
        <f>IF(E20="","",E20)</f>
        <v xml:space="preserve"> </v>
      </c>
      <c r="AN50" s="199"/>
      <c r="AO50" s="199"/>
      <c r="AP50" s="199"/>
      <c r="AR50" s="29"/>
      <c r="AS50" s="205"/>
      <c r="AT50" s="206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1" customFormat="1" ht="10.75" customHeight="1">
      <c r="B51" s="29"/>
      <c r="AR51" s="29"/>
      <c r="AS51" s="205"/>
      <c r="AT51" s="206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1" customFormat="1" ht="29.25" customHeight="1">
      <c r="B52" s="29"/>
      <c r="C52" s="207" t="s">
        <v>48</v>
      </c>
      <c r="D52" s="208"/>
      <c r="E52" s="208"/>
      <c r="F52" s="208"/>
      <c r="G52" s="208"/>
      <c r="H52" s="50"/>
      <c r="I52" s="209" t="s">
        <v>49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10" t="s">
        <v>50</v>
      </c>
      <c r="AH52" s="208"/>
      <c r="AI52" s="208"/>
      <c r="AJ52" s="208"/>
      <c r="AK52" s="208"/>
      <c r="AL52" s="208"/>
      <c r="AM52" s="208"/>
      <c r="AN52" s="209" t="s">
        <v>51</v>
      </c>
      <c r="AO52" s="208"/>
      <c r="AP52" s="211"/>
      <c r="AQ52" s="51" t="s">
        <v>52</v>
      </c>
      <c r="AR52" s="29"/>
      <c r="AS52" s="52" t="s">
        <v>53</v>
      </c>
      <c r="AT52" s="53" t="s">
        <v>54</v>
      </c>
      <c r="AU52" s="53" t="s">
        <v>55</v>
      </c>
      <c r="AV52" s="53" t="s">
        <v>56</v>
      </c>
      <c r="AW52" s="53" t="s">
        <v>57</v>
      </c>
      <c r="AX52" s="53" t="s">
        <v>58</v>
      </c>
      <c r="AY52" s="53" t="s">
        <v>59</v>
      </c>
      <c r="AZ52" s="53" t="s">
        <v>60</v>
      </c>
      <c r="BA52" s="53" t="s">
        <v>61</v>
      </c>
      <c r="BB52" s="53" t="s">
        <v>62</v>
      </c>
      <c r="BC52" s="53" t="s">
        <v>63</v>
      </c>
      <c r="BD52" s="54" t="s">
        <v>64</v>
      </c>
    </row>
    <row r="53" spans="2:56" s="1" customFormat="1" ht="10.75" customHeight="1">
      <c r="B53" s="29"/>
      <c r="AR53" s="29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4" customFormat="1" ht="32.4" customHeight="1">
      <c r="B54" s="56"/>
      <c r="C54" s="57" t="s">
        <v>65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15">
        <f>ROUND(AG55,2)</f>
        <v>0</v>
      </c>
      <c r="AH54" s="215"/>
      <c r="AI54" s="215"/>
      <c r="AJ54" s="215"/>
      <c r="AK54" s="215"/>
      <c r="AL54" s="215"/>
      <c r="AM54" s="215"/>
      <c r="AN54" s="216">
        <f>SUM(AG54,AT54)</f>
        <v>0</v>
      </c>
      <c r="AO54" s="216"/>
      <c r="AP54" s="216"/>
      <c r="AQ54" s="60" t="s">
        <v>1</v>
      </c>
      <c r="AR54" s="56"/>
      <c r="AS54" s="61">
        <f>ROUND(AS55,2)</f>
        <v>0</v>
      </c>
      <c r="AT54" s="62">
        <f>ROUND(SUM(AV54:AW54),2)</f>
        <v>0</v>
      </c>
      <c r="AU54" s="63">
        <f>ROUND(AU55,5)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ROUND(AZ55,2)</f>
        <v>0</v>
      </c>
      <c r="BA54" s="62">
        <f>ROUND(BA55,2)</f>
        <v>0</v>
      </c>
      <c r="BB54" s="62">
        <f>ROUND(BB55,2)</f>
        <v>0</v>
      </c>
      <c r="BC54" s="62">
        <f>ROUND(BC55,2)</f>
        <v>0</v>
      </c>
      <c r="BD54" s="64">
        <f>ROUND(BD55,2)</f>
        <v>0</v>
      </c>
      <c r="BS54" s="65" t="s">
        <v>66</v>
      </c>
      <c r="BT54" s="65" t="s">
        <v>67</v>
      </c>
      <c r="BV54" s="65" t="s">
        <v>68</v>
      </c>
      <c r="BW54" s="65" t="s">
        <v>4</v>
      </c>
      <c r="BX54" s="65" t="s">
        <v>69</v>
      </c>
      <c r="CL54" s="65" t="s">
        <v>1</v>
      </c>
    </row>
    <row r="55" spans="1:90" s="5" customFormat="1" ht="16.5" customHeight="1">
      <c r="A55" s="66" t="s">
        <v>70</v>
      </c>
      <c r="B55" s="67"/>
      <c r="C55" s="68"/>
      <c r="D55" s="214" t="s">
        <v>14</v>
      </c>
      <c r="E55" s="214"/>
      <c r="F55" s="214"/>
      <c r="G55" s="214"/>
      <c r="H55" s="214"/>
      <c r="I55" s="69"/>
      <c r="J55" s="214" t="s">
        <v>17</v>
      </c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2">
        <f>'070-19 - Domov mládeže SP...'!J28</f>
        <v>0</v>
      </c>
      <c r="AH55" s="213"/>
      <c r="AI55" s="213"/>
      <c r="AJ55" s="213"/>
      <c r="AK55" s="213"/>
      <c r="AL55" s="213"/>
      <c r="AM55" s="213"/>
      <c r="AN55" s="212">
        <f>SUM(AG55,AT55)</f>
        <v>0</v>
      </c>
      <c r="AO55" s="213"/>
      <c r="AP55" s="213"/>
      <c r="AQ55" s="70" t="s">
        <v>71</v>
      </c>
      <c r="AR55" s="67"/>
      <c r="AS55" s="71">
        <v>0</v>
      </c>
      <c r="AT55" s="72">
        <f>ROUND(SUM(AV55:AW55),2)</f>
        <v>0</v>
      </c>
      <c r="AU55" s="73">
        <f>'070-19 - Domov mládeže SP...'!P95</f>
        <v>0</v>
      </c>
      <c r="AV55" s="72">
        <f>'070-19 - Domov mládeže SP...'!J31</f>
        <v>0</v>
      </c>
      <c r="AW55" s="72">
        <f>'070-19 - Domov mládeže SP...'!J32</f>
        <v>0</v>
      </c>
      <c r="AX55" s="72">
        <f>'070-19 - Domov mládeže SP...'!J33</f>
        <v>0</v>
      </c>
      <c r="AY55" s="72">
        <f>'070-19 - Domov mládeže SP...'!J34</f>
        <v>0</v>
      </c>
      <c r="AZ55" s="72">
        <f>'070-19 - Domov mládeže SP...'!F31</f>
        <v>0</v>
      </c>
      <c r="BA55" s="72">
        <f>'070-19 - Domov mládeže SP...'!F32</f>
        <v>0</v>
      </c>
      <c r="BB55" s="72">
        <f>'070-19 - Domov mládeže SP...'!F33</f>
        <v>0</v>
      </c>
      <c r="BC55" s="72">
        <f>'070-19 - Domov mládeže SP...'!F34</f>
        <v>0</v>
      </c>
      <c r="BD55" s="74">
        <f>'070-19 - Domov mládeže SP...'!F35</f>
        <v>0</v>
      </c>
      <c r="BT55" s="75" t="s">
        <v>72</v>
      </c>
      <c r="BU55" s="75" t="s">
        <v>73</v>
      </c>
      <c r="BV55" s="75" t="s">
        <v>68</v>
      </c>
      <c r="BW55" s="75" t="s">
        <v>4</v>
      </c>
      <c r="BX55" s="75" t="s">
        <v>69</v>
      </c>
      <c r="CL55" s="75" t="s">
        <v>1</v>
      </c>
    </row>
    <row r="56" spans="2:44" s="1" customFormat="1" ht="30" customHeight="1">
      <c r="B56" s="29"/>
      <c r="AR56" s="29"/>
    </row>
    <row r="57" spans="2:44" s="1" customFormat="1" ht="7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70-19 - Domov mládeže S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tabSelected="1" workbookViewId="0" topLeftCell="A141"/>
  </sheetViews>
  <sheetFormatPr defaultColWidth="9.14062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7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5" t="s">
        <v>4</v>
      </c>
    </row>
    <row r="3" spans="2:46" ht="7" customHeight="1">
      <c r="B3" s="16"/>
      <c r="C3" s="17"/>
      <c r="D3" s="17"/>
      <c r="E3" s="17"/>
      <c r="F3" s="17"/>
      <c r="G3" s="17"/>
      <c r="H3" s="17"/>
      <c r="I3" s="77"/>
      <c r="J3" s="17"/>
      <c r="K3" s="17"/>
      <c r="L3" s="18"/>
      <c r="AT3" s="15" t="s">
        <v>74</v>
      </c>
    </row>
    <row r="4" spans="2:46" ht="25" customHeight="1">
      <c r="B4" s="18"/>
      <c r="D4" s="19" t="s">
        <v>75</v>
      </c>
      <c r="L4" s="18"/>
      <c r="M4" s="20" t="s">
        <v>10</v>
      </c>
      <c r="AT4" s="15" t="s">
        <v>3</v>
      </c>
    </row>
    <row r="5" spans="2:12" ht="7" customHeight="1">
      <c r="B5" s="18"/>
      <c r="L5" s="18"/>
    </row>
    <row r="6" spans="2:12" s="1" customFormat="1" ht="12" customHeight="1">
      <c r="B6" s="29"/>
      <c r="D6" s="24" t="s">
        <v>16</v>
      </c>
      <c r="I6" s="78"/>
      <c r="L6" s="29"/>
    </row>
    <row r="7" spans="2:12" s="1" customFormat="1" ht="37" customHeight="1">
      <c r="B7" s="29"/>
      <c r="E7" s="200" t="s">
        <v>17</v>
      </c>
      <c r="F7" s="199"/>
      <c r="G7" s="199"/>
      <c r="H7" s="199"/>
      <c r="I7" s="78"/>
      <c r="L7" s="29"/>
    </row>
    <row r="8" spans="2:12" s="1" customFormat="1" ht="10">
      <c r="B8" s="29"/>
      <c r="I8" s="78"/>
      <c r="L8" s="29"/>
    </row>
    <row r="9" spans="2:12" s="1" customFormat="1" ht="12" customHeight="1">
      <c r="B9" s="29"/>
      <c r="D9" s="24" t="s">
        <v>18</v>
      </c>
      <c r="F9" s="15" t="s">
        <v>1</v>
      </c>
      <c r="I9" s="79" t="s">
        <v>19</v>
      </c>
      <c r="J9" s="15" t="s">
        <v>1</v>
      </c>
      <c r="L9" s="29"/>
    </row>
    <row r="10" spans="2:12" s="1" customFormat="1" ht="12" customHeight="1">
      <c r="B10" s="29"/>
      <c r="D10" s="24" t="s">
        <v>20</v>
      </c>
      <c r="F10" s="15" t="s">
        <v>21</v>
      </c>
      <c r="I10" s="79" t="s">
        <v>22</v>
      </c>
      <c r="J10" s="45" t="str">
        <f>'Rekapitulace stavby'!AN8</f>
        <v>3. 7. 2019</v>
      </c>
      <c r="L10" s="29"/>
    </row>
    <row r="11" spans="2:12" s="1" customFormat="1" ht="10.75" customHeight="1">
      <c r="B11" s="29"/>
      <c r="I11" s="78"/>
      <c r="L11" s="29"/>
    </row>
    <row r="12" spans="2:12" s="1" customFormat="1" ht="12" customHeight="1">
      <c r="B12" s="29"/>
      <c r="D12" s="24" t="s">
        <v>24</v>
      </c>
      <c r="I12" s="79" t="s">
        <v>25</v>
      </c>
      <c r="J12" s="15" t="str">
        <f>IF('Rekapitulace stavby'!AN10="","",'Rekapitulace stavby'!AN10)</f>
        <v/>
      </c>
      <c r="L12" s="29"/>
    </row>
    <row r="13" spans="2:12" s="1" customFormat="1" ht="18" customHeight="1">
      <c r="B13" s="29"/>
      <c r="E13" s="15" t="str">
        <f>IF('Rekapitulace stavby'!E11="","",'Rekapitulace stavby'!E11)</f>
        <v xml:space="preserve"> </v>
      </c>
      <c r="I13" s="79" t="s">
        <v>26</v>
      </c>
      <c r="J13" s="15" t="str">
        <f>IF('Rekapitulace stavby'!AN11="","",'Rekapitulace stavby'!AN11)</f>
        <v/>
      </c>
      <c r="L13" s="29"/>
    </row>
    <row r="14" spans="2:12" s="1" customFormat="1" ht="7" customHeight="1">
      <c r="B14" s="29"/>
      <c r="I14" s="78"/>
      <c r="L14" s="29"/>
    </row>
    <row r="15" spans="2:12" s="1" customFormat="1" ht="12" customHeight="1">
      <c r="B15" s="29"/>
      <c r="D15" s="24" t="s">
        <v>27</v>
      </c>
      <c r="I15" s="79" t="s">
        <v>25</v>
      </c>
      <c r="J15" s="25" t="str">
        <f>'Rekapitulace stavby'!AN13</f>
        <v>Vyplň údaj</v>
      </c>
      <c r="L15" s="29"/>
    </row>
    <row r="16" spans="2:12" s="1" customFormat="1" ht="18" customHeight="1">
      <c r="B16" s="29"/>
      <c r="E16" s="224" t="str">
        <f>'Rekapitulace stavby'!E14</f>
        <v>Vyplň údaj</v>
      </c>
      <c r="F16" s="217"/>
      <c r="G16" s="217"/>
      <c r="H16" s="217"/>
      <c r="I16" s="79" t="s">
        <v>26</v>
      </c>
      <c r="J16" s="25" t="str">
        <f>'Rekapitulace stavby'!AN14</f>
        <v>Vyplň údaj</v>
      </c>
      <c r="L16" s="29"/>
    </row>
    <row r="17" spans="2:12" s="1" customFormat="1" ht="7" customHeight="1">
      <c r="B17" s="29"/>
      <c r="I17" s="78"/>
      <c r="L17" s="29"/>
    </row>
    <row r="18" spans="2:12" s="1" customFormat="1" ht="12" customHeight="1">
      <c r="B18" s="29"/>
      <c r="D18" s="24" t="s">
        <v>29</v>
      </c>
      <c r="I18" s="79" t="s">
        <v>25</v>
      </c>
      <c r="J18" s="15" t="str">
        <f>IF('Rekapitulace stavby'!AN16="","",'Rekapitulace stavby'!AN16)</f>
        <v/>
      </c>
      <c r="L18" s="29"/>
    </row>
    <row r="19" spans="2:12" s="1" customFormat="1" ht="18" customHeight="1">
      <c r="B19" s="29"/>
      <c r="E19" s="15" t="str">
        <f>IF('Rekapitulace stavby'!E17="","",'Rekapitulace stavby'!E17)</f>
        <v xml:space="preserve"> </v>
      </c>
      <c r="I19" s="79" t="s">
        <v>26</v>
      </c>
      <c r="J19" s="15" t="str">
        <f>IF('Rekapitulace stavby'!AN17="","",'Rekapitulace stavby'!AN17)</f>
        <v/>
      </c>
      <c r="L19" s="29"/>
    </row>
    <row r="20" spans="2:12" s="1" customFormat="1" ht="7" customHeight="1">
      <c r="B20" s="29"/>
      <c r="I20" s="78"/>
      <c r="L20" s="29"/>
    </row>
    <row r="21" spans="2:12" s="1" customFormat="1" ht="12" customHeight="1">
      <c r="B21" s="29"/>
      <c r="D21" s="24" t="s">
        <v>31</v>
      </c>
      <c r="I21" s="79" t="s">
        <v>25</v>
      </c>
      <c r="J21" s="15" t="str">
        <f>IF('Rekapitulace stavby'!AN19="","",'Rekapitulace stavby'!AN19)</f>
        <v/>
      </c>
      <c r="L21" s="29"/>
    </row>
    <row r="22" spans="2:12" s="1" customFormat="1" ht="18" customHeight="1">
      <c r="B22" s="29"/>
      <c r="E22" s="15" t="str">
        <f>IF('Rekapitulace stavby'!E20="","",'Rekapitulace stavby'!E20)</f>
        <v xml:space="preserve"> </v>
      </c>
      <c r="I22" s="79" t="s">
        <v>26</v>
      </c>
      <c r="J22" s="15" t="str">
        <f>IF('Rekapitulace stavby'!AN20="","",'Rekapitulace stavby'!AN20)</f>
        <v/>
      </c>
      <c r="L22" s="29"/>
    </row>
    <row r="23" spans="2:12" s="1" customFormat="1" ht="7" customHeight="1">
      <c r="B23" s="29"/>
      <c r="I23" s="78"/>
      <c r="L23" s="29"/>
    </row>
    <row r="24" spans="2:12" s="1" customFormat="1" ht="12" customHeight="1">
      <c r="B24" s="29"/>
      <c r="D24" s="24" t="s">
        <v>32</v>
      </c>
      <c r="I24" s="78"/>
      <c r="L24" s="29"/>
    </row>
    <row r="25" spans="2:12" s="6" customFormat="1" ht="16.5" customHeight="1">
      <c r="B25" s="80"/>
      <c r="E25" s="221" t="s">
        <v>1</v>
      </c>
      <c r="F25" s="221"/>
      <c r="G25" s="221"/>
      <c r="H25" s="221"/>
      <c r="I25" s="81"/>
      <c r="L25" s="80"/>
    </row>
    <row r="26" spans="2:12" s="1" customFormat="1" ht="7" customHeight="1">
      <c r="B26" s="29"/>
      <c r="I26" s="78"/>
      <c r="L26" s="29"/>
    </row>
    <row r="27" spans="2:12" s="1" customFormat="1" ht="7" customHeight="1">
      <c r="B27" s="29"/>
      <c r="D27" s="46"/>
      <c r="E27" s="46"/>
      <c r="F27" s="46"/>
      <c r="G27" s="46"/>
      <c r="H27" s="46"/>
      <c r="I27" s="82"/>
      <c r="J27" s="46"/>
      <c r="K27" s="46"/>
      <c r="L27" s="29"/>
    </row>
    <row r="28" spans="2:12" s="1" customFormat="1" ht="25.4" customHeight="1">
      <c r="B28" s="29"/>
      <c r="D28" s="83" t="s">
        <v>33</v>
      </c>
      <c r="I28" s="78"/>
      <c r="J28" s="59">
        <f>ROUND(J95,2)</f>
        <v>0</v>
      </c>
      <c r="L28" s="29"/>
    </row>
    <row r="29" spans="2:12" s="1" customFormat="1" ht="7" customHeight="1">
      <c r="B29" s="29"/>
      <c r="D29" s="46"/>
      <c r="E29" s="46"/>
      <c r="F29" s="46"/>
      <c r="G29" s="46"/>
      <c r="H29" s="46"/>
      <c r="I29" s="82"/>
      <c r="J29" s="46"/>
      <c r="K29" s="46"/>
      <c r="L29" s="29"/>
    </row>
    <row r="30" spans="2:12" s="1" customFormat="1" ht="14.4" customHeight="1">
      <c r="B30" s="29"/>
      <c r="F30" s="32" t="s">
        <v>35</v>
      </c>
      <c r="I30" s="84" t="s">
        <v>34</v>
      </c>
      <c r="J30" s="32" t="s">
        <v>36</v>
      </c>
      <c r="L30" s="29"/>
    </row>
    <row r="31" spans="2:12" s="1" customFormat="1" ht="14.4" customHeight="1">
      <c r="B31" s="29"/>
      <c r="D31" s="24" t="s">
        <v>37</v>
      </c>
      <c r="E31" s="24" t="s">
        <v>38</v>
      </c>
      <c r="F31" s="85">
        <f>ROUND((SUM(BE95:BE217)),2)</f>
        <v>0</v>
      </c>
      <c r="I31" s="86">
        <v>0.21</v>
      </c>
      <c r="J31" s="85">
        <f>ROUND(((SUM(BE95:BE217))*I31),2)</f>
        <v>0</v>
      </c>
      <c r="L31" s="29"/>
    </row>
    <row r="32" spans="2:12" s="1" customFormat="1" ht="14.4" customHeight="1">
      <c r="B32" s="29"/>
      <c r="E32" s="24" t="s">
        <v>39</v>
      </c>
      <c r="F32" s="85">
        <f>ROUND((SUM(BF95:BF217)),2)</f>
        <v>0</v>
      </c>
      <c r="I32" s="86">
        <v>0.15</v>
      </c>
      <c r="J32" s="85">
        <f>ROUND(((SUM(BF95:BF217))*I32),2)</f>
        <v>0</v>
      </c>
      <c r="L32" s="29"/>
    </row>
    <row r="33" spans="2:12" s="1" customFormat="1" ht="14.4" customHeight="1" hidden="1">
      <c r="B33" s="29"/>
      <c r="E33" s="24" t="s">
        <v>40</v>
      </c>
      <c r="F33" s="85">
        <f>ROUND((SUM(BG95:BG217)),2)</f>
        <v>0</v>
      </c>
      <c r="I33" s="86">
        <v>0.21</v>
      </c>
      <c r="J33" s="85">
        <f>0</f>
        <v>0</v>
      </c>
      <c r="L33" s="29"/>
    </row>
    <row r="34" spans="2:12" s="1" customFormat="1" ht="14.4" customHeight="1" hidden="1">
      <c r="B34" s="29"/>
      <c r="E34" s="24" t="s">
        <v>41</v>
      </c>
      <c r="F34" s="85">
        <f>ROUND((SUM(BH95:BH217)),2)</f>
        <v>0</v>
      </c>
      <c r="I34" s="86">
        <v>0.15</v>
      </c>
      <c r="J34" s="85">
        <f>0</f>
        <v>0</v>
      </c>
      <c r="L34" s="29"/>
    </row>
    <row r="35" spans="2:12" s="1" customFormat="1" ht="14.4" customHeight="1" hidden="1">
      <c r="B35" s="29"/>
      <c r="E35" s="24" t="s">
        <v>42</v>
      </c>
      <c r="F35" s="85">
        <f>ROUND((SUM(BI95:BI217)),2)</f>
        <v>0</v>
      </c>
      <c r="I35" s="86">
        <v>0</v>
      </c>
      <c r="J35" s="85">
        <f>0</f>
        <v>0</v>
      </c>
      <c r="L35" s="29"/>
    </row>
    <row r="36" spans="2:12" s="1" customFormat="1" ht="7" customHeight="1">
      <c r="B36" s="29"/>
      <c r="I36" s="78"/>
      <c r="L36" s="29"/>
    </row>
    <row r="37" spans="2:12" s="1" customFormat="1" ht="25.4" customHeight="1">
      <c r="B37" s="29"/>
      <c r="C37" s="87"/>
      <c r="D37" s="88" t="s">
        <v>43</v>
      </c>
      <c r="E37" s="50"/>
      <c r="F37" s="50"/>
      <c r="G37" s="89" t="s">
        <v>44</v>
      </c>
      <c r="H37" s="90" t="s">
        <v>45</v>
      </c>
      <c r="I37" s="91"/>
      <c r="J37" s="92">
        <f>SUM(J28:J35)</f>
        <v>0</v>
      </c>
      <c r="K37" s="93"/>
      <c r="L37" s="29"/>
    </row>
    <row r="38" spans="2:12" s="1" customFormat="1" ht="14.4" customHeight="1">
      <c r="B38" s="38"/>
      <c r="C38" s="39"/>
      <c r="D38" s="39"/>
      <c r="E38" s="39"/>
      <c r="F38" s="39"/>
      <c r="G38" s="39"/>
      <c r="H38" s="39"/>
      <c r="I38" s="94"/>
      <c r="J38" s="39"/>
      <c r="K38" s="39"/>
      <c r="L38" s="29"/>
    </row>
    <row r="42" spans="2:12" s="1" customFormat="1" ht="7" customHeight="1">
      <c r="B42" s="40"/>
      <c r="C42" s="41"/>
      <c r="D42" s="41"/>
      <c r="E42" s="41"/>
      <c r="F42" s="41"/>
      <c r="G42" s="41"/>
      <c r="H42" s="41"/>
      <c r="I42" s="95"/>
      <c r="J42" s="41"/>
      <c r="K42" s="41"/>
      <c r="L42" s="29"/>
    </row>
    <row r="43" spans="2:12" s="1" customFormat="1" ht="25" customHeight="1">
      <c r="B43" s="29"/>
      <c r="C43" s="19" t="s">
        <v>76</v>
      </c>
      <c r="I43" s="78"/>
      <c r="L43" s="29"/>
    </row>
    <row r="44" spans="2:12" s="1" customFormat="1" ht="7" customHeight="1">
      <c r="B44" s="29"/>
      <c r="I44" s="78"/>
      <c r="L44" s="29"/>
    </row>
    <row r="45" spans="2:12" s="1" customFormat="1" ht="12" customHeight="1">
      <c r="B45" s="29"/>
      <c r="C45" s="24" t="s">
        <v>16</v>
      </c>
      <c r="I45" s="78"/>
      <c r="L45" s="29"/>
    </row>
    <row r="46" spans="2:12" s="1" customFormat="1" ht="16.5" customHeight="1">
      <c r="B46" s="29"/>
      <c r="E46" s="200" t="str">
        <f>E7</f>
        <v>Domov mládeže SPŠ - oprava sprch</v>
      </c>
      <c r="F46" s="199"/>
      <c r="G46" s="199"/>
      <c r="H46" s="199"/>
      <c r="I46" s="78"/>
      <c r="L46" s="29"/>
    </row>
    <row r="47" spans="2:12" s="1" customFormat="1" ht="7" customHeight="1">
      <c r="B47" s="29"/>
      <c r="I47" s="78"/>
      <c r="L47" s="29"/>
    </row>
    <row r="48" spans="2:12" s="1" customFormat="1" ht="12" customHeight="1">
      <c r="B48" s="29"/>
      <c r="C48" s="24" t="s">
        <v>20</v>
      </c>
      <c r="F48" s="15" t="str">
        <f>F10</f>
        <v xml:space="preserve"> </v>
      </c>
      <c r="I48" s="79" t="s">
        <v>22</v>
      </c>
      <c r="J48" s="45" t="str">
        <f>IF(J10="","",J10)</f>
        <v>3. 7. 2019</v>
      </c>
      <c r="L48" s="29"/>
    </row>
    <row r="49" spans="2:12" s="1" customFormat="1" ht="7" customHeight="1">
      <c r="B49" s="29"/>
      <c r="I49" s="78"/>
      <c r="L49" s="29"/>
    </row>
    <row r="50" spans="2:12" s="1" customFormat="1" ht="13.65" customHeight="1">
      <c r="B50" s="29"/>
      <c r="C50" s="24" t="s">
        <v>24</v>
      </c>
      <c r="F50" s="15" t="str">
        <f>E13</f>
        <v xml:space="preserve"> </v>
      </c>
      <c r="I50" s="79" t="s">
        <v>29</v>
      </c>
      <c r="J50" s="27" t="str">
        <f>E19</f>
        <v xml:space="preserve"> </v>
      </c>
      <c r="L50" s="29"/>
    </row>
    <row r="51" spans="2:12" s="1" customFormat="1" ht="13.65" customHeight="1">
      <c r="B51" s="29"/>
      <c r="C51" s="24" t="s">
        <v>27</v>
      </c>
      <c r="F51" s="15" t="str">
        <f>IF(E16="","",E16)</f>
        <v>Vyplň údaj</v>
      </c>
      <c r="I51" s="79" t="s">
        <v>31</v>
      </c>
      <c r="J51" s="27" t="str">
        <f>E22</f>
        <v xml:space="preserve"> </v>
      </c>
      <c r="L51" s="29"/>
    </row>
    <row r="52" spans="2:12" s="1" customFormat="1" ht="10.25" customHeight="1">
      <c r="B52" s="29"/>
      <c r="I52" s="78"/>
      <c r="L52" s="29"/>
    </row>
    <row r="53" spans="2:12" s="1" customFormat="1" ht="29.25" customHeight="1">
      <c r="B53" s="29"/>
      <c r="C53" s="96" t="s">
        <v>77</v>
      </c>
      <c r="D53" s="87"/>
      <c r="E53" s="87"/>
      <c r="F53" s="87"/>
      <c r="G53" s="87"/>
      <c r="H53" s="87"/>
      <c r="I53" s="97"/>
      <c r="J53" s="98" t="s">
        <v>78</v>
      </c>
      <c r="K53" s="87"/>
      <c r="L53" s="29"/>
    </row>
    <row r="54" spans="2:12" s="1" customFormat="1" ht="10.25" customHeight="1">
      <c r="B54" s="29"/>
      <c r="I54" s="78"/>
      <c r="L54" s="29"/>
    </row>
    <row r="55" spans="2:47" s="1" customFormat="1" ht="22.75" customHeight="1">
      <c r="B55" s="29"/>
      <c r="C55" s="99" t="s">
        <v>79</v>
      </c>
      <c r="I55" s="78"/>
      <c r="J55" s="59">
        <f>J95</f>
        <v>0</v>
      </c>
      <c r="L55" s="29"/>
      <c r="AU55" s="15" t="s">
        <v>80</v>
      </c>
    </row>
    <row r="56" spans="2:12" s="7" customFormat="1" ht="25" customHeight="1">
      <c r="B56" s="100"/>
      <c r="D56" s="101" t="s">
        <v>81</v>
      </c>
      <c r="E56" s="102"/>
      <c r="F56" s="102"/>
      <c r="G56" s="102"/>
      <c r="H56" s="102"/>
      <c r="I56" s="103"/>
      <c r="J56" s="104">
        <f>J96</f>
        <v>0</v>
      </c>
      <c r="L56" s="100"/>
    </row>
    <row r="57" spans="2:12" s="8" customFormat="1" ht="19.9" customHeight="1">
      <c r="B57" s="105"/>
      <c r="D57" s="106" t="s">
        <v>82</v>
      </c>
      <c r="E57" s="107"/>
      <c r="F57" s="107"/>
      <c r="G57" s="107"/>
      <c r="H57" s="107"/>
      <c r="I57" s="108"/>
      <c r="J57" s="109">
        <f>J97</f>
        <v>0</v>
      </c>
      <c r="L57" s="105"/>
    </row>
    <row r="58" spans="2:12" s="8" customFormat="1" ht="19.9" customHeight="1">
      <c r="B58" s="105"/>
      <c r="D58" s="106" t="s">
        <v>83</v>
      </c>
      <c r="E58" s="107"/>
      <c r="F58" s="107"/>
      <c r="G58" s="107"/>
      <c r="H58" s="107"/>
      <c r="I58" s="108"/>
      <c r="J58" s="109">
        <f>J104</f>
        <v>0</v>
      </c>
      <c r="L58" s="105"/>
    </row>
    <row r="59" spans="2:12" s="8" customFormat="1" ht="19.9" customHeight="1">
      <c r="B59" s="105"/>
      <c r="D59" s="106" t="s">
        <v>84</v>
      </c>
      <c r="E59" s="107"/>
      <c r="F59" s="107"/>
      <c r="G59" s="107"/>
      <c r="H59" s="107"/>
      <c r="I59" s="108"/>
      <c r="J59" s="109">
        <f>J120</f>
        <v>0</v>
      </c>
      <c r="L59" s="105"/>
    </row>
    <row r="60" spans="2:12" s="8" customFormat="1" ht="19.9" customHeight="1">
      <c r="B60" s="105"/>
      <c r="D60" s="106" t="s">
        <v>85</v>
      </c>
      <c r="E60" s="107"/>
      <c r="F60" s="107"/>
      <c r="G60" s="107"/>
      <c r="H60" s="107"/>
      <c r="I60" s="108"/>
      <c r="J60" s="109">
        <f>J137</f>
        <v>0</v>
      </c>
      <c r="L60" s="105"/>
    </row>
    <row r="61" spans="2:12" s="8" customFormat="1" ht="19.9" customHeight="1">
      <c r="B61" s="105"/>
      <c r="D61" s="106" t="s">
        <v>86</v>
      </c>
      <c r="E61" s="107"/>
      <c r="F61" s="107"/>
      <c r="G61" s="107"/>
      <c r="H61" s="107"/>
      <c r="I61" s="108"/>
      <c r="J61" s="109">
        <f>J144</f>
        <v>0</v>
      </c>
      <c r="L61" s="105"/>
    </row>
    <row r="62" spans="2:12" s="7" customFormat="1" ht="25" customHeight="1">
      <c r="B62" s="100"/>
      <c r="D62" s="101" t="s">
        <v>87</v>
      </c>
      <c r="E62" s="102"/>
      <c r="F62" s="102"/>
      <c r="G62" s="102"/>
      <c r="H62" s="102"/>
      <c r="I62" s="103"/>
      <c r="J62" s="104">
        <f>J146</f>
        <v>0</v>
      </c>
      <c r="L62" s="100"/>
    </row>
    <row r="63" spans="2:12" s="8" customFormat="1" ht="19.9" customHeight="1">
      <c r="B63" s="105"/>
      <c r="D63" s="106" t="s">
        <v>88</v>
      </c>
      <c r="E63" s="107"/>
      <c r="F63" s="107"/>
      <c r="G63" s="107"/>
      <c r="H63" s="107"/>
      <c r="I63" s="108"/>
      <c r="J63" s="109">
        <f>J147</f>
        <v>0</v>
      </c>
      <c r="L63" s="105"/>
    </row>
    <row r="64" spans="2:12" s="8" customFormat="1" ht="19.9" customHeight="1">
      <c r="B64" s="105"/>
      <c r="D64" s="106" t="s">
        <v>89</v>
      </c>
      <c r="E64" s="107"/>
      <c r="F64" s="107"/>
      <c r="G64" s="107"/>
      <c r="H64" s="107"/>
      <c r="I64" s="108"/>
      <c r="J64" s="109">
        <f>J156</f>
        <v>0</v>
      </c>
      <c r="L64" s="105"/>
    </row>
    <row r="65" spans="2:12" s="8" customFormat="1" ht="19.9" customHeight="1">
      <c r="B65" s="105"/>
      <c r="D65" s="106" t="s">
        <v>90</v>
      </c>
      <c r="E65" s="107"/>
      <c r="F65" s="107"/>
      <c r="G65" s="107"/>
      <c r="H65" s="107"/>
      <c r="I65" s="108"/>
      <c r="J65" s="109">
        <f>J162</f>
        <v>0</v>
      </c>
      <c r="L65" s="105"/>
    </row>
    <row r="66" spans="2:12" s="8" customFormat="1" ht="19.9" customHeight="1">
      <c r="B66" s="105"/>
      <c r="D66" s="106" t="s">
        <v>91</v>
      </c>
      <c r="E66" s="107"/>
      <c r="F66" s="107"/>
      <c r="G66" s="107"/>
      <c r="H66" s="107"/>
      <c r="I66" s="108"/>
      <c r="J66" s="109">
        <f>J167</f>
        <v>0</v>
      </c>
      <c r="L66" s="105"/>
    </row>
    <row r="67" spans="2:12" s="8" customFormat="1" ht="19.9" customHeight="1">
      <c r="B67" s="105"/>
      <c r="D67" s="106" t="s">
        <v>92</v>
      </c>
      <c r="E67" s="107"/>
      <c r="F67" s="107"/>
      <c r="G67" s="107"/>
      <c r="H67" s="107"/>
      <c r="I67" s="108"/>
      <c r="J67" s="109">
        <f>J169</f>
        <v>0</v>
      </c>
      <c r="L67" s="105"/>
    </row>
    <row r="68" spans="2:12" s="8" customFormat="1" ht="19.9" customHeight="1">
      <c r="B68" s="105"/>
      <c r="D68" s="106" t="s">
        <v>93</v>
      </c>
      <c r="E68" s="107"/>
      <c r="F68" s="107"/>
      <c r="G68" s="107"/>
      <c r="H68" s="107"/>
      <c r="I68" s="108"/>
      <c r="J68" s="109">
        <f>J176</f>
        <v>0</v>
      </c>
      <c r="L68" s="105"/>
    </row>
    <row r="69" spans="2:12" s="8" customFormat="1" ht="19.9" customHeight="1">
      <c r="B69" s="105"/>
      <c r="D69" s="106" t="s">
        <v>94</v>
      </c>
      <c r="E69" s="107"/>
      <c r="F69" s="107"/>
      <c r="G69" s="107"/>
      <c r="H69" s="107"/>
      <c r="I69" s="108"/>
      <c r="J69" s="109">
        <f>J178</f>
        <v>0</v>
      </c>
      <c r="L69" s="105"/>
    </row>
    <row r="70" spans="2:12" s="8" customFormat="1" ht="19.9" customHeight="1">
      <c r="B70" s="105"/>
      <c r="D70" s="106" t="s">
        <v>95</v>
      </c>
      <c r="E70" s="107"/>
      <c r="F70" s="107"/>
      <c r="G70" s="107"/>
      <c r="H70" s="107"/>
      <c r="I70" s="108"/>
      <c r="J70" s="109">
        <f>J181</f>
        <v>0</v>
      </c>
      <c r="L70" s="105"/>
    </row>
    <row r="71" spans="2:12" s="8" customFormat="1" ht="19.9" customHeight="1">
      <c r="B71" s="105"/>
      <c r="D71" s="106" t="s">
        <v>96</v>
      </c>
      <c r="E71" s="107"/>
      <c r="F71" s="107"/>
      <c r="G71" s="107"/>
      <c r="H71" s="107"/>
      <c r="I71" s="108"/>
      <c r="J71" s="109">
        <f>J184</f>
        <v>0</v>
      </c>
      <c r="L71" s="105"/>
    </row>
    <row r="72" spans="2:12" s="8" customFormat="1" ht="19.9" customHeight="1">
      <c r="B72" s="105"/>
      <c r="D72" s="106" t="s">
        <v>97</v>
      </c>
      <c r="E72" s="107"/>
      <c r="F72" s="107"/>
      <c r="G72" s="107"/>
      <c r="H72" s="107"/>
      <c r="I72" s="108"/>
      <c r="J72" s="109">
        <f>J192</f>
        <v>0</v>
      </c>
      <c r="L72" s="105"/>
    </row>
    <row r="73" spans="2:12" s="8" customFormat="1" ht="19.9" customHeight="1">
      <c r="B73" s="105"/>
      <c r="D73" s="106" t="s">
        <v>98</v>
      </c>
      <c r="E73" s="107"/>
      <c r="F73" s="107"/>
      <c r="G73" s="107"/>
      <c r="H73" s="107"/>
      <c r="I73" s="108"/>
      <c r="J73" s="109">
        <f>J207</f>
        <v>0</v>
      </c>
      <c r="L73" s="105"/>
    </row>
    <row r="74" spans="2:12" s="8" customFormat="1" ht="19.9" customHeight="1">
      <c r="B74" s="105"/>
      <c r="D74" s="106" t="s">
        <v>99</v>
      </c>
      <c r="E74" s="107"/>
      <c r="F74" s="107"/>
      <c r="G74" s="107"/>
      <c r="H74" s="107"/>
      <c r="I74" s="108"/>
      <c r="J74" s="109">
        <f>J209</f>
        <v>0</v>
      </c>
      <c r="L74" s="105"/>
    </row>
    <row r="75" spans="2:12" s="7" customFormat="1" ht="25" customHeight="1">
      <c r="B75" s="100"/>
      <c r="D75" s="101" t="s">
        <v>100</v>
      </c>
      <c r="E75" s="102"/>
      <c r="F75" s="102"/>
      <c r="G75" s="102"/>
      <c r="H75" s="102"/>
      <c r="I75" s="103"/>
      <c r="J75" s="104">
        <f>J213</f>
        <v>0</v>
      </c>
      <c r="L75" s="100"/>
    </row>
    <row r="76" spans="2:12" s="8" customFormat="1" ht="19.9" customHeight="1">
      <c r="B76" s="105"/>
      <c r="D76" s="106" t="s">
        <v>101</v>
      </c>
      <c r="E76" s="107"/>
      <c r="F76" s="107"/>
      <c r="G76" s="107"/>
      <c r="H76" s="107"/>
      <c r="I76" s="108"/>
      <c r="J76" s="109">
        <f>J214</f>
        <v>0</v>
      </c>
      <c r="L76" s="105"/>
    </row>
    <row r="77" spans="2:12" s="8" customFormat="1" ht="19.9" customHeight="1">
      <c r="B77" s="105"/>
      <c r="D77" s="106" t="s">
        <v>102</v>
      </c>
      <c r="E77" s="107"/>
      <c r="F77" s="107"/>
      <c r="G77" s="107"/>
      <c r="H77" s="107"/>
      <c r="I77" s="108"/>
      <c r="J77" s="109">
        <f>J216</f>
        <v>0</v>
      </c>
      <c r="L77" s="105"/>
    </row>
    <row r="78" spans="2:12" s="1" customFormat="1" ht="21.75" customHeight="1">
      <c r="B78" s="29"/>
      <c r="I78" s="78"/>
      <c r="L78" s="29"/>
    </row>
    <row r="79" spans="2:12" s="1" customFormat="1" ht="7" customHeight="1">
      <c r="B79" s="38"/>
      <c r="C79" s="39"/>
      <c r="D79" s="39"/>
      <c r="E79" s="39"/>
      <c r="F79" s="39"/>
      <c r="G79" s="39"/>
      <c r="H79" s="39"/>
      <c r="I79" s="94"/>
      <c r="J79" s="39"/>
      <c r="K79" s="39"/>
      <c r="L79" s="29"/>
    </row>
    <row r="83" spans="2:12" s="1" customFormat="1" ht="7" customHeight="1">
      <c r="B83" s="40"/>
      <c r="C83" s="41"/>
      <c r="D83" s="41"/>
      <c r="E83" s="41"/>
      <c r="F83" s="41"/>
      <c r="G83" s="41"/>
      <c r="H83" s="41"/>
      <c r="I83" s="95"/>
      <c r="J83" s="41"/>
      <c r="K83" s="41"/>
      <c r="L83" s="29"/>
    </row>
    <row r="84" spans="2:12" s="1" customFormat="1" ht="25" customHeight="1">
      <c r="B84" s="29"/>
      <c r="C84" s="19" t="s">
        <v>103</v>
      </c>
      <c r="I84" s="78"/>
      <c r="L84" s="29"/>
    </row>
    <row r="85" spans="2:12" s="1" customFormat="1" ht="7" customHeight="1">
      <c r="B85" s="29"/>
      <c r="I85" s="78"/>
      <c r="L85" s="29"/>
    </row>
    <row r="86" spans="2:12" s="1" customFormat="1" ht="12" customHeight="1">
      <c r="B86" s="29"/>
      <c r="C86" s="24" t="s">
        <v>16</v>
      </c>
      <c r="I86" s="78"/>
      <c r="L86" s="29"/>
    </row>
    <row r="87" spans="2:12" s="1" customFormat="1" ht="16.5" customHeight="1">
      <c r="B87" s="29"/>
      <c r="E87" s="200" t="str">
        <f>E7</f>
        <v>Domov mládeže SPŠ - oprava sprch</v>
      </c>
      <c r="F87" s="199"/>
      <c r="G87" s="199"/>
      <c r="H87" s="199"/>
      <c r="I87" s="78"/>
      <c r="L87" s="29"/>
    </row>
    <row r="88" spans="2:12" s="1" customFormat="1" ht="7" customHeight="1">
      <c r="B88" s="29"/>
      <c r="I88" s="78"/>
      <c r="L88" s="29"/>
    </row>
    <row r="89" spans="2:12" s="1" customFormat="1" ht="12" customHeight="1">
      <c r="B89" s="29"/>
      <c r="C89" s="24" t="s">
        <v>20</v>
      </c>
      <c r="F89" s="15" t="str">
        <f>F10</f>
        <v xml:space="preserve"> </v>
      </c>
      <c r="I89" s="79" t="s">
        <v>22</v>
      </c>
      <c r="J89" s="45" t="str">
        <f>IF(J10="","",J10)</f>
        <v>3. 7. 2019</v>
      </c>
      <c r="L89" s="29"/>
    </row>
    <row r="90" spans="2:12" s="1" customFormat="1" ht="7" customHeight="1">
      <c r="B90" s="29"/>
      <c r="I90" s="78"/>
      <c r="L90" s="29"/>
    </row>
    <row r="91" spans="2:12" s="1" customFormat="1" ht="13.65" customHeight="1">
      <c r="B91" s="29"/>
      <c r="C91" s="24" t="s">
        <v>24</v>
      </c>
      <c r="F91" s="15" t="str">
        <f>E13</f>
        <v xml:space="preserve"> </v>
      </c>
      <c r="I91" s="79" t="s">
        <v>29</v>
      </c>
      <c r="J91" s="27" t="str">
        <f>E19</f>
        <v xml:space="preserve"> </v>
      </c>
      <c r="L91" s="29"/>
    </row>
    <row r="92" spans="2:12" s="1" customFormat="1" ht="13.65" customHeight="1">
      <c r="B92" s="29"/>
      <c r="C92" s="24" t="s">
        <v>27</v>
      </c>
      <c r="F92" s="15" t="str">
        <f>IF(E16="","",E16)</f>
        <v>Vyplň údaj</v>
      </c>
      <c r="I92" s="79" t="s">
        <v>31</v>
      </c>
      <c r="J92" s="27" t="str">
        <f>E22</f>
        <v xml:space="preserve"> </v>
      </c>
      <c r="L92" s="29"/>
    </row>
    <row r="93" spans="2:12" s="1" customFormat="1" ht="10.25" customHeight="1">
      <c r="B93" s="29"/>
      <c r="I93" s="78"/>
      <c r="L93" s="29"/>
    </row>
    <row r="94" spans="2:20" s="9" customFormat="1" ht="29.25" customHeight="1">
      <c r="B94" s="110"/>
      <c r="C94" s="111" t="s">
        <v>104</v>
      </c>
      <c r="D94" s="112" t="s">
        <v>52</v>
      </c>
      <c r="E94" s="112" t="s">
        <v>48</v>
      </c>
      <c r="F94" s="112" t="s">
        <v>49</v>
      </c>
      <c r="G94" s="112" t="s">
        <v>105</v>
      </c>
      <c r="H94" s="112" t="s">
        <v>106</v>
      </c>
      <c r="I94" s="113" t="s">
        <v>107</v>
      </c>
      <c r="J94" s="114" t="s">
        <v>78</v>
      </c>
      <c r="K94" s="115" t="s">
        <v>108</v>
      </c>
      <c r="L94" s="110"/>
      <c r="M94" s="52" t="s">
        <v>1</v>
      </c>
      <c r="N94" s="53" t="s">
        <v>37</v>
      </c>
      <c r="O94" s="53" t="s">
        <v>109</v>
      </c>
      <c r="P94" s="53" t="s">
        <v>110</v>
      </c>
      <c r="Q94" s="53" t="s">
        <v>111</v>
      </c>
      <c r="R94" s="53" t="s">
        <v>112</v>
      </c>
      <c r="S94" s="53" t="s">
        <v>113</v>
      </c>
      <c r="T94" s="54" t="s">
        <v>114</v>
      </c>
    </row>
    <row r="95" spans="2:63" s="1" customFormat="1" ht="22.75" customHeight="1">
      <c r="B95" s="29"/>
      <c r="C95" s="57" t="s">
        <v>115</v>
      </c>
      <c r="I95" s="78"/>
      <c r="J95" s="116">
        <f>BK95</f>
        <v>0</v>
      </c>
      <c r="L95" s="29"/>
      <c r="M95" s="55"/>
      <c r="N95" s="46"/>
      <c r="O95" s="46"/>
      <c r="P95" s="117">
        <f>P96+P146+P213</f>
        <v>0</v>
      </c>
      <c r="Q95" s="46"/>
      <c r="R95" s="117">
        <f>R96+R146+R213</f>
        <v>4.722314300000001</v>
      </c>
      <c r="S95" s="46"/>
      <c r="T95" s="118">
        <f>T96+T146+T213</f>
        <v>13.504394000000001</v>
      </c>
      <c r="AT95" s="15" t="s">
        <v>66</v>
      </c>
      <c r="AU95" s="15" t="s">
        <v>80</v>
      </c>
      <c r="BK95" s="119">
        <f>BK96+BK146+BK213</f>
        <v>0</v>
      </c>
    </row>
    <row r="96" spans="2:63" s="10" customFormat="1" ht="25.9" customHeight="1">
      <c r="B96" s="120"/>
      <c r="D96" s="121" t="s">
        <v>66</v>
      </c>
      <c r="E96" s="122" t="s">
        <v>116</v>
      </c>
      <c r="F96" s="122" t="s">
        <v>117</v>
      </c>
      <c r="I96" s="123"/>
      <c r="J96" s="124">
        <f>BK96</f>
        <v>0</v>
      </c>
      <c r="L96" s="120"/>
      <c r="M96" s="125"/>
      <c r="N96" s="126"/>
      <c r="O96" s="126"/>
      <c r="P96" s="127">
        <f>P97+P104+P120+P137+P144</f>
        <v>0</v>
      </c>
      <c r="Q96" s="126"/>
      <c r="R96" s="127">
        <f>R97+R104+R120+R137+R144</f>
        <v>2.1424625</v>
      </c>
      <c r="S96" s="126"/>
      <c r="T96" s="128">
        <f>T97+T104+T120+T137+T144</f>
        <v>13.198934000000001</v>
      </c>
      <c r="AR96" s="121" t="s">
        <v>72</v>
      </c>
      <c r="AT96" s="129" t="s">
        <v>66</v>
      </c>
      <c r="AU96" s="129" t="s">
        <v>67</v>
      </c>
      <c r="AY96" s="121" t="s">
        <v>118</v>
      </c>
      <c r="BK96" s="130">
        <f>BK97+BK104+BK120+BK137+BK144</f>
        <v>0</v>
      </c>
    </row>
    <row r="97" spans="2:63" s="10" customFormat="1" ht="22.75" customHeight="1">
      <c r="B97" s="120"/>
      <c r="D97" s="121" t="s">
        <v>66</v>
      </c>
      <c r="E97" s="131" t="s">
        <v>119</v>
      </c>
      <c r="F97" s="131" t="s">
        <v>120</v>
      </c>
      <c r="I97" s="123"/>
      <c r="J97" s="132">
        <f>BK97</f>
        <v>0</v>
      </c>
      <c r="L97" s="120"/>
      <c r="M97" s="125"/>
      <c r="N97" s="126"/>
      <c r="O97" s="126"/>
      <c r="P97" s="127">
        <f>SUM(P98:P103)</f>
        <v>0</v>
      </c>
      <c r="Q97" s="126"/>
      <c r="R97" s="127">
        <f>SUM(R98:R103)</f>
        <v>0.9960479999999999</v>
      </c>
      <c r="S97" s="126"/>
      <c r="T97" s="128">
        <f>SUM(T98:T103)</f>
        <v>0</v>
      </c>
      <c r="AR97" s="121" t="s">
        <v>72</v>
      </c>
      <c r="AT97" s="129" t="s">
        <v>66</v>
      </c>
      <c r="AU97" s="129" t="s">
        <v>72</v>
      </c>
      <c r="AY97" s="121" t="s">
        <v>118</v>
      </c>
      <c r="BK97" s="130">
        <f>SUM(BK98:BK103)</f>
        <v>0</v>
      </c>
    </row>
    <row r="98" spans="2:65" s="1" customFormat="1" ht="16.5" customHeight="1">
      <c r="B98" s="133"/>
      <c r="C98" s="134" t="s">
        <v>72</v>
      </c>
      <c r="D98" s="134" t="s">
        <v>121</v>
      </c>
      <c r="E98" s="135" t="s">
        <v>122</v>
      </c>
      <c r="F98" s="136" t="s">
        <v>123</v>
      </c>
      <c r="G98" s="137" t="s">
        <v>124</v>
      </c>
      <c r="H98" s="138">
        <v>14.4</v>
      </c>
      <c r="I98" s="139"/>
      <c r="J98" s="140">
        <f>ROUND(I98*H98,2)</f>
        <v>0</v>
      </c>
      <c r="K98" s="136" t="s">
        <v>125</v>
      </c>
      <c r="L98" s="29"/>
      <c r="M98" s="141" t="s">
        <v>1</v>
      </c>
      <c r="N98" s="142" t="s">
        <v>38</v>
      </c>
      <c r="O98" s="48"/>
      <c r="P98" s="143">
        <f>O98*H98</f>
        <v>0</v>
      </c>
      <c r="Q98" s="143">
        <v>0.06917</v>
      </c>
      <c r="R98" s="143">
        <f>Q98*H98</f>
        <v>0.9960479999999999</v>
      </c>
      <c r="S98" s="143">
        <v>0</v>
      </c>
      <c r="T98" s="144">
        <f>S98*H98</f>
        <v>0</v>
      </c>
      <c r="AR98" s="15" t="s">
        <v>126</v>
      </c>
      <c r="AT98" s="15" t="s">
        <v>121</v>
      </c>
      <c r="AU98" s="15" t="s">
        <v>74</v>
      </c>
      <c r="AY98" s="15" t="s">
        <v>118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5" t="s">
        <v>72</v>
      </c>
      <c r="BK98" s="145">
        <f>ROUND(I98*H98,2)</f>
        <v>0</v>
      </c>
      <c r="BL98" s="15" t="s">
        <v>126</v>
      </c>
      <c r="BM98" s="15" t="s">
        <v>127</v>
      </c>
    </row>
    <row r="99" spans="2:51" s="11" customFormat="1" ht="10">
      <c r="B99" s="146"/>
      <c r="D99" s="147" t="s">
        <v>128</v>
      </c>
      <c r="E99" s="148" t="s">
        <v>1</v>
      </c>
      <c r="F99" s="149" t="s">
        <v>129</v>
      </c>
      <c r="H99" s="148" t="s">
        <v>1</v>
      </c>
      <c r="I99" s="150"/>
      <c r="L99" s="146"/>
      <c r="M99" s="151"/>
      <c r="N99" s="152"/>
      <c r="O99" s="152"/>
      <c r="P99" s="152"/>
      <c r="Q99" s="152"/>
      <c r="R99" s="152"/>
      <c r="S99" s="152"/>
      <c r="T99" s="153"/>
      <c r="AT99" s="148" t="s">
        <v>128</v>
      </c>
      <c r="AU99" s="148" t="s">
        <v>74</v>
      </c>
      <c r="AV99" s="11" t="s">
        <v>72</v>
      </c>
      <c r="AW99" s="11" t="s">
        <v>30</v>
      </c>
      <c r="AX99" s="11" t="s">
        <v>67</v>
      </c>
      <c r="AY99" s="148" t="s">
        <v>118</v>
      </c>
    </row>
    <row r="100" spans="2:51" s="12" customFormat="1" ht="10">
      <c r="B100" s="154"/>
      <c r="D100" s="147" t="s">
        <v>128</v>
      </c>
      <c r="E100" s="155" t="s">
        <v>1</v>
      </c>
      <c r="F100" s="156" t="s">
        <v>130</v>
      </c>
      <c r="H100" s="157">
        <v>7.2</v>
      </c>
      <c r="I100" s="158"/>
      <c r="L100" s="154"/>
      <c r="M100" s="159"/>
      <c r="N100" s="160"/>
      <c r="O100" s="160"/>
      <c r="P100" s="160"/>
      <c r="Q100" s="160"/>
      <c r="R100" s="160"/>
      <c r="S100" s="160"/>
      <c r="T100" s="161"/>
      <c r="AT100" s="155" t="s">
        <v>128</v>
      </c>
      <c r="AU100" s="155" t="s">
        <v>74</v>
      </c>
      <c r="AV100" s="12" t="s">
        <v>74</v>
      </c>
      <c r="AW100" s="12" t="s">
        <v>30</v>
      </c>
      <c r="AX100" s="12" t="s">
        <v>67</v>
      </c>
      <c r="AY100" s="155" t="s">
        <v>118</v>
      </c>
    </row>
    <row r="101" spans="2:51" s="11" customFormat="1" ht="10">
      <c r="B101" s="146"/>
      <c r="D101" s="147" t="s">
        <v>128</v>
      </c>
      <c r="E101" s="148" t="s">
        <v>1</v>
      </c>
      <c r="F101" s="149" t="s">
        <v>131</v>
      </c>
      <c r="H101" s="148" t="s">
        <v>1</v>
      </c>
      <c r="I101" s="150"/>
      <c r="L101" s="146"/>
      <c r="M101" s="151"/>
      <c r="N101" s="152"/>
      <c r="O101" s="152"/>
      <c r="P101" s="152"/>
      <c r="Q101" s="152"/>
      <c r="R101" s="152"/>
      <c r="S101" s="152"/>
      <c r="T101" s="153"/>
      <c r="AT101" s="148" t="s">
        <v>128</v>
      </c>
      <c r="AU101" s="148" t="s">
        <v>74</v>
      </c>
      <c r="AV101" s="11" t="s">
        <v>72</v>
      </c>
      <c r="AW101" s="11" t="s">
        <v>30</v>
      </c>
      <c r="AX101" s="11" t="s">
        <v>67</v>
      </c>
      <c r="AY101" s="148" t="s">
        <v>118</v>
      </c>
    </row>
    <row r="102" spans="2:51" s="12" customFormat="1" ht="10">
      <c r="B102" s="154"/>
      <c r="D102" s="147" t="s">
        <v>128</v>
      </c>
      <c r="E102" s="155" t="s">
        <v>1</v>
      </c>
      <c r="F102" s="156" t="s">
        <v>130</v>
      </c>
      <c r="H102" s="157">
        <v>7.2</v>
      </c>
      <c r="I102" s="158"/>
      <c r="L102" s="154"/>
      <c r="M102" s="159"/>
      <c r="N102" s="160"/>
      <c r="O102" s="160"/>
      <c r="P102" s="160"/>
      <c r="Q102" s="160"/>
      <c r="R102" s="160"/>
      <c r="S102" s="160"/>
      <c r="T102" s="161"/>
      <c r="AT102" s="155" t="s">
        <v>128</v>
      </c>
      <c r="AU102" s="155" t="s">
        <v>74</v>
      </c>
      <c r="AV102" s="12" t="s">
        <v>74</v>
      </c>
      <c r="AW102" s="12" t="s">
        <v>30</v>
      </c>
      <c r="AX102" s="12" t="s">
        <v>67</v>
      </c>
      <c r="AY102" s="155" t="s">
        <v>118</v>
      </c>
    </row>
    <row r="103" spans="2:51" s="13" customFormat="1" ht="10">
      <c r="B103" s="162"/>
      <c r="D103" s="147" t="s">
        <v>128</v>
      </c>
      <c r="E103" s="163" t="s">
        <v>1</v>
      </c>
      <c r="F103" s="164" t="s">
        <v>132</v>
      </c>
      <c r="H103" s="165">
        <v>14.4</v>
      </c>
      <c r="I103" s="166"/>
      <c r="L103" s="162"/>
      <c r="M103" s="167"/>
      <c r="N103" s="168"/>
      <c r="O103" s="168"/>
      <c r="P103" s="168"/>
      <c r="Q103" s="168"/>
      <c r="R103" s="168"/>
      <c r="S103" s="168"/>
      <c r="T103" s="169"/>
      <c r="AT103" s="163" t="s">
        <v>128</v>
      </c>
      <c r="AU103" s="163" t="s">
        <v>74</v>
      </c>
      <c r="AV103" s="13" t="s">
        <v>126</v>
      </c>
      <c r="AW103" s="13" t="s">
        <v>30</v>
      </c>
      <c r="AX103" s="13" t="s">
        <v>72</v>
      </c>
      <c r="AY103" s="163" t="s">
        <v>118</v>
      </c>
    </row>
    <row r="104" spans="2:63" s="10" customFormat="1" ht="22.75" customHeight="1">
      <c r="B104" s="120"/>
      <c r="D104" s="121" t="s">
        <v>66</v>
      </c>
      <c r="E104" s="131" t="s">
        <v>133</v>
      </c>
      <c r="F104" s="131" t="s">
        <v>134</v>
      </c>
      <c r="I104" s="123"/>
      <c r="J104" s="132">
        <f>BK104</f>
        <v>0</v>
      </c>
      <c r="L104" s="120"/>
      <c r="M104" s="125"/>
      <c r="N104" s="126"/>
      <c r="O104" s="126"/>
      <c r="P104" s="127">
        <f>SUM(P105:P119)</f>
        <v>0</v>
      </c>
      <c r="Q104" s="126"/>
      <c r="R104" s="127">
        <f>SUM(R105:R119)</f>
        <v>1.1436471000000001</v>
      </c>
      <c r="S104" s="126"/>
      <c r="T104" s="128">
        <f>SUM(T105:T119)</f>
        <v>0</v>
      </c>
      <c r="AR104" s="121" t="s">
        <v>72</v>
      </c>
      <c r="AT104" s="129" t="s">
        <v>66</v>
      </c>
      <c r="AU104" s="129" t="s">
        <v>72</v>
      </c>
      <c r="AY104" s="121" t="s">
        <v>118</v>
      </c>
      <c r="BK104" s="130">
        <f>SUM(BK105:BK119)</f>
        <v>0</v>
      </c>
    </row>
    <row r="105" spans="2:65" s="1" customFormat="1" ht="16.5" customHeight="1">
      <c r="B105" s="133"/>
      <c r="C105" s="134" t="s">
        <v>74</v>
      </c>
      <c r="D105" s="134" t="s">
        <v>121</v>
      </c>
      <c r="E105" s="135" t="s">
        <v>135</v>
      </c>
      <c r="F105" s="136" t="s">
        <v>136</v>
      </c>
      <c r="G105" s="137" t="s">
        <v>124</v>
      </c>
      <c r="H105" s="138">
        <v>49.439</v>
      </c>
      <c r="I105" s="139"/>
      <c r="J105" s="140">
        <f>ROUND(I105*H105,2)</f>
        <v>0</v>
      </c>
      <c r="K105" s="136" t="s">
        <v>125</v>
      </c>
      <c r="L105" s="29"/>
      <c r="M105" s="141" t="s">
        <v>1</v>
      </c>
      <c r="N105" s="142" t="s">
        <v>38</v>
      </c>
      <c r="O105" s="48"/>
      <c r="P105" s="143">
        <f>O105*H105</f>
        <v>0</v>
      </c>
      <c r="Q105" s="143">
        <v>0.0154</v>
      </c>
      <c r="R105" s="143">
        <f>Q105*H105</f>
        <v>0.7613606</v>
      </c>
      <c r="S105" s="143">
        <v>0</v>
      </c>
      <c r="T105" s="144">
        <f>S105*H105</f>
        <v>0</v>
      </c>
      <c r="AR105" s="15" t="s">
        <v>126</v>
      </c>
      <c r="AT105" s="15" t="s">
        <v>121</v>
      </c>
      <c r="AU105" s="15" t="s">
        <v>74</v>
      </c>
      <c r="AY105" s="15" t="s">
        <v>118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5" t="s">
        <v>72</v>
      </c>
      <c r="BK105" s="145">
        <f>ROUND(I105*H105,2)</f>
        <v>0</v>
      </c>
      <c r="BL105" s="15" t="s">
        <v>126</v>
      </c>
      <c r="BM105" s="15" t="s">
        <v>137</v>
      </c>
    </row>
    <row r="106" spans="2:51" s="11" customFormat="1" ht="10">
      <c r="B106" s="146"/>
      <c r="D106" s="147" t="s">
        <v>128</v>
      </c>
      <c r="E106" s="148" t="s">
        <v>1</v>
      </c>
      <c r="F106" s="149" t="s">
        <v>129</v>
      </c>
      <c r="H106" s="148" t="s">
        <v>1</v>
      </c>
      <c r="I106" s="150"/>
      <c r="L106" s="146"/>
      <c r="M106" s="151"/>
      <c r="N106" s="152"/>
      <c r="O106" s="152"/>
      <c r="P106" s="152"/>
      <c r="Q106" s="152"/>
      <c r="R106" s="152"/>
      <c r="S106" s="152"/>
      <c r="T106" s="153"/>
      <c r="AT106" s="148" t="s">
        <v>128</v>
      </c>
      <c r="AU106" s="148" t="s">
        <v>74</v>
      </c>
      <c r="AV106" s="11" t="s">
        <v>72</v>
      </c>
      <c r="AW106" s="11" t="s">
        <v>30</v>
      </c>
      <c r="AX106" s="11" t="s">
        <v>67</v>
      </c>
      <c r="AY106" s="148" t="s">
        <v>118</v>
      </c>
    </row>
    <row r="107" spans="2:51" s="12" customFormat="1" ht="10">
      <c r="B107" s="154"/>
      <c r="D107" s="147" t="s">
        <v>128</v>
      </c>
      <c r="E107" s="155" t="s">
        <v>1</v>
      </c>
      <c r="F107" s="156" t="s">
        <v>138</v>
      </c>
      <c r="H107" s="157">
        <v>24.911</v>
      </c>
      <c r="I107" s="158"/>
      <c r="L107" s="154"/>
      <c r="M107" s="159"/>
      <c r="N107" s="160"/>
      <c r="O107" s="160"/>
      <c r="P107" s="160"/>
      <c r="Q107" s="160"/>
      <c r="R107" s="160"/>
      <c r="S107" s="160"/>
      <c r="T107" s="161"/>
      <c r="AT107" s="155" t="s">
        <v>128</v>
      </c>
      <c r="AU107" s="155" t="s">
        <v>74</v>
      </c>
      <c r="AV107" s="12" t="s">
        <v>74</v>
      </c>
      <c r="AW107" s="12" t="s">
        <v>30</v>
      </c>
      <c r="AX107" s="12" t="s">
        <v>67</v>
      </c>
      <c r="AY107" s="155" t="s">
        <v>118</v>
      </c>
    </row>
    <row r="108" spans="2:51" s="11" customFormat="1" ht="10">
      <c r="B108" s="146"/>
      <c r="D108" s="147" t="s">
        <v>128</v>
      </c>
      <c r="E108" s="148" t="s">
        <v>1</v>
      </c>
      <c r="F108" s="149" t="s">
        <v>131</v>
      </c>
      <c r="H108" s="148" t="s">
        <v>1</v>
      </c>
      <c r="I108" s="150"/>
      <c r="L108" s="146"/>
      <c r="M108" s="151"/>
      <c r="N108" s="152"/>
      <c r="O108" s="152"/>
      <c r="P108" s="152"/>
      <c r="Q108" s="152"/>
      <c r="R108" s="152"/>
      <c r="S108" s="152"/>
      <c r="T108" s="153"/>
      <c r="AT108" s="148" t="s">
        <v>128</v>
      </c>
      <c r="AU108" s="148" t="s">
        <v>74</v>
      </c>
      <c r="AV108" s="11" t="s">
        <v>72</v>
      </c>
      <c r="AW108" s="11" t="s">
        <v>30</v>
      </c>
      <c r="AX108" s="11" t="s">
        <v>67</v>
      </c>
      <c r="AY108" s="148" t="s">
        <v>118</v>
      </c>
    </row>
    <row r="109" spans="2:51" s="12" customFormat="1" ht="10">
      <c r="B109" s="154"/>
      <c r="D109" s="147" t="s">
        <v>128</v>
      </c>
      <c r="E109" s="155" t="s">
        <v>1</v>
      </c>
      <c r="F109" s="156" t="s">
        <v>139</v>
      </c>
      <c r="H109" s="157">
        <v>24.528</v>
      </c>
      <c r="I109" s="158"/>
      <c r="L109" s="154"/>
      <c r="M109" s="159"/>
      <c r="N109" s="160"/>
      <c r="O109" s="160"/>
      <c r="P109" s="160"/>
      <c r="Q109" s="160"/>
      <c r="R109" s="160"/>
      <c r="S109" s="160"/>
      <c r="T109" s="161"/>
      <c r="AT109" s="155" t="s">
        <v>128</v>
      </c>
      <c r="AU109" s="155" t="s">
        <v>74</v>
      </c>
      <c r="AV109" s="12" t="s">
        <v>74</v>
      </c>
      <c r="AW109" s="12" t="s">
        <v>30</v>
      </c>
      <c r="AX109" s="12" t="s">
        <v>67</v>
      </c>
      <c r="AY109" s="155" t="s">
        <v>118</v>
      </c>
    </row>
    <row r="110" spans="2:51" s="13" customFormat="1" ht="10">
      <c r="B110" s="162"/>
      <c r="D110" s="147" t="s">
        <v>128</v>
      </c>
      <c r="E110" s="163" t="s">
        <v>1</v>
      </c>
      <c r="F110" s="164" t="s">
        <v>132</v>
      </c>
      <c r="H110" s="165">
        <v>49.439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128</v>
      </c>
      <c r="AU110" s="163" t="s">
        <v>74</v>
      </c>
      <c r="AV110" s="13" t="s">
        <v>126</v>
      </c>
      <c r="AW110" s="13" t="s">
        <v>30</v>
      </c>
      <c r="AX110" s="13" t="s">
        <v>72</v>
      </c>
      <c r="AY110" s="163" t="s">
        <v>118</v>
      </c>
    </row>
    <row r="111" spans="2:65" s="1" customFormat="1" ht="16.5" customHeight="1">
      <c r="B111" s="133"/>
      <c r="C111" s="134" t="s">
        <v>119</v>
      </c>
      <c r="D111" s="134" t="s">
        <v>121</v>
      </c>
      <c r="E111" s="135" t="s">
        <v>140</v>
      </c>
      <c r="F111" s="136" t="s">
        <v>141</v>
      </c>
      <c r="G111" s="137" t="s">
        <v>124</v>
      </c>
      <c r="H111" s="138">
        <v>3.66</v>
      </c>
      <c r="I111" s="139"/>
      <c r="J111" s="140">
        <f>ROUND(I111*H111,2)</f>
        <v>0</v>
      </c>
      <c r="K111" s="136" t="s">
        <v>125</v>
      </c>
      <c r="L111" s="29"/>
      <c r="M111" s="141" t="s">
        <v>1</v>
      </c>
      <c r="N111" s="142" t="s">
        <v>38</v>
      </c>
      <c r="O111" s="48"/>
      <c r="P111" s="143">
        <f>O111*H111</f>
        <v>0</v>
      </c>
      <c r="Q111" s="143">
        <v>0.0382</v>
      </c>
      <c r="R111" s="143">
        <f>Q111*H111</f>
        <v>0.139812</v>
      </c>
      <c r="S111" s="143">
        <v>0</v>
      </c>
      <c r="T111" s="144">
        <f>S111*H111</f>
        <v>0</v>
      </c>
      <c r="AR111" s="15" t="s">
        <v>126</v>
      </c>
      <c r="AT111" s="15" t="s">
        <v>121</v>
      </c>
      <c r="AU111" s="15" t="s">
        <v>74</v>
      </c>
      <c r="AY111" s="15" t="s">
        <v>118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5" t="s">
        <v>72</v>
      </c>
      <c r="BK111" s="145">
        <f>ROUND(I111*H111,2)</f>
        <v>0</v>
      </c>
      <c r="BL111" s="15" t="s">
        <v>126</v>
      </c>
      <c r="BM111" s="15" t="s">
        <v>142</v>
      </c>
    </row>
    <row r="112" spans="2:51" s="12" customFormat="1" ht="10">
      <c r="B112" s="154"/>
      <c r="D112" s="147" t="s">
        <v>128</v>
      </c>
      <c r="E112" s="155" t="s">
        <v>1</v>
      </c>
      <c r="F112" s="156" t="s">
        <v>143</v>
      </c>
      <c r="H112" s="157">
        <v>3.66</v>
      </c>
      <c r="I112" s="158"/>
      <c r="L112" s="154"/>
      <c r="M112" s="159"/>
      <c r="N112" s="160"/>
      <c r="O112" s="160"/>
      <c r="P112" s="160"/>
      <c r="Q112" s="160"/>
      <c r="R112" s="160"/>
      <c r="S112" s="160"/>
      <c r="T112" s="161"/>
      <c r="AT112" s="155" t="s">
        <v>128</v>
      </c>
      <c r="AU112" s="155" t="s">
        <v>74</v>
      </c>
      <c r="AV112" s="12" t="s">
        <v>74</v>
      </c>
      <c r="AW112" s="12" t="s">
        <v>30</v>
      </c>
      <c r="AX112" s="12" t="s">
        <v>67</v>
      </c>
      <c r="AY112" s="155" t="s">
        <v>118</v>
      </c>
    </row>
    <row r="113" spans="2:51" s="13" customFormat="1" ht="10">
      <c r="B113" s="162"/>
      <c r="D113" s="147" t="s">
        <v>128</v>
      </c>
      <c r="E113" s="163" t="s">
        <v>1</v>
      </c>
      <c r="F113" s="164" t="s">
        <v>132</v>
      </c>
      <c r="H113" s="165">
        <v>3.66</v>
      </c>
      <c r="I113" s="166"/>
      <c r="L113" s="162"/>
      <c r="M113" s="167"/>
      <c r="N113" s="168"/>
      <c r="O113" s="168"/>
      <c r="P113" s="168"/>
      <c r="Q113" s="168"/>
      <c r="R113" s="168"/>
      <c r="S113" s="168"/>
      <c r="T113" s="169"/>
      <c r="AT113" s="163" t="s">
        <v>128</v>
      </c>
      <c r="AU113" s="163" t="s">
        <v>74</v>
      </c>
      <c r="AV113" s="13" t="s">
        <v>126</v>
      </c>
      <c r="AW113" s="13" t="s">
        <v>30</v>
      </c>
      <c r="AX113" s="13" t="s">
        <v>72</v>
      </c>
      <c r="AY113" s="163" t="s">
        <v>118</v>
      </c>
    </row>
    <row r="114" spans="2:65" s="1" customFormat="1" ht="16.5" customHeight="1">
      <c r="B114" s="133"/>
      <c r="C114" s="134" t="s">
        <v>126</v>
      </c>
      <c r="D114" s="134" t="s">
        <v>121</v>
      </c>
      <c r="E114" s="135" t="s">
        <v>144</v>
      </c>
      <c r="F114" s="136" t="s">
        <v>145</v>
      </c>
      <c r="G114" s="137" t="s">
        <v>124</v>
      </c>
      <c r="H114" s="138">
        <v>22.385</v>
      </c>
      <c r="I114" s="139"/>
      <c r="J114" s="140">
        <f>ROUND(I114*H114,2)</f>
        <v>0</v>
      </c>
      <c r="K114" s="136" t="s">
        <v>125</v>
      </c>
      <c r="L114" s="29"/>
      <c r="M114" s="141" t="s">
        <v>1</v>
      </c>
      <c r="N114" s="142" t="s">
        <v>38</v>
      </c>
      <c r="O114" s="48"/>
      <c r="P114" s="143">
        <f>O114*H114</f>
        <v>0</v>
      </c>
      <c r="Q114" s="143">
        <v>0.0057</v>
      </c>
      <c r="R114" s="143">
        <f>Q114*H114</f>
        <v>0.12759450000000003</v>
      </c>
      <c r="S114" s="143">
        <v>0</v>
      </c>
      <c r="T114" s="144">
        <f>S114*H114</f>
        <v>0</v>
      </c>
      <c r="AR114" s="15" t="s">
        <v>126</v>
      </c>
      <c r="AT114" s="15" t="s">
        <v>121</v>
      </c>
      <c r="AU114" s="15" t="s">
        <v>74</v>
      </c>
      <c r="AY114" s="15" t="s">
        <v>118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5" t="s">
        <v>72</v>
      </c>
      <c r="BK114" s="145">
        <f>ROUND(I114*H114,2)</f>
        <v>0</v>
      </c>
      <c r="BL114" s="15" t="s">
        <v>126</v>
      </c>
      <c r="BM114" s="15" t="s">
        <v>146</v>
      </c>
    </row>
    <row r="115" spans="2:51" s="12" customFormat="1" ht="10">
      <c r="B115" s="154"/>
      <c r="D115" s="147" t="s">
        <v>128</v>
      </c>
      <c r="E115" s="155" t="s">
        <v>1</v>
      </c>
      <c r="F115" s="156" t="s">
        <v>147</v>
      </c>
      <c r="H115" s="157">
        <v>22.385</v>
      </c>
      <c r="I115" s="158"/>
      <c r="L115" s="154"/>
      <c r="M115" s="159"/>
      <c r="N115" s="160"/>
      <c r="O115" s="160"/>
      <c r="P115" s="160"/>
      <c r="Q115" s="160"/>
      <c r="R115" s="160"/>
      <c r="S115" s="160"/>
      <c r="T115" s="161"/>
      <c r="AT115" s="155" t="s">
        <v>128</v>
      </c>
      <c r="AU115" s="155" t="s">
        <v>74</v>
      </c>
      <c r="AV115" s="12" t="s">
        <v>74</v>
      </c>
      <c r="AW115" s="12" t="s">
        <v>30</v>
      </c>
      <c r="AX115" s="12" t="s">
        <v>67</v>
      </c>
      <c r="AY115" s="155" t="s">
        <v>118</v>
      </c>
    </row>
    <row r="116" spans="2:51" s="13" customFormat="1" ht="10">
      <c r="B116" s="162"/>
      <c r="D116" s="147" t="s">
        <v>128</v>
      </c>
      <c r="E116" s="163" t="s">
        <v>1</v>
      </c>
      <c r="F116" s="164" t="s">
        <v>132</v>
      </c>
      <c r="H116" s="165">
        <v>22.385</v>
      </c>
      <c r="I116" s="166"/>
      <c r="L116" s="162"/>
      <c r="M116" s="167"/>
      <c r="N116" s="168"/>
      <c r="O116" s="168"/>
      <c r="P116" s="168"/>
      <c r="Q116" s="168"/>
      <c r="R116" s="168"/>
      <c r="S116" s="168"/>
      <c r="T116" s="169"/>
      <c r="AT116" s="163" t="s">
        <v>128</v>
      </c>
      <c r="AU116" s="163" t="s">
        <v>74</v>
      </c>
      <c r="AV116" s="13" t="s">
        <v>126</v>
      </c>
      <c r="AW116" s="13" t="s">
        <v>30</v>
      </c>
      <c r="AX116" s="13" t="s">
        <v>72</v>
      </c>
      <c r="AY116" s="163" t="s">
        <v>118</v>
      </c>
    </row>
    <row r="117" spans="2:65" s="1" customFormat="1" ht="16.5" customHeight="1">
      <c r="B117" s="133"/>
      <c r="C117" s="134" t="s">
        <v>148</v>
      </c>
      <c r="D117" s="134" t="s">
        <v>121</v>
      </c>
      <c r="E117" s="135" t="s">
        <v>149</v>
      </c>
      <c r="F117" s="136" t="s">
        <v>150</v>
      </c>
      <c r="G117" s="137" t="s">
        <v>124</v>
      </c>
      <c r="H117" s="138">
        <v>10</v>
      </c>
      <c r="I117" s="139"/>
      <c r="J117" s="140">
        <f>ROUND(I117*H117,2)</f>
        <v>0</v>
      </c>
      <c r="K117" s="136" t="s">
        <v>125</v>
      </c>
      <c r="L117" s="29"/>
      <c r="M117" s="141" t="s">
        <v>1</v>
      </c>
      <c r="N117" s="142" t="s">
        <v>38</v>
      </c>
      <c r="O117" s="48"/>
      <c r="P117" s="143">
        <f>O117*H117</f>
        <v>0</v>
      </c>
      <c r="Q117" s="143">
        <v>0</v>
      </c>
      <c r="R117" s="143">
        <f>Q117*H117</f>
        <v>0</v>
      </c>
      <c r="S117" s="143">
        <v>0</v>
      </c>
      <c r="T117" s="144">
        <f>S117*H117</f>
        <v>0</v>
      </c>
      <c r="AR117" s="15" t="s">
        <v>126</v>
      </c>
      <c r="AT117" s="15" t="s">
        <v>121</v>
      </c>
      <c r="AU117" s="15" t="s">
        <v>74</v>
      </c>
      <c r="AY117" s="15" t="s">
        <v>118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5" t="s">
        <v>72</v>
      </c>
      <c r="BK117" s="145">
        <f>ROUND(I117*H117,2)</f>
        <v>0</v>
      </c>
      <c r="BL117" s="15" t="s">
        <v>126</v>
      </c>
      <c r="BM117" s="15" t="s">
        <v>151</v>
      </c>
    </row>
    <row r="118" spans="2:65" s="1" customFormat="1" ht="16.5" customHeight="1">
      <c r="B118" s="133"/>
      <c r="C118" s="134" t="s">
        <v>133</v>
      </c>
      <c r="D118" s="134" t="s">
        <v>121</v>
      </c>
      <c r="E118" s="135" t="s">
        <v>152</v>
      </c>
      <c r="F118" s="136" t="s">
        <v>153</v>
      </c>
      <c r="G118" s="137" t="s">
        <v>154</v>
      </c>
      <c r="H118" s="138">
        <v>2</v>
      </c>
      <c r="I118" s="139"/>
      <c r="J118" s="140">
        <f>ROUND(I118*H118,2)</f>
        <v>0</v>
      </c>
      <c r="K118" s="136" t="s">
        <v>125</v>
      </c>
      <c r="L118" s="29"/>
      <c r="M118" s="141" t="s">
        <v>1</v>
      </c>
      <c r="N118" s="142" t="s">
        <v>38</v>
      </c>
      <c r="O118" s="48"/>
      <c r="P118" s="143">
        <f>O118*H118</f>
        <v>0</v>
      </c>
      <c r="Q118" s="143">
        <v>0.04684</v>
      </c>
      <c r="R118" s="143">
        <f>Q118*H118</f>
        <v>0.09368</v>
      </c>
      <c r="S118" s="143">
        <v>0</v>
      </c>
      <c r="T118" s="144">
        <f>S118*H118</f>
        <v>0</v>
      </c>
      <c r="AR118" s="15" t="s">
        <v>126</v>
      </c>
      <c r="AT118" s="15" t="s">
        <v>121</v>
      </c>
      <c r="AU118" s="15" t="s">
        <v>74</v>
      </c>
      <c r="AY118" s="15" t="s">
        <v>118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5" t="s">
        <v>72</v>
      </c>
      <c r="BK118" s="145">
        <f>ROUND(I118*H118,2)</f>
        <v>0</v>
      </c>
      <c r="BL118" s="15" t="s">
        <v>126</v>
      </c>
      <c r="BM118" s="15" t="s">
        <v>155</v>
      </c>
    </row>
    <row r="119" spans="2:65" s="1" customFormat="1" ht="16.5" customHeight="1">
      <c r="B119" s="133"/>
      <c r="C119" s="170" t="s">
        <v>156</v>
      </c>
      <c r="D119" s="170" t="s">
        <v>157</v>
      </c>
      <c r="E119" s="171" t="s">
        <v>158</v>
      </c>
      <c r="F119" s="172" t="s">
        <v>159</v>
      </c>
      <c r="G119" s="173" t="s">
        <v>154</v>
      </c>
      <c r="H119" s="174">
        <v>2</v>
      </c>
      <c r="I119" s="175"/>
      <c r="J119" s="176">
        <f>ROUND(I119*H119,2)</f>
        <v>0</v>
      </c>
      <c r="K119" s="172" t="s">
        <v>125</v>
      </c>
      <c r="L119" s="177"/>
      <c r="M119" s="178" t="s">
        <v>1</v>
      </c>
      <c r="N119" s="179" t="s">
        <v>38</v>
      </c>
      <c r="O119" s="48"/>
      <c r="P119" s="143">
        <f>O119*H119</f>
        <v>0</v>
      </c>
      <c r="Q119" s="143">
        <v>0.0106</v>
      </c>
      <c r="R119" s="143">
        <f>Q119*H119</f>
        <v>0.0212</v>
      </c>
      <c r="S119" s="143">
        <v>0</v>
      </c>
      <c r="T119" s="144">
        <f>S119*H119</f>
        <v>0</v>
      </c>
      <c r="AR119" s="15" t="s">
        <v>160</v>
      </c>
      <c r="AT119" s="15" t="s">
        <v>157</v>
      </c>
      <c r="AU119" s="15" t="s">
        <v>74</v>
      </c>
      <c r="AY119" s="15" t="s">
        <v>118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5" t="s">
        <v>72</v>
      </c>
      <c r="BK119" s="145">
        <f>ROUND(I119*H119,2)</f>
        <v>0</v>
      </c>
      <c r="BL119" s="15" t="s">
        <v>126</v>
      </c>
      <c r="BM119" s="15" t="s">
        <v>161</v>
      </c>
    </row>
    <row r="120" spans="2:63" s="10" customFormat="1" ht="22.75" customHeight="1">
      <c r="B120" s="120"/>
      <c r="D120" s="121" t="s">
        <v>66</v>
      </c>
      <c r="E120" s="131" t="s">
        <v>162</v>
      </c>
      <c r="F120" s="131" t="s">
        <v>163</v>
      </c>
      <c r="I120" s="123"/>
      <c r="J120" s="132">
        <f>BK120</f>
        <v>0</v>
      </c>
      <c r="L120" s="120"/>
      <c r="M120" s="125"/>
      <c r="N120" s="126"/>
      <c r="O120" s="126"/>
      <c r="P120" s="127">
        <f>SUM(P121:P136)</f>
        <v>0</v>
      </c>
      <c r="Q120" s="126"/>
      <c r="R120" s="127">
        <f>SUM(R121:R136)</f>
        <v>0.0027673999999999997</v>
      </c>
      <c r="S120" s="126"/>
      <c r="T120" s="128">
        <f>SUM(T121:T136)</f>
        <v>13.198934000000001</v>
      </c>
      <c r="AR120" s="121" t="s">
        <v>72</v>
      </c>
      <c r="AT120" s="129" t="s">
        <v>66</v>
      </c>
      <c r="AU120" s="129" t="s">
        <v>72</v>
      </c>
      <c r="AY120" s="121" t="s">
        <v>118</v>
      </c>
      <c r="BK120" s="130">
        <f>SUM(BK121:BK136)</f>
        <v>0</v>
      </c>
    </row>
    <row r="121" spans="2:65" s="1" customFormat="1" ht="16.5" customHeight="1">
      <c r="B121" s="133"/>
      <c r="C121" s="134" t="s">
        <v>160</v>
      </c>
      <c r="D121" s="134" t="s">
        <v>121</v>
      </c>
      <c r="E121" s="135" t="s">
        <v>164</v>
      </c>
      <c r="F121" s="136" t="s">
        <v>165</v>
      </c>
      <c r="G121" s="137" t="s">
        <v>124</v>
      </c>
      <c r="H121" s="138">
        <v>16.26</v>
      </c>
      <c r="I121" s="139"/>
      <c r="J121" s="140">
        <f>ROUND(I121*H121,2)</f>
        <v>0</v>
      </c>
      <c r="K121" s="136" t="s">
        <v>125</v>
      </c>
      <c r="L121" s="29"/>
      <c r="M121" s="141" t="s">
        <v>1</v>
      </c>
      <c r="N121" s="142" t="s">
        <v>38</v>
      </c>
      <c r="O121" s="48"/>
      <c r="P121" s="143">
        <f>O121*H121</f>
        <v>0</v>
      </c>
      <c r="Q121" s="143">
        <v>0.00013</v>
      </c>
      <c r="R121" s="143">
        <f>Q121*H121</f>
        <v>0.0021138</v>
      </c>
      <c r="S121" s="143">
        <v>0</v>
      </c>
      <c r="T121" s="144">
        <f>S121*H121</f>
        <v>0</v>
      </c>
      <c r="AR121" s="15" t="s">
        <v>126</v>
      </c>
      <c r="AT121" s="15" t="s">
        <v>121</v>
      </c>
      <c r="AU121" s="15" t="s">
        <v>74</v>
      </c>
      <c r="AY121" s="15" t="s">
        <v>118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5" t="s">
        <v>72</v>
      </c>
      <c r="BK121" s="145">
        <f>ROUND(I121*H121,2)</f>
        <v>0</v>
      </c>
      <c r="BL121" s="15" t="s">
        <v>126</v>
      </c>
      <c r="BM121" s="15" t="s">
        <v>166</v>
      </c>
    </row>
    <row r="122" spans="2:65" s="1" customFormat="1" ht="16.5" customHeight="1">
      <c r="B122" s="133"/>
      <c r="C122" s="134" t="s">
        <v>162</v>
      </c>
      <c r="D122" s="134" t="s">
        <v>121</v>
      </c>
      <c r="E122" s="135" t="s">
        <v>167</v>
      </c>
      <c r="F122" s="136" t="s">
        <v>168</v>
      </c>
      <c r="G122" s="137" t="s">
        <v>124</v>
      </c>
      <c r="H122" s="138">
        <v>16.34</v>
      </c>
      <c r="I122" s="139"/>
      <c r="J122" s="140">
        <f>ROUND(I122*H122,2)</f>
        <v>0</v>
      </c>
      <c r="K122" s="136" t="s">
        <v>125</v>
      </c>
      <c r="L122" s="29"/>
      <c r="M122" s="141" t="s">
        <v>1</v>
      </c>
      <c r="N122" s="142" t="s">
        <v>38</v>
      </c>
      <c r="O122" s="48"/>
      <c r="P122" s="143">
        <f>O122*H122</f>
        <v>0</v>
      </c>
      <c r="Q122" s="143">
        <v>4E-05</v>
      </c>
      <c r="R122" s="143">
        <f>Q122*H122</f>
        <v>0.0006536000000000001</v>
      </c>
      <c r="S122" s="143">
        <v>0</v>
      </c>
      <c r="T122" s="144">
        <f>S122*H122</f>
        <v>0</v>
      </c>
      <c r="AR122" s="15" t="s">
        <v>126</v>
      </c>
      <c r="AT122" s="15" t="s">
        <v>121</v>
      </c>
      <c r="AU122" s="15" t="s">
        <v>74</v>
      </c>
      <c r="AY122" s="15" t="s">
        <v>118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5" t="s">
        <v>72</v>
      </c>
      <c r="BK122" s="145">
        <f>ROUND(I122*H122,2)</f>
        <v>0</v>
      </c>
      <c r="BL122" s="15" t="s">
        <v>126</v>
      </c>
      <c r="BM122" s="15" t="s">
        <v>169</v>
      </c>
    </row>
    <row r="123" spans="2:51" s="12" customFormat="1" ht="10">
      <c r="B123" s="154"/>
      <c r="D123" s="147" t="s">
        <v>128</v>
      </c>
      <c r="E123" s="155" t="s">
        <v>1</v>
      </c>
      <c r="F123" s="156" t="s">
        <v>170</v>
      </c>
      <c r="H123" s="157">
        <v>16.34</v>
      </c>
      <c r="I123" s="158"/>
      <c r="L123" s="154"/>
      <c r="M123" s="159"/>
      <c r="N123" s="160"/>
      <c r="O123" s="160"/>
      <c r="P123" s="160"/>
      <c r="Q123" s="160"/>
      <c r="R123" s="160"/>
      <c r="S123" s="160"/>
      <c r="T123" s="161"/>
      <c r="AT123" s="155" t="s">
        <v>128</v>
      </c>
      <c r="AU123" s="155" t="s">
        <v>74</v>
      </c>
      <c r="AV123" s="12" t="s">
        <v>74</v>
      </c>
      <c r="AW123" s="12" t="s">
        <v>30</v>
      </c>
      <c r="AX123" s="12" t="s">
        <v>67</v>
      </c>
      <c r="AY123" s="155" t="s">
        <v>118</v>
      </c>
    </row>
    <row r="124" spans="2:51" s="13" customFormat="1" ht="10">
      <c r="B124" s="162"/>
      <c r="D124" s="147" t="s">
        <v>128</v>
      </c>
      <c r="E124" s="163" t="s">
        <v>1</v>
      </c>
      <c r="F124" s="164" t="s">
        <v>132</v>
      </c>
      <c r="H124" s="165">
        <v>16.34</v>
      </c>
      <c r="I124" s="166"/>
      <c r="L124" s="162"/>
      <c r="M124" s="167"/>
      <c r="N124" s="168"/>
      <c r="O124" s="168"/>
      <c r="P124" s="168"/>
      <c r="Q124" s="168"/>
      <c r="R124" s="168"/>
      <c r="S124" s="168"/>
      <c r="T124" s="169"/>
      <c r="AT124" s="163" t="s">
        <v>128</v>
      </c>
      <c r="AU124" s="163" t="s">
        <v>74</v>
      </c>
      <c r="AV124" s="13" t="s">
        <v>126</v>
      </c>
      <c r="AW124" s="13" t="s">
        <v>30</v>
      </c>
      <c r="AX124" s="13" t="s">
        <v>72</v>
      </c>
      <c r="AY124" s="163" t="s">
        <v>118</v>
      </c>
    </row>
    <row r="125" spans="2:65" s="1" customFormat="1" ht="16.5" customHeight="1">
      <c r="B125" s="133"/>
      <c r="C125" s="134" t="s">
        <v>171</v>
      </c>
      <c r="D125" s="134" t="s">
        <v>121</v>
      </c>
      <c r="E125" s="135" t="s">
        <v>172</v>
      </c>
      <c r="F125" s="136" t="s">
        <v>173</v>
      </c>
      <c r="G125" s="137" t="s">
        <v>174</v>
      </c>
      <c r="H125" s="138">
        <v>2.7</v>
      </c>
      <c r="I125" s="139"/>
      <c r="J125" s="140">
        <f>ROUND(I125*H125,2)</f>
        <v>0</v>
      </c>
      <c r="K125" s="136" t="s">
        <v>125</v>
      </c>
      <c r="L125" s="29"/>
      <c r="M125" s="141" t="s">
        <v>1</v>
      </c>
      <c r="N125" s="142" t="s">
        <v>38</v>
      </c>
      <c r="O125" s="48"/>
      <c r="P125" s="143">
        <f>O125*H125</f>
        <v>0</v>
      </c>
      <c r="Q125" s="143">
        <v>0</v>
      </c>
      <c r="R125" s="143">
        <f>Q125*H125</f>
        <v>0</v>
      </c>
      <c r="S125" s="143">
        <v>1.8</v>
      </c>
      <c r="T125" s="144">
        <f>S125*H125</f>
        <v>4.86</v>
      </c>
      <c r="AR125" s="15" t="s">
        <v>126</v>
      </c>
      <c r="AT125" s="15" t="s">
        <v>121</v>
      </c>
      <c r="AU125" s="15" t="s">
        <v>74</v>
      </c>
      <c r="AY125" s="15" t="s">
        <v>118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5" t="s">
        <v>72</v>
      </c>
      <c r="BK125" s="145">
        <f>ROUND(I125*H125,2)</f>
        <v>0</v>
      </c>
      <c r="BL125" s="15" t="s">
        <v>126</v>
      </c>
      <c r="BM125" s="15" t="s">
        <v>175</v>
      </c>
    </row>
    <row r="126" spans="2:65" s="1" customFormat="1" ht="16.5" customHeight="1">
      <c r="B126" s="133"/>
      <c r="C126" s="134" t="s">
        <v>176</v>
      </c>
      <c r="D126" s="134" t="s">
        <v>121</v>
      </c>
      <c r="E126" s="135" t="s">
        <v>177</v>
      </c>
      <c r="F126" s="136" t="s">
        <v>178</v>
      </c>
      <c r="G126" s="137" t="s">
        <v>124</v>
      </c>
      <c r="H126" s="138">
        <v>16.34</v>
      </c>
      <c r="I126" s="139"/>
      <c r="J126" s="140">
        <f>ROUND(I126*H126,2)</f>
        <v>0</v>
      </c>
      <c r="K126" s="136" t="s">
        <v>125</v>
      </c>
      <c r="L126" s="29"/>
      <c r="M126" s="141" t="s">
        <v>1</v>
      </c>
      <c r="N126" s="142" t="s">
        <v>38</v>
      </c>
      <c r="O126" s="48"/>
      <c r="P126" s="143">
        <f>O126*H126</f>
        <v>0</v>
      </c>
      <c r="Q126" s="143">
        <v>0</v>
      </c>
      <c r="R126" s="143">
        <f>Q126*H126</f>
        <v>0</v>
      </c>
      <c r="S126" s="143">
        <v>0.035</v>
      </c>
      <c r="T126" s="144">
        <f>S126*H126</f>
        <v>0.5719000000000001</v>
      </c>
      <c r="AR126" s="15" t="s">
        <v>126</v>
      </c>
      <c r="AT126" s="15" t="s">
        <v>121</v>
      </c>
      <c r="AU126" s="15" t="s">
        <v>74</v>
      </c>
      <c r="AY126" s="15" t="s">
        <v>118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5" t="s">
        <v>72</v>
      </c>
      <c r="BK126" s="145">
        <f>ROUND(I126*H126,2)</f>
        <v>0</v>
      </c>
      <c r="BL126" s="15" t="s">
        <v>126</v>
      </c>
      <c r="BM126" s="15" t="s">
        <v>179</v>
      </c>
    </row>
    <row r="127" spans="2:65" s="1" customFormat="1" ht="16.5" customHeight="1">
      <c r="B127" s="133"/>
      <c r="C127" s="134" t="s">
        <v>180</v>
      </c>
      <c r="D127" s="134" t="s">
        <v>121</v>
      </c>
      <c r="E127" s="135" t="s">
        <v>181</v>
      </c>
      <c r="F127" s="136" t="s">
        <v>182</v>
      </c>
      <c r="G127" s="137" t="s">
        <v>183</v>
      </c>
      <c r="H127" s="138">
        <v>36.6</v>
      </c>
      <c r="I127" s="139"/>
      <c r="J127" s="140">
        <f>ROUND(I127*H127,2)</f>
        <v>0</v>
      </c>
      <c r="K127" s="136" t="s">
        <v>125</v>
      </c>
      <c r="L127" s="29"/>
      <c r="M127" s="141" t="s">
        <v>1</v>
      </c>
      <c r="N127" s="142" t="s">
        <v>38</v>
      </c>
      <c r="O127" s="48"/>
      <c r="P127" s="143">
        <f>O127*H127</f>
        <v>0</v>
      </c>
      <c r="Q127" s="143">
        <v>0</v>
      </c>
      <c r="R127" s="143">
        <f>Q127*H127</f>
        <v>0</v>
      </c>
      <c r="S127" s="143">
        <v>0.013</v>
      </c>
      <c r="T127" s="144">
        <f>S127*H127</f>
        <v>0.4758</v>
      </c>
      <c r="AR127" s="15" t="s">
        <v>126</v>
      </c>
      <c r="AT127" s="15" t="s">
        <v>121</v>
      </c>
      <c r="AU127" s="15" t="s">
        <v>74</v>
      </c>
      <c r="AY127" s="15" t="s">
        <v>118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5" t="s">
        <v>72</v>
      </c>
      <c r="BK127" s="145">
        <f>ROUND(I127*H127,2)</f>
        <v>0</v>
      </c>
      <c r="BL127" s="15" t="s">
        <v>126</v>
      </c>
      <c r="BM127" s="15" t="s">
        <v>184</v>
      </c>
    </row>
    <row r="128" spans="2:51" s="12" customFormat="1" ht="10">
      <c r="B128" s="154"/>
      <c r="D128" s="147" t="s">
        <v>128</v>
      </c>
      <c r="E128" s="155" t="s">
        <v>1</v>
      </c>
      <c r="F128" s="156" t="s">
        <v>185</v>
      </c>
      <c r="H128" s="157">
        <v>36.6</v>
      </c>
      <c r="I128" s="158"/>
      <c r="L128" s="154"/>
      <c r="M128" s="159"/>
      <c r="N128" s="160"/>
      <c r="O128" s="160"/>
      <c r="P128" s="160"/>
      <c r="Q128" s="160"/>
      <c r="R128" s="160"/>
      <c r="S128" s="160"/>
      <c r="T128" s="161"/>
      <c r="AT128" s="155" t="s">
        <v>128</v>
      </c>
      <c r="AU128" s="155" t="s">
        <v>74</v>
      </c>
      <c r="AV128" s="12" t="s">
        <v>74</v>
      </c>
      <c r="AW128" s="12" t="s">
        <v>30</v>
      </c>
      <c r="AX128" s="12" t="s">
        <v>67</v>
      </c>
      <c r="AY128" s="155" t="s">
        <v>118</v>
      </c>
    </row>
    <row r="129" spans="2:51" s="13" customFormat="1" ht="10">
      <c r="B129" s="162"/>
      <c r="D129" s="147" t="s">
        <v>128</v>
      </c>
      <c r="E129" s="163" t="s">
        <v>1</v>
      </c>
      <c r="F129" s="164" t="s">
        <v>132</v>
      </c>
      <c r="H129" s="165">
        <v>36.6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128</v>
      </c>
      <c r="AU129" s="163" t="s">
        <v>74</v>
      </c>
      <c r="AV129" s="13" t="s">
        <v>126</v>
      </c>
      <c r="AW129" s="13" t="s">
        <v>30</v>
      </c>
      <c r="AX129" s="13" t="s">
        <v>72</v>
      </c>
      <c r="AY129" s="163" t="s">
        <v>118</v>
      </c>
    </row>
    <row r="130" spans="2:65" s="1" customFormat="1" ht="16.5" customHeight="1">
      <c r="B130" s="133"/>
      <c r="C130" s="134" t="s">
        <v>186</v>
      </c>
      <c r="D130" s="134" t="s">
        <v>121</v>
      </c>
      <c r="E130" s="135" t="s">
        <v>187</v>
      </c>
      <c r="F130" s="136" t="s">
        <v>188</v>
      </c>
      <c r="G130" s="137" t="s">
        <v>124</v>
      </c>
      <c r="H130" s="138">
        <v>49.439</v>
      </c>
      <c r="I130" s="139"/>
      <c r="J130" s="140">
        <f>ROUND(I130*H130,2)</f>
        <v>0</v>
      </c>
      <c r="K130" s="136" t="s">
        <v>125</v>
      </c>
      <c r="L130" s="29"/>
      <c r="M130" s="141" t="s">
        <v>1</v>
      </c>
      <c r="N130" s="142" t="s">
        <v>38</v>
      </c>
      <c r="O130" s="48"/>
      <c r="P130" s="143">
        <f>O130*H130</f>
        <v>0</v>
      </c>
      <c r="Q130" s="143">
        <v>0</v>
      </c>
      <c r="R130" s="143">
        <f>Q130*H130</f>
        <v>0</v>
      </c>
      <c r="S130" s="143">
        <v>0.046</v>
      </c>
      <c r="T130" s="144">
        <f>S130*H130</f>
        <v>2.274194</v>
      </c>
      <c r="AR130" s="15" t="s">
        <v>126</v>
      </c>
      <c r="AT130" s="15" t="s">
        <v>121</v>
      </c>
      <c r="AU130" s="15" t="s">
        <v>74</v>
      </c>
      <c r="AY130" s="15" t="s">
        <v>118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72</v>
      </c>
      <c r="BK130" s="145">
        <f>ROUND(I130*H130,2)</f>
        <v>0</v>
      </c>
      <c r="BL130" s="15" t="s">
        <v>126</v>
      </c>
      <c r="BM130" s="15" t="s">
        <v>189</v>
      </c>
    </row>
    <row r="131" spans="2:51" s="11" customFormat="1" ht="10">
      <c r="B131" s="146"/>
      <c r="D131" s="147" t="s">
        <v>128</v>
      </c>
      <c r="E131" s="148" t="s">
        <v>1</v>
      </c>
      <c r="F131" s="149" t="s">
        <v>129</v>
      </c>
      <c r="H131" s="148" t="s">
        <v>1</v>
      </c>
      <c r="I131" s="150"/>
      <c r="L131" s="146"/>
      <c r="M131" s="151"/>
      <c r="N131" s="152"/>
      <c r="O131" s="152"/>
      <c r="P131" s="152"/>
      <c r="Q131" s="152"/>
      <c r="R131" s="152"/>
      <c r="S131" s="152"/>
      <c r="T131" s="153"/>
      <c r="AT131" s="148" t="s">
        <v>128</v>
      </c>
      <c r="AU131" s="148" t="s">
        <v>74</v>
      </c>
      <c r="AV131" s="11" t="s">
        <v>72</v>
      </c>
      <c r="AW131" s="11" t="s">
        <v>30</v>
      </c>
      <c r="AX131" s="11" t="s">
        <v>67</v>
      </c>
      <c r="AY131" s="148" t="s">
        <v>118</v>
      </c>
    </row>
    <row r="132" spans="2:51" s="12" customFormat="1" ht="10">
      <c r="B132" s="154"/>
      <c r="D132" s="147" t="s">
        <v>128</v>
      </c>
      <c r="E132" s="155" t="s">
        <v>1</v>
      </c>
      <c r="F132" s="156" t="s">
        <v>138</v>
      </c>
      <c r="H132" s="157">
        <v>24.911</v>
      </c>
      <c r="I132" s="158"/>
      <c r="L132" s="154"/>
      <c r="M132" s="159"/>
      <c r="N132" s="160"/>
      <c r="O132" s="160"/>
      <c r="P132" s="160"/>
      <c r="Q132" s="160"/>
      <c r="R132" s="160"/>
      <c r="S132" s="160"/>
      <c r="T132" s="161"/>
      <c r="AT132" s="155" t="s">
        <v>128</v>
      </c>
      <c r="AU132" s="155" t="s">
        <v>74</v>
      </c>
      <c r="AV132" s="12" t="s">
        <v>74</v>
      </c>
      <c r="AW132" s="12" t="s">
        <v>30</v>
      </c>
      <c r="AX132" s="12" t="s">
        <v>67</v>
      </c>
      <c r="AY132" s="155" t="s">
        <v>118</v>
      </c>
    </row>
    <row r="133" spans="2:51" s="11" customFormat="1" ht="10">
      <c r="B133" s="146"/>
      <c r="D133" s="147" t="s">
        <v>128</v>
      </c>
      <c r="E133" s="148" t="s">
        <v>1</v>
      </c>
      <c r="F133" s="149" t="s">
        <v>131</v>
      </c>
      <c r="H133" s="148" t="s">
        <v>1</v>
      </c>
      <c r="I133" s="150"/>
      <c r="L133" s="146"/>
      <c r="M133" s="151"/>
      <c r="N133" s="152"/>
      <c r="O133" s="152"/>
      <c r="P133" s="152"/>
      <c r="Q133" s="152"/>
      <c r="R133" s="152"/>
      <c r="S133" s="152"/>
      <c r="T133" s="153"/>
      <c r="AT133" s="148" t="s">
        <v>128</v>
      </c>
      <c r="AU133" s="148" t="s">
        <v>74</v>
      </c>
      <c r="AV133" s="11" t="s">
        <v>72</v>
      </c>
      <c r="AW133" s="11" t="s">
        <v>30</v>
      </c>
      <c r="AX133" s="11" t="s">
        <v>67</v>
      </c>
      <c r="AY133" s="148" t="s">
        <v>118</v>
      </c>
    </row>
    <row r="134" spans="2:51" s="12" customFormat="1" ht="10">
      <c r="B134" s="154"/>
      <c r="D134" s="147" t="s">
        <v>128</v>
      </c>
      <c r="E134" s="155" t="s">
        <v>1</v>
      </c>
      <c r="F134" s="156" t="s">
        <v>139</v>
      </c>
      <c r="H134" s="157">
        <v>24.528</v>
      </c>
      <c r="I134" s="158"/>
      <c r="L134" s="154"/>
      <c r="M134" s="159"/>
      <c r="N134" s="160"/>
      <c r="O134" s="160"/>
      <c r="P134" s="160"/>
      <c r="Q134" s="160"/>
      <c r="R134" s="160"/>
      <c r="S134" s="160"/>
      <c r="T134" s="161"/>
      <c r="AT134" s="155" t="s">
        <v>128</v>
      </c>
      <c r="AU134" s="155" t="s">
        <v>74</v>
      </c>
      <c r="AV134" s="12" t="s">
        <v>74</v>
      </c>
      <c r="AW134" s="12" t="s">
        <v>30</v>
      </c>
      <c r="AX134" s="12" t="s">
        <v>67</v>
      </c>
      <c r="AY134" s="155" t="s">
        <v>118</v>
      </c>
    </row>
    <row r="135" spans="2:51" s="13" customFormat="1" ht="10">
      <c r="B135" s="162"/>
      <c r="D135" s="147" t="s">
        <v>128</v>
      </c>
      <c r="E135" s="163" t="s">
        <v>1</v>
      </c>
      <c r="F135" s="164" t="s">
        <v>132</v>
      </c>
      <c r="H135" s="165">
        <v>49.439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128</v>
      </c>
      <c r="AU135" s="163" t="s">
        <v>74</v>
      </c>
      <c r="AV135" s="13" t="s">
        <v>126</v>
      </c>
      <c r="AW135" s="13" t="s">
        <v>30</v>
      </c>
      <c r="AX135" s="13" t="s">
        <v>72</v>
      </c>
      <c r="AY135" s="163" t="s">
        <v>118</v>
      </c>
    </row>
    <row r="136" spans="2:65" s="1" customFormat="1" ht="16.5" customHeight="1">
      <c r="B136" s="133"/>
      <c r="C136" s="134" t="s">
        <v>190</v>
      </c>
      <c r="D136" s="134" t="s">
        <v>121</v>
      </c>
      <c r="E136" s="135" t="s">
        <v>191</v>
      </c>
      <c r="F136" s="136" t="s">
        <v>192</v>
      </c>
      <c r="G136" s="137" t="s">
        <v>124</v>
      </c>
      <c r="H136" s="138">
        <v>73.78</v>
      </c>
      <c r="I136" s="139"/>
      <c r="J136" s="140">
        <f>ROUND(I136*H136,2)</f>
        <v>0</v>
      </c>
      <c r="K136" s="136" t="s">
        <v>125</v>
      </c>
      <c r="L136" s="29"/>
      <c r="M136" s="141" t="s">
        <v>1</v>
      </c>
      <c r="N136" s="142" t="s">
        <v>38</v>
      </c>
      <c r="O136" s="48"/>
      <c r="P136" s="143">
        <f>O136*H136</f>
        <v>0</v>
      </c>
      <c r="Q136" s="143">
        <v>0</v>
      </c>
      <c r="R136" s="143">
        <f>Q136*H136</f>
        <v>0</v>
      </c>
      <c r="S136" s="143">
        <v>0.068</v>
      </c>
      <c r="T136" s="144">
        <f>S136*H136</f>
        <v>5.017040000000001</v>
      </c>
      <c r="AR136" s="15" t="s">
        <v>126</v>
      </c>
      <c r="AT136" s="15" t="s">
        <v>121</v>
      </c>
      <c r="AU136" s="15" t="s">
        <v>74</v>
      </c>
      <c r="AY136" s="15" t="s">
        <v>118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5" t="s">
        <v>72</v>
      </c>
      <c r="BK136" s="145">
        <f>ROUND(I136*H136,2)</f>
        <v>0</v>
      </c>
      <c r="BL136" s="15" t="s">
        <v>126</v>
      </c>
      <c r="BM136" s="15" t="s">
        <v>193</v>
      </c>
    </row>
    <row r="137" spans="2:63" s="10" customFormat="1" ht="22.75" customHeight="1">
      <c r="B137" s="120"/>
      <c r="D137" s="121" t="s">
        <v>66</v>
      </c>
      <c r="E137" s="131" t="s">
        <v>194</v>
      </c>
      <c r="F137" s="131" t="s">
        <v>195</v>
      </c>
      <c r="I137" s="123"/>
      <c r="J137" s="132">
        <f>BK137</f>
        <v>0</v>
      </c>
      <c r="L137" s="120"/>
      <c r="M137" s="125"/>
      <c r="N137" s="126"/>
      <c r="O137" s="126"/>
      <c r="P137" s="127">
        <f>SUM(P138:P143)</f>
        <v>0</v>
      </c>
      <c r="Q137" s="126"/>
      <c r="R137" s="127">
        <f>SUM(R138:R143)</f>
        <v>0</v>
      </c>
      <c r="S137" s="126"/>
      <c r="T137" s="128">
        <f>SUM(T138:T143)</f>
        <v>0</v>
      </c>
      <c r="AR137" s="121" t="s">
        <v>72</v>
      </c>
      <c r="AT137" s="129" t="s">
        <v>66</v>
      </c>
      <c r="AU137" s="129" t="s">
        <v>72</v>
      </c>
      <c r="AY137" s="121" t="s">
        <v>118</v>
      </c>
      <c r="BK137" s="130">
        <f>SUM(BK138:BK143)</f>
        <v>0</v>
      </c>
    </row>
    <row r="138" spans="2:65" s="1" customFormat="1" ht="16.5" customHeight="1">
      <c r="B138" s="133"/>
      <c r="C138" s="134" t="s">
        <v>8</v>
      </c>
      <c r="D138" s="134" t="s">
        <v>121</v>
      </c>
      <c r="E138" s="135" t="s">
        <v>196</v>
      </c>
      <c r="F138" s="136" t="s">
        <v>197</v>
      </c>
      <c r="G138" s="137" t="s">
        <v>198</v>
      </c>
      <c r="H138" s="138">
        <v>13.504</v>
      </c>
      <c r="I138" s="139"/>
      <c r="J138" s="140">
        <f>ROUND(I138*H138,2)</f>
        <v>0</v>
      </c>
      <c r="K138" s="136" t="s">
        <v>125</v>
      </c>
      <c r="L138" s="29"/>
      <c r="M138" s="141" t="s">
        <v>1</v>
      </c>
      <c r="N138" s="142" t="s">
        <v>38</v>
      </c>
      <c r="O138" s="48"/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5" t="s">
        <v>126</v>
      </c>
      <c r="AT138" s="15" t="s">
        <v>121</v>
      </c>
      <c r="AU138" s="15" t="s">
        <v>74</v>
      </c>
      <c r="AY138" s="15" t="s">
        <v>118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5" t="s">
        <v>72</v>
      </c>
      <c r="BK138" s="145">
        <f>ROUND(I138*H138,2)</f>
        <v>0</v>
      </c>
      <c r="BL138" s="15" t="s">
        <v>126</v>
      </c>
      <c r="BM138" s="15" t="s">
        <v>199</v>
      </c>
    </row>
    <row r="139" spans="2:65" s="1" customFormat="1" ht="16.5" customHeight="1">
      <c r="B139" s="133"/>
      <c r="C139" s="134" t="s">
        <v>200</v>
      </c>
      <c r="D139" s="134" t="s">
        <v>121</v>
      </c>
      <c r="E139" s="135" t="s">
        <v>201</v>
      </c>
      <c r="F139" s="136" t="s">
        <v>202</v>
      </c>
      <c r="G139" s="137" t="s">
        <v>198</v>
      </c>
      <c r="H139" s="138">
        <v>13.504</v>
      </c>
      <c r="I139" s="139"/>
      <c r="J139" s="140">
        <f>ROUND(I139*H139,2)</f>
        <v>0</v>
      </c>
      <c r="K139" s="136" t="s">
        <v>125</v>
      </c>
      <c r="L139" s="29"/>
      <c r="M139" s="141" t="s">
        <v>1</v>
      </c>
      <c r="N139" s="142" t="s">
        <v>38</v>
      </c>
      <c r="O139" s="48"/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5" t="s">
        <v>126</v>
      </c>
      <c r="AT139" s="15" t="s">
        <v>121</v>
      </c>
      <c r="AU139" s="15" t="s">
        <v>74</v>
      </c>
      <c r="AY139" s="15" t="s">
        <v>118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5" t="s">
        <v>72</v>
      </c>
      <c r="BK139" s="145">
        <f>ROUND(I139*H139,2)</f>
        <v>0</v>
      </c>
      <c r="BL139" s="15" t="s">
        <v>126</v>
      </c>
      <c r="BM139" s="15" t="s">
        <v>203</v>
      </c>
    </row>
    <row r="140" spans="2:65" s="1" customFormat="1" ht="16.5" customHeight="1">
      <c r="B140" s="133"/>
      <c r="C140" s="134" t="s">
        <v>204</v>
      </c>
      <c r="D140" s="134" t="s">
        <v>121</v>
      </c>
      <c r="E140" s="135" t="s">
        <v>205</v>
      </c>
      <c r="F140" s="136" t="s">
        <v>206</v>
      </c>
      <c r="G140" s="137" t="s">
        <v>198</v>
      </c>
      <c r="H140" s="138">
        <v>135.04</v>
      </c>
      <c r="I140" s="139"/>
      <c r="J140" s="140">
        <f>ROUND(I140*H140,2)</f>
        <v>0</v>
      </c>
      <c r="K140" s="136" t="s">
        <v>125</v>
      </c>
      <c r="L140" s="29"/>
      <c r="M140" s="141" t="s">
        <v>1</v>
      </c>
      <c r="N140" s="142" t="s">
        <v>38</v>
      </c>
      <c r="O140" s="48"/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5" t="s">
        <v>126</v>
      </c>
      <c r="AT140" s="15" t="s">
        <v>121</v>
      </c>
      <c r="AU140" s="15" t="s">
        <v>74</v>
      </c>
      <c r="AY140" s="15" t="s">
        <v>118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5" t="s">
        <v>72</v>
      </c>
      <c r="BK140" s="145">
        <f>ROUND(I140*H140,2)</f>
        <v>0</v>
      </c>
      <c r="BL140" s="15" t="s">
        <v>126</v>
      </c>
      <c r="BM140" s="15" t="s">
        <v>207</v>
      </c>
    </row>
    <row r="141" spans="2:51" s="12" customFormat="1" ht="10">
      <c r="B141" s="154"/>
      <c r="D141" s="147" t="s">
        <v>128</v>
      </c>
      <c r="E141" s="155" t="s">
        <v>1</v>
      </c>
      <c r="F141" s="156" t="s">
        <v>208</v>
      </c>
      <c r="H141" s="157">
        <v>135.04</v>
      </c>
      <c r="I141" s="158"/>
      <c r="L141" s="154"/>
      <c r="M141" s="159"/>
      <c r="N141" s="160"/>
      <c r="O141" s="160"/>
      <c r="P141" s="160"/>
      <c r="Q141" s="160"/>
      <c r="R141" s="160"/>
      <c r="S141" s="160"/>
      <c r="T141" s="161"/>
      <c r="AT141" s="155" t="s">
        <v>128</v>
      </c>
      <c r="AU141" s="155" t="s">
        <v>74</v>
      </c>
      <c r="AV141" s="12" t="s">
        <v>74</v>
      </c>
      <c r="AW141" s="12" t="s">
        <v>30</v>
      </c>
      <c r="AX141" s="12" t="s">
        <v>67</v>
      </c>
      <c r="AY141" s="155" t="s">
        <v>118</v>
      </c>
    </row>
    <row r="142" spans="2:51" s="13" customFormat="1" ht="10">
      <c r="B142" s="162"/>
      <c r="D142" s="147" t="s">
        <v>128</v>
      </c>
      <c r="E142" s="163" t="s">
        <v>1</v>
      </c>
      <c r="F142" s="164" t="s">
        <v>132</v>
      </c>
      <c r="H142" s="165">
        <v>135.04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128</v>
      </c>
      <c r="AU142" s="163" t="s">
        <v>74</v>
      </c>
      <c r="AV142" s="13" t="s">
        <v>126</v>
      </c>
      <c r="AW142" s="13" t="s">
        <v>30</v>
      </c>
      <c r="AX142" s="13" t="s">
        <v>72</v>
      </c>
      <c r="AY142" s="163" t="s">
        <v>118</v>
      </c>
    </row>
    <row r="143" spans="2:65" s="1" customFormat="1" ht="16.5" customHeight="1">
      <c r="B143" s="133"/>
      <c r="C143" s="134" t="s">
        <v>209</v>
      </c>
      <c r="D143" s="134" t="s">
        <v>121</v>
      </c>
      <c r="E143" s="135" t="s">
        <v>210</v>
      </c>
      <c r="F143" s="136" t="s">
        <v>211</v>
      </c>
      <c r="G143" s="137" t="s">
        <v>198</v>
      </c>
      <c r="H143" s="138">
        <v>13.504</v>
      </c>
      <c r="I143" s="139"/>
      <c r="J143" s="140">
        <f>ROUND(I143*H143,2)</f>
        <v>0</v>
      </c>
      <c r="K143" s="136" t="s">
        <v>125</v>
      </c>
      <c r="L143" s="29"/>
      <c r="M143" s="141" t="s">
        <v>1</v>
      </c>
      <c r="N143" s="142" t="s">
        <v>38</v>
      </c>
      <c r="O143" s="48"/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5" t="s">
        <v>126</v>
      </c>
      <c r="AT143" s="15" t="s">
        <v>121</v>
      </c>
      <c r="AU143" s="15" t="s">
        <v>74</v>
      </c>
      <c r="AY143" s="15" t="s">
        <v>118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5" t="s">
        <v>72</v>
      </c>
      <c r="BK143" s="145">
        <f>ROUND(I143*H143,2)</f>
        <v>0</v>
      </c>
      <c r="BL143" s="15" t="s">
        <v>126</v>
      </c>
      <c r="BM143" s="15" t="s">
        <v>212</v>
      </c>
    </row>
    <row r="144" spans="2:63" s="10" customFormat="1" ht="22.75" customHeight="1">
      <c r="B144" s="120"/>
      <c r="D144" s="121" t="s">
        <v>66</v>
      </c>
      <c r="E144" s="131" t="s">
        <v>213</v>
      </c>
      <c r="F144" s="131" t="s">
        <v>214</v>
      </c>
      <c r="I144" s="123"/>
      <c r="J144" s="132">
        <f>BK144</f>
        <v>0</v>
      </c>
      <c r="L144" s="120"/>
      <c r="M144" s="125"/>
      <c r="N144" s="126"/>
      <c r="O144" s="126"/>
      <c r="P144" s="127">
        <f>P145</f>
        <v>0</v>
      </c>
      <c r="Q144" s="126"/>
      <c r="R144" s="127">
        <f>R145</f>
        <v>0</v>
      </c>
      <c r="S144" s="126"/>
      <c r="T144" s="128">
        <f>T145</f>
        <v>0</v>
      </c>
      <c r="AR144" s="121" t="s">
        <v>72</v>
      </c>
      <c r="AT144" s="129" t="s">
        <v>66</v>
      </c>
      <c r="AU144" s="129" t="s">
        <v>72</v>
      </c>
      <c r="AY144" s="121" t="s">
        <v>118</v>
      </c>
      <c r="BK144" s="130">
        <f>BK145</f>
        <v>0</v>
      </c>
    </row>
    <row r="145" spans="2:65" s="1" customFormat="1" ht="16.5" customHeight="1">
      <c r="B145" s="133"/>
      <c r="C145" s="134" t="s">
        <v>215</v>
      </c>
      <c r="D145" s="134" t="s">
        <v>121</v>
      </c>
      <c r="E145" s="135" t="s">
        <v>216</v>
      </c>
      <c r="F145" s="136" t="s">
        <v>217</v>
      </c>
      <c r="G145" s="137" t="s">
        <v>198</v>
      </c>
      <c r="H145" s="138">
        <v>2.142</v>
      </c>
      <c r="I145" s="139"/>
      <c r="J145" s="140">
        <f>ROUND(I145*H145,2)</f>
        <v>0</v>
      </c>
      <c r="K145" s="136" t="s">
        <v>125</v>
      </c>
      <c r="L145" s="29"/>
      <c r="M145" s="141" t="s">
        <v>1</v>
      </c>
      <c r="N145" s="142" t="s">
        <v>38</v>
      </c>
      <c r="O145" s="48"/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5" t="s">
        <v>126</v>
      </c>
      <c r="AT145" s="15" t="s">
        <v>121</v>
      </c>
      <c r="AU145" s="15" t="s">
        <v>74</v>
      </c>
      <c r="AY145" s="15" t="s">
        <v>118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5" t="s">
        <v>72</v>
      </c>
      <c r="BK145" s="145">
        <f>ROUND(I145*H145,2)</f>
        <v>0</v>
      </c>
      <c r="BL145" s="15" t="s">
        <v>126</v>
      </c>
      <c r="BM145" s="15" t="s">
        <v>218</v>
      </c>
    </row>
    <row r="146" spans="2:63" s="10" customFormat="1" ht="25.9" customHeight="1">
      <c r="B146" s="120"/>
      <c r="D146" s="121" t="s">
        <v>66</v>
      </c>
      <c r="E146" s="122" t="s">
        <v>219</v>
      </c>
      <c r="F146" s="122" t="s">
        <v>220</v>
      </c>
      <c r="I146" s="123"/>
      <c r="J146" s="124">
        <f>BK146</f>
        <v>0</v>
      </c>
      <c r="L146" s="120"/>
      <c r="M146" s="125"/>
      <c r="N146" s="126"/>
      <c r="O146" s="126"/>
      <c r="P146" s="127">
        <f>P147+P156+P162+P167+P169+P176+P178+P181+P184+P192+P207+P209</f>
        <v>0</v>
      </c>
      <c r="Q146" s="126"/>
      <c r="R146" s="127">
        <f>R147+R156+R162+R167+R169+R176+R178+R181+R184+R192+R207+R209</f>
        <v>2.5798518</v>
      </c>
      <c r="S146" s="126"/>
      <c r="T146" s="128">
        <f>T147+T156+T162+T167+T169+T176+T178+T181+T184+T192+T207+T209</f>
        <v>0.30546</v>
      </c>
      <c r="AR146" s="121" t="s">
        <v>74</v>
      </c>
      <c r="AT146" s="129" t="s">
        <v>66</v>
      </c>
      <c r="AU146" s="129" t="s">
        <v>67</v>
      </c>
      <c r="AY146" s="121" t="s">
        <v>118</v>
      </c>
      <c r="BK146" s="130">
        <f>BK147+BK156+BK162+BK167+BK169+BK176+BK178+BK181+BK184+BK192+BK207+BK209</f>
        <v>0</v>
      </c>
    </row>
    <row r="147" spans="2:63" s="10" customFormat="1" ht="22.75" customHeight="1">
      <c r="B147" s="120"/>
      <c r="D147" s="121" t="s">
        <v>66</v>
      </c>
      <c r="E147" s="131" t="s">
        <v>221</v>
      </c>
      <c r="F147" s="131" t="s">
        <v>222</v>
      </c>
      <c r="I147" s="123"/>
      <c r="J147" s="132">
        <f>BK147</f>
        <v>0</v>
      </c>
      <c r="L147" s="120"/>
      <c r="M147" s="125"/>
      <c r="N147" s="126"/>
      <c r="O147" s="126"/>
      <c r="P147" s="127">
        <f>SUM(P148:P155)</f>
        <v>0</v>
      </c>
      <c r="Q147" s="126"/>
      <c r="R147" s="127">
        <f>SUM(R148:R155)</f>
        <v>0.057712</v>
      </c>
      <c r="S147" s="126"/>
      <c r="T147" s="128">
        <f>SUM(T148:T155)</f>
        <v>0.020999999999999998</v>
      </c>
      <c r="AR147" s="121" t="s">
        <v>74</v>
      </c>
      <c r="AT147" s="129" t="s">
        <v>66</v>
      </c>
      <c r="AU147" s="129" t="s">
        <v>72</v>
      </c>
      <c r="AY147" s="121" t="s">
        <v>118</v>
      </c>
      <c r="BK147" s="130">
        <f>SUM(BK148:BK155)</f>
        <v>0</v>
      </c>
    </row>
    <row r="148" spans="2:65" s="1" customFormat="1" ht="16.5" customHeight="1">
      <c r="B148" s="133"/>
      <c r="C148" s="134" t="s">
        <v>223</v>
      </c>
      <c r="D148" s="134" t="s">
        <v>121</v>
      </c>
      <c r="E148" s="135" t="s">
        <v>224</v>
      </c>
      <c r="F148" s="136" t="s">
        <v>225</v>
      </c>
      <c r="G148" s="137" t="s">
        <v>183</v>
      </c>
      <c r="H148" s="138">
        <v>10</v>
      </c>
      <c r="I148" s="139"/>
      <c r="J148" s="140">
        <f aca="true" t="shared" si="0" ref="J148:J155">ROUND(I148*H148,2)</f>
        <v>0</v>
      </c>
      <c r="K148" s="136" t="s">
        <v>125</v>
      </c>
      <c r="L148" s="29"/>
      <c r="M148" s="141" t="s">
        <v>1</v>
      </c>
      <c r="N148" s="142" t="s">
        <v>38</v>
      </c>
      <c r="O148" s="48"/>
      <c r="P148" s="143">
        <f aca="true" t="shared" si="1" ref="P148:P155">O148*H148</f>
        <v>0</v>
      </c>
      <c r="Q148" s="143">
        <v>0</v>
      </c>
      <c r="R148" s="143">
        <f aca="true" t="shared" si="2" ref="R148:R155">Q148*H148</f>
        <v>0</v>
      </c>
      <c r="S148" s="143">
        <v>0.0021</v>
      </c>
      <c r="T148" s="144">
        <f aca="true" t="shared" si="3" ref="T148:T155">S148*H148</f>
        <v>0.020999999999999998</v>
      </c>
      <c r="AR148" s="15" t="s">
        <v>200</v>
      </c>
      <c r="AT148" s="15" t="s">
        <v>121</v>
      </c>
      <c r="AU148" s="15" t="s">
        <v>74</v>
      </c>
      <c r="AY148" s="15" t="s">
        <v>118</v>
      </c>
      <c r="BE148" s="145">
        <f aca="true" t="shared" si="4" ref="BE148:BE155">IF(N148="základní",J148,0)</f>
        <v>0</v>
      </c>
      <c r="BF148" s="145">
        <f aca="true" t="shared" si="5" ref="BF148:BF155">IF(N148="snížená",J148,0)</f>
        <v>0</v>
      </c>
      <c r="BG148" s="145">
        <f aca="true" t="shared" si="6" ref="BG148:BG155">IF(N148="zákl. přenesená",J148,0)</f>
        <v>0</v>
      </c>
      <c r="BH148" s="145">
        <f aca="true" t="shared" si="7" ref="BH148:BH155">IF(N148="sníž. přenesená",J148,0)</f>
        <v>0</v>
      </c>
      <c r="BI148" s="145">
        <f aca="true" t="shared" si="8" ref="BI148:BI155">IF(N148="nulová",J148,0)</f>
        <v>0</v>
      </c>
      <c r="BJ148" s="15" t="s">
        <v>72</v>
      </c>
      <c r="BK148" s="145">
        <f aca="true" t="shared" si="9" ref="BK148:BK155">ROUND(I148*H148,2)</f>
        <v>0</v>
      </c>
      <c r="BL148" s="15" t="s">
        <v>200</v>
      </c>
      <c r="BM148" s="15" t="s">
        <v>226</v>
      </c>
    </row>
    <row r="149" spans="2:65" s="1" customFormat="1" ht="16.5" customHeight="1">
      <c r="B149" s="133"/>
      <c r="C149" s="134" t="s">
        <v>7</v>
      </c>
      <c r="D149" s="134" t="s">
        <v>121</v>
      </c>
      <c r="E149" s="135" t="s">
        <v>227</v>
      </c>
      <c r="F149" s="136" t="s">
        <v>228</v>
      </c>
      <c r="G149" s="137" t="s">
        <v>183</v>
      </c>
      <c r="H149" s="138">
        <v>3.6</v>
      </c>
      <c r="I149" s="139"/>
      <c r="J149" s="140">
        <f t="shared" si="0"/>
        <v>0</v>
      </c>
      <c r="K149" s="136" t="s">
        <v>125</v>
      </c>
      <c r="L149" s="29"/>
      <c r="M149" s="141" t="s">
        <v>1</v>
      </c>
      <c r="N149" s="142" t="s">
        <v>38</v>
      </c>
      <c r="O149" s="48"/>
      <c r="P149" s="143">
        <f t="shared" si="1"/>
        <v>0</v>
      </c>
      <c r="Q149" s="143">
        <v>0.00087</v>
      </c>
      <c r="R149" s="143">
        <f t="shared" si="2"/>
        <v>0.0031320000000000002</v>
      </c>
      <c r="S149" s="143">
        <v>0</v>
      </c>
      <c r="T149" s="144">
        <f t="shared" si="3"/>
        <v>0</v>
      </c>
      <c r="AR149" s="15" t="s">
        <v>200</v>
      </c>
      <c r="AT149" s="15" t="s">
        <v>121</v>
      </c>
      <c r="AU149" s="15" t="s">
        <v>74</v>
      </c>
      <c r="AY149" s="15" t="s">
        <v>118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5" t="s">
        <v>72</v>
      </c>
      <c r="BK149" s="145">
        <f t="shared" si="9"/>
        <v>0</v>
      </c>
      <c r="BL149" s="15" t="s">
        <v>200</v>
      </c>
      <c r="BM149" s="15" t="s">
        <v>229</v>
      </c>
    </row>
    <row r="150" spans="2:65" s="1" customFormat="1" ht="16.5" customHeight="1">
      <c r="B150" s="133"/>
      <c r="C150" s="134" t="s">
        <v>230</v>
      </c>
      <c r="D150" s="134" t="s">
        <v>121</v>
      </c>
      <c r="E150" s="135" t="s">
        <v>231</v>
      </c>
      <c r="F150" s="136" t="s">
        <v>232</v>
      </c>
      <c r="G150" s="137" t="s">
        <v>183</v>
      </c>
      <c r="H150" s="138">
        <v>4</v>
      </c>
      <c r="I150" s="139"/>
      <c r="J150" s="140">
        <f t="shared" si="0"/>
        <v>0</v>
      </c>
      <c r="K150" s="136" t="s">
        <v>125</v>
      </c>
      <c r="L150" s="29"/>
      <c r="M150" s="141" t="s">
        <v>1</v>
      </c>
      <c r="N150" s="142" t="s">
        <v>38</v>
      </c>
      <c r="O150" s="48"/>
      <c r="P150" s="143">
        <f t="shared" si="1"/>
        <v>0</v>
      </c>
      <c r="Q150" s="143">
        <v>0.00242</v>
      </c>
      <c r="R150" s="143">
        <f t="shared" si="2"/>
        <v>0.00968</v>
      </c>
      <c r="S150" s="143">
        <v>0</v>
      </c>
      <c r="T150" s="144">
        <f t="shared" si="3"/>
        <v>0</v>
      </c>
      <c r="AR150" s="15" t="s">
        <v>200</v>
      </c>
      <c r="AT150" s="15" t="s">
        <v>121</v>
      </c>
      <c r="AU150" s="15" t="s">
        <v>74</v>
      </c>
      <c r="AY150" s="15" t="s">
        <v>118</v>
      </c>
      <c r="BE150" s="145">
        <f t="shared" si="4"/>
        <v>0</v>
      </c>
      <c r="BF150" s="145">
        <f t="shared" si="5"/>
        <v>0</v>
      </c>
      <c r="BG150" s="145">
        <f t="shared" si="6"/>
        <v>0</v>
      </c>
      <c r="BH150" s="145">
        <f t="shared" si="7"/>
        <v>0</v>
      </c>
      <c r="BI150" s="145">
        <f t="shared" si="8"/>
        <v>0</v>
      </c>
      <c r="BJ150" s="15" t="s">
        <v>72</v>
      </c>
      <c r="BK150" s="145">
        <f t="shared" si="9"/>
        <v>0</v>
      </c>
      <c r="BL150" s="15" t="s">
        <v>200</v>
      </c>
      <c r="BM150" s="15" t="s">
        <v>233</v>
      </c>
    </row>
    <row r="151" spans="2:65" s="1" customFormat="1" ht="16.5" customHeight="1">
      <c r="B151" s="133"/>
      <c r="C151" s="134" t="s">
        <v>234</v>
      </c>
      <c r="D151" s="134" t="s">
        <v>121</v>
      </c>
      <c r="E151" s="135" t="s">
        <v>235</v>
      </c>
      <c r="F151" s="136" t="s">
        <v>236</v>
      </c>
      <c r="G151" s="137" t="s">
        <v>154</v>
      </c>
      <c r="H151" s="138">
        <v>2</v>
      </c>
      <c r="I151" s="139"/>
      <c r="J151" s="140">
        <f t="shared" si="0"/>
        <v>0</v>
      </c>
      <c r="K151" s="136" t="s">
        <v>1</v>
      </c>
      <c r="L151" s="29"/>
      <c r="M151" s="141" t="s">
        <v>1</v>
      </c>
      <c r="N151" s="142" t="s">
        <v>38</v>
      </c>
      <c r="O151" s="48"/>
      <c r="P151" s="143">
        <f t="shared" si="1"/>
        <v>0</v>
      </c>
      <c r="Q151" s="143">
        <v>0</v>
      </c>
      <c r="R151" s="143">
        <f t="shared" si="2"/>
        <v>0</v>
      </c>
      <c r="S151" s="143">
        <v>0</v>
      </c>
      <c r="T151" s="144">
        <f t="shared" si="3"/>
        <v>0</v>
      </c>
      <c r="AR151" s="15" t="s">
        <v>200</v>
      </c>
      <c r="AT151" s="15" t="s">
        <v>121</v>
      </c>
      <c r="AU151" s="15" t="s">
        <v>74</v>
      </c>
      <c r="AY151" s="15" t="s">
        <v>118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5" t="s">
        <v>72</v>
      </c>
      <c r="BK151" s="145">
        <f t="shared" si="9"/>
        <v>0</v>
      </c>
      <c r="BL151" s="15" t="s">
        <v>200</v>
      </c>
      <c r="BM151" s="15" t="s">
        <v>237</v>
      </c>
    </row>
    <row r="152" spans="2:65" s="1" customFormat="1" ht="16.5" customHeight="1">
      <c r="B152" s="133"/>
      <c r="C152" s="134" t="s">
        <v>238</v>
      </c>
      <c r="D152" s="134" t="s">
        <v>121</v>
      </c>
      <c r="E152" s="135" t="s">
        <v>239</v>
      </c>
      <c r="F152" s="136" t="s">
        <v>240</v>
      </c>
      <c r="G152" s="137" t="s">
        <v>154</v>
      </c>
      <c r="H152" s="138">
        <v>2</v>
      </c>
      <c r="I152" s="139"/>
      <c r="J152" s="140">
        <f t="shared" si="0"/>
        <v>0</v>
      </c>
      <c r="K152" s="136" t="s">
        <v>125</v>
      </c>
      <c r="L152" s="29"/>
      <c r="M152" s="141" t="s">
        <v>1</v>
      </c>
      <c r="N152" s="142" t="s">
        <v>38</v>
      </c>
      <c r="O152" s="48"/>
      <c r="P152" s="143">
        <f t="shared" si="1"/>
        <v>0</v>
      </c>
      <c r="Q152" s="143">
        <v>0.00077</v>
      </c>
      <c r="R152" s="143">
        <f t="shared" si="2"/>
        <v>0.00154</v>
      </c>
      <c r="S152" s="143">
        <v>0</v>
      </c>
      <c r="T152" s="144">
        <f t="shared" si="3"/>
        <v>0</v>
      </c>
      <c r="AR152" s="15" t="s">
        <v>200</v>
      </c>
      <c r="AT152" s="15" t="s">
        <v>121</v>
      </c>
      <c r="AU152" s="15" t="s">
        <v>74</v>
      </c>
      <c r="AY152" s="15" t="s">
        <v>118</v>
      </c>
      <c r="BE152" s="145">
        <f t="shared" si="4"/>
        <v>0</v>
      </c>
      <c r="BF152" s="145">
        <f t="shared" si="5"/>
        <v>0</v>
      </c>
      <c r="BG152" s="145">
        <f t="shared" si="6"/>
        <v>0</v>
      </c>
      <c r="BH152" s="145">
        <f t="shared" si="7"/>
        <v>0</v>
      </c>
      <c r="BI152" s="145">
        <f t="shared" si="8"/>
        <v>0</v>
      </c>
      <c r="BJ152" s="15" t="s">
        <v>72</v>
      </c>
      <c r="BK152" s="145">
        <f t="shared" si="9"/>
        <v>0</v>
      </c>
      <c r="BL152" s="15" t="s">
        <v>200</v>
      </c>
      <c r="BM152" s="15" t="s">
        <v>241</v>
      </c>
    </row>
    <row r="153" spans="2:65" s="1" customFormat="1" ht="16.5" customHeight="1">
      <c r="B153" s="133"/>
      <c r="C153" s="134" t="s">
        <v>242</v>
      </c>
      <c r="D153" s="134" t="s">
        <v>121</v>
      </c>
      <c r="E153" s="135" t="s">
        <v>243</v>
      </c>
      <c r="F153" s="136" t="s">
        <v>244</v>
      </c>
      <c r="G153" s="137" t="s">
        <v>154</v>
      </c>
      <c r="H153" s="138">
        <v>8</v>
      </c>
      <c r="I153" s="139"/>
      <c r="J153" s="140">
        <f t="shared" si="0"/>
        <v>0</v>
      </c>
      <c r="K153" s="136" t="s">
        <v>125</v>
      </c>
      <c r="L153" s="29"/>
      <c r="M153" s="141" t="s">
        <v>1</v>
      </c>
      <c r="N153" s="142" t="s">
        <v>38</v>
      </c>
      <c r="O153" s="48"/>
      <c r="P153" s="143">
        <f t="shared" si="1"/>
        <v>0</v>
      </c>
      <c r="Q153" s="143">
        <v>0.00542</v>
      </c>
      <c r="R153" s="143">
        <f t="shared" si="2"/>
        <v>0.04336</v>
      </c>
      <c r="S153" s="143">
        <v>0</v>
      </c>
      <c r="T153" s="144">
        <f t="shared" si="3"/>
        <v>0</v>
      </c>
      <c r="AR153" s="15" t="s">
        <v>200</v>
      </c>
      <c r="AT153" s="15" t="s">
        <v>121</v>
      </c>
      <c r="AU153" s="15" t="s">
        <v>74</v>
      </c>
      <c r="AY153" s="15" t="s">
        <v>118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5" t="s">
        <v>72</v>
      </c>
      <c r="BK153" s="145">
        <f t="shared" si="9"/>
        <v>0</v>
      </c>
      <c r="BL153" s="15" t="s">
        <v>200</v>
      </c>
      <c r="BM153" s="15" t="s">
        <v>245</v>
      </c>
    </row>
    <row r="154" spans="2:65" s="1" customFormat="1" ht="16.5" customHeight="1">
      <c r="B154" s="133"/>
      <c r="C154" s="134" t="s">
        <v>246</v>
      </c>
      <c r="D154" s="134" t="s">
        <v>121</v>
      </c>
      <c r="E154" s="135" t="s">
        <v>247</v>
      </c>
      <c r="F154" s="136" t="s">
        <v>248</v>
      </c>
      <c r="G154" s="137" t="s">
        <v>183</v>
      </c>
      <c r="H154" s="138">
        <v>7.6</v>
      </c>
      <c r="I154" s="139"/>
      <c r="J154" s="140">
        <f t="shared" si="0"/>
        <v>0</v>
      </c>
      <c r="K154" s="136" t="s">
        <v>125</v>
      </c>
      <c r="L154" s="29"/>
      <c r="M154" s="141" t="s">
        <v>1</v>
      </c>
      <c r="N154" s="142" t="s">
        <v>38</v>
      </c>
      <c r="O154" s="48"/>
      <c r="P154" s="143">
        <f t="shared" si="1"/>
        <v>0</v>
      </c>
      <c r="Q154" s="143">
        <v>0</v>
      </c>
      <c r="R154" s="143">
        <f t="shared" si="2"/>
        <v>0</v>
      </c>
      <c r="S154" s="143">
        <v>0</v>
      </c>
      <c r="T154" s="144">
        <f t="shared" si="3"/>
        <v>0</v>
      </c>
      <c r="AR154" s="15" t="s">
        <v>200</v>
      </c>
      <c r="AT154" s="15" t="s">
        <v>121</v>
      </c>
      <c r="AU154" s="15" t="s">
        <v>74</v>
      </c>
      <c r="AY154" s="15" t="s">
        <v>118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5" t="s">
        <v>72</v>
      </c>
      <c r="BK154" s="145">
        <f t="shared" si="9"/>
        <v>0</v>
      </c>
      <c r="BL154" s="15" t="s">
        <v>200</v>
      </c>
      <c r="BM154" s="15" t="s">
        <v>249</v>
      </c>
    </row>
    <row r="155" spans="2:65" s="1" customFormat="1" ht="16.5" customHeight="1">
      <c r="B155" s="133"/>
      <c r="C155" s="134" t="s">
        <v>250</v>
      </c>
      <c r="D155" s="134" t="s">
        <v>121</v>
      </c>
      <c r="E155" s="135" t="s">
        <v>251</v>
      </c>
      <c r="F155" s="136" t="s">
        <v>252</v>
      </c>
      <c r="G155" s="137" t="s">
        <v>253</v>
      </c>
      <c r="H155" s="180"/>
      <c r="I155" s="139"/>
      <c r="J155" s="140">
        <f t="shared" si="0"/>
        <v>0</v>
      </c>
      <c r="K155" s="136" t="s">
        <v>125</v>
      </c>
      <c r="L155" s="29"/>
      <c r="M155" s="141" t="s">
        <v>1</v>
      </c>
      <c r="N155" s="142" t="s">
        <v>38</v>
      </c>
      <c r="O155" s="48"/>
      <c r="P155" s="143">
        <f t="shared" si="1"/>
        <v>0</v>
      </c>
      <c r="Q155" s="143">
        <v>0</v>
      </c>
      <c r="R155" s="143">
        <f t="shared" si="2"/>
        <v>0</v>
      </c>
      <c r="S155" s="143">
        <v>0</v>
      </c>
      <c r="T155" s="144">
        <f t="shared" si="3"/>
        <v>0</v>
      </c>
      <c r="AR155" s="15" t="s">
        <v>200</v>
      </c>
      <c r="AT155" s="15" t="s">
        <v>121</v>
      </c>
      <c r="AU155" s="15" t="s">
        <v>74</v>
      </c>
      <c r="AY155" s="15" t="s">
        <v>118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5" t="s">
        <v>72</v>
      </c>
      <c r="BK155" s="145">
        <f t="shared" si="9"/>
        <v>0</v>
      </c>
      <c r="BL155" s="15" t="s">
        <v>200</v>
      </c>
      <c r="BM155" s="15" t="s">
        <v>254</v>
      </c>
    </row>
    <row r="156" spans="2:63" s="10" customFormat="1" ht="22.75" customHeight="1">
      <c r="B156" s="120"/>
      <c r="D156" s="121" t="s">
        <v>66</v>
      </c>
      <c r="E156" s="131" t="s">
        <v>255</v>
      </c>
      <c r="F156" s="131" t="s">
        <v>256</v>
      </c>
      <c r="I156" s="123"/>
      <c r="J156" s="132">
        <f>BK156</f>
        <v>0</v>
      </c>
      <c r="L156" s="120"/>
      <c r="M156" s="125"/>
      <c r="N156" s="126"/>
      <c r="O156" s="126"/>
      <c r="P156" s="127">
        <f>SUM(P157:P161)</f>
        <v>0</v>
      </c>
      <c r="Q156" s="126"/>
      <c r="R156" s="127">
        <f>SUM(R157:R161)</f>
        <v>0.01776</v>
      </c>
      <c r="S156" s="126"/>
      <c r="T156" s="128">
        <f>SUM(T157:T161)</f>
        <v>0.0027999999999999995</v>
      </c>
      <c r="AR156" s="121" t="s">
        <v>74</v>
      </c>
      <c r="AT156" s="129" t="s">
        <v>66</v>
      </c>
      <c r="AU156" s="129" t="s">
        <v>72</v>
      </c>
      <c r="AY156" s="121" t="s">
        <v>118</v>
      </c>
      <c r="BK156" s="130">
        <f>SUM(BK157:BK161)</f>
        <v>0</v>
      </c>
    </row>
    <row r="157" spans="2:65" s="1" customFormat="1" ht="16.5" customHeight="1">
      <c r="B157" s="133"/>
      <c r="C157" s="134" t="s">
        <v>257</v>
      </c>
      <c r="D157" s="134" t="s">
        <v>121</v>
      </c>
      <c r="E157" s="135" t="s">
        <v>258</v>
      </c>
      <c r="F157" s="136" t="s">
        <v>259</v>
      </c>
      <c r="G157" s="137" t="s">
        <v>183</v>
      </c>
      <c r="H157" s="138">
        <v>10</v>
      </c>
      <c r="I157" s="139"/>
      <c r="J157" s="140">
        <f>ROUND(I157*H157,2)</f>
        <v>0</v>
      </c>
      <c r="K157" s="136" t="s">
        <v>125</v>
      </c>
      <c r="L157" s="29"/>
      <c r="M157" s="141" t="s">
        <v>1</v>
      </c>
      <c r="N157" s="142" t="s">
        <v>38</v>
      </c>
      <c r="O157" s="48"/>
      <c r="P157" s="143">
        <f>O157*H157</f>
        <v>0</v>
      </c>
      <c r="Q157" s="143">
        <v>0</v>
      </c>
      <c r="R157" s="143">
        <f>Q157*H157</f>
        <v>0</v>
      </c>
      <c r="S157" s="143">
        <v>0.00028</v>
      </c>
      <c r="T157" s="144">
        <f>S157*H157</f>
        <v>0.0027999999999999995</v>
      </c>
      <c r="AR157" s="15" t="s">
        <v>200</v>
      </c>
      <c r="AT157" s="15" t="s">
        <v>121</v>
      </c>
      <c r="AU157" s="15" t="s">
        <v>74</v>
      </c>
      <c r="AY157" s="15" t="s">
        <v>118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5" t="s">
        <v>72</v>
      </c>
      <c r="BK157" s="145">
        <f>ROUND(I157*H157,2)</f>
        <v>0</v>
      </c>
      <c r="BL157" s="15" t="s">
        <v>200</v>
      </c>
      <c r="BM157" s="15" t="s">
        <v>260</v>
      </c>
    </row>
    <row r="158" spans="2:65" s="1" customFormat="1" ht="16.5" customHeight="1">
      <c r="B158" s="133"/>
      <c r="C158" s="134" t="s">
        <v>261</v>
      </c>
      <c r="D158" s="134" t="s">
        <v>121</v>
      </c>
      <c r="E158" s="135" t="s">
        <v>262</v>
      </c>
      <c r="F158" s="136" t="s">
        <v>263</v>
      </c>
      <c r="G158" s="137" t="s">
        <v>183</v>
      </c>
      <c r="H158" s="138">
        <v>24</v>
      </c>
      <c r="I158" s="139"/>
      <c r="J158" s="140">
        <f>ROUND(I158*H158,2)</f>
        <v>0</v>
      </c>
      <c r="K158" s="136" t="s">
        <v>125</v>
      </c>
      <c r="L158" s="29"/>
      <c r="M158" s="141" t="s">
        <v>1</v>
      </c>
      <c r="N158" s="142" t="s">
        <v>38</v>
      </c>
      <c r="O158" s="48"/>
      <c r="P158" s="143">
        <f>O158*H158</f>
        <v>0</v>
      </c>
      <c r="Q158" s="143">
        <v>0.00066</v>
      </c>
      <c r="R158" s="143">
        <f>Q158*H158</f>
        <v>0.01584</v>
      </c>
      <c r="S158" s="143">
        <v>0</v>
      </c>
      <c r="T158" s="144">
        <f>S158*H158</f>
        <v>0</v>
      </c>
      <c r="AR158" s="15" t="s">
        <v>200</v>
      </c>
      <c r="AT158" s="15" t="s">
        <v>121</v>
      </c>
      <c r="AU158" s="15" t="s">
        <v>74</v>
      </c>
      <c r="AY158" s="15" t="s">
        <v>118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5" t="s">
        <v>72</v>
      </c>
      <c r="BK158" s="145">
        <f>ROUND(I158*H158,2)</f>
        <v>0</v>
      </c>
      <c r="BL158" s="15" t="s">
        <v>200</v>
      </c>
      <c r="BM158" s="15" t="s">
        <v>264</v>
      </c>
    </row>
    <row r="159" spans="2:65" s="1" customFormat="1" ht="16.5" customHeight="1">
      <c r="B159" s="133"/>
      <c r="C159" s="134" t="s">
        <v>265</v>
      </c>
      <c r="D159" s="134" t="s">
        <v>121</v>
      </c>
      <c r="E159" s="135" t="s">
        <v>266</v>
      </c>
      <c r="F159" s="136" t="s">
        <v>267</v>
      </c>
      <c r="G159" s="137" t="s">
        <v>183</v>
      </c>
      <c r="H159" s="138">
        <v>24</v>
      </c>
      <c r="I159" s="139"/>
      <c r="J159" s="140">
        <f>ROUND(I159*H159,2)</f>
        <v>0</v>
      </c>
      <c r="K159" s="136" t="s">
        <v>125</v>
      </c>
      <c r="L159" s="29"/>
      <c r="M159" s="141" t="s">
        <v>1</v>
      </c>
      <c r="N159" s="142" t="s">
        <v>38</v>
      </c>
      <c r="O159" s="48"/>
      <c r="P159" s="143">
        <f>O159*H159</f>
        <v>0</v>
      </c>
      <c r="Q159" s="143">
        <v>7E-05</v>
      </c>
      <c r="R159" s="143">
        <f>Q159*H159</f>
        <v>0.0016799999999999999</v>
      </c>
      <c r="S159" s="143">
        <v>0</v>
      </c>
      <c r="T159" s="144">
        <f>S159*H159</f>
        <v>0</v>
      </c>
      <c r="AR159" s="15" t="s">
        <v>200</v>
      </c>
      <c r="AT159" s="15" t="s">
        <v>121</v>
      </c>
      <c r="AU159" s="15" t="s">
        <v>74</v>
      </c>
      <c r="AY159" s="15" t="s">
        <v>118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5" t="s">
        <v>72</v>
      </c>
      <c r="BK159" s="145">
        <f>ROUND(I159*H159,2)</f>
        <v>0</v>
      </c>
      <c r="BL159" s="15" t="s">
        <v>200</v>
      </c>
      <c r="BM159" s="15" t="s">
        <v>268</v>
      </c>
    </row>
    <row r="160" spans="2:65" s="1" customFormat="1" ht="16.5" customHeight="1">
      <c r="B160" s="133"/>
      <c r="C160" s="134" t="s">
        <v>269</v>
      </c>
      <c r="D160" s="134" t="s">
        <v>121</v>
      </c>
      <c r="E160" s="135" t="s">
        <v>270</v>
      </c>
      <c r="F160" s="136" t="s">
        <v>271</v>
      </c>
      <c r="G160" s="137" t="s">
        <v>183</v>
      </c>
      <c r="H160" s="138">
        <v>24</v>
      </c>
      <c r="I160" s="139"/>
      <c r="J160" s="140">
        <f>ROUND(I160*H160,2)</f>
        <v>0</v>
      </c>
      <c r="K160" s="136" t="s">
        <v>125</v>
      </c>
      <c r="L160" s="29"/>
      <c r="M160" s="141" t="s">
        <v>1</v>
      </c>
      <c r="N160" s="142" t="s">
        <v>38</v>
      </c>
      <c r="O160" s="48"/>
      <c r="P160" s="143">
        <f>O160*H160</f>
        <v>0</v>
      </c>
      <c r="Q160" s="143">
        <v>1E-05</v>
      </c>
      <c r="R160" s="143">
        <f>Q160*H160</f>
        <v>0.00024000000000000003</v>
      </c>
      <c r="S160" s="143">
        <v>0</v>
      </c>
      <c r="T160" s="144">
        <f>S160*H160</f>
        <v>0</v>
      </c>
      <c r="AR160" s="15" t="s">
        <v>200</v>
      </c>
      <c r="AT160" s="15" t="s">
        <v>121</v>
      </c>
      <c r="AU160" s="15" t="s">
        <v>74</v>
      </c>
      <c r="AY160" s="15" t="s">
        <v>118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5" t="s">
        <v>72</v>
      </c>
      <c r="BK160" s="145">
        <f>ROUND(I160*H160,2)</f>
        <v>0</v>
      </c>
      <c r="BL160" s="15" t="s">
        <v>200</v>
      </c>
      <c r="BM160" s="15" t="s">
        <v>272</v>
      </c>
    </row>
    <row r="161" spans="2:65" s="1" customFormat="1" ht="16.5" customHeight="1">
      <c r="B161" s="133"/>
      <c r="C161" s="134" t="s">
        <v>273</v>
      </c>
      <c r="D161" s="134" t="s">
        <v>121</v>
      </c>
      <c r="E161" s="135" t="s">
        <v>274</v>
      </c>
      <c r="F161" s="136" t="s">
        <v>275</v>
      </c>
      <c r="G161" s="137" t="s">
        <v>253</v>
      </c>
      <c r="H161" s="180"/>
      <c r="I161" s="139"/>
      <c r="J161" s="140">
        <f>ROUND(I161*H161,2)</f>
        <v>0</v>
      </c>
      <c r="K161" s="136" t="s">
        <v>125</v>
      </c>
      <c r="L161" s="29"/>
      <c r="M161" s="141" t="s">
        <v>1</v>
      </c>
      <c r="N161" s="142" t="s">
        <v>38</v>
      </c>
      <c r="O161" s="48"/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5" t="s">
        <v>200</v>
      </c>
      <c r="AT161" s="15" t="s">
        <v>121</v>
      </c>
      <c r="AU161" s="15" t="s">
        <v>74</v>
      </c>
      <c r="AY161" s="15" t="s">
        <v>118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5" t="s">
        <v>72</v>
      </c>
      <c r="BK161" s="145">
        <f>ROUND(I161*H161,2)</f>
        <v>0</v>
      </c>
      <c r="BL161" s="15" t="s">
        <v>200</v>
      </c>
      <c r="BM161" s="15" t="s">
        <v>276</v>
      </c>
    </row>
    <row r="162" spans="2:63" s="10" customFormat="1" ht="22.75" customHeight="1">
      <c r="B162" s="120"/>
      <c r="D162" s="121" t="s">
        <v>66</v>
      </c>
      <c r="E162" s="131" t="s">
        <v>277</v>
      </c>
      <c r="F162" s="131" t="s">
        <v>278</v>
      </c>
      <c r="I162" s="123"/>
      <c r="J162" s="132">
        <f>BK162</f>
        <v>0</v>
      </c>
      <c r="L162" s="120"/>
      <c r="M162" s="125"/>
      <c r="N162" s="126"/>
      <c r="O162" s="126"/>
      <c r="P162" s="127">
        <f>SUM(P163:P166)</f>
        <v>0</v>
      </c>
      <c r="Q162" s="126"/>
      <c r="R162" s="127">
        <f>SUM(R163:R166)</f>
        <v>0.0248</v>
      </c>
      <c r="S162" s="126"/>
      <c r="T162" s="128">
        <f>SUM(T163:T166)</f>
        <v>0.25696</v>
      </c>
      <c r="AR162" s="121" t="s">
        <v>74</v>
      </c>
      <c r="AT162" s="129" t="s">
        <v>66</v>
      </c>
      <c r="AU162" s="129" t="s">
        <v>72</v>
      </c>
      <c r="AY162" s="121" t="s">
        <v>118</v>
      </c>
      <c r="BK162" s="130">
        <f>SUM(BK163:BK166)</f>
        <v>0</v>
      </c>
    </row>
    <row r="163" spans="2:65" s="1" customFormat="1" ht="16.5" customHeight="1">
      <c r="B163" s="133"/>
      <c r="C163" s="134" t="s">
        <v>279</v>
      </c>
      <c r="D163" s="134" t="s">
        <v>121</v>
      </c>
      <c r="E163" s="135" t="s">
        <v>280</v>
      </c>
      <c r="F163" s="136" t="s">
        <v>281</v>
      </c>
      <c r="G163" s="137" t="s">
        <v>282</v>
      </c>
      <c r="H163" s="138">
        <v>8</v>
      </c>
      <c r="I163" s="139"/>
      <c r="J163" s="140">
        <f>ROUND(I163*H163,2)</f>
        <v>0</v>
      </c>
      <c r="K163" s="136" t="s">
        <v>125</v>
      </c>
      <c r="L163" s="29"/>
      <c r="M163" s="141" t="s">
        <v>1</v>
      </c>
      <c r="N163" s="142" t="s">
        <v>38</v>
      </c>
      <c r="O163" s="48"/>
      <c r="P163" s="143">
        <f>O163*H163</f>
        <v>0</v>
      </c>
      <c r="Q163" s="143">
        <v>0</v>
      </c>
      <c r="R163" s="143">
        <f>Q163*H163</f>
        <v>0</v>
      </c>
      <c r="S163" s="143">
        <v>0.0245</v>
      </c>
      <c r="T163" s="144">
        <f>S163*H163</f>
        <v>0.196</v>
      </c>
      <c r="AR163" s="15" t="s">
        <v>200</v>
      </c>
      <c r="AT163" s="15" t="s">
        <v>121</v>
      </c>
      <c r="AU163" s="15" t="s">
        <v>74</v>
      </c>
      <c r="AY163" s="15" t="s">
        <v>118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5" t="s">
        <v>72</v>
      </c>
      <c r="BK163" s="145">
        <f>ROUND(I163*H163,2)</f>
        <v>0</v>
      </c>
      <c r="BL163" s="15" t="s">
        <v>200</v>
      </c>
      <c r="BM163" s="15" t="s">
        <v>283</v>
      </c>
    </row>
    <row r="164" spans="2:65" s="1" customFormat="1" ht="16.5" customHeight="1">
      <c r="B164" s="133"/>
      <c r="C164" s="134" t="s">
        <v>284</v>
      </c>
      <c r="D164" s="134" t="s">
        <v>121</v>
      </c>
      <c r="E164" s="135" t="s">
        <v>285</v>
      </c>
      <c r="F164" s="136" t="s">
        <v>286</v>
      </c>
      <c r="G164" s="137" t="s">
        <v>154</v>
      </c>
      <c r="H164" s="138">
        <v>8</v>
      </c>
      <c r="I164" s="139"/>
      <c r="J164" s="140">
        <f>ROUND(I164*H164,2)</f>
        <v>0</v>
      </c>
      <c r="K164" s="136" t="s">
        <v>125</v>
      </c>
      <c r="L164" s="29"/>
      <c r="M164" s="141" t="s">
        <v>1</v>
      </c>
      <c r="N164" s="142" t="s">
        <v>38</v>
      </c>
      <c r="O164" s="48"/>
      <c r="P164" s="143">
        <f>O164*H164</f>
        <v>0</v>
      </c>
      <c r="Q164" s="143">
        <v>0</v>
      </c>
      <c r="R164" s="143">
        <f>Q164*H164</f>
        <v>0</v>
      </c>
      <c r="S164" s="143">
        <v>0.00762</v>
      </c>
      <c r="T164" s="144">
        <f>S164*H164</f>
        <v>0.06096</v>
      </c>
      <c r="AR164" s="15" t="s">
        <v>200</v>
      </c>
      <c r="AT164" s="15" t="s">
        <v>121</v>
      </c>
      <c r="AU164" s="15" t="s">
        <v>74</v>
      </c>
      <c r="AY164" s="15" t="s">
        <v>118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72</v>
      </c>
      <c r="BK164" s="145">
        <f>ROUND(I164*H164,2)</f>
        <v>0</v>
      </c>
      <c r="BL164" s="15" t="s">
        <v>200</v>
      </c>
      <c r="BM164" s="15" t="s">
        <v>287</v>
      </c>
    </row>
    <row r="165" spans="2:65" s="1" customFormat="1" ht="16.5" customHeight="1">
      <c r="B165" s="133"/>
      <c r="C165" s="134" t="s">
        <v>288</v>
      </c>
      <c r="D165" s="134" t="s">
        <v>121</v>
      </c>
      <c r="E165" s="135" t="s">
        <v>289</v>
      </c>
      <c r="F165" s="136" t="s">
        <v>290</v>
      </c>
      <c r="G165" s="137" t="s">
        <v>282</v>
      </c>
      <c r="H165" s="138">
        <v>8</v>
      </c>
      <c r="I165" s="139"/>
      <c r="J165" s="140">
        <f>ROUND(I165*H165,2)</f>
        <v>0</v>
      </c>
      <c r="K165" s="136" t="s">
        <v>125</v>
      </c>
      <c r="L165" s="29"/>
      <c r="M165" s="141" t="s">
        <v>1</v>
      </c>
      <c r="N165" s="142" t="s">
        <v>38</v>
      </c>
      <c r="O165" s="48"/>
      <c r="P165" s="143">
        <f>O165*H165</f>
        <v>0</v>
      </c>
      <c r="Q165" s="143">
        <v>0.0031</v>
      </c>
      <c r="R165" s="143">
        <f>Q165*H165</f>
        <v>0.0248</v>
      </c>
      <c r="S165" s="143">
        <v>0</v>
      </c>
      <c r="T165" s="144">
        <f>S165*H165</f>
        <v>0</v>
      </c>
      <c r="AR165" s="15" t="s">
        <v>200</v>
      </c>
      <c r="AT165" s="15" t="s">
        <v>121</v>
      </c>
      <c r="AU165" s="15" t="s">
        <v>74</v>
      </c>
      <c r="AY165" s="15" t="s">
        <v>118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5" t="s">
        <v>72</v>
      </c>
      <c r="BK165" s="145">
        <f>ROUND(I165*H165,2)</f>
        <v>0</v>
      </c>
      <c r="BL165" s="15" t="s">
        <v>200</v>
      </c>
      <c r="BM165" s="15" t="s">
        <v>291</v>
      </c>
    </row>
    <row r="166" spans="2:65" s="1" customFormat="1" ht="16.5" customHeight="1">
      <c r="B166" s="133"/>
      <c r="C166" s="134" t="s">
        <v>292</v>
      </c>
      <c r="D166" s="134" t="s">
        <v>121</v>
      </c>
      <c r="E166" s="135" t="s">
        <v>293</v>
      </c>
      <c r="F166" s="136" t="s">
        <v>294</v>
      </c>
      <c r="G166" s="137" t="s">
        <v>253</v>
      </c>
      <c r="H166" s="180"/>
      <c r="I166" s="139"/>
      <c r="J166" s="140">
        <f>ROUND(I166*H166,2)</f>
        <v>0</v>
      </c>
      <c r="K166" s="136" t="s">
        <v>125</v>
      </c>
      <c r="L166" s="29"/>
      <c r="M166" s="141" t="s">
        <v>1</v>
      </c>
      <c r="N166" s="142" t="s">
        <v>38</v>
      </c>
      <c r="O166" s="48"/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5" t="s">
        <v>200</v>
      </c>
      <c r="AT166" s="15" t="s">
        <v>121</v>
      </c>
      <c r="AU166" s="15" t="s">
        <v>74</v>
      </c>
      <c r="AY166" s="15" t="s">
        <v>118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5" t="s">
        <v>72</v>
      </c>
      <c r="BK166" s="145">
        <f>ROUND(I166*H166,2)</f>
        <v>0</v>
      </c>
      <c r="BL166" s="15" t="s">
        <v>200</v>
      </c>
      <c r="BM166" s="15" t="s">
        <v>295</v>
      </c>
    </row>
    <row r="167" spans="2:63" s="10" customFormat="1" ht="22.75" customHeight="1">
      <c r="B167" s="120"/>
      <c r="D167" s="121" t="s">
        <v>66</v>
      </c>
      <c r="E167" s="131" t="s">
        <v>296</v>
      </c>
      <c r="F167" s="131" t="s">
        <v>297</v>
      </c>
      <c r="I167" s="123"/>
      <c r="J167" s="132">
        <f>BK167</f>
        <v>0</v>
      </c>
      <c r="L167" s="120"/>
      <c r="M167" s="125"/>
      <c r="N167" s="126"/>
      <c r="O167" s="126"/>
      <c r="P167" s="127">
        <f>P168</f>
        <v>0</v>
      </c>
      <c r="Q167" s="126"/>
      <c r="R167" s="127">
        <f>R168</f>
        <v>0.0001</v>
      </c>
      <c r="S167" s="126"/>
      <c r="T167" s="128">
        <f>T168</f>
        <v>0.0247</v>
      </c>
      <c r="AR167" s="121" t="s">
        <v>74</v>
      </c>
      <c r="AT167" s="129" t="s">
        <v>66</v>
      </c>
      <c r="AU167" s="129" t="s">
        <v>72</v>
      </c>
      <c r="AY167" s="121" t="s">
        <v>118</v>
      </c>
      <c r="BK167" s="130">
        <f>BK168</f>
        <v>0</v>
      </c>
    </row>
    <row r="168" spans="2:65" s="1" customFormat="1" ht="16.5" customHeight="1">
      <c r="B168" s="133"/>
      <c r="C168" s="134" t="s">
        <v>298</v>
      </c>
      <c r="D168" s="134" t="s">
        <v>121</v>
      </c>
      <c r="E168" s="135" t="s">
        <v>299</v>
      </c>
      <c r="F168" s="136" t="s">
        <v>300</v>
      </c>
      <c r="G168" s="137" t="s">
        <v>154</v>
      </c>
      <c r="H168" s="138">
        <v>2</v>
      </c>
      <c r="I168" s="139"/>
      <c r="J168" s="140">
        <f>ROUND(I168*H168,2)</f>
        <v>0</v>
      </c>
      <c r="K168" s="136" t="s">
        <v>1</v>
      </c>
      <c r="L168" s="29"/>
      <c r="M168" s="141" t="s">
        <v>1</v>
      </c>
      <c r="N168" s="142" t="s">
        <v>38</v>
      </c>
      <c r="O168" s="48"/>
      <c r="P168" s="143">
        <f>O168*H168</f>
        <v>0</v>
      </c>
      <c r="Q168" s="143">
        <v>5E-05</v>
      </c>
      <c r="R168" s="143">
        <f>Q168*H168</f>
        <v>0.0001</v>
      </c>
      <c r="S168" s="143">
        <v>0.01235</v>
      </c>
      <c r="T168" s="144">
        <f>S168*H168</f>
        <v>0.0247</v>
      </c>
      <c r="AR168" s="15" t="s">
        <v>200</v>
      </c>
      <c r="AT168" s="15" t="s">
        <v>121</v>
      </c>
      <c r="AU168" s="15" t="s">
        <v>74</v>
      </c>
      <c r="AY168" s="15" t="s">
        <v>118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5" t="s">
        <v>72</v>
      </c>
      <c r="BK168" s="145">
        <f>ROUND(I168*H168,2)</f>
        <v>0</v>
      </c>
      <c r="BL168" s="15" t="s">
        <v>200</v>
      </c>
      <c r="BM168" s="15" t="s">
        <v>301</v>
      </c>
    </row>
    <row r="169" spans="2:63" s="10" customFormat="1" ht="22.75" customHeight="1">
      <c r="B169" s="120"/>
      <c r="D169" s="121" t="s">
        <v>66</v>
      </c>
      <c r="E169" s="131" t="s">
        <v>302</v>
      </c>
      <c r="F169" s="131" t="s">
        <v>303</v>
      </c>
      <c r="I169" s="123"/>
      <c r="J169" s="132">
        <f>BK169</f>
        <v>0</v>
      </c>
      <c r="L169" s="120"/>
      <c r="M169" s="125"/>
      <c r="N169" s="126"/>
      <c r="O169" s="126"/>
      <c r="P169" s="127">
        <f>SUM(P170:P175)</f>
        <v>0</v>
      </c>
      <c r="Q169" s="126"/>
      <c r="R169" s="127">
        <f>SUM(R170:R175)</f>
        <v>0.0025</v>
      </c>
      <c r="S169" s="126"/>
      <c r="T169" s="128">
        <f>SUM(T170:T175)</f>
        <v>0</v>
      </c>
      <c r="AR169" s="121" t="s">
        <v>74</v>
      </c>
      <c r="AT169" s="129" t="s">
        <v>66</v>
      </c>
      <c r="AU169" s="129" t="s">
        <v>72</v>
      </c>
      <c r="AY169" s="121" t="s">
        <v>118</v>
      </c>
      <c r="BK169" s="130">
        <f>SUM(BK170:BK175)</f>
        <v>0</v>
      </c>
    </row>
    <row r="170" spans="2:65" s="1" customFormat="1" ht="16.5" customHeight="1">
      <c r="B170" s="133"/>
      <c r="C170" s="134" t="s">
        <v>304</v>
      </c>
      <c r="D170" s="134" t="s">
        <v>121</v>
      </c>
      <c r="E170" s="135" t="s">
        <v>305</v>
      </c>
      <c r="F170" s="136" t="s">
        <v>306</v>
      </c>
      <c r="G170" s="137" t="s">
        <v>183</v>
      </c>
      <c r="H170" s="138">
        <v>20</v>
      </c>
      <c r="I170" s="139"/>
      <c r="J170" s="140">
        <f>ROUND(I170*H170,2)</f>
        <v>0</v>
      </c>
      <c r="K170" s="136" t="s">
        <v>125</v>
      </c>
      <c r="L170" s="29"/>
      <c r="M170" s="141" t="s">
        <v>1</v>
      </c>
      <c r="N170" s="142" t="s">
        <v>38</v>
      </c>
      <c r="O170" s="48"/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5" t="s">
        <v>200</v>
      </c>
      <c r="AT170" s="15" t="s">
        <v>121</v>
      </c>
      <c r="AU170" s="15" t="s">
        <v>74</v>
      </c>
      <c r="AY170" s="15" t="s">
        <v>118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5" t="s">
        <v>72</v>
      </c>
      <c r="BK170" s="145">
        <f>ROUND(I170*H170,2)</f>
        <v>0</v>
      </c>
      <c r="BL170" s="15" t="s">
        <v>200</v>
      </c>
      <c r="BM170" s="15" t="s">
        <v>307</v>
      </c>
    </row>
    <row r="171" spans="2:65" s="1" customFormat="1" ht="16.5" customHeight="1">
      <c r="B171" s="133"/>
      <c r="C171" s="170" t="s">
        <v>308</v>
      </c>
      <c r="D171" s="170" t="s">
        <v>157</v>
      </c>
      <c r="E171" s="171" t="s">
        <v>309</v>
      </c>
      <c r="F171" s="172" t="s">
        <v>310</v>
      </c>
      <c r="G171" s="173" t="s">
        <v>183</v>
      </c>
      <c r="H171" s="174">
        <v>24</v>
      </c>
      <c r="I171" s="175"/>
      <c r="J171" s="176">
        <f>ROUND(I171*H171,2)</f>
        <v>0</v>
      </c>
      <c r="K171" s="172" t="s">
        <v>125</v>
      </c>
      <c r="L171" s="177"/>
      <c r="M171" s="178" t="s">
        <v>1</v>
      </c>
      <c r="N171" s="179" t="s">
        <v>38</v>
      </c>
      <c r="O171" s="48"/>
      <c r="P171" s="143">
        <f>O171*H171</f>
        <v>0</v>
      </c>
      <c r="Q171" s="143">
        <v>0.0001</v>
      </c>
      <c r="R171" s="143">
        <f>Q171*H171</f>
        <v>0.0024000000000000002</v>
      </c>
      <c r="S171" s="143">
        <v>0</v>
      </c>
      <c r="T171" s="144">
        <f>S171*H171</f>
        <v>0</v>
      </c>
      <c r="AR171" s="15" t="s">
        <v>273</v>
      </c>
      <c r="AT171" s="15" t="s">
        <v>157</v>
      </c>
      <c r="AU171" s="15" t="s">
        <v>74</v>
      </c>
      <c r="AY171" s="15" t="s">
        <v>118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5" t="s">
        <v>72</v>
      </c>
      <c r="BK171" s="145">
        <f>ROUND(I171*H171,2)</f>
        <v>0</v>
      </c>
      <c r="BL171" s="15" t="s">
        <v>200</v>
      </c>
      <c r="BM171" s="15" t="s">
        <v>311</v>
      </c>
    </row>
    <row r="172" spans="2:51" s="12" customFormat="1" ht="10">
      <c r="B172" s="154"/>
      <c r="D172" s="147" t="s">
        <v>128</v>
      </c>
      <c r="F172" s="156" t="s">
        <v>312</v>
      </c>
      <c r="H172" s="157">
        <v>24</v>
      </c>
      <c r="I172" s="158"/>
      <c r="L172" s="154"/>
      <c r="M172" s="159"/>
      <c r="N172" s="160"/>
      <c r="O172" s="160"/>
      <c r="P172" s="160"/>
      <c r="Q172" s="160"/>
      <c r="R172" s="160"/>
      <c r="S172" s="160"/>
      <c r="T172" s="161"/>
      <c r="AT172" s="155" t="s">
        <v>128</v>
      </c>
      <c r="AU172" s="155" t="s">
        <v>74</v>
      </c>
      <c r="AV172" s="12" t="s">
        <v>74</v>
      </c>
      <c r="AW172" s="12" t="s">
        <v>3</v>
      </c>
      <c r="AX172" s="12" t="s">
        <v>72</v>
      </c>
      <c r="AY172" s="155" t="s">
        <v>118</v>
      </c>
    </row>
    <row r="173" spans="2:65" s="1" customFormat="1" ht="16.5" customHeight="1">
      <c r="B173" s="133"/>
      <c r="C173" s="134" t="s">
        <v>313</v>
      </c>
      <c r="D173" s="134" t="s">
        <v>121</v>
      </c>
      <c r="E173" s="135" t="s">
        <v>314</v>
      </c>
      <c r="F173" s="136" t="s">
        <v>315</v>
      </c>
      <c r="G173" s="137" t="s">
        <v>154</v>
      </c>
      <c r="H173" s="138">
        <v>2</v>
      </c>
      <c r="I173" s="139"/>
      <c r="J173" s="140">
        <f>ROUND(I173*H173,2)</f>
        <v>0</v>
      </c>
      <c r="K173" s="136" t="s">
        <v>125</v>
      </c>
      <c r="L173" s="29"/>
      <c r="M173" s="141" t="s">
        <v>1</v>
      </c>
      <c r="N173" s="142" t="s">
        <v>38</v>
      </c>
      <c r="O173" s="48"/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5" t="s">
        <v>200</v>
      </c>
      <c r="AT173" s="15" t="s">
        <v>121</v>
      </c>
      <c r="AU173" s="15" t="s">
        <v>74</v>
      </c>
      <c r="AY173" s="15" t="s">
        <v>118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5" t="s">
        <v>72</v>
      </c>
      <c r="BK173" s="145">
        <f>ROUND(I173*H173,2)</f>
        <v>0</v>
      </c>
      <c r="BL173" s="15" t="s">
        <v>200</v>
      </c>
      <c r="BM173" s="15" t="s">
        <v>316</v>
      </c>
    </row>
    <row r="174" spans="2:65" s="1" customFormat="1" ht="16.5" customHeight="1">
      <c r="B174" s="133"/>
      <c r="C174" s="170" t="s">
        <v>317</v>
      </c>
      <c r="D174" s="170" t="s">
        <v>157</v>
      </c>
      <c r="E174" s="171" t="s">
        <v>318</v>
      </c>
      <c r="F174" s="172" t="s">
        <v>319</v>
      </c>
      <c r="G174" s="173" t="s">
        <v>154</v>
      </c>
      <c r="H174" s="174">
        <v>2</v>
      </c>
      <c r="I174" s="175"/>
      <c r="J174" s="176">
        <f>ROUND(I174*H174,2)</f>
        <v>0</v>
      </c>
      <c r="K174" s="172" t="s">
        <v>125</v>
      </c>
      <c r="L174" s="177"/>
      <c r="M174" s="178" t="s">
        <v>1</v>
      </c>
      <c r="N174" s="179" t="s">
        <v>38</v>
      </c>
      <c r="O174" s="48"/>
      <c r="P174" s="143">
        <f>O174*H174</f>
        <v>0</v>
      </c>
      <c r="Q174" s="143">
        <v>5E-05</v>
      </c>
      <c r="R174" s="143">
        <f>Q174*H174</f>
        <v>0.0001</v>
      </c>
      <c r="S174" s="143">
        <v>0</v>
      </c>
      <c r="T174" s="144">
        <f>S174*H174</f>
        <v>0</v>
      </c>
      <c r="AR174" s="15" t="s">
        <v>273</v>
      </c>
      <c r="AT174" s="15" t="s">
        <v>157</v>
      </c>
      <c r="AU174" s="15" t="s">
        <v>74</v>
      </c>
      <c r="AY174" s="15" t="s">
        <v>118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5" t="s">
        <v>72</v>
      </c>
      <c r="BK174" s="145">
        <f>ROUND(I174*H174,2)</f>
        <v>0</v>
      </c>
      <c r="BL174" s="15" t="s">
        <v>200</v>
      </c>
      <c r="BM174" s="15" t="s">
        <v>320</v>
      </c>
    </row>
    <row r="175" spans="2:65" s="1" customFormat="1" ht="16.5" customHeight="1">
      <c r="B175" s="133"/>
      <c r="C175" s="134" t="s">
        <v>321</v>
      </c>
      <c r="D175" s="134" t="s">
        <v>121</v>
      </c>
      <c r="E175" s="135" t="s">
        <v>322</v>
      </c>
      <c r="F175" s="136" t="s">
        <v>323</v>
      </c>
      <c r="G175" s="137" t="s">
        <v>183</v>
      </c>
      <c r="H175" s="138">
        <v>8</v>
      </c>
      <c r="I175" s="139"/>
      <c r="J175" s="140">
        <f>ROUND(I175*H175,2)</f>
        <v>0</v>
      </c>
      <c r="K175" s="136" t="s">
        <v>125</v>
      </c>
      <c r="L175" s="29"/>
      <c r="M175" s="141" t="s">
        <v>1</v>
      </c>
      <c r="N175" s="142" t="s">
        <v>38</v>
      </c>
      <c r="O175" s="48"/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AR175" s="15" t="s">
        <v>200</v>
      </c>
      <c r="AT175" s="15" t="s">
        <v>121</v>
      </c>
      <c r="AU175" s="15" t="s">
        <v>74</v>
      </c>
      <c r="AY175" s="15" t="s">
        <v>118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5" t="s">
        <v>72</v>
      </c>
      <c r="BK175" s="145">
        <f>ROUND(I175*H175,2)</f>
        <v>0</v>
      </c>
      <c r="BL175" s="15" t="s">
        <v>200</v>
      </c>
      <c r="BM175" s="15" t="s">
        <v>324</v>
      </c>
    </row>
    <row r="176" spans="2:63" s="10" customFormat="1" ht="22.75" customHeight="1">
      <c r="B176" s="120"/>
      <c r="D176" s="121" t="s">
        <v>66</v>
      </c>
      <c r="E176" s="131" t="s">
        <v>325</v>
      </c>
      <c r="F176" s="131" t="s">
        <v>326</v>
      </c>
      <c r="I176" s="123"/>
      <c r="J176" s="132">
        <f>BK176</f>
        <v>0</v>
      </c>
      <c r="L176" s="120"/>
      <c r="M176" s="125"/>
      <c r="N176" s="126"/>
      <c r="O176" s="126"/>
      <c r="P176" s="127">
        <f>P177</f>
        <v>0</v>
      </c>
      <c r="Q176" s="126"/>
      <c r="R176" s="127">
        <f>R177</f>
        <v>0</v>
      </c>
      <c r="S176" s="126"/>
      <c r="T176" s="128">
        <f>T177</f>
        <v>0</v>
      </c>
      <c r="AR176" s="121" t="s">
        <v>74</v>
      </c>
      <c r="AT176" s="129" t="s">
        <v>66</v>
      </c>
      <c r="AU176" s="129" t="s">
        <v>72</v>
      </c>
      <c r="AY176" s="121" t="s">
        <v>118</v>
      </c>
      <c r="BK176" s="130">
        <f>BK177</f>
        <v>0</v>
      </c>
    </row>
    <row r="177" spans="2:65" s="1" customFormat="1" ht="16.5" customHeight="1">
      <c r="B177" s="133"/>
      <c r="C177" s="134" t="s">
        <v>327</v>
      </c>
      <c r="D177" s="134" t="s">
        <v>121</v>
      </c>
      <c r="E177" s="135" t="s">
        <v>328</v>
      </c>
      <c r="F177" s="136" t="s">
        <v>329</v>
      </c>
      <c r="G177" s="137" t="s">
        <v>154</v>
      </c>
      <c r="H177" s="138">
        <v>2</v>
      </c>
      <c r="I177" s="139"/>
      <c r="J177" s="140">
        <f>ROUND(I177*H177,2)</f>
        <v>0</v>
      </c>
      <c r="K177" s="136" t="s">
        <v>1</v>
      </c>
      <c r="L177" s="29"/>
      <c r="M177" s="141" t="s">
        <v>1</v>
      </c>
      <c r="N177" s="142" t="s">
        <v>38</v>
      </c>
      <c r="O177" s="48"/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AR177" s="15" t="s">
        <v>200</v>
      </c>
      <c r="AT177" s="15" t="s">
        <v>121</v>
      </c>
      <c r="AU177" s="15" t="s">
        <v>74</v>
      </c>
      <c r="AY177" s="15" t="s">
        <v>118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5" t="s">
        <v>72</v>
      </c>
      <c r="BK177" s="145">
        <f>ROUND(I177*H177,2)</f>
        <v>0</v>
      </c>
      <c r="BL177" s="15" t="s">
        <v>200</v>
      </c>
      <c r="BM177" s="15" t="s">
        <v>330</v>
      </c>
    </row>
    <row r="178" spans="2:63" s="10" customFormat="1" ht="22.75" customHeight="1">
      <c r="B178" s="120"/>
      <c r="D178" s="121" t="s">
        <v>66</v>
      </c>
      <c r="E178" s="131" t="s">
        <v>331</v>
      </c>
      <c r="F178" s="131" t="s">
        <v>332</v>
      </c>
      <c r="I178" s="123"/>
      <c r="J178" s="132">
        <f>BK178</f>
        <v>0</v>
      </c>
      <c r="L178" s="120"/>
      <c r="M178" s="125"/>
      <c r="N178" s="126"/>
      <c r="O178" s="126"/>
      <c r="P178" s="127">
        <f>SUM(P179:P180)</f>
        <v>0</v>
      </c>
      <c r="Q178" s="126"/>
      <c r="R178" s="127">
        <f>SUM(R179:R180)</f>
        <v>0.20390040000000004</v>
      </c>
      <c r="S178" s="126"/>
      <c r="T178" s="128">
        <f>SUM(T179:T180)</f>
        <v>0</v>
      </c>
      <c r="AR178" s="121" t="s">
        <v>74</v>
      </c>
      <c r="AT178" s="129" t="s">
        <v>66</v>
      </c>
      <c r="AU178" s="129" t="s">
        <v>72</v>
      </c>
      <c r="AY178" s="121" t="s">
        <v>118</v>
      </c>
      <c r="BK178" s="130">
        <f>SUM(BK179:BK180)</f>
        <v>0</v>
      </c>
    </row>
    <row r="179" spans="2:65" s="1" customFormat="1" ht="16.5" customHeight="1">
      <c r="B179" s="133"/>
      <c r="C179" s="134" t="s">
        <v>333</v>
      </c>
      <c r="D179" s="134" t="s">
        <v>121</v>
      </c>
      <c r="E179" s="135" t="s">
        <v>334</v>
      </c>
      <c r="F179" s="136" t="s">
        <v>335</v>
      </c>
      <c r="G179" s="137" t="s">
        <v>124</v>
      </c>
      <c r="H179" s="138">
        <v>16.26</v>
      </c>
      <c r="I179" s="139"/>
      <c r="J179" s="140">
        <f>ROUND(I179*H179,2)</f>
        <v>0</v>
      </c>
      <c r="K179" s="136" t="s">
        <v>125</v>
      </c>
      <c r="L179" s="29"/>
      <c r="M179" s="141" t="s">
        <v>1</v>
      </c>
      <c r="N179" s="142" t="s">
        <v>38</v>
      </c>
      <c r="O179" s="48"/>
      <c r="P179" s="143">
        <f>O179*H179</f>
        <v>0</v>
      </c>
      <c r="Q179" s="143">
        <v>0.01254</v>
      </c>
      <c r="R179" s="143">
        <f>Q179*H179</f>
        <v>0.20390040000000004</v>
      </c>
      <c r="S179" s="143">
        <v>0</v>
      </c>
      <c r="T179" s="144">
        <f>S179*H179</f>
        <v>0</v>
      </c>
      <c r="AR179" s="15" t="s">
        <v>200</v>
      </c>
      <c r="AT179" s="15" t="s">
        <v>121</v>
      </c>
      <c r="AU179" s="15" t="s">
        <v>74</v>
      </c>
      <c r="AY179" s="15" t="s">
        <v>118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5" t="s">
        <v>72</v>
      </c>
      <c r="BK179" s="145">
        <f>ROUND(I179*H179,2)</f>
        <v>0</v>
      </c>
      <c r="BL179" s="15" t="s">
        <v>200</v>
      </c>
      <c r="BM179" s="15" t="s">
        <v>336</v>
      </c>
    </row>
    <row r="180" spans="2:65" s="1" customFormat="1" ht="16.5" customHeight="1">
      <c r="B180" s="133"/>
      <c r="C180" s="134" t="s">
        <v>337</v>
      </c>
      <c r="D180" s="134" t="s">
        <v>121</v>
      </c>
      <c r="E180" s="135" t="s">
        <v>338</v>
      </c>
      <c r="F180" s="136" t="s">
        <v>339</v>
      </c>
      <c r="G180" s="137" t="s">
        <v>253</v>
      </c>
      <c r="H180" s="180"/>
      <c r="I180" s="139"/>
      <c r="J180" s="140">
        <f>ROUND(I180*H180,2)</f>
        <v>0</v>
      </c>
      <c r="K180" s="136" t="s">
        <v>125</v>
      </c>
      <c r="L180" s="29"/>
      <c r="M180" s="141" t="s">
        <v>1</v>
      </c>
      <c r="N180" s="142" t="s">
        <v>38</v>
      </c>
      <c r="O180" s="48"/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AR180" s="15" t="s">
        <v>200</v>
      </c>
      <c r="AT180" s="15" t="s">
        <v>121</v>
      </c>
      <c r="AU180" s="15" t="s">
        <v>74</v>
      </c>
      <c r="AY180" s="15" t="s">
        <v>118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5" t="s">
        <v>72</v>
      </c>
      <c r="BK180" s="145">
        <f>ROUND(I180*H180,2)</f>
        <v>0</v>
      </c>
      <c r="BL180" s="15" t="s">
        <v>200</v>
      </c>
      <c r="BM180" s="15" t="s">
        <v>340</v>
      </c>
    </row>
    <row r="181" spans="2:63" s="10" customFormat="1" ht="22.75" customHeight="1">
      <c r="B181" s="120"/>
      <c r="D181" s="121" t="s">
        <v>66</v>
      </c>
      <c r="E181" s="131" t="s">
        <v>341</v>
      </c>
      <c r="F181" s="131" t="s">
        <v>342</v>
      </c>
      <c r="I181" s="123"/>
      <c r="J181" s="132">
        <f>BK181</f>
        <v>0</v>
      </c>
      <c r="L181" s="120"/>
      <c r="M181" s="125"/>
      <c r="N181" s="126"/>
      <c r="O181" s="126"/>
      <c r="P181" s="127">
        <f>SUM(P182:P183)</f>
        <v>0</v>
      </c>
      <c r="Q181" s="126"/>
      <c r="R181" s="127">
        <f>SUM(R182:R183)</f>
        <v>0.037</v>
      </c>
      <c r="S181" s="126"/>
      <c r="T181" s="128">
        <f>SUM(T182:T183)</f>
        <v>0</v>
      </c>
      <c r="AR181" s="121" t="s">
        <v>74</v>
      </c>
      <c r="AT181" s="129" t="s">
        <v>66</v>
      </c>
      <c r="AU181" s="129" t="s">
        <v>72</v>
      </c>
      <c r="AY181" s="121" t="s">
        <v>118</v>
      </c>
      <c r="BK181" s="130">
        <f>SUM(BK182:BK183)</f>
        <v>0</v>
      </c>
    </row>
    <row r="182" spans="2:65" s="1" customFormat="1" ht="16.5" customHeight="1">
      <c r="B182" s="133"/>
      <c r="C182" s="134" t="s">
        <v>343</v>
      </c>
      <c r="D182" s="134" t="s">
        <v>121</v>
      </c>
      <c r="E182" s="135" t="s">
        <v>344</v>
      </c>
      <c r="F182" s="136" t="s">
        <v>345</v>
      </c>
      <c r="G182" s="137" t="s">
        <v>154</v>
      </c>
      <c r="H182" s="138">
        <v>2</v>
      </c>
      <c r="I182" s="139"/>
      <c r="J182" s="140">
        <f>ROUND(I182*H182,2)</f>
        <v>0</v>
      </c>
      <c r="K182" s="136" t="s">
        <v>125</v>
      </c>
      <c r="L182" s="29"/>
      <c r="M182" s="141" t="s">
        <v>1</v>
      </c>
      <c r="N182" s="142" t="s">
        <v>38</v>
      </c>
      <c r="O182" s="48"/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5" t="s">
        <v>200</v>
      </c>
      <c r="AT182" s="15" t="s">
        <v>121</v>
      </c>
      <c r="AU182" s="15" t="s">
        <v>74</v>
      </c>
      <c r="AY182" s="15" t="s">
        <v>118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5" t="s">
        <v>72</v>
      </c>
      <c r="BK182" s="145">
        <f>ROUND(I182*H182,2)</f>
        <v>0</v>
      </c>
      <c r="BL182" s="15" t="s">
        <v>200</v>
      </c>
      <c r="BM182" s="15" t="s">
        <v>346</v>
      </c>
    </row>
    <row r="183" spans="2:65" s="1" customFormat="1" ht="16.5" customHeight="1">
      <c r="B183" s="133"/>
      <c r="C183" s="170" t="s">
        <v>347</v>
      </c>
      <c r="D183" s="170" t="s">
        <v>157</v>
      </c>
      <c r="E183" s="171" t="s">
        <v>348</v>
      </c>
      <c r="F183" s="172" t="s">
        <v>349</v>
      </c>
      <c r="G183" s="173" t="s">
        <v>154</v>
      </c>
      <c r="H183" s="174">
        <v>2</v>
      </c>
      <c r="I183" s="175"/>
      <c r="J183" s="176">
        <f>ROUND(I183*H183,2)</f>
        <v>0</v>
      </c>
      <c r="K183" s="172" t="s">
        <v>125</v>
      </c>
      <c r="L183" s="177"/>
      <c r="M183" s="178" t="s">
        <v>1</v>
      </c>
      <c r="N183" s="179" t="s">
        <v>38</v>
      </c>
      <c r="O183" s="48"/>
      <c r="P183" s="143">
        <f>O183*H183</f>
        <v>0</v>
      </c>
      <c r="Q183" s="143">
        <v>0.0185</v>
      </c>
      <c r="R183" s="143">
        <f>Q183*H183</f>
        <v>0.037</v>
      </c>
      <c r="S183" s="143">
        <v>0</v>
      </c>
      <c r="T183" s="144">
        <f>S183*H183</f>
        <v>0</v>
      </c>
      <c r="AR183" s="15" t="s">
        <v>273</v>
      </c>
      <c r="AT183" s="15" t="s">
        <v>157</v>
      </c>
      <c r="AU183" s="15" t="s">
        <v>74</v>
      </c>
      <c r="AY183" s="15" t="s">
        <v>118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5" t="s">
        <v>72</v>
      </c>
      <c r="BK183" s="145">
        <f>ROUND(I183*H183,2)</f>
        <v>0</v>
      </c>
      <c r="BL183" s="15" t="s">
        <v>200</v>
      </c>
      <c r="BM183" s="15" t="s">
        <v>350</v>
      </c>
    </row>
    <row r="184" spans="2:63" s="10" customFormat="1" ht="22.75" customHeight="1">
      <c r="B184" s="120"/>
      <c r="D184" s="121" t="s">
        <v>66</v>
      </c>
      <c r="E184" s="131" t="s">
        <v>351</v>
      </c>
      <c r="F184" s="131" t="s">
        <v>352</v>
      </c>
      <c r="I184" s="123"/>
      <c r="J184" s="132">
        <f>BK184</f>
        <v>0</v>
      </c>
      <c r="L184" s="120"/>
      <c r="M184" s="125"/>
      <c r="N184" s="126"/>
      <c r="O184" s="126"/>
      <c r="P184" s="127">
        <f>SUM(P185:P191)</f>
        <v>0</v>
      </c>
      <c r="Q184" s="126"/>
      <c r="R184" s="127">
        <f>SUM(R185:R191)</f>
        <v>0.7364438</v>
      </c>
      <c r="S184" s="126"/>
      <c r="T184" s="128">
        <f>SUM(T185:T191)</f>
        <v>0</v>
      </c>
      <c r="AR184" s="121" t="s">
        <v>74</v>
      </c>
      <c r="AT184" s="129" t="s">
        <v>66</v>
      </c>
      <c r="AU184" s="129" t="s">
        <v>72</v>
      </c>
      <c r="AY184" s="121" t="s">
        <v>118</v>
      </c>
      <c r="BK184" s="130">
        <f>SUM(BK185:BK191)</f>
        <v>0</v>
      </c>
    </row>
    <row r="185" spans="2:65" s="1" customFormat="1" ht="16.5" customHeight="1">
      <c r="B185" s="133"/>
      <c r="C185" s="134" t="s">
        <v>353</v>
      </c>
      <c r="D185" s="134" t="s">
        <v>121</v>
      </c>
      <c r="E185" s="135" t="s">
        <v>354</v>
      </c>
      <c r="F185" s="136" t="s">
        <v>355</v>
      </c>
      <c r="G185" s="137" t="s">
        <v>124</v>
      </c>
      <c r="H185" s="138">
        <v>16.34</v>
      </c>
      <c r="I185" s="139"/>
      <c r="J185" s="140">
        <f>ROUND(I185*H185,2)</f>
        <v>0</v>
      </c>
      <c r="K185" s="136" t="s">
        <v>125</v>
      </c>
      <c r="L185" s="29"/>
      <c r="M185" s="141" t="s">
        <v>1</v>
      </c>
      <c r="N185" s="142" t="s">
        <v>38</v>
      </c>
      <c r="O185" s="48"/>
      <c r="P185" s="143">
        <f>O185*H185</f>
        <v>0</v>
      </c>
      <c r="Q185" s="143">
        <v>0.015</v>
      </c>
      <c r="R185" s="143">
        <f>Q185*H185</f>
        <v>0.24509999999999998</v>
      </c>
      <c r="S185" s="143">
        <v>0</v>
      </c>
      <c r="T185" s="144">
        <f>S185*H185</f>
        <v>0</v>
      </c>
      <c r="AR185" s="15" t="s">
        <v>200</v>
      </c>
      <c r="AT185" s="15" t="s">
        <v>121</v>
      </c>
      <c r="AU185" s="15" t="s">
        <v>74</v>
      </c>
      <c r="AY185" s="15" t="s">
        <v>118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5" t="s">
        <v>72</v>
      </c>
      <c r="BK185" s="145">
        <f>ROUND(I185*H185,2)</f>
        <v>0</v>
      </c>
      <c r="BL185" s="15" t="s">
        <v>200</v>
      </c>
      <c r="BM185" s="15" t="s">
        <v>356</v>
      </c>
    </row>
    <row r="186" spans="2:65" s="1" customFormat="1" ht="16.5" customHeight="1">
      <c r="B186" s="133"/>
      <c r="C186" s="134" t="s">
        <v>357</v>
      </c>
      <c r="D186" s="134" t="s">
        <v>121</v>
      </c>
      <c r="E186" s="135" t="s">
        <v>358</v>
      </c>
      <c r="F186" s="136" t="s">
        <v>359</v>
      </c>
      <c r="G186" s="137" t="s">
        <v>124</v>
      </c>
      <c r="H186" s="138">
        <v>16.34</v>
      </c>
      <c r="I186" s="139"/>
      <c r="J186" s="140">
        <f>ROUND(I186*H186,2)</f>
        <v>0</v>
      </c>
      <c r="K186" s="136" t="s">
        <v>125</v>
      </c>
      <c r="L186" s="29"/>
      <c r="M186" s="141" t="s">
        <v>1</v>
      </c>
      <c r="N186" s="142" t="s">
        <v>38</v>
      </c>
      <c r="O186" s="48"/>
      <c r="P186" s="143">
        <f>O186*H186</f>
        <v>0</v>
      </c>
      <c r="Q186" s="143">
        <v>0.0015</v>
      </c>
      <c r="R186" s="143">
        <f>Q186*H186</f>
        <v>0.02451</v>
      </c>
      <c r="S186" s="143">
        <v>0</v>
      </c>
      <c r="T186" s="144">
        <f>S186*H186</f>
        <v>0</v>
      </c>
      <c r="AR186" s="15" t="s">
        <v>200</v>
      </c>
      <c r="AT186" s="15" t="s">
        <v>121</v>
      </c>
      <c r="AU186" s="15" t="s">
        <v>74</v>
      </c>
      <c r="AY186" s="15" t="s">
        <v>118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5" t="s">
        <v>72</v>
      </c>
      <c r="BK186" s="145">
        <f>ROUND(I186*H186,2)</f>
        <v>0</v>
      </c>
      <c r="BL186" s="15" t="s">
        <v>200</v>
      </c>
      <c r="BM186" s="15" t="s">
        <v>360</v>
      </c>
    </row>
    <row r="187" spans="2:65" s="1" customFormat="1" ht="16.5" customHeight="1">
      <c r="B187" s="133"/>
      <c r="C187" s="134" t="s">
        <v>361</v>
      </c>
      <c r="D187" s="134" t="s">
        <v>121</v>
      </c>
      <c r="E187" s="135" t="s">
        <v>362</v>
      </c>
      <c r="F187" s="136" t="s">
        <v>363</v>
      </c>
      <c r="G187" s="137" t="s">
        <v>124</v>
      </c>
      <c r="H187" s="138">
        <v>16.34</v>
      </c>
      <c r="I187" s="139"/>
      <c r="J187" s="140">
        <f>ROUND(I187*H187,2)</f>
        <v>0</v>
      </c>
      <c r="K187" s="136" t="s">
        <v>125</v>
      </c>
      <c r="L187" s="29"/>
      <c r="M187" s="141" t="s">
        <v>1</v>
      </c>
      <c r="N187" s="142" t="s">
        <v>38</v>
      </c>
      <c r="O187" s="48"/>
      <c r="P187" s="143">
        <f>O187*H187</f>
        <v>0</v>
      </c>
      <c r="Q187" s="143">
        <v>0.0058</v>
      </c>
      <c r="R187" s="143">
        <f>Q187*H187</f>
        <v>0.094772</v>
      </c>
      <c r="S187" s="143">
        <v>0</v>
      </c>
      <c r="T187" s="144">
        <f>S187*H187</f>
        <v>0</v>
      </c>
      <c r="AR187" s="15" t="s">
        <v>200</v>
      </c>
      <c r="AT187" s="15" t="s">
        <v>121</v>
      </c>
      <c r="AU187" s="15" t="s">
        <v>74</v>
      </c>
      <c r="AY187" s="15" t="s">
        <v>118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5" t="s">
        <v>72</v>
      </c>
      <c r="BK187" s="145">
        <f>ROUND(I187*H187,2)</f>
        <v>0</v>
      </c>
      <c r="BL187" s="15" t="s">
        <v>200</v>
      </c>
      <c r="BM187" s="15" t="s">
        <v>364</v>
      </c>
    </row>
    <row r="188" spans="2:65" s="1" customFormat="1" ht="16.5" customHeight="1">
      <c r="B188" s="133"/>
      <c r="C188" s="170" t="s">
        <v>365</v>
      </c>
      <c r="D188" s="170" t="s">
        <v>157</v>
      </c>
      <c r="E188" s="171" t="s">
        <v>366</v>
      </c>
      <c r="F188" s="172" t="s">
        <v>367</v>
      </c>
      <c r="G188" s="173" t="s">
        <v>124</v>
      </c>
      <c r="H188" s="174">
        <v>17.974</v>
      </c>
      <c r="I188" s="175"/>
      <c r="J188" s="176">
        <f>ROUND(I188*H188,2)</f>
        <v>0</v>
      </c>
      <c r="K188" s="172" t="s">
        <v>125</v>
      </c>
      <c r="L188" s="177"/>
      <c r="M188" s="178" t="s">
        <v>1</v>
      </c>
      <c r="N188" s="179" t="s">
        <v>38</v>
      </c>
      <c r="O188" s="48"/>
      <c r="P188" s="143">
        <f>O188*H188</f>
        <v>0</v>
      </c>
      <c r="Q188" s="143">
        <v>0.0207</v>
      </c>
      <c r="R188" s="143">
        <f>Q188*H188</f>
        <v>0.3720618</v>
      </c>
      <c r="S188" s="143">
        <v>0</v>
      </c>
      <c r="T188" s="144">
        <f>S188*H188</f>
        <v>0</v>
      </c>
      <c r="AR188" s="15" t="s">
        <v>273</v>
      </c>
      <c r="AT188" s="15" t="s">
        <v>157</v>
      </c>
      <c r="AU188" s="15" t="s">
        <v>74</v>
      </c>
      <c r="AY188" s="15" t="s">
        <v>118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5" t="s">
        <v>72</v>
      </c>
      <c r="BK188" s="145">
        <f>ROUND(I188*H188,2)</f>
        <v>0</v>
      </c>
      <c r="BL188" s="15" t="s">
        <v>200</v>
      </c>
      <c r="BM188" s="15" t="s">
        <v>368</v>
      </c>
    </row>
    <row r="189" spans="2:51" s="12" customFormat="1" ht="10">
      <c r="B189" s="154"/>
      <c r="D189" s="147" t="s">
        <v>128</v>
      </c>
      <c r="E189" s="155" t="s">
        <v>1</v>
      </c>
      <c r="F189" s="156" t="s">
        <v>369</v>
      </c>
      <c r="H189" s="157">
        <v>17.974</v>
      </c>
      <c r="I189" s="158"/>
      <c r="L189" s="154"/>
      <c r="M189" s="159"/>
      <c r="N189" s="160"/>
      <c r="O189" s="160"/>
      <c r="P189" s="160"/>
      <c r="Q189" s="160"/>
      <c r="R189" s="160"/>
      <c r="S189" s="160"/>
      <c r="T189" s="161"/>
      <c r="AT189" s="155" t="s">
        <v>128</v>
      </c>
      <c r="AU189" s="155" t="s">
        <v>74</v>
      </c>
      <c r="AV189" s="12" t="s">
        <v>74</v>
      </c>
      <c r="AW189" s="12" t="s">
        <v>30</v>
      </c>
      <c r="AX189" s="12" t="s">
        <v>67</v>
      </c>
      <c r="AY189" s="155" t="s">
        <v>118</v>
      </c>
    </row>
    <row r="190" spans="2:51" s="13" customFormat="1" ht="10">
      <c r="B190" s="162"/>
      <c r="D190" s="147" t="s">
        <v>128</v>
      </c>
      <c r="E190" s="163" t="s">
        <v>1</v>
      </c>
      <c r="F190" s="164" t="s">
        <v>132</v>
      </c>
      <c r="H190" s="165">
        <v>17.974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128</v>
      </c>
      <c r="AU190" s="163" t="s">
        <v>74</v>
      </c>
      <c r="AV190" s="13" t="s">
        <v>126</v>
      </c>
      <c r="AW190" s="13" t="s">
        <v>30</v>
      </c>
      <c r="AX190" s="13" t="s">
        <v>72</v>
      </c>
      <c r="AY190" s="163" t="s">
        <v>118</v>
      </c>
    </row>
    <row r="191" spans="2:65" s="1" customFormat="1" ht="16.5" customHeight="1">
      <c r="B191" s="133"/>
      <c r="C191" s="134" t="s">
        <v>370</v>
      </c>
      <c r="D191" s="134" t="s">
        <v>121</v>
      </c>
      <c r="E191" s="135" t="s">
        <v>371</v>
      </c>
      <c r="F191" s="136" t="s">
        <v>372</v>
      </c>
      <c r="G191" s="137" t="s">
        <v>253</v>
      </c>
      <c r="H191" s="180"/>
      <c r="I191" s="139"/>
      <c r="J191" s="140">
        <f>ROUND(I191*H191,2)</f>
        <v>0</v>
      </c>
      <c r="K191" s="136" t="s">
        <v>125</v>
      </c>
      <c r="L191" s="29"/>
      <c r="M191" s="141" t="s">
        <v>1</v>
      </c>
      <c r="N191" s="142" t="s">
        <v>38</v>
      </c>
      <c r="O191" s="48"/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5" t="s">
        <v>200</v>
      </c>
      <c r="AT191" s="15" t="s">
        <v>121</v>
      </c>
      <c r="AU191" s="15" t="s">
        <v>74</v>
      </c>
      <c r="AY191" s="15" t="s">
        <v>118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5" t="s">
        <v>72</v>
      </c>
      <c r="BK191" s="145">
        <f>ROUND(I191*H191,2)</f>
        <v>0</v>
      </c>
      <c r="BL191" s="15" t="s">
        <v>200</v>
      </c>
      <c r="BM191" s="15" t="s">
        <v>373</v>
      </c>
    </row>
    <row r="192" spans="2:63" s="10" customFormat="1" ht="22.75" customHeight="1">
      <c r="B192" s="120"/>
      <c r="D192" s="121" t="s">
        <v>66</v>
      </c>
      <c r="E192" s="131" t="s">
        <v>374</v>
      </c>
      <c r="F192" s="131" t="s">
        <v>375</v>
      </c>
      <c r="I192" s="123"/>
      <c r="J192" s="132">
        <f>BK192</f>
        <v>0</v>
      </c>
      <c r="L192" s="120"/>
      <c r="M192" s="125"/>
      <c r="N192" s="126"/>
      <c r="O192" s="126"/>
      <c r="P192" s="127">
        <f>SUM(P193:P206)</f>
        <v>0</v>
      </c>
      <c r="Q192" s="126"/>
      <c r="R192" s="127">
        <f>SUM(R193:R206)</f>
        <v>1.4891079</v>
      </c>
      <c r="S192" s="126"/>
      <c r="T192" s="128">
        <f>SUM(T193:T206)</f>
        <v>0</v>
      </c>
      <c r="AR192" s="121" t="s">
        <v>74</v>
      </c>
      <c r="AT192" s="129" t="s">
        <v>66</v>
      </c>
      <c r="AU192" s="129" t="s">
        <v>72</v>
      </c>
      <c r="AY192" s="121" t="s">
        <v>118</v>
      </c>
      <c r="BK192" s="130">
        <f>SUM(BK193:BK206)</f>
        <v>0</v>
      </c>
    </row>
    <row r="193" spans="2:65" s="1" customFormat="1" ht="16.5" customHeight="1">
      <c r="B193" s="133"/>
      <c r="C193" s="134" t="s">
        <v>376</v>
      </c>
      <c r="D193" s="134" t="s">
        <v>121</v>
      </c>
      <c r="E193" s="135" t="s">
        <v>377</v>
      </c>
      <c r="F193" s="136" t="s">
        <v>378</v>
      </c>
      <c r="G193" s="137" t="s">
        <v>124</v>
      </c>
      <c r="H193" s="138">
        <v>21.6</v>
      </c>
      <c r="I193" s="139"/>
      <c r="J193" s="140">
        <f>ROUND(I193*H193,2)</f>
        <v>0</v>
      </c>
      <c r="K193" s="136" t="s">
        <v>125</v>
      </c>
      <c r="L193" s="29"/>
      <c r="M193" s="141" t="s">
        <v>1</v>
      </c>
      <c r="N193" s="142" t="s">
        <v>38</v>
      </c>
      <c r="O193" s="48"/>
      <c r="P193" s="143">
        <f>O193*H193</f>
        <v>0</v>
      </c>
      <c r="Q193" s="143">
        <v>0.0015</v>
      </c>
      <c r="R193" s="143">
        <f>Q193*H193</f>
        <v>0.032400000000000005</v>
      </c>
      <c r="S193" s="143">
        <v>0</v>
      </c>
      <c r="T193" s="144">
        <f>S193*H193</f>
        <v>0</v>
      </c>
      <c r="AR193" s="15" t="s">
        <v>200</v>
      </c>
      <c r="AT193" s="15" t="s">
        <v>121</v>
      </c>
      <c r="AU193" s="15" t="s">
        <v>74</v>
      </c>
      <c r="AY193" s="15" t="s">
        <v>118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5" t="s">
        <v>72</v>
      </c>
      <c r="BK193" s="145">
        <f>ROUND(I193*H193,2)</f>
        <v>0</v>
      </c>
      <c r="BL193" s="15" t="s">
        <v>200</v>
      </c>
      <c r="BM193" s="15" t="s">
        <v>379</v>
      </c>
    </row>
    <row r="194" spans="2:51" s="11" customFormat="1" ht="10">
      <c r="B194" s="146"/>
      <c r="D194" s="147" t="s">
        <v>128</v>
      </c>
      <c r="E194" s="148" t="s">
        <v>1</v>
      </c>
      <c r="F194" s="149" t="s">
        <v>129</v>
      </c>
      <c r="H194" s="148" t="s">
        <v>1</v>
      </c>
      <c r="I194" s="150"/>
      <c r="L194" s="146"/>
      <c r="M194" s="151"/>
      <c r="N194" s="152"/>
      <c r="O194" s="152"/>
      <c r="P194" s="152"/>
      <c r="Q194" s="152"/>
      <c r="R194" s="152"/>
      <c r="S194" s="152"/>
      <c r="T194" s="153"/>
      <c r="AT194" s="148" t="s">
        <v>128</v>
      </c>
      <c r="AU194" s="148" t="s">
        <v>74</v>
      </c>
      <c r="AV194" s="11" t="s">
        <v>72</v>
      </c>
      <c r="AW194" s="11" t="s">
        <v>30</v>
      </c>
      <c r="AX194" s="11" t="s">
        <v>67</v>
      </c>
      <c r="AY194" s="148" t="s">
        <v>118</v>
      </c>
    </row>
    <row r="195" spans="2:51" s="12" customFormat="1" ht="10">
      <c r="B195" s="154"/>
      <c r="D195" s="147" t="s">
        <v>128</v>
      </c>
      <c r="E195" s="155" t="s">
        <v>1</v>
      </c>
      <c r="F195" s="156" t="s">
        <v>380</v>
      </c>
      <c r="H195" s="157">
        <v>21.6</v>
      </c>
      <c r="I195" s="158"/>
      <c r="L195" s="154"/>
      <c r="M195" s="159"/>
      <c r="N195" s="160"/>
      <c r="O195" s="160"/>
      <c r="P195" s="160"/>
      <c r="Q195" s="160"/>
      <c r="R195" s="160"/>
      <c r="S195" s="160"/>
      <c r="T195" s="161"/>
      <c r="AT195" s="155" t="s">
        <v>128</v>
      </c>
      <c r="AU195" s="155" t="s">
        <v>74</v>
      </c>
      <c r="AV195" s="12" t="s">
        <v>74</v>
      </c>
      <c r="AW195" s="12" t="s">
        <v>30</v>
      </c>
      <c r="AX195" s="12" t="s">
        <v>72</v>
      </c>
      <c r="AY195" s="155" t="s">
        <v>118</v>
      </c>
    </row>
    <row r="196" spans="2:65" s="1" customFormat="1" ht="16.5" customHeight="1">
      <c r="B196" s="133"/>
      <c r="C196" s="134" t="s">
        <v>381</v>
      </c>
      <c r="D196" s="134" t="s">
        <v>121</v>
      </c>
      <c r="E196" s="135" t="s">
        <v>382</v>
      </c>
      <c r="F196" s="136" t="s">
        <v>383</v>
      </c>
      <c r="G196" s="137" t="s">
        <v>124</v>
      </c>
      <c r="H196" s="138">
        <v>75.947</v>
      </c>
      <c r="I196" s="139"/>
      <c r="J196" s="140">
        <f>ROUND(I196*H196,2)</f>
        <v>0</v>
      </c>
      <c r="K196" s="136" t="s">
        <v>125</v>
      </c>
      <c r="L196" s="29"/>
      <c r="M196" s="141" t="s">
        <v>1</v>
      </c>
      <c r="N196" s="142" t="s">
        <v>38</v>
      </c>
      <c r="O196" s="48"/>
      <c r="P196" s="143">
        <f>O196*H196</f>
        <v>0</v>
      </c>
      <c r="Q196" s="143">
        <v>0.006</v>
      </c>
      <c r="R196" s="143">
        <f>Q196*H196</f>
        <v>0.45568200000000003</v>
      </c>
      <c r="S196" s="143">
        <v>0</v>
      </c>
      <c r="T196" s="144">
        <f>S196*H196</f>
        <v>0</v>
      </c>
      <c r="AR196" s="15" t="s">
        <v>200</v>
      </c>
      <c r="AT196" s="15" t="s">
        <v>121</v>
      </c>
      <c r="AU196" s="15" t="s">
        <v>74</v>
      </c>
      <c r="AY196" s="15" t="s">
        <v>118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5" t="s">
        <v>72</v>
      </c>
      <c r="BK196" s="145">
        <f>ROUND(I196*H196,2)</f>
        <v>0</v>
      </c>
      <c r="BL196" s="15" t="s">
        <v>200</v>
      </c>
      <c r="BM196" s="15" t="s">
        <v>384</v>
      </c>
    </row>
    <row r="197" spans="2:51" s="11" customFormat="1" ht="10">
      <c r="B197" s="146"/>
      <c r="D197" s="147" t="s">
        <v>128</v>
      </c>
      <c r="E197" s="148" t="s">
        <v>1</v>
      </c>
      <c r="F197" s="149" t="s">
        <v>129</v>
      </c>
      <c r="H197" s="148" t="s">
        <v>1</v>
      </c>
      <c r="I197" s="150"/>
      <c r="L197" s="146"/>
      <c r="M197" s="151"/>
      <c r="N197" s="152"/>
      <c r="O197" s="152"/>
      <c r="P197" s="152"/>
      <c r="Q197" s="152"/>
      <c r="R197" s="152"/>
      <c r="S197" s="152"/>
      <c r="T197" s="153"/>
      <c r="AT197" s="148" t="s">
        <v>128</v>
      </c>
      <c r="AU197" s="148" t="s">
        <v>74</v>
      </c>
      <c r="AV197" s="11" t="s">
        <v>72</v>
      </c>
      <c r="AW197" s="11" t="s">
        <v>30</v>
      </c>
      <c r="AX197" s="11" t="s">
        <v>67</v>
      </c>
      <c r="AY197" s="148" t="s">
        <v>118</v>
      </c>
    </row>
    <row r="198" spans="2:51" s="12" customFormat="1" ht="10">
      <c r="B198" s="154"/>
      <c r="D198" s="147" t="s">
        <v>128</v>
      </c>
      <c r="E198" s="155" t="s">
        <v>1</v>
      </c>
      <c r="F198" s="156" t="s">
        <v>385</v>
      </c>
      <c r="H198" s="157">
        <v>38.023</v>
      </c>
      <c r="I198" s="158"/>
      <c r="L198" s="154"/>
      <c r="M198" s="159"/>
      <c r="N198" s="160"/>
      <c r="O198" s="160"/>
      <c r="P198" s="160"/>
      <c r="Q198" s="160"/>
      <c r="R198" s="160"/>
      <c r="S198" s="160"/>
      <c r="T198" s="161"/>
      <c r="AT198" s="155" t="s">
        <v>128</v>
      </c>
      <c r="AU198" s="155" t="s">
        <v>74</v>
      </c>
      <c r="AV198" s="12" t="s">
        <v>74</v>
      </c>
      <c r="AW198" s="12" t="s">
        <v>30</v>
      </c>
      <c r="AX198" s="12" t="s">
        <v>67</v>
      </c>
      <c r="AY198" s="155" t="s">
        <v>118</v>
      </c>
    </row>
    <row r="199" spans="2:51" s="11" customFormat="1" ht="10">
      <c r="B199" s="146"/>
      <c r="D199" s="147" t="s">
        <v>128</v>
      </c>
      <c r="E199" s="148" t="s">
        <v>1</v>
      </c>
      <c r="F199" s="149" t="s">
        <v>131</v>
      </c>
      <c r="H199" s="148" t="s">
        <v>1</v>
      </c>
      <c r="I199" s="150"/>
      <c r="L199" s="146"/>
      <c r="M199" s="151"/>
      <c r="N199" s="152"/>
      <c r="O199" s="152"/>
      <c r="P199" s="152"/>
      <c r="Q199" s="152"/>
      <c r="R199" s="152"/>
      <c r="S199" s="152"/>
      <c r="T199" s="153"/>
      <c r="AT199" s="148" t="s">
        <v>128</v>
      </c>
      <c r="AU199" s="148" t="s">
        <v>74</v>
      </c>
      <c r="AV199" s="11" t="s">
        <v>72</v>
      </c>
      <c r="AW199" s="11" t="s">
        <v>30</v>
      </c>
      <c r="AX199" s="11" t="s">
        <v>67</v>
      </c>
      <c r="AY199" s="148" t="s">
        <v>118</v>
      </c>
    </row>
    <row r="200" spans="2:51" s="12" customFormat="1" ht="10">
      <c r="B200" s="154"/>
      <c r="D200" s="147" t="s">
        <v>128</v>
      </c>
      <c r="E200" s="155" t="s">
        <v>1</v>
      </c>
      <c r="F200" s="156" t="s">
        <v>386</v>
      </c>
      <c r="H200" s="157">
        <v>37.924</v>
      </c>
      <c r="I200" s="158"/>
      <c r="L200" s="154"/>
      <c r="M200" s="159"/>
      <c r="N200" s="160"/>
      <c r="O200" s="160"/>
      <c r="P200" s="160"/>
      <c r="Q200" s="160"/>
      <c r="R200" s="160"/>
      <c r="S200" s="160"/>
      <c r="T200" s="161"/>
      <c r="AT200" s="155" t="s">
        <v>128</v>
      </c>
      <c r="AU200" s="155" t="s">
        <v>74</v>
      </c>
      <c r="AV200" s="12" t="s">
        <v>74</v>
      </c>
      <c r="AW200" s="12" t="s">
        <v>30</v>
      </c>
      <c r="AX200" s="12" t="s">
        <v>67</v>
      </c>
      <c r="AY200" s="155" t="s">
        <v>118</v>
      </c>
    </row>
    <row r="201" spans="2:51" s="13" customFormat="1" ht="10">
      <c r="B201" s="162"/>
      <c r="D201" s="147" t="s">
        <v>128</v>
      </c>
      <c r="E201" s="163" t="s">
        <v>1</v>
      </c>
      <c r="F201" s="164" t="s">
        <v>132</v>
      </c>
      <c r="H201" s="165">
        <v>75.947</v>
      </c>
      <c r="I201" s="166"/>
      <c r="L201" s="162"/>
      <c r="M201" s="167"/>
      <c r="N201" s="168"/>
      <c r="O201" s="168"/>
      <c r="P201" s="168"/>
      <c r="Q201" s="168"/>
      <c r="R201" s="168"/>
      <c r="S201" s="168"/>
      <c r="T201" s="169"/>
      <c r="AT201" s="163" t="s">
        <v>128</v>
      </c>
      <c r="AU201" s="163" t="s">
        <v>74</v>
      </c>
      <c r="AV201" s="13" t="s">
        <v>126</v>
      </c>
      <c r="AW201" s="13" t="s">
        <v>30</v>
      </c>
      <c r="AX201" s="13" t="s">
        <v>72</v>
      </c>
      <c r="AY201" s="163" t="s">
        <v>118</v>
      </c>
    </row>
    <row r="202" spans="2:65" s="1" customFormat="1" ht="16.5" customHeight="1">
      <c r="B202" s="133"/>
      <c r="C202" s="170" t="s">
        <v>387</v>
      </c>
      <c r="D202" s="170" t="s">
        <v>157</v>
      </c>
      <c r="E202" s="171" t="s">
        <v>388</v>
      </c>
      <c r="F202" s="172" t="s">
        <v>389</v>
      </c>
      <c r="G202" s="173" t="s">
        <v>124</v>
      </c>
      <c r="H202" s="174">
        <v>83.542</v>
      </c>
      <c r="I202" s="175"/>
      <c r="J202" s="176">
        <f>ROUND(I202*H202,2)</f>
        <v>0</v>
      </c>
      <c r="K202" s="172" t="s">
        <v>125</v>
      </c>
      <c r="L202" s="177"/>
      <c r="M202" s="178" t="s">
        <v>1</v>
      </c>
      <c r="N202" s="179" t="s">
        <v>38</v>
      </c>
      <c r="O202" s="48"/>
      <c r="P202" s="143">
        <f>O202*H202</f>
        <v>0</v>
      </c>
      <c r="Q202" s="143">
        <v>0.0118</v>
      </c>
      <c r="R202" s="143">
        <f>Q202*H202</f>
        <v>0.9857956</v>
      </c>
      <c r="S202" s="143">
        <v>0</v>
      </c>
      <c r="T202" s="144">
        <f>S202*H202</f>
        <v>0</v>
      </c>
      <c r="AR202" s="15" t="s">
        <v>273</v>
      </c>
      <c r="AT202" s="15" t="s">
        <v>157</v>
      </c>
      <c r="AU202" s="15" t="s">
        <v>74</v>
      </c>
      <c r="AY202" s="15" t="s">
        <v>118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5" t="s">
        <v>72</v>
      </c>
      <c r="BK202" s="145">
        <f>ROUND(I202*H202,2)</f>
        <v>0</v>
      </c>
      <c r="BL202" s="15" t="s">
        <v>200</v>
      </c>
      <c r="BM202" s="15" t="s">
        <v>390</v>
      </c>
    </row>
    <row r="203" spans="2:51" s="12" customFormat="1" ht="10">
      <c r="B203" s="154"/>
      <c r="D203" s="147" t="s">
        <v>128</v>
      </c>
      <c r="F203" s="156" t="s">
        <v>391</v>
      </c>
      <c r="H203" s="157">
        <v>83.542</v>
      </c>
      <c r="I203" s="158"/>
      <c r="L203" s="154"/>
      <c r="M203" s="159"/>
      <c r="N203" s="160"/>
      <c r="O203" s="160"/>
      <c r="P203" s="160"/>
      <c r="Q203" s="160"/>
      <c r="R203" s="160"/>
      <c r="S203" s="160"/>
      <c r="T203" s="161"/>
      <c r="AT203" s="155" t="s">
        <v>128</v>
      </c>
      <c r="AU203" s="155" t="s">
        <v>74</v>
      </c>
      <c r="AV203" s="12" t="s">
        <v>74</v>
      </c>
      <c r="AW203" s="12" t="s">
        <v>3</v>
      </c>
      <c r="AX203" s="12" t="s">
        <v>72</v>
      </c>
      <c r="AY203" s="155" t="s">
        <v>118</v>
      </c>
    </row>
    <row r="204" spans="2:65" s="1" customFormat="1" ht="16.5" customHeight="1">
      <c r="B204" s="133"/>
      <c r="C204" s="134" t="s">
        <v>392</v>
      </c>
      <c r="D204" s="134" t="s">
        <v>121</v>
      </c>
      <c r="E204" s="135" t="s">
        <v>393</v>
      </c>
      <c r="F204" s="136" t="s">
        <v>394</v>
      </c>
      <c r="G204" s="137" t="s">
        <v>183</v>
      </c>
      <c r="H204" s="138">
        <v>49.13</v>
      </c>
      <c r="I204" s="139"/>
      <c r="J204" s="140">
        <f>ROUND(I204*H204,2)</f>
        <v>0</v>
      </c>
      <c r="K204" s="136" t="s">
        <v>125</v>
      </c>
      <c r="L204" s="29"/>
      <c r="M204" s="141" t="s">
        <v>1</v>
      </c>
      <c r="N204" s="142" t="s">
        <v>38</v>
      </c>
      <c r="O204" s="48"/>
      <c r="P204" s="143">
        <f>O204*H204</f>
        <v>0</v>
      </c>
      <c r="Q204" s="143">
        <v>0.00031</v>
      </c>
      <c r="R204" s="143">
        <f>Q204*H204</f>
        <v>0.0152303</v>
      </c>
      <c r="S204" s="143">
        <v>0</v>
      </c>
      <c r="T204" s="144">
        <f>S204*H204</f>
        <v>0</v>
      </c>
      <c r="AR204" s="15" t="s">
        <v>200</v>
      </c>
      <c r="AT204" s="15" t="s">
        <v>121</v>
      </c>
      <c r="AU204" s="15" t="s">
        <v>74</v>
      </c>
      <c r="AY204" s="15" t="s">
        <v>118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5" t="s">
        <v>72</v>
      </c>
      <c r="BK204" s="145">
        <f>ROUND(I204*H204,2)</f>
        <v>0</v>
      </c>
      <c r="BL204" s="15" t="s">
        <v>200</v>
      </c>
      <c r="BM204" s="15" t="s">
        <v>395</v>
      </c>
    </row>
    <row r="205" spans="2:51" s="12" customFormat="1" ht="10">
      <c r="B205" s="154"/>
      <c r="D205" s="147" t="s">
        <v>128</v>
      </c>
      <c r="E205" s="155" t="s">
        <v>1</v>
      </c>
      <c r="F205" s="156" t="s">
        <v>396</v>
      </c>
      <c r="H205" s="157">
        <v>49.13</v>
      </c>
      <c r="I205" s="158"/>
      <c r="L205" s="154"/>
      <c r="M205" s="159"/>
      <c r="N205" s="160"/>
      <c r="O205" s="160"/>
      <c r="P205" s="160"/>
      <c r="Q205" s="160"/>
      <c r="R205" s="160"/>
      <c r="S205" s="160"/>
      <c r="T205" s="161"/>
      <c r="AT205" s="155" t="s">
        <v>128</v>
      </c>
      <c r="AU205" s="155" t="s">
        <v>74</v>
      </c>
      <c r="AV205" s="12" t="s">
        <v>74</v>
      </c>
      <c r="AW205" s="12" t="s">
        <v>30</v>
      </c>
      <c r="AX205" s="12" t="s">
        <v>72</v>
      </c>
      <c r="AY205" s="155" t="s">
        <v>118</v>
      </c>
    </row>
    <row r="206" spans="2:65" s="1" customFormat="1" ht="16.5" customHeight="1">
      <c r="B206" s="133"/>
      <c r="C206" s="134" t="s">
        <v>397</v>
      </c>
      <c r="D206" s="134" t="s">
        <v>121</v>
      </c>
      <c r="E206" s="135" t="s">
        <v>398</v>
      </c>
      <c r="F206" s="136" t="s">
        <v>399</v>
      </c>
      <c r="G206" s="137" t="s">
        <v>253</v>
      </c>
      <c r="H206" s="180"/>
      <c r="I206" s="139"/>
      <c r="J206" s="140">
        <f>ROUND(I206*H206,2)</f>
        <v>0</v>
      </c>
      <c r="K206" s="136" t="s">
        <v>125</v>
      </c>
      <c r="L206" s="29"/>
      <c r="M206" s="141" t="s">
        <v>1</v>
      </c>
      <c r="N206" s="142" t="s">
        <v>38</v>
      </c>
      <c r="O206" s="48"/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5" t="s">
        <v>200</v>
      </c>
      <c r="AT206" s="15" t="s">
        <v>121</v>
      </c>
      <c r="AU206" s="15" t="s">
        <v>74</v>
      </c>
      <c r="AY206" s="15" t="s">
        <v>118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5" t="s">
        <v>72</v>
      </c>
      <c r="BK206" s="145">
        <f>ROUND(I206*H206,2)</f>
        <v>0</v>
      </c>
      <c r="BL206" s="15" t="s">
        <v>200</v>
      </c>
      <c r="BM206" s="15" t="s">
        <v>400</v>
      </c>
    </row>
    <row r="207" spans="2:63" s="10" customFormat="1" ht="22.75" customHeight="1">
      <c r="B207" s="120"/>
      <c r="D207" s="121" t="s">
        <v>66</v>
      </c>
      <c r="E207" s="131" t="s">
        <v>401</v>
      </c>
      <c r="F207" s="131" t="s">
        <v>402</v>
      </c>
      <c r="I207" s="123"/>
      <c r="J207" s="132">
        <f>BK207</f>
        <v>0</v>
      </c>
      <c r="L207" s="120"/>
      <c r="M207" s="125"/>
      <c r="N207" s="126"/>
      <c r="O207" s="126"/>
      <c r="P207" s="127">
        <f>P208</f>
        <v>0</v>
      </c>
      <c r="Q207" s="126"/>
      <c r="R207" s="127">
        <f>R208</f>
        <v>0.00048</v>
      </c>
      <c r="S207" s="126"/>
      <c r="T207" s="128">
        <f>T208</f>
        <v>0</v>
      </c>
      <c r="AR207" s="121" t="s">
        <v>74</v>
      </c>
      <c r="AT207" s="129" t="s">
        <v>66</v>
      </c>
      <c r="AU207" s="129" t="s">
        <v>72</v>
      </c>
      <c r="AY207" s="121" t="s">
        <v>118</v>
      </c>
      <c r="BK207" s="130">
        <f>BK208</f>
        <v>0</v>
      </c>
    </row>
    <row r="208" spans="2:65" s="1" customFormat="1" ht="16.5" customHeight="1">
      <c r="B208" s="133"/>
      <c r="C208" s="134" t="s">
        <v>403</v>
      </c>
      <c r="D208" s="134" t="s">
        <v>121</v>
      </c>
      <c r="E208" s="135" t="s">
        <v>404</v>
      </c>
      <c r="F208" s="136" t="s">
        <v>405</v>
      </c>
      <c r="G208" s="137" t="s">
        <v>124</v>
      </c>
      <c r="H208" s="138">
        <v>4</v>
      </c>
      <c r="I208" s="139"/>
      <c r="J208" s="140">
        <f>ROUND(I208*H208,2)</f>
        <v>0</v>
      </c>
      <c r="K208" s="136" t="s">
        <v>1</v>
      </c>
      <c r="L208" s="29"/>
      <c r="M208" s="141" t="s">
        <v>1</v>
      </c>
      <c r="N208" s="142" t="s">
        <v>38</v>
      </c>
      <c r="O208" s="48"/>
      <c r="P208" s="143">
        <f>O208*H208</f>
        <v>0</v>
      </c>
      <c r="Q208" s="143">
        <v>0.00012</v>
      </c>
      <c r="R208" s="143">
        <f>Q208*H208</f>
        <v>0.00048</v>
      </c>
      <c r="S208" s="143">
        <v>0</v>
      </c>
      <c r="T208" s="144">
        <f>S208*H208</f>
        <v>0</v>
      </c>
      <c r="AR208" s="15" t="s">
        <v>200</v>
      </c>
      <c r="AT208" s="15" t="s">
        <v>121</v>
      </c>
      <c r="AU208" s="15" t="s">
        <v>74</v>
      </c>
      <c r="AY208" s="15" t="s">
        <v>118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5" t="s">
        <v>72</v>
      </c>
      <c r="BK208" s="145">
        <f>ROUND(I208*H208,2)</f>
        <v>0</v>
      </c>
      <c r="BL208" s="15" t="s">
        <v>200</v>
      </c>
      <c r="BM208" s="15" t="s">
        <v>406</v>
      </c>
    </row>
    <row r="209" spans="2:63" s="10" customFormat="1" ht="22.75" customHeight="1">
      <c r="B209" s="120"/>
      <c r="D209" s="121" t="s">
        <v>66</v>
      </c>
      <c r="E209" s="131" t="s">
        <v>407</v>
      </c>
      <c r="F209" s="131" t="s">
        <v>408</v>
      </c>
      <c r="I209" s="123"/>
      <c r="J209" s="132">
        <f>BK209</f>
        <v>0</v>
      </c>
      <c r="L209" s="120"/>
      <c r="M209" s="125"/>
      <c r="N209" s="126"/>
      <c r="O209" s="126"/>
      <c r="P209" s="127">
        <f>SUM(P210:P212)</f>
        <v>0</v>
      </c>
      <c r="Q209" s="126"/>
      <c r="R209" s="127">
        <f>SUM(R210:R212)</f>
        <v>0.0100477</v>
      </c>
      <c r="S209" s="126"/>
      <c r="T209" s="128">
        <f>SUM(T210:T212)</f>
        <v>0</v>
      </c>
      <c r="AR209" s="121" t="s">
        <v>74</v>
      </c>
      <c r="AT209" s="129" t="s">
        <v>66</v>
      </c>
      <c r="AU209" s="129" t="s">
        <v>72</v>
      </c>
      <c r="AY209" s="121" t="s">
        <v>118</v>
      </c>
      <c r="BK209" s="130">
        <f>SUM(BK210:BK212)</f>
        <v>0</v>
      </c>
    </row>
    <row r="210" spans="2:65" s="1" customFormat="1" ht="16.5" customHeight="1">
      <c r="B210" s="133"/>
      <c r="C210" s="134" t="s">
        <v>409</v>
      </c>
      <c r="D210" s="134" t="s">
        <v>121</v>
      </c>
      <c r="E210" s="135" t="s">
        <v>410</v>
      </c>
      <c r="F210" s="136" t="s">
        <v>411</v>
      </c>
      <c r="G210" s="137" t="s">
        <v>124</v>
      </c>
      <c r="H210" s="138">
        <v>38.645</v>
      </c>
      <c r="I210" s="139"/>
      <c r="J210" s="140">
        <f>ROUND(I210*H210,2)</f>
        <v>0</v>
      </c>
      <c r="K210" s="136" t="s">
        <v>125</v>
      </c>
      <c r="L210" s="29"/>
      <c r="M210" s="141" t="s">
        <v>1</v>
      </c>
      <c r="N210" s="142" t="s">
        <v>38</v>
      </c>
      <c r="O210" s="48"/>
      <c r="P210" s="143">
        <f>O210*H210</f>
        <v>0</v>
      </c>
      <c r="Q210" s="143">
        <v>0.00026</v>
      </c>
      <c r="R210" s="143">
        <f>Q210*H210</f>
        <v>0.0100477</v>
      </c>
      <c r="S210" s="143">
        <v>0</v>
      </c>
      <c r="T210" s="144">
        <f>S210*H210</f>
        <v>0</v>
      </c>
      <c r="AR210" s="15" t="s">
        <v>200</v>
      </c>
      <c r="AT210" s="15" t="s">
        <v>121</v>
      </c>
      <c r="AU210" s="15" t="s">
        <v>74</v>
      </c>
      <c r="AY210" s="15" t="s">
        <v>118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5" t="s">
        <v>72</v>
      </c>
      <c r="BK210" s="145">
        <f>ROUND(I210*H210,2)</f>
        <v>0</v>
      </c>
      <c r="BL210" s="15" t="s">
        <v>200</v>
      </c>
      <c r="BM210" s="15" t="s">
        <v>412</v>
      </c>
    </row>
    <row r="211" spans="2:51" s="12" customFormat="1" ht="10">
      <c r="B211" s="154"/>
      <c r="D211" s="147" t="s">
        <v>128</v>
      </c>
      <c r="E211" s="155" t="s">
        <v>1</v>
      </c>
      <c r="F211" s="156" t="s">
        <v>413</v>
      </c>
      <c r="H211" s="157">
        <v>38.645</v>
      </c>
      <c r="I211" s="158"/>
      <c r="L211" s="154"/>
      <c r="M211" s="159"/>
      <c r="N211" s="160"/>
      <c r="O211" s="160"/>
      <c r="P211" s="160"/>
      <c r="Q211" s="160"/>
      <c r="R211" s="160"/>
      <c r="S211" s="160"/>
      <c r="T211" s="161"/>
      <c r="AT211" s="155" t="s">
        <v>128</v>
      </c>
      <c r="AU211" s="155" t="s">
        <v>74</v>
      </c>
      <c r="AV211" s="12" t="s">
        <v>74</v>
      </c>
      <c r="AW211" s="12" t="s">
        <v>30</v>
      </c>
      <c r="AX211" s="12" t="s">
        <v>67</v>
      </c>
      <c r="AY211" s="155" t="s">
        <v>118</v>
      </c>
    </row>
    <row r="212" spans="2:51" s="13" customFormat="1" ht="10">
      <c r="B212" s="162"/>
      <c r="D212" s="147" t="s">
        <v>128</v>
      </c>
      <c r="E212" s="163" t="s">
        <v>1</v>
      </c>
      <c r="F212" s="164" t="s">
        <v>132</v>
      </c>
      <c r="H212" s="165">
        <v>38.645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128</v>
      </c>
      <c r="AU212" s="163" t="s">
        <v>74</v>
      </c>
      <c r="AV212" s="13" t="s">
        <v>126</v>
      </c>
      <c r="AW212" s="13" t="s">
        <v>30</v>
      </c>
      <c r="AX212" s="13" t="s">
        <v>72</v>
      </c>
      <c r="AY212" s="163" t="s">
        <v>118</v>
      </c>
    </row>
    <row r="213" spans="2:63" s="10" customFormat="1" ht="25.9" customHeight="1">
      <c r="B213" s="120"/>
      <c r="D213" s="121" t="s">
        <v>66</v>
      </c>
      <c r="E213" s="122" t="s">
        <v>414</v>
      </c>
      <c r="F213" s="122" t="s">
        <v>415</v>
      </c>
      <c r="I213" s="123"/>
      <c r="J213" s="124">
        <f>BK213</f>
        <v>0</v>
      </c>
      <c r="L213" s="120"/>
      <c r="M213" s="125"/>
      <c r="N213" s="126"/>
      <c r="O213" s="126"/>
      <c r="P213" s="127">
        <f>P214+P216</f>
        <v>0</v>
      </c>
      <c r="Q213" s="126"/>
      <c r="R213" s="127">
        <f>R214+R216</f>
        <v>0</v>
      </c>
      <c r="S213" s="126"/>
      <c r="T213" s="128">
        <f>T214+T216</f>
        <v>0</v>
      </c>
      <c r="AR213" s="121" t="s">
        <v>148</v>
      </c>
      <c r="AT213" s="129" t="s">
        <v>66</v>
      </c>
      <c r="AU213" s="129" t="s">
        <v>67</v>
      </c>
      <c r="AY213" s="121" t="s">
        <v>118</v>
      </c>
      <c r="BK213" s="130">
        <f>BK214+BK216</f>
        <v>0</v>
      </c>
    </row>
    <row r="214" spans="2:63" s="10" customFormat="1" ht="22.75" customHeight="1">
      <c r="B214" s="120"/>
      <c r="D214" s="121" t="s">
        <v>66</v>
      </c>
      <c r="E214" s="131" t="s">
        <v>416</v>
      </c>
      <c r="F214" s="131" t="s">
        <v>417</v>
      </c>
      <c r="I214" s="123"/>
      <c r="J214" s="132">
        <f>BK214</f>
        <v>0</v>
      </c>
      <c r="L214" s="120"/>
      <c r="M214" s="125"/>
      <c r="N214" s="126"/>
      <c r="O214" s="126"/>
      <c r="P214" s="127">
        <f>P215</f>
        <v>0</v>
      </c>
      <c r="Q214" s="126"/>
      <c r="R214" s="127">
        <f>R215</f>
        <v>0</v>
      </c>
      <c r="S214" s="126"/>
      <c r="T214" s="128">
        <f>T215</f>
        <v>0</v>
      </c>
      <c r="AR214" s="121" t="s">
        <v>148</v>
      </c>
      <c r="AT214" s="129" t="s">
        <v>66</v>
      </c>
      <c r="AU214" s="129" t="s">
        <v>72</v>
      </c>
      <c r="AY214" s="121" t="s">
        <v>118</v>
      </c>
      <c r="BK214" s="130">
        <f>BK215</f>
        <v>0</v>
      </c>
    </row>
    <row r="215" spans="2:65" s="1" customFormat="1" ht="16.5" customHeight="1">
      <c r="B215" s="133"/>
      <c r="C215" s="134" t="s">
        <v>418</v>
      </c>
      <c r="D215" s="134" t="s">
        <v>121</v>
      </c>
      <c r="E215" s="135" t="s">
        <v>419</v>
      </c>
      <c r="F215" s="136" t="s">
        <v>417</v>
      </c>
      <c r="G215" s="137" t="s">
        <v>282</v>
      </c>
      <c r="H215" s="138">
        <v>1</v>
      </c>
      <c r="I215" s="139"/>
      <c r="J215" s="140">
        <f>ROUND(I215*H215,2)</f>
        <v>0</v>
      </c>
      <c r="K215" s="136" t="s">
        <v>125</v>
      </c>
      <c r="L215" s="29"/>
      <c r="M215" s="141" t="s">
        <v>1</v>
      </c>
      <c r="N215" s="142" t="s">
        <v>38</v>
      </c>
      <c r="O215" s="48"/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AR215" s="15" t="s">
        <v>420</v>
      </c>
      <c r="AT215" s="15" t="s">
        <v>121</v>
      </c>
      <c r="AU215" s="15" t="s">
        <v>74</v>
      </c>
      <c r="AY215" s="15" t="s">
        <v>118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5" t="s">
        <v>72</v>
      </c>
      <c r="BK215" s="145">
        <f>ROUND(I215*H215,2)</f>
        <v>0</v>
      </c>
      <c r="BL215" s="15" t="s">
        <v>420</v>
      </c>
      <c r="BM215" s="15" t="s">
        <v>421</v>
      </c>
    </row>
    <row r="216" spans="2:63" s="10" customFormat="1" ht="22.75" customHeight="1">
      <c r="B216" s="120"/>
      <c r="D216" s="121" t="s">
        <v>66</v>
      </c>
      <c r="E216" s="131" t="s">
        <v>422</v>
      </c>
      <c r="F216" s="131" t="s">
        <v>423</v>
      </c>
      <c r="I216" s="123"/>
      <c r="J216" s="132">
        <f>BK216</f>
        <v>0</v>
      </c>
      <c r="L216" s="120"/>
      <c r="M216" s="125"/>
      <c r="N216" s="126"/>
      <c r="O216" s="126"/>
      <c r="P216" s="127">
        <f>P217</f>
        <v>0</v>
      </c>
      <c r="Q216" s="126"/>
      <c r="R216" s="127">
        <f>R217</f>
        <v>0</v>
      </c>
      <c r="S216" s="126"/>
      <c r="T216" s="128">
        <f>T217</f>
        <v>0</v>
      </c>
      <c r="AR216" s="121" t="s">
        <v>148</v>
      </c>
      <c r="AT216" s="129" t="s">
        <v>66</v>
      </c>
      <c r="AU216" s="129" t="s">
        <v>72</v>
      </c>
      <c r="AY216" s="121" t="s">
        <v>118</v>
      </c>
      <c r="BK216" s="130">
        <f>BK217</f>
        <v>0</v>
      </c>
    </row>
    <row r="217" spans="2:65" s="1" customFormat="1" ht="16.5" customHeight="1">
      <c r="B217" s="133"/>
      <c r="C217" s="134" t="s">
        <v>424</v>
      </c>
      <c r="D217" s="134" t="s">
        <v>121</v>
      </c>
      <c r="E217" s="135" t="s">
        <v>425</v>
      </c>
      <c r="F217" s="136" t="s">
        <v>423</v>
      </c>
      <c r="G217" s="137" t="s">
        <v>282</v>
      </c>
      <c r="H217" s="138">
        <v>1</v>
      </c>
      <c r="I217" s="139"/>
      <c r="J217" s="140">
        <f>ROUND(I217*H217,2)</f>
        <v>0</v>
      </c>
      <c r="K217" s="136" t="s">
        <v>125</v>
      </c>
      <c r="L217" s="29"/>
      <c r="M217" s="181" t="s">
        <v>1</v>
      </c>
      <c r="N217" s="182" t="s">
        <v>38</v>
      </c>
      <c r="O217" s="183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AR217" s="15" t="s">
        <v>420</v>
      </c>
      <c r="AT217" s="15" t="s">
        <v>121</v>
      </c>
      <c r="AU217" s="15" t="s">
        <v>74</v>
      </c>
      <c r="AY217" s="15" t="s">
        <v>118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5" t="s">
        <v>72</v>
      </c>
      <c r="BK217" s="145">
        <f>ROUND(I217*H217,2)</f>
        <v>0</v>
      </c>
      <c r="BL217" s="15" t="s">
        <v>420</v>
      </c>
      <c r="BM217" s="15" t="s">
        <v>426</v>
      </c>
    </row>
    <row r="218" spans="2:12" s="1" customFormat="1" ht="7" customHeight="1">
      <c r="B218" s="38"/>
      <c r="C218" s="39"/>
      <c r="D218" s="39"/>
      <c r="E218" s="39"/>
      <c r="F218" s="39"/>
      <c r="G218" s="39"/>
      <c r="H218" s="39"/>
      <c r="I218" s="94"/>
      <c r="J218" s="39"/>
      <c r="K218" s="39"/>
      <c r="L218" s="29"/>
    </row>
  </sheetData>
  <autoFilter ref="C94:K217"/>
  <mergeCells count="6">
    <mergeCell ref="L2:V2"/>
    <mergeCell ref="E7:H7"/>
    <mergeCell ref="E16:H16"/>
    <mergeCell ref="E25:H25"/>
    <mergeCell ref="E46:H46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uzivatel</cp:lastModifiedBy>
  <dcterms:created xsi:type="dcterms:W3CDTF">2019-07-08T07:09:58Z</dcterms:created>
  <dcterms:modified xsi:type="dcterms:W3CDTF">2019-07-09T12:28:07Z</dcterms:modified>
  <cp:category/>
  <cp:version/>
  <cp:contentType/>
  <cp:contentStatus/>
</cp:coreProperties>
</file>