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630" yWindow="525" windowWidth="22695" windowHeight="9405" firstSheet="1" activeTab="1"/>
  </bookViews>
  <sheets>
    <sheet name="Rekapitulace stavby" sheetId="1" state="veryHidden" r:id="rId1"/>
    <sheet name="N19XX1-2 - Úsek silnice o..." sheetId="2" r:id="rId2"/>
  </sheets>
  <definedNames>
    <definedName name="_xlnm._FilterDatabase" localSheetId="1" hidden="1">'N19XX1-2 - Úsek silnice o...'!$C$86:$K$170</definedName>
    <definedName name="_xlnm.Print_Area" localSheetId="1">'N19XX1-2 - Úsek silnice o...'!$C$4:$J$39,'N19XX1-2 - Úsek silnice o...'!$C$74:$K$170</definedName>
    <definedName name="_xlnm.Print_Area" localSheetId="0">'Rekapitulace stavby'!$D$4:$AO$36,'Rekapitulace stavby'!$C$42:$AQ$56</definedName>
    <definedName name="_xlnm.Print_Titles" localSheetId="0">'Rekapitulace stavby'!$52:$52</definedName>
    <definedName name="_xlnm.Print_Titles" localSheetId="1">'N19XX1-2 - Úsek silnice o...'!$86:$86</definedName>
  </definedNames>
  <calcPr calcId="145621"/>
</workbook>
</file>

<file path=xl/sharedStrings.xml><?xml version="1.0" encoding="utf-8"?>
<sst xmlns="http://schemas.openxmlformats.org/spreadsheetml/2006/main" count="1174" uniqueCount="306">
  <si>
    <t>Export Komplet</t>
  </si>
  <si>
    <t/>
  </si>
  <si>
    <t>2.0</t>
  </si>
  <si>
    <t>ZAMOK</t>
  </si>
  <si>
    <t>False</t>
  </si>
  <si>
    <t>{f48ecaa4-8b82-4b8a-8b24-cf67a31f3dde}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</si>
  <si>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</si>
  <si>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</si>
  <si>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</si>
  <si>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</si>
  <si>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</si>
  <si>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</si>
  <si>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</si>
  <si>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</si>
  <si>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N19XX1</t>
  </si>
  <si>
    <t>Měnit lze pouze buňky se žlutým podbarvením!
1) na prvním listu Rekapitulace stavby vyplňte v sestavě
    a) Souhrnný list
       - údaje o Zhotoviteli
         (přenesou se do ostatních sestav i v jiných listech)
    b) Rekapitulace objektů
       - potřebné Ostatní náklady
2) na vybraných listech vyplňte v sestavě
    a) Krycí list
       - údaje o Zhotoviteli, pokud se liší od údajů o Zhotoviteli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</si>
  <si>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</si>
  <si>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II/105 Neveklov – průtah, tichý asfalt</t>
  </si>
  <si>
    <t>KSO:</t>
  </si>
  <si>
    <t>CC-CZ:</t>
  </si>
  <si>
    <t>Místo:</t>
  </si>
  <si>
    <t xml:space="preserve"> </t>
  </si>
  <si>
    <t>Datum:</t>
  </si>
  <si>
    <t>13. 3. 2019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</si>
  <si>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</si>
  <si>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</si>
  <si>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</si>
  <si>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</si>
  <si>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</si>
  <si>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</si>
  <si>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</si>
  <si>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</si>
  <si>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</si>
  <si>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</si>
  <si>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</si>
  <si>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</si>
  <si>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</si>
  <si>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</si>
  <si>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</si>
  <si>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</si>
  <si>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</si>
  <si>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</si>
  <si>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</si>
  <si>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</si>
  <si>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</si>
  <si>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</si>
  <si>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</si>
  <si>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</si>
  <si>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</si>
  <si>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</si>
  <si>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</si>
  <si>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</si>
  <si>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</si>
  <si>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</si>
  <si>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</si>
  <si>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</si>
  <si>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</si>
  <si>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</si>
  <si>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</si>
  <si>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</si>
  <si>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</si>
  <si>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</si>
  <si>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</si>
  <si>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</si>
  <si>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</si>
  <si>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</si>
  <si>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</si>
  <si>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</si>
  <si>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</si>
  <si>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</si>
  <si>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</si>
  <si>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</si>
  <si>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N19XX1-2</t>
  </si>
  <si>
    <t xml:space="preserve">Úsek silnice od křižovatky se silnicí II/114 v délce 550m po hranici současného intravilánu </t>
  </si>
  <si>
    <t>STA</t>
  </si>
  <si>
    <t>1</t>
  </si>
  <si>
    <t>{d106b2e8-9938-40ce-9e5d-0c6f89192b21}</t>
  </si>
  <si>
    <t>2</t>
  </si>
  <si>
    <t>KRYCÍ LIST SOUPISU PRACÍ</t>
  </si>
  <si>
    <t>Objekt: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</si>
  <si>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</si>
  <si>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</si>
  <si>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</si>
  <si>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</si>
  <si>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</si>
  <si>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</si>
  <si>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</si>
  <si>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</si>
  <si>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</si>
  <si>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</si>
  <si>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</si>
  <si>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</si>
  <si>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VRN - Vedlejší rozpočtové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</si>
  <si>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</si>
  <si>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</si>
  <si>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</si>
  <si>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</si>
  <si>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</si>
  <si>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</si>
  <si>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</si>
  <si>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</si>
  <si>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</si>
  <si>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</si>
  <si>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</si>
  <si>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</si>
  <si>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</si>
  <si>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</si>
  <si>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</si>
  <si>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</si>
  <si>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</si>
  <si>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</si>
  <si>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113107142</t>
  </si>
  <si>
    <t>Odstranění podkladu živičného tl 100 mm ručně</t>
  </si>
  <si>
    <t>m2</t>
  </si>
  <si>
    <t>CS ÚRS 2018 01</t>
  </si>
  <si>
    <t>4</t>
  </si>
  <si>
    <t>-2000388015</t>
  </si>
  <si>
    <t>VV</t>
  </si>
  <si>
    <t>"kolem obrub strana P"400*0,25</t>
  </si>
  <si>
    <t>"kolem obrub strana L"400*0,25</t>
  </si>
  <si>
    <t>"začátek konec" (33,5+8,5)*0,5</t>
  </si>
  <si>
    <t>"odbočky na MKrozšíření o 0,25m" 99,5*0,25</t>
  </si>
  <si>
    <t>Součet</t>
  </si>
  <si>
    <t>113107323</t>
  </si>
  <si>
    <t>Odstranění podkladu z kameniva drceného tl 300 mm strojně pl do 50 m2</t>
  </si>
  <si>
    <t>CS ÚRS 2019 01</t>
  </si>
  <si>
    <t>657489208</t>
  </si>
  <si>
    <t>"10% sanace z plochy"  5292*0,1</t>
  </si>
  <si>
    <t>3</t>
  </si>
  <si>
    <t>113107341</t>
  </si>
  <si>
    <t>Odstranění podkladu živičného tl 50 mm strojně pl do 50 m2</t>
  </si>
  <si>
    <t>-1711292445</t>
  </si>
  <si>
    <t>"v ploše sanací + 10%"529,2*1,1</t>
  </si>
  <si>
    <t>113154364</t>
  </si>
  <si>
    <t>Frézování živičného krytu tl 100 mm pruh š 2 m pl do 10000 m2 s překážkami v trase</t>
  </si>
  <si>
    <t>-647205656</t>
  </si>
  <si>
    <t>"celkem plocha  " 5292</t>
  </si>
  <si>
    <t>5</t>
  </si>
  <si>
    <t>181102302</t>
  </si>
  <si>
    <t>Úprava pláně v zářezech se zhutněním</t>
  </si>
  <si>
    <t>-601164177</t>
  </si>
  <si>
    <t>"sanace + doubourání " 245,875+582,12</t>
  </si>
  <si>
    <t>Komunikace pozemní</t>
  </si>
  <si>
    <t>37</t>
  </si>
  <si>
    <t>565131111</t>
  </si>
  <si>
    <t>Vyrovnání povrchu dosavadních podkladů obalovaným kamenivem ACP (OK) tl 50 mm</t>
  </si>
  <si>
    <t>1248165663</t>
  </si>
  <si>
    <t>6</t>
  </si>
  <si>
    <t>566901233</t>
  </si>
  <si>
    <t>Vyspravení podkladu po překopech ing sítí plochy přes 15 m2 štěrkodrtí tl. 200 mm</t>
  </si>
  <si>
    <t>-1923086024</t>
  </si>
  <si>
    <t>7</t>
  </si>
  <si>
    <t>566901271</t>
  </si>
  <si>
    <t>Vyspravení podkladu po překopech ing sítí plochy přes 15m2 směsí stmelenou cementem SC20/25 tl 100mm</t>
  </si>
  <si>
    <t>-972997169</t>
  </si>
  <si>
    <t>8</t>
  </si>
  <si>
    <t>569931132</t>
  </si>
  <si>
    <t>Zpevnění krajnic asfaltovým recyklátem tl 100 mm</t>
  </si>
  <si>
    <t>-1567958156</t>
  </si>
  <si>
    <t>"strana P stan 400-550" (550-405)*0,5</t>
  </si>
  <si>
    <t>9</t>
  </si>
  <si>
    <t>573191111</t>
  </si>
  <si>
    <t>Postřik infiltrační kationaktivní emulzí v množství 1 kg/m2</t>
  </si>
  <si>
    <t>-1867492329</t>
  </si>
  <si>
    <t>"po frézování"5292</t>
  </si>
  <si>
    <t>10</t>
  </si>
  <si>
    <t>573231108</t>
  </si>
  <si>
    <t>Postřik živičný spojovací ze silniční emulze v množství 0,50 kg/m2</t>
  </si>
  <si>
    <t>-28974647</t>
  </si>
  <si>
    <t>"mezi asfaltové vrtsvy" 5292*2</t>
  </si>
  <si>
    <t>11</t>
  </si>
  <si>
    <t>576125121R</t>
  </si>
  <si>
    <t xml:space="preserve">Asfaltový koberec tenký BBTM 5 A CRmB 25/55-60
  tl 35 mm š do 3 m </t>
  </si>
  <si>
    <t>512059899</t>
  </si>
  <si>
    <t>12</t>
  </si>
  <si>
    <t>577135142R</t>
  </si>
  <si>
    <t>Asfaltová vrstva se zvýšenou odolností proti šíření trhliní SAL 8 CRmB 25/55-60 tl 35 mm š do 3 m</t>
  </si>
  <si>
    <t>-129732595</t>
  </si>
  <si>
    <t>13</t>
  </si>
  <si>
    <t>577145112</t>
  </si>
  <si>
    <t>Asfaltový beton vrstva ložní ACL 16 (ABH) tl 50 mm š do 3 m z nemodifikovaného asfaltu</t>
  </si>
  <si>
    <t>-1527687411</t>
  </si>
  <si>
    <t>Trubní vedení</t>
  </si>
  <si>
    <t>14</t>
  </si>
  <si>
    <t>899231111</t>
  </si>
  <si>
    <t>Výšková úprava uličního vstupu nebo vpusti do 200 mm zvýšením mříže</t>
  </si>
  <si>
    <t>kus</t>
  </si>
  <si>
    <t>-1678081037</t>
  </si>
  <si>
    <t>899331111</t>
  </si>
  <si>
    <t>Výšková úprava uličního vstupu nebo vpusti do 200 mm zvýšením poklopu</t>
  </si>
  <si>
    <t>1988119043</t>
  </si>
  <si>
    <t>16</t>
  </si>
  <si>
    <t>899431111</t>
  </si>
  <si>
    <t>Výšková úprava uličního vstupu nebo vpusti do 200 mm zvýšením krycího hrnce, šoupěte nebo hydrantu</t>
  </si>
  <si>
    <t>185498252</t>
  </si>
  <si>
    <t>Ostatní konstrukce a práce, bourání</t>
  </si>
  <si>
    <t>17</t>
  </si>
  <si>
    <t>915111112</t>
  </si>
  <si>
    <t>Vodorovné dopravní značení dělící čáry souvislé š 125 mm retroreflexní bílá barva</t>
  </si>
  <si>
    <t>m</t>
  </si>
  <si>
    <t>722820450</t>
  </si>
  <si>
    <t>"vodící proužky L strana " 550-195</t>
  </si>
  <si>
    <t>"vodící proužky P strana " 550-280</t>
  </si>
  <si>
    <t>"středová dělící" 550+(450-287)*2</t>
  </si>
  <si>
    <t>"vyznažení stání ve stan. 300 P" 10*4</t>
  </si>
  <si>
    <t>"stna 0 " 50</t>
  </si>
  <si>
    <t>18</t>
  </si>
  <si>
    <t>915131112</t>
  </si>
  <si>
    <t>Vodorovné dopravní značení přechody pro chodce, šipky, symboly retroreflexní bílá barva</t>
  </si>
  <si>
    <t>1632046802</t>
  </si>
  <si>
    <t>"šipky" 12</t>
  </si>
  <si>
    <t>"obnova přechodu" 7,2*4/2</t>
  </si>
  <si>
    <t>" stíny" 21*3/2*0,5+ (4+7)/2*31/3+15*4/2*0,5</t>
  </si>
  <si>
    <t>19</t>
  </si>
  <si>
    <t>915611111</t>
  </si>
  <si>
    <t>Předznačení vodorovného liniového značení</t>
  </si>
  <si>
    <t>-899106609</t>
  </si>
  <si>
    <t>20</t>
  </si>
  <si>
    <t>915621111</t>
  </si>
  <si>
    <t>Předznačení vodorovného plošného značení</t>
  </si>
  <si>
    <t>-539232189</t>
  </si>
  <si>
    <t>919112222</t>
  </si>
  <si>
    <t>Řezání spár pro vytvoření komůrky š 15 mm hl 25 mm pro těsnící zálivku v živičném krytu</t>
  </si>
  <si>
    <t>1561672020</t>
  </si>
  <si>
    <t>"středová spára"550</t>
  </si>
  <si>
    <t>"spára v napojení"129,5</t>
  </si>
  <si>
    <t>22</t>
  </si>
  <si>
    <t>919112233</t>
  </si>
  <si>
    <t>Řezání spár pro vytvoření komůrky š 20 mm hl 40 mm pro těsnící zálivku v živičném krytu</t>
  </si>
  <si>
    <t>-135378834</t>
  </si>
  <si>
    <t>"výsprava trhlin po odfrézování " 150</t>
  </si>
  <si>
    <t>23</t>
  </si>
  <si>
    <t>919122121</t>
  </si>
  <si>
    <t>Těsnění spár zálivkou za tepla pro komůrky š 15 mm hl 25 mm s těsnicím profilem</t>
  </si>
  <si>
    <t>-1876125806</t>
  </si>
  <si>
    <t>24</t>
  </si>
  <si>
    <t>919122132</t>
  </si>
  <si>
    <t>Těsnění spár zálivkou za tepla pro komůrky š 20 mm hl 40 mm s těsnicím profilem</t>
  </si>
  <si>
    <t>-1678058483</t>
  </si>
  <si>
    <t>25</t>
  </si>
  <si>
    <t>919794441</t>
  </si>
  <si>
    <t>Úprava ploch kolem hydrantů, šoupat, poklopů a mříží nebo sloupů v živičných krytech pl do 2 m2</t>
  </si>
  <si>
    <t>1648252380</t>
  </si>
  <si>
    <t>14+13+13</t>
  </si>
  <si>
    <t>26</t>
  </si>
  <si>
    <t>938902113</t>
  </si>
  <si>
    <t>Čištění příkopů komunikací příkopovým rypadlem objem nánosu do 0,5 m3/m</t>
  </si>
  <si>
    <t>155542010</t>
  </si>
  <si>
    <t>"P strana " 550-405</t>
  </si>
  <si>
    <t>27</t>
  </si>
  <si>
    <t>938902421</t>
  </si>
  <si>
    <t>Čištění propustků strojně tlakovou vodou D do 500 mm při tl nánosu do 50% DN</t>
  </si>
  <si>
    <t>1969228951</t>
  </si>
  <si>
    <t>"stana P ul. Opata Zavorala" 19</t>
  </si>
  <si>
    <t>28</t>
  </si>
  <si>
    <t>93890931R</t>
  </si>
  <si>
    <t>Čištění vozovek strojně podkladu nebo krytu živičného samosběrem se skrápěním</t>
  </si>
  <si>
    <t>-2003001749</t>
  </si>
  <si>
    <t>29</t>
  </si>
  <si>
    <t>938909611</t>
  </si>
  <si>
    <t>Odstranění nánosu na krajnicích tl do 100 mm</t>
  </si>
  <si>
    <t>1372181387</t>
  </si>
  <si>
    <t>"strana P od konce obrub do KÚ"(550-405)*0,5</t>
  </si>
  <si>
    <t>997</t>
  </si>
  <si>
    <t>Přesun sutě</t>
  </si>
  <si>
    <t>30</t>
  </si>
  <si>
    <t>997221551</t>
  </si>
  <si>
    <t>Vodorovná doprava suti ze sypkých materiálů do 1 km</t>
  </si>
  <si>
    <t>t</t>
  </si>
  <si>
    <t>-1693775210</t>
  </si>
  <si>
    <t>31</t>
  </si>
  <si>
    <t>997221559</t>
  </si>
  <si>
    <t>Příplatek ZKD 1 km u vodorovné dopravy suti ze sypkých materiálů</t>
  </si>
  <si>
    <t>1851787557</t>
  </si>
  <si>
    <t>"vyfréz mat na cestmistrovství - 2km"  1354,752</t>
  </si>
  <si>
    <t>" zbytek na skládku do 8km" (1862,329-1354,752)*8</t>
  </si>
  <si>
    <t>32</t>
  </si>
  <si>
    <t>997221845</t>
  </si>
  <si>
    <t>Poplatek za uložení na skládce (skládkovné) odpadu asfaltového bez dehtu kód odpadu 170 302</t>
  </si>
  <si>
    <t>1847709508</t>
  </si>
  <si>
    <t>"kusový asfalt" 57,048</t>
  </si>
  <si>
    <t>33</t>
  </si>
  <si>
    <t>997221855</t>
  </si>
  <si>
    <t>Poplatek za uložení na skládce (skládkovné) zeminy a kameniva kód odpadu 170 504</t>
  </si>
  <si>
    <t>2136514455</t>
  </si>
  <si>
    <t>"celkem" 1862,329</t>
  </si>
  <si>
    <t>"odečet frézované"-1354,752</t>
  </si>
  <si>
    <t>"odečet vybouraného asfaltu" -57,048</t>
  </si>
  <si>
    <t>998</t>
  </si>
  <si>
    <t>Přesun hmot</t>
  </si>
  <si>
    <t>34</t>
  </si>
  <si>
    <t>998225111</t>
  </si>
  <si>
    <t>Přesun hmot pro pozemní komunikace s krytem z kamene, monolitickým betonovým nebo živičným</t>
  </si>
  <si>
    <t>-355378252</t>
  </si>
  <si>
    <t>VRN</t>
  </si>
  <si>
    <t>Vedlejší rozpočtové náklady</t>
  </si>
  <si>
    <t>35</t>
  </si>
  <si>
    <t>03430300R</t>
  </si>
  <si>
    <t>Dopravně inženýrské opratření</t>
  </si>
  <si>
    <t>kpl</t>
  </si>
  <si>
    <t>1024</t>
  </si>
  <si>
    <t>1178038188</t>
  </si>
  <si>
    <t>36</t>
  </si>
  <si>
    <t>04000100R</t>
  </si>
  <si>
    <t>Kontrola inženýrských sítí</t>
  </si>
  <si>
    <t>672324701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</si>
</sst>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1">
    <font>
      <sz val="8"/>
      <name val="Arial CE"/>
      <family val="2"/>
    </font>
    <font>
      <sz val="10"/>
      <name val="Arial"/>
      <family val="2"/>
    </font>
    <font>
      <sz val="8"/>
      <color rgb="FF969696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12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sz val="7"/>
      <color rgb="FF969696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0" fillId="0" borderId="0" applyNumberFormat="0" applyFill="0" applyBorder="0" applyAlignment="0" applyProtection="0"/>
  </cellStyleXfs>
  <cellXfs count="257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2" fillId="0" borderId="0" xfId="0" applyFont="1" applyAlignment="1" applyProtection="1">
      <alignment horizontal="left" vertical="center"/>
      <protection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0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0" fillId="2" borderId="0" xfId="0" applyFont="1" applyFill="1" applyAlignment="1" applyProtection="1">
      <alignment horizontal="left" vertical="center"/>
      <protection locked="0"/>
    </xf>
    <xf numFmtId="49" fontId="0" fillId="2" borderId="0" xfId="0" applyNumberFormat="1" applyFont="1" applyFill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6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4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4" fillId="3" borderId="7" xfId="0" applyFont="1" applyFill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  <protection/>
    </xf>
    <xf numFmtId="165" fontId="0" fillId="0" borderId="0" xfId="0" applyNumberFormat="1" applyFont="1" applyAlignment="1" applyProtection="1">
      <alignment horizontal="left" vertical="center"/>
      <protection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19" fillId="4" borderId="0" xfId="0" applyFont="1" applyFill="1" applyAlignment="1" applyProtection="1">
      <alignment horizontal="center" vertical="center"/>
      <protection/>
    </xf>
    <xf numFmtId="0" fontId="20" fillId="0" borderId="13" xfId="0" applyFont="1" applyBorder="1" applyAlignment="1" applyProtection="1">
      <alignment horizontal="center" vertical="center" wrapText="1"/>
      <protection/>
    </xf>
    <xf numFmtId="0" fontId="20" fillId="0" borderId="14" xfId="0" applyFont="1" applyBorder="1" applyAlignment="1" applyProtection="1">
      <alignment horizontal="center" vertical="center" wrapText="1"/>
      <protection/>
    </xf>
    <xf numFmtId="0" fontId="20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4" fillId="0" borderId="3" xfId="0" applyFont="1" applyBorder="1" applyAlignment="1" applyProtection="1">
      <alignment vertical="center"/>
      <protection/>
    </xf>
    <xf numFmtId="0" fontId="21" fillId="0" borderId="0" xfId="0" applyFont="1" applyAlignment="1" applyProtection="1">
      <alignment horizontal="left" vertical="center"/>
      <protection/>
    </xf>
    <xf numFmtId="0" fontId="21" fillId="0" borderId="0" xfId="0" applyFont="1" applyAlignment="1" applyProtection="1">
      <alignment vertical="center"/>
      <protection/>
    </xf>
    <xf numFmtId="4" fontId="21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3" xfId="0" applyFont="1" applyBorder="1" applyAlignment="1">
      <alignment vertical="center"/>
    </xf>
    <xf numFmtId="4" fontId="18" fillId="0" borderId="17" xfId="0" applyNumberFormat="1" applyFont="1" applyBorder="1" applyAlignment="1" applyProtection="1">
      <alignment vertical="center"/>
      <protection/>
    </xf>
    <xf numFmtId="4" fontId="18" fillId="0" borderId="0" xfId="0" applyNumberFormat="1" applyFont="1" applyBorder="1" applyAlignment="1" applyProtection="1">
      <alignment vertical="center"/>
      <protection/>
    </xf>
    <xf numFmtId="166" fontId="18" fillId="0" borderId="0" xfId="0" applyNumberFormat="1" applyFont="1" applyBorder="1" applyAlignment="1" applyProtection="1">
      <alignment vertical="center"/>
      <protection/>
    </xf>
    <xf numFmtId="4" fontId="18" fillId="0" borderId="12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0" borderId="0" xfId="20" applyFont="1" applyAlignment="1">
      <alignment horizontal="center" vertical="center"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6" fillId="0" borderId="18" xfId="0" applyNumberFormat="1" applyFont="1" applyBorder="1" applyAlignment="1" applyProtection="1">
      <alignment vertical="center"/>
      <protection/>
    </xf>
    <xf numFmtId="4" fontId="26" fillId="0" borderId="19" xfId="0" applyNumberFormat="1" applyFont="1" applyBorder="1" applyAlignment="1" applyProtection="1">
      <alignment vertical="center"/>
      <protection/>
    </xf>
    <xf numFmtId="166" fontId="26" fillId="0" borderId="19" xfId="0" applyNumberFormat="1" applyFont="1" applyBorder="1" applyAlignment="1" applyProtection="1">
      <alignment vertical="center"/>
      <protection/>
    </xf>
    <xf numFmtId="4" fontId="26" fillId="0" borderId="20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165" fontId="0" fillId="0" borderId="0" xfId="0" applyNumberFormat="1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16" fillId="0" borderId="0" xfId="0" applyFont="1" applyAlignment="1">
      <alignment horizontal="left" vertical="center"/>
    </xf>
    <xf numFmtId="4" fontId="21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4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19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19" fillId="4" borderId="0" xfId="0" applyFont="1" applyFill="1" applyAlignment="1" applyProtection="1">
      <alignment horizontal="right" vertical="center"/>
      <protection/>
    </xf>
    <xf numFmtId="0" fontId="27" fillId="0" borderId="0" xfId="0" applyFont="1" applyAlignment="1" applyProtection="1">
      <alignment horizontal="left" vertical="center"/>
      <protection/>
    </xf>
    <xf numFmtId="0" fontId="6" fillId="0" borderId="3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19" xfId="0" applyFont="1" applyBorder="1" applyAlignment="1" applyProtection="1">
      <alignment horizontal="left" vertical="center"/>
      <protection/>
    </xf>
    <xf numFmtId="0" fontId="6" fillId="0" borderId="19" xfId="0" applyFont="1" applyBorder="1" applyAlignment="1" applyProtection="1">
      <alignment vertical="center"/>
      <protection/>
    </xf>
    <xf numFmtId="0" fontId="6" fillId="0" borderId="19" xfId="0" applyFont="1" applyBorder="1" applyAlignment="1" applyProtection="1">
      <alignment vertical="center"/>
      <protection locked="0"/>
    </xf>
    <xf numFmtId="4" fontId="6" fillId="0" borderId="19" xfId="0" applyNumberFormat="1" applyFont="1" applyBorder="1" applyAlignment="1" applyProtection="1">
      <alignment vertical="center"/>
      <protection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0" fontId="7" fillId="0" borderId="19" xfId="0" applyFont="1" applyBorder="1" applyAlignment="1" applyProtection="1">
      <alignment vertical="center"/>
      <protection locked="0"/>
    </xf>
    <xf numFmtId="4" fontId="7" fillId="0" borderId="19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horizontal="center" vertical="center" wrapText="1"/>
      <protection/>
    </xf>
    <xf numFmtId="0" fontId="19" fillId="4" borderId="13" xfId="0" applyFont="1" applyFill="1" applyBorder="1" applyAlignment="1" applyProtection="1">
      <alignment horizontal="center" vertical="center" wrapText="1"/>
      <protection/>
    </xf>
    <xf numFmtId="0" fontId="19" fillId="4" borderId="14" xfId="0" applyFont="1" applyFill="1" applyBorder="1" applyAlignment="1" applyProtection="1">
      <alignment horizontal="center" vertical="center" wrapText="1"/>
      <protection/>
    </xf>
    <xf numFmtId="0" fontId="19" fillId="4" borderId="14" xfId="0" applyFont="1" applyFill="1" applyBorder="1" applyAlignment="1" applyProtection="1">
      <alignment horizontal="center" vertical="center" wrapText="1"/>
      <protection locked="0"/>
    </xf>
    <xf numFmtId="0" fontId="19" fillId="4" borderId="15" xfId="0" applyFont="1" applyFill="1" applyBorder="1" applyAlignment="1" applyProtection="1">
      <alignment horizontal="center" vertical="center" wrapText="1"/>
      <protection/>
    </xf>
    <xf numFmtId="0" fontId="19" fillId="4" borderId="0" xfId="0" applyFont="1" applyFill="1" applyAlignment="1" applyProtection="1">
      <alignment horizontal="center" vertical="center" wrapText="1"/>
      <protection/>
    </xf>
    <xf numFmtId="0" fontId="0" fillId="0" borderId="3" xfId="0" applyFont="1" applyBorder="1" applyAlignment="1">
      <alignment horizontal="center" vertical="center" wrapText="1"/>
    </xf>
    <xf numFmtId="4" fontId="21" fillId="0" borderId="0" xfId="0" applyNumberFormat="1" applyFont="1" applyAlignment="1" applyProtection="1">
      <alignment/>
      <protection/>
    </xf>
    <xf numFmtId="166" fontId="28" fillId="0" borderId="10" xfId="0" applyNumberFormat="1" applyFont="1" applyBorder="1" applyAlignment="1" applyProtection="1">
      <alignment/>
      <protection/>
    </xf>
    <xf numFmtId="166" fontId="28" fillId="0" borderId="11" xfId="0" applyNumberFormat="1" applyFont="1" applyBorder="1" applyAlignment="1" applyProtection="1">
      <alignment/>
      <protection/>
    </xf>
    <xf numFmtId="4" fontId="17" fillId="0" borderId="0" xfId="0" applyNumberFormat="1" applyFont="1" applyAlignment="1">
      <alignment vertical="center"/>
    </xf>
    <xf numFmtId="0" fontId="8" fillId="0" borderId="3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8" fillId="0" borderId="3" xfId="0" applyFont="1" applyBorder="1" applyAlignment="1">
      <alignment/>
    </xf>
    <xf numFmtId="0" fontId="8" fillId="0" borderId="17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2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0" fontId="0" fillId="0" borderId="22" xfId="0" applyFont="1" applyBorder="1" applyAlignment="1" applyProtection="1">
      <alignment horizontal="center" vertical="center"/>
      <protection/>
    </xf>
    <xf numFmtId="49" fontId="0" fillId="0" borderId="22" xfId="0" applyNumberFormat="1" applyFont="1" applyBorder="1" applyAlignment="1" applyProtection="1">
      <alignment horizontal="left" vertical="center" wrapText="1"/>
      <protection/>
    </xf>
    <xf numFmtId="0" fontId="0" fillId="0" borderId="22" xfId="0" applyFont="1" applyBorder="1" applyAlignment="1" applyProtection="1">
      <alignment horizontal="left" vertical="center" wrapText="1"/>
      <protection/>
    </xf>
    <xf numFmtId="0" fontId="0" fillId="0" borderId="22" xfId="0" applyFont="1" applyBorder="1" applyAlignment="1" applyProtection="1">
      <alignment horizontal="center" vertical="center" wrapText="1"/>
      <protection/>
    </xf>
    <xf numFmtId="167" fontId="0" fillId="0" borderId="22" xfId="0" applyNumberFormat="1" applyFont="1" applyBorder="1" applyAlignment="1" applyProtection="1">
      <alignment vertical="center"/>
      <protection/>
    </xf>
    <xf numFmtId="4" fontId="0" fillId="2" borderId="22" xfId="0" applyNumberFormat="1" applyFont="1" applyFill="1" applyBorder="1" applyAlignment="1" applyProtection="1">
      <alignment vertical="center"/>
      <protection locked="0"/>
    </xf>
    <xf numFmtId="4" fontId="0" fillId="0" borderId="22" xfId="0" applyNumberFormat="1" applyFont="1" applyBorder="1" applyAlignment="1" applyProtection="1">
      <alignment vertical="center"/>
      <protection/>
    </xf>
    <xf numFmtId="0" fontId="2" fillId="2" borderId="1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2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167" fontId="9" fillId="0" borderId="0" xfId="0" applyNumberFormat="1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7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2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2" fillId="2" borderId="18" xfId="0" applyFont="1" applyFill="1" applyBorder="1" applyAlignment="1" applyProtection="1">
      <alignment horizontal="left" vertical="center"/>
      <protection locked="0"/>
    </xf>
    <xf numFmtId="0" fontId="2" fillId="0" borderId="19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166" fontId="2" fillId="0" borderId="19" xfId="0" applyNumberFormat="1" applyFont="1" applyBorder="1" applyAlignment="1" applyProtection="1">
      <alignment vertical="center"/>
      <protection/>
    </xf>
    <xf numFmtId="166" fontId="2" fillId="0" borderId="20" xfId="0" applyNumberFormat="1" applyFont="1" applyBorder="1" applyAlignment="1" applyProtection="1">
      <alignment vertical="center"/>
      <protection/>
    </xf>
    <xf numFmtId="4" fontId="15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15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center"/>
    </xf>
    <xf numFmtId="4" fontId="16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4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4" fillId="3" borderId="7" xfId="0" applyNumberFormat="1" applyFont="1" applyFill="1" applyBorder="1" applyAlignment="1" applyProtection="1">
      <alignment vertical="center"/>
      <protection/>
    </xf>
    <xf numFmtId="0" fontId="0" fillId="3" borderId="21" xfId="0" applyFont="1" applyFill="1" applyBorder="1" applyAlignment="1" applyProtection="1">
      <alignment vertical="center"/>
      <protection/>
    </xf>
    <xf numFmtId="0" fontId="0" fillId="0" borderId="0" xfId="0"/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/>
      <protection/>
    </xf>
    <xf numFmtId="165" fontId="0" fillId="0" borderId="0" xfId="0" applyNumberFormat="1" applyFont="1" applyAlignment="1" applyProtection="1">
      <alignment horizontal="left" vertical="center"/>
      <protection/>
    </xf>
    <xf numFmtId="0" fontId="18" fillId="0" borderId="16" xfId="0" applyFont="1" applyBorder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7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19" fillId="4" borderId="6" xfId="0" applyFont="1" applyFill="1" applyBorder="1" applyAlignment="1" applyProtection="1">
      <alignment horizontal="center" vertical="center"/>
      <protection/>
    </xf>
    <xf numFmtId="0" fontId="19" fillId="4" borderId="7" xfId="0" applyFont="1" applyFill="1" applyBorder="1" applyAlignment="1" applyProtection="1">
      <alignment horizontal="left" vertical="center"/>
      <protection/>
    </xf>
    <xf numFmtId="0" fontId="19" fillId="4" borderId="7" xfId="0" applyFont="1" applyFill="1" applyBorder="1" applyAlignment="1" applyProtection="1">
      <alignment horizontal="center" vertical="center"/>
      <protection/>
    </xf>
    <xf numFmtId="0" fontId="19" fillId="4" borderId="7" xfId="0" applyFont="1" applyFill="1" applyBorder="1" applyAlignment="1" applyProtection="1">
      <alignment horizontal="right" vertical="center"/>
      <protection/>
    </xf>
    <xf numFmtId="0" fontId="19" fillId="4" borderId="21" xfId="0" applyFont="1" applyFill="1" applyBorder="1" applyAlignment="1" applyProtection="1">
      <alignment horizontal="lef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 wrapText="1"/>
      <protection/>
    </xf>
    <xf numFmtId="4" fontId="21" fillId="0" borderId="0" xfId="0" applyNumberFormat="1" applyFont="1" applyAlignment="1" applyProtection="1">
      <alignment horizontal="right" vertical="center"/>
      <protection/>
    </xf>
    <xf numFmtId="4" fontId="21" fillId="0" borderId="0" xfId="0" applyNumberFormat="1" applyFont="1" applyAlignment="1" applyProtection="1">
      <alignment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3" fillId="0" borderId="0" xfId="0" applyFont="1" applyAlignment="1" applyProtection="1">
      <alignment horizontal="left" vertical="top" wrapText="1"/>
      <protection/>
    </xf>
    <xf numFmtId="49" fontId="0" fillId="2" borderId="0" xfId="0" applyNumberFormat="1" applyFont="1" applyFill="1" applyAlignment="1" applyProtection="1">
      <alignment horizontal="left" vertical="center"/>
      <protection locked="0"/>
    </xf>
    <xf numFmtId="49" fontId="0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right" vertical="center"/>
      <protection/>
    </xf>
    <xf numFmtId="164" fontId="2" fillId="0" borderId="0" xfId="0" applyNumberFormat="1" applyFont="1" applyAlignment="1" applyProtection="1">
      <alignment horizontal="right" vertical="center"/>
      <protection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2" borderId="0" xfId="0" applyFont="1" applyFill="1" applyAlignment="1" applyProtection="1">
      <alignment horizontal="left" vertical="center"/>
      <protection locked="0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7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3" t="s">
        <v>0</v>
      </c>
      <c r="AZ1" s="13" t="s">
        <v>1</v>
      </c>
      <c r="BA1" s="13" t="s">
        <v>2</v>
      </c>
      <c r="BB1" s="13" t="s">
        <v>3</v>
      </c>
      <c r="BT1" s="13" t="s">
        <v>4</v>
      </c>
      <c r="BU1" s="13" t="s">
        <v>4</v>
      </c>
      <c r="BV1" s="13" t="s">
        <v>5</v>
      </c>
    </row>
    <row r="2" spans="44:72" ht="36.95" customHeight="1">
      <c r="AR2" s="218"/>
      <c r="AS2" s="218"/>
      <c r="AT2" s="218"/>
      <c r="AU2" s="218"/>
      <c r="AV2" s="218"/>
      <c r="AW2" s="218"/>
      <c r="AX2" s="218"/>
      <c r="AY2" s="218"/>
      <c r="AZ2" s="218"/>
      <c r="BA2" s="218"/>
      <c r="BB2" s="218"/>
      <c r="BC2" s="218"/>
      <c r="BD2" s="218"/>
      <c r="BE2" s="218"/>
      <c r="BS2" s="14" t="s">
        <v>6</v>
      </c>
      <c r="BT2" s="14" t="s">
        <v>7</v>
      </c>
    </row>
    <row r="3" spans="2:72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8</v>
      </c>
    </row>
    <row r="4" spans="2:71" ht="24.95" customHeight="1">
      <c r="B4" s="18"/>
      <c r="C4" s="19"/>
      <c r="D4" s="20" t="s">
        <v>9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7"/>
      <c r="AS4" s="21" t="s">
        <v>10</v>
      </c>
      <c r="BE4" s="22" t="s">
        <v>11</v>
      </c>
      <c r="BS4" s="14" t="s">
        <v>12</v>
      </c>
    </row>
    <row r="5" spans="2:71" ht="12" customHeight="1">
      <c r="B5" s="18"/>
      <c r="C5" s="19"/>
      <c r="D5" s="23" t="s">
        <v>13</v>
      </c>
      <c r="E5" s="19"/>
      <c r="F5" s="19"/>
      <c r="G5" s="19"/>
      <c r="H5" s="19"/>
      <c r="I5" s="19"/>
      <c r="J5" s="19"/>
      <c r="K5" s="240" t="s">
        <v>14</v>
      </c>
      <c r="L5" s="241"/>
      <c r="M5" s="241"/>
      <c r="N5" s="241"/>
      <c r="O5" s="241"/>
      <c r="P5" s="241"/>
      <c r="Q5" s="241"/>
      <c r="R5" s="241"/>
      <c r="S5" s="241"/>
      <c r="T5" s="241"/>
      <c r="U5" s="241"/>
      <c r="V5" s="241"/>
      <c r="W5" s="241"/>
      <c r="X5" s="241"/>
      <c r="Y5" s="241"/>
      <c r="Z5" s="241"/>
      <c r="AA5" s="241"/>
      <c r="AB5" s="241"/>
      <c r="AC5" s="241"/>
      <c r="AD5" s="241"/>
      <c r="AE5" s="241"/>
      <c r="AF5" s="241"/>
      <c r="AG5" s="241"/>
      <c r="AH5" s="241"/>
      <c r="AI5" s="241"/>
      <c r="AJ5" s="241"/>
      <c r="AK5" s="241"/>
      <c r="AL5" s="241"/>
      <c r="AM5" s="241"/>
      <c r="AN5" s="241"/>
      <c r="AO5" s="241"/>
      <c r="AP5" s="19"/>
      <c r="AQ5" s="19"/>
      <c r="AR5" s="17"/>
      <c r="BE5" s="210" t="s">
        <v>15</v>
      </c>
      <c r="BS5" s="14" t="s">
        <v>6</v>
      </c>
    </row>
    <row r="6" spans="2:71" ht="36.95" customHeight="1">
      <c r="B6" s="18"/>
      <c r="C6" s="19"/>
      <c r="D6" s="25" t="s">
        <v>16</v>
      </c>
      <c r="E6" s="19"/>
      <c r="F6" s="19"/>
      <c r="G6" s="19"/>
      <c r="H6" s="19"/>
      <c r="I6" s="19"/>
      <c r="J6" s="19"/>
      <c r="K6" s="242" t="s">
        <v>17</v>
      </c>
      <c r="L6" s="241"/>
      <c r="M6" s="241"/>
      <c r="N6" s="241"/>
      <c r="O6" s="241"/>
      <c r="P6" s="241"/>
      <c r="Q6" s="241"/>
      <c r="R6" s="241"/>
      <c r="S6" s="241"/>
      <c r="T6" s="241"/>
      <c r="U6" s="241"/>
      <c r="V6" s="241"/>
      <c r="W6" s="241"/>
      <c r="X6" s="241"/>
      <c r="Y6" s="241"/>
      <c r="Z6" s="241"/>
      <c r="AA6" s="241"/>
      <c r="AB6" s="241"/>
      <c r="AC6" s="241"/>
      <c r="AD6" s="241"/>
      <c r="AE6" s="241"/>
      <c r="AF6" s="241"/>
      <c r="AG6" s="241"/>
      <c r="AH6" s="241"/>
      <c r="AI6" s="241"/>
      <c r="AJ6" s="241"/>
      <c r="AK6" s="241"/>
      <c r="AL6" s="241"/>
      <c r="AM6" s="241"/>
      <c r="AN6" s="241"/>
      <c r="AO6" s="241"/>
      <c r="AP6" s="19"/>
      <c r="AQ6" s="19"/>
      <c r="AR6" s="17"/>
      <c r="BE6" s="211"/>
      <c r="BS6" s="14" t="s">
        <v>6</v>
      </c>
    </row>
    <row r="7" spans="2:71" ht="12" customHeight="1">
      <c r="B7" s="18"/>
      <c r="C7" s="19"/>
      <c r="D7" s="26" t="s">
        <v>18</v>
      </c>
      <c r="E7" s="19"/>
      <c r="F7" s="19"/>
      <c r="G7" s="19"/>
      <c r="H7" s="19"/>
      <c r="I7" s="19"/>
      <c r="J7" s="19"/>
      <c r="K7" s="24" t="s">
        <v>1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26" t="s">
        <v>19</v>
      </c>
      <c r="AL7" s="19"/>
      <c r="AM7" s="19"/>
      <c r="AN7" s="24" t="s">
        <v>1</v>
      </c>
      <c r="AO7" s="19"/>
      <c r="AP7" s="19"/>
      <c r="AQ7" s="19"/>
      <c r="AR7" s="17"/>
      <c r="BE7" s="211"/>
      <c r="BS7" s="14" t="s">
        <v>6</v>
      </c>
    </row>
    <row r="8" spans="2:71" ht="12" customHeight="1">
      <c r="B8" s="18"/>
      <c r="C8" s="19"/>
      <c r="D8" s="26" t="s">
        <v>20</v>
      </c>
      <c r="E8" s="19"/>
      <c r="F8" s="19"/>
      <c r="G8" s="19"/>
      <c r="H8" s="19"/>
      <c r="I8" s="19"/>
      <c r="J8" s="19"/>
      <c r="K8" s="24" t="s">
        <v>21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26" t="s">
        <v>22</v>
      </c>
      <c r="AL8" s="19"/>
      <c r="AM8" s="19"/>
      <c r="AN8" s="27" t="s">
        <v>23</v>
      </c>
      <c r="AO8" s="19"/>
      <c r="AP8" s="19"/>
      <c r="AQ8" s="19"/>
      <c r="AR8" s="17"/>
      <c r="BE8" s="211"/>
      <c r="BS8" s="14" t="s">
        <v>6</v>
      </c>
    </row>
    <row r="9" spans="2:71" ht="14.45" customHeight="1"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7"/>
      <c r="BE9" s="211"/>
      <c r="BS9" s="14" t="s">
        <v>6</v>
      </c>
    </row>
    <row r="10" spans="2:71" ht="12" customHeight="1">
      <c r="B10" s="18"/>
      <c r="C10" s="19"/>
      <c r="D10" s="26" t="s">
        <v>24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26" t="s">
        <v>25</v>
      </c>
      <c r="AL10" s="19"/>
      <c r="AM10" s="19"/>
      <c r="AN10" s="24" t="s">
        <v>1</v>
      </c>
      <c r="AO10" s="19"/>
      <c r="AP10" s="19"/>
      <c r="AQ10" s="19"/>
      <c r="AR10" s="17"/>
      <c r="BE10" s="211"/>
      <c r="BS10" s="14" t="s">
        <v>6</v>
      </c>
    </row>
    <row r="11" spans="2:71" ht="18.4" customHeight="1">
      <c r="B11" s="18"/>
      <c r="C11" s="19"/>
      <c r="D11" s="19"/>
      <c r="E11" s="24" t="s">
        <v>21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26" t="s">
        <v>26</v>
      </c>
      <c r="AL11" s="19"/>
      <c r="AM11" s="19"/>
      <c r="AN11" s="24" t="s">
        <v>1</v>
      </c>
      <c r="AO11" s="19"/>
      <c r="AP11" s="19"/>
      <c r="AQ11" s="19"/>
      <c r="AR11" s="17"/>
      <c r="BE11" s="211"/>
      <c r="BS11" s="14" t="s">
        <v>6</v>
      </c>
    </row>
    <row r="12" spans="2:71" ht="6.95" customHeight="1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7"/>
      <c r="BE12" s="211"/>
      <c r="BS12" s="14" t="s">
        <v>6</v>
      </c>
    </row>
    <row r="13" spans="2:71" ht="12" customHeight="1">
      <c r="B13" s="18"/>
      <c r="C13" s="19"/>
      <c r="D13" s="26" t="s">
        <v>27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26" t="s">
        <v>25</v>
      </c>
      <c r="AL13" s="19"/>
      <c r="AM13" s="19"/>
      <c r="AN13" s="28" t="s">
        <v>28</v>
      </c>
      <c r="AO13" s="19"/>
      <c r="AP13" s="19"/>
      <c r="AQ13" s="19"/>
      <c r="AR13" s="17"/>
      <c r="BE13" s="211"/>
      <c r="BS13" s="14" t="s">
        <v>6</v>
      </c>
    </row>
    <row r="14" spans="2:71" ht="11.25">
      <c r="B14" s="18"/>
      <c r="C14" s="19"/>
      <c r="D14" s="19"/>
      <c r="E14" s="243" t="s">
        <v>28</v>
      </c>
      <c r="F14" s="244"/>
      <c r="G14" s="244"/>
      <c r="H14" s="244"/>
      <c r="I14" s="244"/>
      <c r="J14" s="244"/>
      <c r="K14" s="244"/>
      <c r="L14" s="244"/>
      <c r="M14" s="244"/>
      <c r="N14" s="244"/>
      <c r="O14" s="244"/>
      <c r="P14" s="244"/>
      <c r="Q14" s="244"/>
      <c r="R14" s="244"/>
      <c r="S14" s="244"/>
      <c r="T14" s="244"/>
      <c r="U14" s="244"/>
      <c r="V14" s="244"/>
      <c r="W14" s="244"/>
      <c r="X14" s="244"/>
      <c r="Y14" s="244"/>
      <c r="Z14" s="244"/>
      <c r="AA14" s="244"/>
      <c r="AB14" s="244"/>
      <c r="AC14" s="244"/>
      <c r="AD14" s="244"/>
      <c r="AE14" s="244"/>
      <c r="AF14" s="244"/>
      <c r="AG14" s="244"/>
      <c r="AH14" s="244"/>
      <c r="AI14" s="244"/>
      <c r="AJ14" s="244"/>
      <c r="AK14" s="26" t="s">
        <v>26</v>
      </c>
      <c r="AL14" s="19"/>
      <c r="AM14" s="19"/>
      <c r="AN14" s="28" t="s">
        <v>28</v>
      </c>
      <c r="AO14" s="19"/>
      <c r="AP14" s="19"/>
      <c r="AQ14" s="19"/>
      <c r="AR14" s="17"/>
      <c r="BE14" s="211"/>
      <c r="BS14" s="14" t="s">
        <v>6</v>
      </c>
    </row>
    <row r="15" spans="2:71" ht="6.95" customHeight="1"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7"/>
      <c r="BE15" s="211"/>
      <c r="BS15" s="14" t="s">
        <v>4</v>
      </c>
    </row>
    <row r="16" spans="2:71" ht="12" customHeight="1">
      <c r="B16" s="18"/>
      <c r="C16" s="19"/>
      <c r="D16" s="26" t="s">
        <v>29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26" t="s">
        <v>25</v>
      </c>
      <c r="AL16" s="19"/>
      <c r="AM16" s="19"/>
      <c r="AN16" s="24" t="s">
        <v>1</v>
      </c>
      <c r="AO16" s="19"/>
      <c r="AP16" s="19"/>
      <c r="AQ16" s="19"/>
      <c r="AR16" s="17"/>
      <c r="BE16" s="211"/>
      <c r="BS16" s="14" t="s">
        <v>4</v>
      </c>
    </row>
    <row r="17" spans="2:71" ht="18.4" customHeight="1">
      <c r="B17" s="18"/>
      <c r="C17" s="19"/>
      <c r="D17" s="19"/>
      <c r="E17" s="24" t="s">
        <v>21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26" t="s">
        <v>26</v>
      </c>
      <c r="AL17" s="19"/>
      <c r="AM17" s="19"/>
      <c r="AN17" s="24" t="s">
        <v>1</v>
      </c>
      <c r="AO17" s="19"/>
      <c r="AP17" s="19"/>
      <c r="AQ17" s="19"/>
      <c r="AR17" s="17"/>
      <c r="BE17" s="211"/>
      <c r="BS17" s="14" t="s">
        <v>30</v>
      </c>
    </row>
    <row r="18" spans="2:71" ht="6.95" customHeight="1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7"/>
      <c r="BE18" s="211"/>
      <c r="BS18" s="14" t="s">
        <v>6</v>
      </c>
    </row>
    <row r="19" spans="2:71" ht="12" customHeight="1">
      <c r="B19" s="18"/>
      <c r="C19" s="19"/>
      <c r="D19" s="26" t="s">
        <v>31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26" t="s">
        <v>25</v>
      </c>
      <c r="AL19" s="19"/>
      <c r="AM19" s="19"/>
      <c r="AN19" s="24" t="s">
        <v>1</v>
      </c>
      <c r="AO19" s="19"/>
      <c r="AP19" s="19"/>
      <c r="AQ19" s="19"/>
      <c r="AR19" s="17"/>
      <c r="BE19" s="211"/>
      <c r="BS19" s="14" t="s">
        <v>6</v>
      </c>
    </row>
    <row r="20" spans="2:71" ht="18.4" customHeight="1">
      <c r="B20" s="18"/>
      <c r="C20" s="19"/>
      <c r="D20" s="19"/>
      <c r="E20" s="24" t="s">
        <v>21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26" t="s">
        <v>26</v>
      </c>
      <c r="AL20" s="19"/>
      <c r="AM20" s="19"/>
      <c r="AN20" s="24" t="s">
        <v>1</v>
      </c>
      <c r="AO20" s="19"/>
      <c r="AP20" s="19"/>
      <c r="AQ20" s="19"/>
      <c r="AR20" s="17"/>
      <c r="BE20" s="211"/>
      <c r="BS20" s="14" t="s">
        <v>30</v>
      </c>
    </row>
    <row r="21" spans="2:57" ht="6.95" customHeight="1"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7"/>
      <c r="BE21" s="211"/>
    </row>
    <row r="22" spans="2:57" ht="12" customHeight="1">
      <c r="B22" s="18"/>
      <c r="C22" s="19"/>
      <c r="D22" s="26" t="s">
        <v>32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7"/>
      <c r="BE22" s="211"/>
    </row>
    <row r="23" spans="2:57" ht="16.5" customHeight="1">
      <c r="B23" s="18"/>
      <c r="C23" s="19"/>
      <c r="D23" s="19"/>
      <c r="E23" s="245" t="s">
        <v>1</v>
      </c>
      <c r="F23" s="245"/>
      <c r="G23" s="245"/>
      <c r="H23" s="245"/>
      <c r="I23" s="245"/>
      <c r="J23" s="245"/>
      <c r="K23" s="245"/>
      <c r="L23" s="245"/>
      <c r="M23" s="245"/>
      <c r="N23" s="245"/>
      <c r="O23" s="245"/>
      <c r="P23" s="245"/>
      <c r="Q23" s="245"/>
      <c r="R23" s="245"/>
      <c r="S23" s="245"/>
      <c r="T23" s="245"/>
      <c r="U23" s="245"/>
      <c r="V23" s="245"/>
      <c r="W23" s="245"/>
      <c r="X23" s="245"/>
      <c r="Y23" s="245"/>
      <c r="Z23" s="245"/>
      <c r="AA23" s="245"/>
      <c r="AB23" s="245"/>
      <c r="AC23" s="245"/>
      <c r="AD23" s="245"/>
      <c r="AE23" s="245"/>
      <c r="AF23" s="245"/>
      <c r="AG23" s="245"/>
      <c r="AH23" s="245"/>
      <c r="AI23" s="245"/>
      <c r="AJ23" s="245"/>
      <c r="AK23" s="245"/>
      <c r="AL23" s="245"/>
      <c r="AM23" s="245"/>
      <c r="AN23" s="245"/>
      <c r="AO23" s="19"/>
      <c r="AP23" s="19"/>
      <c r="AQ23" s="19"/>
      <c r="AR23" s="17"/>
      <c r="BE23" s="211"/>
    </row>
    <row r="24" spans="2:57" ht="6.95" customHeight="1"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7"/>
      <c r="BE24" s="211"/>
    </row>
    <row r="25" spans="2:57" ht="6.95" customHeight="1">
      <c r="B25" s="18"/>
      <c r="C25" s="19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19"/>
      <c r="AQ25" s="19"/>
      <c r="AR25" s="17"/>
      <c r="BE25" s="211"/>
    </row>
    <row r="26" spans="2:57" s="1" customFormat="1" ht="25.9" customHeight="1">
      <c r="B26" s="31"/>
      <c r="C26" s="32"/>
      <c r="D26" s="33" t="s">
        <v>33</v>
      </c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212">
        <f>ROUND(AG54,2)</f>
        <v>0</v>
      </c>
      <c r="AL26" s="213"/>
      <c r="AM26" s="213"/>
      <c r="AN26" s="213"/>
      <c r="AO26" s="213"/>
      <c r="AP26" s="32"/>
      <c r="AQ26" s="32"/>
      <c r="AR26" s="35"/>
      <c r="BE26" s="211"/>
    </row>
    <row r="27" spans="2:57" s="1" customFormat="1" ht="6.95" customHeight="1">
      <c r="B27" s="31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5"/>
      <c r="BE27" s="211"/>
    </row>
    <row r="28" spans="2:57" s="1" customFormat="1" ht="11.25">
      <c r="B28" s="31"/>
      <c r="C28" s="32"/>
      <c r="D28" s="32"/>
      <c r="E28" s="32"/>
      <c r="F28" s="32"/>
      <c r="G28" s="32"/>
      <c r="H28" s="32"/>
      <c r="I28" s="32"/>
      <c r="J28" s="32"/>
      <c r="K28" s="32"/>
      <c r="L28" s="246" t="s">
        <v>34</v>
      </c>
      <c r="M28" s="246"/>
      <c r="N28" s="246"/>
      <c r="O28" s="246"/>
      <c r="P28" s="246"/>
      <c r="Q28" s="32"/>
      <c r="R28" s="32"/>
      <c r="S28" s="32"/>
      <c r="T28" s="32"/>
      <c r="U28" s="32"/>
      <c r="V28" s="32"/>
      <c r="W28" s="246" t="s">
        <v>35</v>
      </c>
      <c r="X28" s="246"/>
      <c r="Y28" s="246"/>
      <c r="Z28" s="246"/>
      <c r="AA28" s="246"/>
      <c r="AB28" s="246"/>
      <c r="AC28" s="246"/>
      <c r="AD28" s="246"/>
      <c r="AE28" s="246"/>
      <c r="AF28" s="32"/>
      <c r="AG28" s="32"/>
      <c r="AH28" s="32"/>
      <c r="AI28" s="32"/>
      <c r="AJ28" s="32"/>
      <c r="AK28" s="246" t="s">
        <v>36</v>
      </c>
      <c r="AL28" s="246"/>
      <c r="AM28" s="246"/>
      <c r="AN28" s="246"/>
      <c r="AO28" s="246"/>
      <c r="AP28" s="32"/>
      <c r="AQ28" s="32"/>
      <c r="AR28" s="35"/>
      <c r="BE28" s="211"/>
    </row>
    <row r="29" spans="2:57" s="2" customFormat="1" ht="14.45" customHeight="1">
      <c r="B29" s="36"/>
      <c r="C29" s="37"/>
      <c r="D29" s="26" t="s">
        <v>37</v>
      </c>
      <c r="E29" s="37"/>
      <c r="F29" s="26" t="s">
        <v>38</v>
      </c>
      <c r="G29" s="37"/>
      <c r="H29" s="37"/>
      <c r="I29" s="37"/>
      <c r="J29" s="37"/>
      <c r="K29" s="37"/>
      <c r="L29" s="247">
        <v>0.21</v>
      </c>
      <c r="M29" s="209"/>
      <c r="N29" s="209"/>
      <c r="O29" s="209"/>
      <c r="P29" s="209"/>
      <c r="Q29" s="37"/>
      <c r="R29" s="37"/>
      <c r="S29" s="37"/>
      <c r="T29" s="37"/>
      <c r="U29" s="37"/>
      <c r="V29" s="37"/>
      <c r="W29" s="208">
        <f>ROUND(AZ54,2)</f>
        <v>0</v>
      </c>
      <c r="X29" s="209"/>
      <c r="Y29" s="209"/>
      <c r="Z29" s="209"/>
      <c r="AA29" s="209"/>
      <c r="AB29" s="209"/>
      <c r="AC29" s="209"/>
      <c r="AD29" s="209"/>
      <c r="AE29" s="209"/>
      <c r="AF29" s="37"/>
      <c r="AG29" s="37"/>
      <c r="AH29" s="37"/>
      <c r="AI29" s="37"/>
      <c r="AJ29" s="37"/>
      <c r="AK29" s="208">
        <f>ROUND(AV54,2)</f>
        <v>0</v>
      </c>
      <c r="AL29" s="209"/>
      <c r="AM29" s="209"/>
      <c r="AN29" s="209"/>
      <c r="AO29" s="209"/>
      <c r="AP29" s="37"/>
      <c r="AQ29" s="37"/>
      <c r="AR29" s="38"/>
      <c r="BE29" s="211"/>
    </row>
    <row r="30" spans="2:57" s="2" customFormat="1" ht="14.45" customHeight="1">
      <c r="B30" s="36"/>
      <c r="C30" s="37"/>
      <c r="D30" s="37"/>
      <c r="E30" s="37"/>
      <c r="F30" s="26" t="s">
        <v>39</v>
      </c>
      <c r="G30" s="37"/>
      <c r="H30" s="37"/>
      <c r="I30" s="37"/>
      <c r="J30" s="37"/>
      <c r="K30" s="37"/>
      <c r="L30" s="247">
        <v>0.15</v>
      </c>
      <c r="M30" s="209"/>
      <c r="N30" s="209"/>
      <c r="O30" s="209"/>
      <c r="P30" s="209"/>
      <c r="Q30" s="37"/>
      <c r="R30" s="37"/>
      <c r="S30" s="37"/>
      <c r="T30" s="37"/>
      <c r="U30" s="37"/>
      <c r="V30" s="37"/>
      <c r="W30" s="208">
        <f>ROUND(BA54,2)</f>
        <v>0</v>
      </c>
      <c r="X30" s="209"/>
      <c r="Y30" s="209"/>
      <c r="Z30" s="209"/>
      <c r="AA30" s="209"/>
      <c r="AB30" s="209"/>
      <c r="AC30" s="209"/>
      <c r="AD30" s="209"/>
      <c r="AE30" s="209"/>
      <c r="AF30" s="37"/>
      <c r="AG30" s="37"/>
      <c r="AH30" s="37"/>
      <c r="AI30" s="37"/>
      <c r="AJ30" s="37"/>
      <c r="AK30" s="208">
        <f>ROUND(AW54,2)</f>
        <v>0</v>
      </c>
      <c r="AL30" s="209"/>
      <c r="AM30" s="209"/>
      <c r="AN30" s="209"/>
      <c r="AO30" s="209"/>
      <c r="AP30" s="37"/>
      <c r="AQ30" s="37"/>
      <c r="AR30" s="38"/>
      <c r="BE30" s="211"/>
    </row>
    <row r="31" spans="2:57" s="2" customFormat="1" ht="14.45" customHeight="1" hidden="1">
      <c r="B31" s="36"/>
      <c r="C31" s="37"/>
      <c r="D31" s="37"/>
      <c r="E31" s="37"/>
      <c r="F31" s="26" t="s">
        <v>40</v>
      </c>
      <c r="G31" s="37"/>
      <c r="H31" s="37"/>
      <c r="I31" s="37"/>
      <c r="J31" s="37"/>
      <c r="K31" s="37"/>
      <c r="L31" s="247">
        <v>0.21</v>
      </c>
      <c r="M31" s="209"/>
      <c r="N31" s="209"/>
      <c r="O31" s="209"/>
      <c r="P31" s="209"/>
      <c r="Q31" s="37"/>
      <c r="R31" s="37"/>
      <c r="S31" s="37"/>
      <c r="T31" s="37"/>
      <c r="U31" s="37"/>
      <c r="V31" s="37"/>
      <c r="W31" s="208">
        <f>ROUND(BB54,2)</f>
        <v>0</v>
      </c>
      <c r="X31" s="209"/>
      <c r="Y31" s="209"/>
      <c r="Z31" s="209"/>
      <c r="AA31" s="209"/>
      <c r="AB31" s="209"/>
      <c r="AC31" s="209"/>
      <c r="AD31" s="209"/>
      <c r="AE31" s="209"/>
      <c r="AF31" s="37"/>
      <c r="AG31" s="37"/>
      <c r="AH31" s="37"/>
      <c r="AI31" s="37"/>
      <c r="AJ31" s="37"/>
      <c r="AK31" s="208">
        <v>0</v>
      </c>
      <c r="AL31" s="209"/>
      <c r="AM31" s="209"/>
      <c r="AN31" s="209"/>
      <c r="AO31" s="209"/>
      <c r="AP31" s="37"/>
      <c r="AQ31" s="37"/>
      <c r="AR31" s="38"/>
      <c r="BE31" s="211"/>
    </row>
    <row r="32" spans="2:57" s="2" customFormat="1" ht="14.45" customHeight="1" hidden="1">
      <c r="B32" s="36"/>
      <c r="C32" s="37"/>
      <c r="D32" s="37"/>
      <c r="E32" s="37"/>
      <c r="F32" s="26" t="s">
        <v>41</v>
      </c>
      <c r="G32" s="37"/>
      <c r="H32" s="37"/>
      <c r="I32" s="37"/>
      <c r="J32" s="37"/>
      <c r="K32" s="37"/>
      <c r="L32" s="247">
        <v>0.15</v>
      </c>
      <c r="M32" s="209"/>
      <c r="N32" s="209"/>
      <c r="O32" s="209"/>
      <c r="P32" s="209"/>
      <c r="Q32" s="37"/>
      <c r="R32" s="37"/>
      <c r="S32" s="37"/>
      <c r="T32" s="37"/>
      <c r="U32" s="37"/>
      <c r="V32" s="37"/>
      <c r="W32" s="208">
        <f>ROUND(BC54,2)</f>
        <v>0</v>
      </c>
      <c r="X32" s="209"/>
      <c r="Y32" s="209"/>
      <c r="Z32" s="209"/>
      <c r="AA32" s="209"/>
      <c r="AB32" s="209"/>
      <c r="AC32" s="209"/>
      <c r="AD32" s="209"/>
      <c r="AE32" s="209"/>
      <c r="AF32" s="37"/>
      <c r="AG32" s="37"/>
      <c r="AH32" s="37"/>
      <c r="AI32" s="37"/>
      <c r="AJ32" s="37"/>
      <c r="AK32" s="208">
        <v>0</v>
      </c>
      <c r="AL32" s="209"/>
      <c r="AM32" s="209"/>
      <c r="AN32" s="209"/>
      <c r="AO32" s="209"/>
      <c r="AP32" s="37"/>
      <c r="AQ32" s="37"/>
      <c r="AR32" s="38"/>
      <c r="BE32" s="211"/>
    </row>
    <row r="33" spans="2:57" s="2" customFormat="1" ht="14.45" customHeight="1" hidden="1">
      <c r="B33" s="36"/>
      <c r="C33" s="37"/>
      <c r="D33" s="37"/>
      <c r="E33" s="37"/>
      <c r="F33" s="26" t="s">
        <v>42</v>
      </c>
      <c r="G33" s="37"/>
      <c r="H33" s="37"/>
      <c r="I33" s="37"/>
      <c r="J33" s="37"/>
      <c r="K33" s="37"/>
      <c r="L33" s="247">
        <v>0</v>
      </c>
      <c r="M33" s="209"/>
      <c r="N33" s="209"/>
      <c r="O33" s="209"/>
      <c r="P33" s="209"/>
      <c r="Q33" s="37"/>
      <c r="R33" s="37"/>
      <c r="S33" s="37"/>
      <c r="T33" s="37"/>
      <c r="U33" s="37"/>
      <c r="V33" s="37"/>
      <c r="W33" s="208">
        <f>ROUND(BD54,2)</f>
        <v>0</v>
      </c>
      <c r="X33" s="209"/>
      <c r="Y33" s="209"/>
      <c r="Z33" s="209"/>
      <c r="AA33" s="209"/>
      <c r="AB33" s="209"/>
      <c r="AC33" s="209"/>
      <c r="AD33" s="209"/>
      <c r="AE33" s="209"/>
      <c r="AF33" s="37"/>
      <c r="AG33" s="37"/>
      <c r="AH33" s="37"/>
      <c r="AI33" s="37"/>
      <c r="AJ33" s="37"/>
      <c r="AK33" s="208">
        <v>0</v>
      </c>
      <c r="AL33" s="209"/>
      <c r="AM33" s="209"/>
      <c r="AN33" s="209"/>
      <c r="AO33" s="209"/>
      <c r="AP33" s="37"/>
      <c r="AQ33" s="37"/>
      <c r="AR33" s="38"/>
      <c r="BE33" s="211"/>
    </row>
    <row r="34" spans="2:57" s="1" customFormat="1" ht="6.95" customHeight="1">
      <c r="B34" s="31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5"/>
      <c r="BE34" s="211"/>
    </row>
    <row r="35" spans="2:44" s="1" customFormat="1" ht="25.9" customHeight="1">
      <c r="B35" s="31"/>
      <c r="C35" s="39"/>
      <c r="D35" s="40" t="s">
        <v>43</v>
      </c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2" t="s">
        <v>44</v>
      </c>
      <c r="U35" s="41"/>
      <c r="V35" s="41"/>
      <c r="W35" s="41"/>
      <c r="X35" s="214" t="s">
        <v>45</v>
      </c>
      <c r="Y35" s="215"/>
      <c r="Z35" s="215"/>
      <c r="AA35" s="215"/>
      <c r="AB35" s="215"/>
      <c r="AC35" s="41"/>
      <c r="AD35" s="41"/>
      <c r="AE35" s="41"/>
      <c r="AF35" s="41"/>
      <c r="AG35" s="41"/>
      <c r="AH35" s="41"/>
      <c r="AI35" s="41"/>
      <c r="AJ35" s="41"/>
      <c r="AK35" s="216">
        <f>SUM(AK26:AK33)</f>
        <v>0</v>
      </c>
      <c r="AL35" s="215"/>
      <c r="AM35" s="215"/>
      <c r="AN35" s="215"/>
      <c r="AO35" s="217"/>
      <c r="AP35" s="39"/>
      <c r="AQ35" s="39"/>
      <c r="AR35" s="35"/>
    </row>
    <row r="36" spans="2:44" s="1" customFormat="1" ht="6.95" customHeight="1">
      <c r="B36" s="31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5"/>
    </row>
    <row r="37" spans="2:44" s="1" customFormat="1" ht="6.95" customHeight="1">
      <c r="B37" s="43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35"/>
    </row>
    <row r="41" spans="2:44" s="1" customFormat="1" ht="6.95" customHeight="1">
      <c r="B41" s="45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35"/>
    </row>
    <row r="42" spans="2:44" s="1" customFormat="1" ht="24.95" customHeight="1">
      <c r="B42" s="31"/>
      <c r="C42" s="20" t="s">
        <v>46</v>
      </c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5"/>
    </row>
    <row r="43" spans="2:44" s="1" customFormat="1" ht="6.95" customHeight="1">
      <c r="B43" s="31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5"/>
    </row>
    <row r="44" spans="2:44" s="1" customFormat="1" ht="12" customHeight="1">
      <c r="B44" s="31"/>
      <c r="C44" s="26" t="s">
        <v>13</v>
      </c>
      <c r="D44" s="32"/>
      <c r="E44" s="32"/>
      <c r="F44" s="32"/>
      <c r="G44" s="32"/>
      <c r="H44" s="32"/>
      <c r="I44" s="32"/>
      <c r="J44" s="32"/>
      <c r="K44" s="32"/>
      <c r="L44" s="32" t="str">
        <f>K5</f>
        <v>N19XX1</v>
      </c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5"/>
    </row>
    <row r="45" spans="2:44" s="3" customFormat="1" ht="36.95" customHeight="1">
      <c r="B45" s="47"/>
      <c r="C45" s="48" t="s">
        <v>16</v>
      </c>
      <c r="D45" s="49"/>
      <c r="E45" s="49"/>
      <c r="F45" s="49"/>
      <c r="G45" s="49"/>
      <c r="H45" s="49"/>
      <c r="I45" s="49"/>
      <c r="J45" s="49"/>
      <c r="K45" s="49"/>
      <c r="L45" s="221" t="str">
        <f>K6</f>
        <v>II/105 Neveklov – průtah, tichý asfalt</v>
      </c>
      <c r="M45" s="222"/>
      <c r="N45" s="222"/>
      <c r="O45" s="222"/>
      <c r="P45" s="222"/>
      <c r="Q45" s="222"/>
      <c r="R45" s="222"/>
      <c r="S45" s="222"/>
      <c r="T45" s="222"/>
      <c r="U45" s="222"/>
      <c r="V45" s="222"/>
      <c r="W45" s="222"/>
      <c r="X45" s="222"/>
      <c r="Y45" s="222"/>
      <c r="Z45" s="222"/>
      <c r="AA45" s="222"/>
      <c r="AB45" s="222"/>
      <c r="AC45" s="222"/>
      <c r="AD45" s="222"/>
      <c r="AE45" s="222"/>
      <c r="AF45" s="222"/>
      <c r="AG45" s="222"/>
      <c r="AH45" s="222"/>
      <c r="AI45" s="222"/>
      <c r="AJ45" s="222"/>
      <c r="AK45" s="222"/>
      <c r="AL45" s="222"/>
      <c r="AM45" s="222"/>
      <c r="AN45" s="222"/>
      <c r="AO45" s="222"/>
      <c r="AP45" s="49"/>
      <c r="AQ45" s="49"/>
      <c r="AR45" s="50"/>
    </row>
    <row r="46" spans="2:44" s="1" customFormat="1" ht="6.95" customHeight="1">
      <c r="B46" s="31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5"/>
    </row>
    <row r="47" spans="2:44" s="1" customFormat="1" ht="12" customHeight="1">
      <c r="B47" s="31"/>
      <c r="C47" s="26" t="s">
        <v>20</v>
      </c>
      <c r="D47" s="32"/>
      <c r="E47" s="32"/>
      <c r="F47" s="32"/>
      <c r="G47" s="32"/>
      <c r="H47" s="32"/>
      <c r="I47" s="32"/>
      <c r="J47" s="32"/>
      <c r="K47" s="32"/>
      <c r="L47" s="51" t="str">
        <f>IF(K8="","",K8)</f>
        <v xml:space="preserve"> </v>
      </c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26" t="s">
        <v>22</v>
      </c>
      <c r="AJ47" s="32"/>
      <c r="AK47" s="32"/>
      <c r="AL47" s="32"/>
      <c r="AM47" s="223" t="str">
        <f>IF(AN8="","",AN8)</f>
        <v>13. 3. 2019</v>
      </c>
      <c r="AN47" s="223"/>
      <c r="AO47" s="32"/>
      <c r="AP47" s="32"/>
      <c r="AQ47" s="32"/>
      <c r="AR47" s="35"/>
    </row>
    <row r="48" spans="2:44" s="1" customFormat="1" ht="6.95" customHeight="1">
      <c r="B48" s="31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5"/>
    </row>
    <row r="49" spans="2:56" s="1" customFormat="1" ht="13.7" customHeight="1">
      <c r="B49" s="31"/>
      <c r="C49" s="26" t="s">
        <v>24</v>
      </c>
      <c r="D49" s="32"/>
      <c r="E49" s="32"/>
      <c r="F49" s="32"/>
      <c r="G49" s="32"/>
      <c r="H49" s="32"/>
      <c r="I49" s="32"/>
      <c r="J49" s="32"/>
      <c r="K49" s="32"/>
      <c r="L49" s="32" t="str">
        <f>IF(E11="","",E11)</f>
        <v xml:space="preserve"> </v>
      </c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26" t="s">
        <v>29</v>
      </c>
      <c r="AJ49" s="32"/>
      <c r="AK49" s="32"/>
      <c r="AL49" s="32"/>
      <c r="AM49" s="219" t="str">
        <f>IF(E17="","",E17)</f>
        <v xml:space="preserve"> </v>
      </c>
      <c r="AN49" s="220"/>
      <c r="AO49" s="220"/>
      <c r="AP49" s="220"/>
      <c r="AQ49" s="32"/>
      <c r="AR49" s="35"/>
      <c r="AS49" s="224" t="s">
        <v>47</v>
      </c>
      <c r="AT49" s="225"/>
      <c r="AU49" s="53"/>
      <c r="AV49" s="53"/>
      <c r="AW49" s="53"/>
      <c r="AX49" s="53"/>
      <c r="AY49" s="53"/>
      <c r="AZ49" s="53"/>
      <c r="BA49" s="53"/>
      <c r="BB49" s="53"/>
      <c r="BC49" s="53"/>
      <c r="BD49" s="54"/>
    </row>
    <row r="50" spans="2:56" s="1" customFormat="1" ht="13.7" customHeight="1">
      <c r="B50" s="31"/>
      <c r="C50" s="26" t="s">
        <v>27</v>
      </c>
      <c r="D50" s="32"/>
      <c r="E50" s="32"/>
      <c r="F50" s="32"/>
      <c r="G50" s="32"/>
      <c r="H50" s="32"/>
      <c r="I50" s="32"/>
      <c r="J50" s="32"/>
      <c r="K50" s="32"/>
      <c r="L50" s="32" t="str">
        <f>IF(E14="Vyplň údaj","",E14)</f>
        <v/>
      </c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26" t="s">
        <v>31</v>
      </c>
      <c r="AJ50" s="32"/>
      <c r="AK50" s="32"/>
      <c r="AL50" s="32"/>
      <c r="AM50" s="219" t="str">
        <f>IF(E20="","",E20)</f>
        <v xml:space="preserve"> </v>
      </c>
      <c r="AN50" s="220"/>
      <c r="AO50" s="220"/>
      <c r="AP50" s="220"/>
      <c r="AQ50" s="32"/>
      <c r="AR50" s="35"/>
      <c r="AS50" s="226"/>
      <c r="AT50" s="227"/>
      <c r="AU50" s="55"/>
      <c r="AV50" s="55"/>
      <c r="AW50" s="55"/>
      <c r="AX50" s="55"/>
      <c r="AY50" s="55"/>
      <c r="AZ50" s="55"/>
      <c r="BA50" s="55"/>
      <c r="BB50" s="55"/>
      <c r="BC50" s="55"/>
      <c r="BD50" s="56"/>
    </row>
    <row r="51" spans="2:56" s="1" customFormat="1" ht="10.9" customHeight="1">
      <c r="B51" s="31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5"/>
      <c r="AS51" s="228"/>
      <c r="AT51" s="229"/>
      <c r="AU51" s="57"/>
      <c r="AV51" s="57"/>
      <c r="AW51" s="57"/>
      <c r="AX51" s="57"/>
      <c r="AY51" s="57"/>
      <c r="AZ51" s="57"/>
      <c r="BA51" s="57"/>
      <c r="BB51" s="57"/>
      <c r="BC51" s="57"/>
      <c r="BD51" s="58"/>
    </row>
    <row r="52" spans="2:56" s="1" customFormat="1" ht="29.25" customHeight="1">
      <c r="B52" s="31"/>
      <c r="C52" s="230" t="s">
        <v>48</v>
      </c>
      <c r="D52" s="231"/>
      <c r="E52" s="231"/>
      <c r="F52" s="231"/>
      <c r="G52" s="231"/>
      <c r="H52" s="59"/>
      <c r="I52" s="232" t="s">
        <v>49</v>
      </c>
      <c r="J52" s="231"/>
      <c r="K52" s="231"/>
      <c r="L52" s="231"/>
      <c r="M52" s="231"/>
      <c r="N52" s="231"/>
      <c r="O52" s="231"/>
      <c r="P52" s="231"/>
      <c r="Q52" s="231"/>
      <c r="R52" s="231"/>
      <c r="S52" s="231"/>
      <c r="T52" s="231"/>
      <c r="U52" s="231"/>
      <c r="V52" s="231"/>
      <c r="W52" s="231"/>
      <c r="X52" s="231"/>
      <c r="Y52" s="231"/>
      <c r="Z52" s="231"/>
      <c r="AA52" s="231"/>
      <c r="AB52" s="231"/>
      <c r="AC52" s="231"/>
      <c r="AD52" s="231"/>
      <c r="AE52" s="231"/>
      <c r="AF52" s="231"/>
      <c r="AG52" s="233" t="s">
        <v>50</v>
      </c>
      <c r="AH52" s="231"/>
      <c r="AI52" s="231"/>
      <c r="AJ52" s="231"/>
      <c r="AK52" s="231"/>
      <c r="AL52" s="231"/>
      <c r="AM52" s="231"/>
      <c r="AN52" s="232" t="s">
        <v>51</v>
      </c>
      <c r="AO52" s="231"/>
      <c r="AP52" s="234"/>
      <c r="AQ52" s="60" t="s">
        <v>52</v>
      </c>
      <c r="AR52" s="35"/>
      <c r="AS52" s="61" t="s">
        <v>53</v>
      </c>
      <c r="AT52" s="62" t="s">
        <v>54</v>
      </c>
      <c r="AU52" s="62" t="s">
        <v>55</v>
      </c>
      <c r="AV52" s="62" t="s">
        <v>56</v>
      </c>
      <c r="AW52" s="62" t="s">
        <v>57</v>
      </c>
      <c r="AX52" s="62" t="s">
        <v>58</v>
      </c>
      <c r="AY52" s="62" t="s">
        <v>59</v>
      </c>
      <c r="AZ52" s="62" t="s">
        <v>60</v>
      </c>
      <c r="BA52" s="62" t="s">
        <v>61</v>
      </c>
      <c r="BB52" s="62" t="s">
        <v>62</v>
      </c>
      <c r="BC52" s="62" t="s">
        <v>63</v>
      </c>
      <c r="BD52" s="63" t="s">
        <v>64</v>
      </c>
    </row>
    <row r="53" spans="2:56" s="1" customFormat="1" ht="10.9" customHeight="1">
      <c r="B53" s="31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5"/>
      <c r="AS53" s="64"/>
      <c r="AT53" s="65"/>
      <c r="AU53" s="65"/>
      <c r="AV53" s="65"/>
      <c r="AW53" s="65"/>
      <c r="AX53" s="65"/>
      <c r="AY53" s="65"/>
      <c r="AZ53" s="65"/>
      <c r="BA53" s="65"/>
      <c r="BB53" s="65"/>
      <c r="BC53" s="65"/>
      <c r="BD53" s="66"/>
    </row>
    <row r="54" spans="2:90" s="4" customFormat="1" ht="32.45" customHeight="1">
      <c r="B54" s="67"/>
      <c r="C54" s="68" t="s">
        <v>65</v>
      </c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238">
        <f>ROUND(AG55,2)</f>
        <v>0</v>
      </c>
      <c r="AH54" s="238"/>
      <c r="AI54" s="238"/>
      <c r="AJ54" s="238"/>
      <c r="AK54" s="238"/>
      <c r="AL54" s="238"/>
      <c r="AM54" s="238"/>
      <c r="AN54" s="239">
        <f>SUM(AG54,AT54)</f>
        <v>0</v>
      </c>
      <c r="AO54" s="239"/>
      <c r="AP54" s="239"/>
      <c r="AQ54" s="71" t="s">
        <v>1</v>
      </c>
      <c r="AR54" s="72"/>
      <c r="AS54" s="73">
        <f>ROUND(AS55,2)</f>
        <v>0</v>
      </c>
      <c r="AT54" s="74">
        <f>ROUND(SUM(AV54:AW54),2)</f>
        <v>0</v>
      </c>
      <c r="AU54" s="75">
        <f>ROUND(AU55,5)</f>
        <v>0</v>
      </c>
      <c r="AV54" s="74">
        <f>ROUND(AZ54*L29,2)</f>
        <v>0</v>
      </c>
      <c r="AW54" s="74">
        <f>ROUND(BA54*L30,2)</f>
        <v>0</v>
      </c>
      <c r="AX54" s="74">
        <f>ROUND(BB54*L29,2)</f>
        <v>0</v>
      </c>
      <c r="AY54" s="74">
        <f>ROUND(BC54*L30,2)</f>
        <v>0</v>
      </c>
      <c r="AZ54" s="74">
        <f>ROUND(AZ55,2)</f>
        <v>0</v>
      </c>
      <c r="BA54" s="74">
        <f>ROUND(BA55,2)</f>
        <v>0</v>
      </c>
      <c r="BB54" s="74">
        <f>ROUND(BB55,2)</f>
        <v>0</v>
      </c>
      <c r="BC54" s="74">
        <f>ROUND(BC55,2)</f>
        <v>0</v>
      </c>
      <c r="BD54" s="76">
        <f>ROUND(BD55,2)</f>
        <v>0</v>
      </c>
      <c r="BS54" s="77" t="s">
        <v>66</v>
      </c>
      <c r="BT54" s="77" t="s">
        <v>67</v>
      </c>
      <c r="BU54" s="78" t="s">
        <v>68</v>
      </c>
      <c r="BV54" s="77" t="s">
        <v>69</v>
      </c>
      <c r="BW54" s="77" t="s">
        <v>5</v>
      </c>
      <c r="BX54" s="77" t="s">
        <v>70</v>
      </c>
      <c r="CL54" s="77" t="s">
        <v>1</v>
      </c>
    </row>
    <row r="55" spans="1:91" s="5" customFormat="1" ht="40.5" customHeight="1">
      <c r="A55" s="79" t="s">
        <v>71</v>
      </c>
      <c r="B55" s="80"/>
      <c r="C55" s="81"/>
      <c r="D55" s="237" t="s">
        <v>72</v>
      </c>
      <c r="E55" s="237"/>
      <c r="F55" s="237"/>
      <c r="G55" s="237"/>
      <c r="H55" s="237"/>
      <c r="I55" s="82"/>
      <c r="J55" s="237" t="s">
        <v>73</v>
      </c>
      <c r="K55" s="237"/>
      <c r="L55" s="237"/>
      <c r="M55" s="237"/>
      <c r="N55" s="237"/>
      <c r="O55" s="237"/>
      <c r="P55" s="237"/>
      <c r="Q55" s="237"/>
      <c r="R55" s="237"/>
      <c r="S55" s="237"/>
      <c r="T55" s="237"/>
      <c r="U55" s="237"/>
      <c r="V55" s="237"/>
      <c r="W55" s="237"/>
      <c r="X55" s="237"/>
      <c r="Y55" s="237"/>
      <c r="Z55" s="237"/>
      <c r="AA55" s="237"/>
      <c r="AB55" s="237"/>
      <c r="AC55" s="237"/>
      <c r="AD55" s="237"/>
      <c r="AE55" s="237"/>
      <c r="AF55" s="237"/>
      <c r="AG55" s="235">
        <f>'N19XX1-2 - Úsek silnice o...'!J30</f>
        <v>0</v>
      </c>
      <c r="AH55" s="236"/>
      <c r="AI55" s="236"/>
      <c r="AJ55" s="236"/>
      <c r="AK55" s="236"/>
      <c r="AL55" s="236"/>
      <c r="AM55" s="236"/>
      <c r="AN55" s="235">
        <f>SUM(AG55,AT55)</f>
        <v>0</v>
      </c>
      <c r="AO55" s="236"/>
      <c r="AP55" s="236"/>
      <c r="AQ55" s="83" t="s">
        <v>74</v>
      </c>
      <c r="AR55" s="84"/>
      <c r="AS55" s="85">
        <v>0</v>
      </c>
      <c r="AT55" s="86">
        <f>ROUND(SUM(AV55:AW55),2)</f>
        <v>0</v>
      </c>
      <c r="AU55" s="87">
        <f>'N19XX1-2 - Úsek silnice o...'!P87</f>
        <v>0</v>
      </c>
      <c r="AV55" s="86">
        <f>'N19XX1-2 - Úsek silnice o...'!J33</f>
        <v>0</v>
      </c>
      <c r="AW55" s="86">
        <f>'N19XX1-2 - Úsek silnice o...'!J34</f>
        <v>0</v>
      </c>
      <c r="AX55" s="86">
        <f>'N19XX1-2 - Úsek silnice o...'!J35</f>
        <v>0</v>
      </c>
      <c r="AY55" s="86">
        <f>'N19XX1-2 - Úsek silnice o...'!J36</f>
        <v>0</v>
      </c>
      <c r="AZ55" s="86">
        <f>'N19XX1-2 - Úsek silnice o...'!F33</f>
        <v>0</v>
      </c>
      <c r="BA55" s="86">
        <f>'N19XX1-2 - Úsek silnice o...'!F34</f>
        <v>0</v>
      </c>
      <c r="BB55" s="86">
        <f>'N19XX1-2 - Úsek silnice o...'!F35</f>
        <v>0</v>
      </c>
      <c r="BC55" s="86">
        <f>'N19XX1-2 - Úsek silnice o...'!F36</f>
        <v>0</v>
      </c>
      <c r="BD55" s="88">
        <f>'N19XX1-2 - Úsek silnice o...'!F37</f>
        <v>0</v>
      </c>
      <c r="BT55" s="89" t="s">
        <v>75</v>
      </c>
      <c r="BV55" s="89" t="s">
        <v>69</v>
      </c>
      <c r="BW55" s="89" t="s">
        <v>76</v>
      </c>
      <c r="BX55" s="89" t="s">
        <v>5</v>
      </c>
      <c r="CL55" s="89" t="s">
        <v>1</v>
      </c>
      <c r="CM55" s="89" t="s">
        <v>77</v>
      </c>
    </row>
    <row r="56" spans="2:44" s="1" customFormat="1" ht="30" customHeight="1">
      <c r="B56" s="31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5"/>
    </row>
    <row r="57" spans="2:44" s="1" customFormat="1" ht="6.95" customHeight="1">
      <c r="B57" s="43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35"/>
    </row>
  </sheetData>
  <sheetProtection algorithmName="SHA-512" hashValue="GaezYtZxn/0A6P3pYHHmbzoZ3Nxz28vbrvOEZJveYiWwEPYCn2+8/eSZSMT/NChW+yogJoC44gSeOM7V+UzIaA==" saltValue="5AzzgInWPIbThEoX1Fv9BcKJD8Z/bL6a2oGqj9RAOoXR8Wypclj3B25K3gxLjPdbZfUm5lbYHhexW39G8RNCRQ==" spinCount="100000" sheet="1" objects="1" scenarios="1" formatColumns="0" formatRows="0"/>
  <mergeCells count="42">
    <mergeCell ref="L30:P30"/>
    <mergeCell ref="L31:P31"/>
    <mergeCell ref="L32:P32"/>
    <mergeCell ref="L33:P33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X35:AB35"/>
    <mergeCell ref="AK35:AO35"/>
    <mergeCell ref="AR2:BE2"/>
    <mergeCell ref="AM50:AP50"/>
    <mergeCell ref="L45:AO45"/>
    <mergeCell ref="AM47:AN47"/>
    <mergeCell ref="AM49:AP49"/>
    <mergeCell ref="AS49:AT51"/>
    <mergeCell ref="K5:AO5"/>
    <mergeCell ref="K6:AO6"/>
    <mergeCell ref="E14:AJ14"/>
    <mergeCell ref="E23:AN23"/>
    <mergeCell ref="L28:P28"/>
    <mergeCell ref="W28:AE28"/>
    <mergeCell ref="AK28:AO28"/>
    <mergeCell ref="L29:P29"/>
    <mergeCell ref="W31:AE31"/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</mergeCells>
  <hyperlinks>
    <hyperlink ref="A55" location="'N19XX1-2 - Úsek silnice o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171"/>
  <sheetViews>
    <sheetView showGridLines="0" tabSelected="1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90" customWidth="1"/>
    <col min="10" max="10" width="23.421875" style="0" customWidth="1"/>
    <col min="11" max="11" width="15.42187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  <c r="AT2" s="14" t="s">
        <v>76</v>
      </c>
    </row>
    <row r="3" spans="2:46" ht="6.95" customHeight="1">
      <c r="B3" s="91"/>
      <c r="C3" s="92"/>
      <c r="D3" s="92"/>
      <c r="E3" s="92"/>
      <c r="F3" s="92"/>
      <c r="G3" s="92"/>
      <c r="H3" s="92"/>
      <c r="I3" s="93"/>
      <c r="J3" s="92"/>
      <c r="K3" s="92"/>
      <c r="L3" s="17"/>
      <c r="AT3" s="14" t="s">
        <v>77</v>
      </c>
    </row>
    <row r="4" spans="2:46" ht="24.95" customHeight="1">
      <c r="B4" s="17"/>
      <c r="D4" s="94" t="s">
        <v>78</v>
      </c>
      <c r="L4" s="17"/>
      <c r="M4" s="21" t="s">
        <v>10</v>
      </c>
      <c r="AT4" s="14" t="s">
        <v>4</v>
      </c>
    </row>
    <row r="5" spans="2:12" ht="6.95" customHeight="1">
      <c r="B5" s="17"/>
      <c r="L5" s="17"/>
    </row>
    <row r="6" spans="2:12" ht="12" customHeight="1">
      <c r="B6" s="17"/>
      <c r="D6" s="95" t="s">
        <v>16</v>
      </c>
      <c r="L6" s="17"/>
    </row>
    <row r="7" spans="2:12" ht="16.5" customHeight="1">
      <c r="B7" s="17"/>
      <c r="E7" s="248" t="str">
        <f>'Rekapitulace stavby'!K6</f>
        <v>II/105 Neveklov – průtah, tichý asfalt</v>
      </c>
      <c r="F7" s="249"/>
      <c r="G7" s="249"/>
      <c r="H7" s="249"/>
      <c r="L7" s="17"/>
    </row>
    <row r="8" spans="2:12" s="1" customFormat="1" ht="12" customHeight="1">
      <c r="B8" s="35"/>
      <c r="D8" s="95" t="s">
        <v>79</v>
      </c>
      <c r="I8" s="96"/>
      <c r="L8" s="35"/>
    </row>
    <row r="9" spans="2:12" s="1" customFormat="1" ht="36.95" customHeight="1">
      <c r="B9" s="35"/>
      <c r="E9" s="250" t="s">
        <v>73</v>
      </c>
      <c r="F9" s="251"/>
      <c r="G9" s="251"/>
      <c r="H9" s="251"/>
      <c r="I9" s="96"/>
      <c r="L9" s="35"/>
    </row>
    <row r="10" spans="2:12" s="1" customFormat="1" ht="11.25">
      <c r="B10" s="35"/>
      <c r="I10" s="96"/>
      <c r="L10" s="35"/>
    </row>
    <row r="11" spans="2:12" s="1" customFormat="1" ht="12" customHeight="1">
      <c r="B11" s="35"/>
      <c r="D11" s="95" t="s">
        <v>18</v>
      </c>
      <c r="F11" s="14" t="s">
        <v>1</v>
      </c>
      <c r="I11" s="97" t="s">
        <v>19</v>
      </c>
      <c r="J11" s="14" t="s">
        <v>1</v>
      </c>
      <c r="L11" s="35"/>
    </row>
    <row r="12" spans="2:12" s="1" customFormat="1" ht="12" customHeight="1">
      <c r="B12" s="35"/>
      <c r="D12" s="95" t="s">
        <v>20</v>
      </c>
      <c r="F12" s="14" t="s">
        <v>21</v>
      </c>
      <c r="I12" s="97" t="s">
        <v>22</v>
      </c>
      <c r="J12" s="98" t="str">
        <f>'Rekapitulace stavby'!AN8</f>
        <v>13. 3. 2019</v>
      </c>
      <c r="L12" s="35"/>
    </row>
    <row r="13" spans="2:12" s="1" customFormat="1" ht="10.9" customHeight="1">
      <c r="B13" s="35"/>
      <c r="I13" s="96"/>
      <c r="L13" s="35"/>
    </row>
    <row r="14" spans="2:12" s="1" customFormat="1" ht="12" customHeight="1">
      <c r="B14" s="35"/>
      <c r="D14" s="95" t="s">
        <v>24</v>
      </c>
      <c r="I14" s="97" t="s">
        <v>25</v>
      </c>
      <c r="J14" s="14" t="str">
        <f>IF('Rekapitulace stavby'!AN10="","",'Rekapitulace stavby'!AN10)</f>
        <v/>
      </c>
      <c r="L14" s="35"/>
    </row>
    <row r="15" spans="2:12" s="1" customFormat="1" ht="18" customHeight="1">
      <c r="B15" s="35"/>
      <c r="E15" s="14" t="str">
        <f>IF('Rekapitulace stavby'!E11="","",'Rekapitulace stavby'!E11)</f>
        <v xml:space="preserve"> </v>
      </c>
      <c r="I15" s="97" t="s">
        <v>26</v>
      </c>
      <c r="J15" s="14" t="str">
        <f>IF('Rekapitulace stavby'!AN11="","",'Rekapitulace stavby'!AN11)</f>
        <v/>
      </c>
      <c r="L15" s="35"/>
    </row>
    <row r="16" spans="2:12" s="1" customFormat="1" ht="6.95" customHeight="1">
      <c r="B16" s="35"/>
      <c r="I16" s="96"/>
      <c r="L16" s="35"/>
    </row>
    <row r="17" spans="2:12" s="1" customFormat="1" ht="12" customHeight="1">
      <c r="B17" s="35"/>
      <c r="D17" s="95" t="s">
        <v>27</v>
      </c>
      <c r="I17" s="97" t="s">
        <v>25</v>
      </c>
      <c r="J17" s="27" t="str">
        <f>'Rekapitulace stavby'!AN13</f>
        <v>Vyplň údaj</v>
      </c>
      <c r="L17" s="35"/>
    </row>
    <row r="18" spans="2:12" s="1" customFormat="1" ht="18" customHeight="1">
      <c r="B18" s="35"/>
      <c r="E18" s="252" t="str">
        <f>'Rekapitulace stavby'!E14</f>
        <v>Vyplň údaj</v>
      </c>
      <c r="F18" s="253"/>
      <c r="G18" s="253"/>
      <c r="H18" s="253"/>
      <c r="I18" s="97" t="s">
        <v>26</v>
      </c>
      <c r="J18" s="27" t="str">
        <f>'Rekapitulace stavby'!AN14</f>
        <v>Vyplň údaj</v>
      </c>
      <c r="L18" s="35"/>
    </row>
    <row r="19" spans="2:12" s="1" customFormat="1" ht="6.95" customHeight="1">
      <c r="B19" s="35"/>
      <c r="I19" s="96"/>
      <c r="L19" s="35"/>
    </row>
    <row r="20" spans="2:12" s="1" customFormat="1" ht="12" customHeight="1">
      <c r="B20" s="35"/>
      <c r="D20" s="95" t="s">
        <v>29</v>
      </c>
      <c r="I20" s="97" t="s">
        <v>25</v>
      </c>
      <c r="J20" s="14" t="str">
        <f>IF('Rekapitulace stavby'!AN16="","",'Rekapitulace stavby'!AN16)</f>
        <v/>
      </c>
      <c r="L20" s="35"/>
    </row>
    <row r="21" spans="2:12" s="1" customFormat="1" ht="18" customHeight="1">
      <c r="B21" s="35"/>
      <c r="E21" s="14" t="str">
        <f>IF('Rekapitulace stavby'!E17="","",'Rekapitulace stavby'!E17)</f>
        <v xml:space="preserve"> </v>
      </c>
      <c r="I21" s="97" t="s">
        <v>26</v>
      </c>
      <c r="J21" s="14" t="str">
        <f>IF('Rekapitulace stavby'!AN17="","",'Rekapitulace stavby'!AN17)</f>
        <v/>
      </c>
      <c r="L21" s="35"/>
    </row>
    <row r="22" spans="2:12" s="1" customFormat="1" ht="6.95" customHeight="1">
      <c r="B22" s="35"/>
      <c r="I22" s="96"/>
      <c r="L22" s="35"/>
    </row>
    <row r="23" spans="2:12" s="1" customFormat="1" ht="12" customHeight="1">
      <c r="B23" s="35"/>
      <c r="D23" s="95" t="s">
        <v>31</v>
      </c>
      <c r="I23" s="97" t="s">
        <v>25</v>
      </c>
      <c r="J23" s="14" t="str">
        <f>IF('Rekapitulace stavby'!AN19="","",'Rekapitulace stavby'!AN19)</f>
        <v/>
      </c>
      <c r="L23" s="35"/>
    </row>
    <row r="24" spans="2:12" s="1" customFormat="1" ht="18" customHeight="1">
      <c r="B24" s="35"/>
      <c r="E24" s="14" t="str">
        <f>IF('Rekapitulace stavby'!E20="","",'Rekapitulace stavby'!E20)</f>
        <v xml:space="preserve"> </v>
      </c>
      <c r="I24" s="97" t="s">
        <v>26</v>
      </c>
      <c r="J24" s="14" t="str">
        <f>IF('Rekapitulace stavby'!AN20="","",'Rekapitulace stavby'!AN20)</f>
        <v/>
      </c>
      <c r="L24" s="35"/>
    </row>
    <row r="25" spans="2:12" s="1" customFormat="1" ht="6.95" customHeight="1">
      <c r="B25" s="35"/>
      <c r="I25" s="96"/>
      <c r="L25" s="35"/>
    </row>
    <row r="26" spans="2:12" s="1" customFormat="1" ht="12" customHeight="1">
      <c r="B26" s="35"/>
      <c r="D26" s="95" t="s">
        <v>32</v>
      </c>
      <c r="I26" s="96"/>
      <c r="L26" s="35"/>
    </row>
    <row r="27" spans="2:12" s="6" customFormat="1" ht="16.5" customHeight="1">
      <c r="B27" s="99"/>
      <c r="E27" s="254" t="s">
        <v>1</v>
      </c>
      <c r="F27" s="254"/>
      <c r="G27" s="254"/>
      <c r="H27" s="254"/>
      <c r="I27" s="100"/>
      <c r="L27" s="99"/>
    </row>
    <row r="28" spans="2:12" s="1" customFormat="1" ht="6.95" customHeight="1">
      <c r="B28" s="35"/>
      <c r="I28" s="96"/>
      <c r="L28" s="35"/>
    </row>
    <row r="29" spans="2:12" s="1" customFormat="1" ht="6.95" customHeight="1">
      <c r="B29" s="35"/>
      <c r="D29" s="53"/>
      <c r="E29" s="53"/>
      <c r="F29" s="53"/>
      <c r="G29" s="53"/>
      <c r="H29" s="53"/>
      <c r="I29" s="101"/>
      <c r="J29" s="53"/>
      <c r="K29" s="53"/>
      <c r="L29" s="35"/>
    </row>
    <row r="30" spans="2:12" s="1" customFormat="1" ht="25.35" customHeight="1">
      <c r="B30" s="35"/>
      <c r="D30" s="102" t="s">
        <v>33</v>
      </c>
      <c r="I30" s="96"/>
      <c r="J30" s="103">
        <f>ROUND(J87,2)</f>
        <v>0</v>
      </c>
      <c r="L30" s="35"/>
    </row>
    <row r="31" spans="2:12" s="1" customFormat="1" ht="6.95" customHeight="1">
      <c r="B31" s="35"/>
      <c r="D31" s="53"/>
      <c r="E31" s="53"/>
      <c r="F31" s="53"/>
      <c r="G31" s="53"/>
      <c r="H31" s="53"/>
      <c r="I31" s="101"/>
      <c r="J31" s="53"/>
      <c r="K31" s="53"/>
      <c r="L31" s="35"/>
    </row>
    <row r="32" spans="2:12" s="1" customFormat="1" ht="14.45" customHeight="1">
      <c r="B32" s="35"/>
      <c r="F32" s="104" t="s">
        <v>35</v>
      </c>
      <c r="I32" s="105" t="s">
        <v>34</v>
      </c>
      <c r="J32" s="104" t="s">
        <v>36</v>
      </c>
      <c r="L32" s="35"/>
    </row>
    <row r="33" spans="2:12" s="1" customFormat="1" ht="14.45" customHeight="1">
      <c r="B33" s="35"/>
      <c r="D33" s="95" t="s">
        <v>37</v>
      </c>
      <c r="E33" s="95" t="s">
        <v>38</v>
      </c>
      <c r="F33" s="106">
        <f>ROUND((SUM(BE87:BE170)),2)</f>
        <v>0</v>
      </c>
      <c r="I33" s="107">
        <v>0.21</v>
      </c>
      <c r="J33" s="106">
        <f>ROUND(((SUM(BE87:BE170))*I33),2)</f>
        <v>0</v>
      </c>
      <c r="L33" s="35"/>
    </row>
    <row r="34" spans="2:12" s="1" customFormat="1" ht="14.45" customHeight="1">
      <c r="B34" s="35"/>
      <c r="E34" s="95" t="s">
        <v>39</v>
      </c>
      <c r="F34" s="106">
        <f>ROUND((SUM(BF87:BF170)),2)</f>
        <v>0</v>
      </c>
      <c r="I34" s="107">
        <v>0.15</v>
      </c>
      <c r="J34" s="106">
        <f>ROUND(((SUM(BF87:BF170))*I34),2)</f>
        <v>0</v>
      </c>
      <c r="L34" s="35"/>
    </row>
    <row r="35" spans="2:12" s="1" customFormat="1" ht="14.45" customHeight="1" hidden="1">
      <c r="B35" s="35"/>
      <c r="E35" s="95" t="s">
        <v>40</v>
      </c>
      <c r="F35" s="106">
        <f>ROUND((SUM(BG87:BG170)),2)</f>
        <v>0</v>
      </c>
      <c r="I35" s="107">
        <v>0.21</v>
      </c>
      <c r="J35" s="106">
        <f>0</f>
        <v>0</v>
      </c>
      <c r="L35" s="35"/>
    </row>
    <row r="36" spans="2:12" s="1" customFormat="1" ht="14.45" customHeight="1" hidden="1">
      <c r="B36" s="35"/>
      <c r="E36" s="95" t="s">
        <v>41</v>
      </c>
      <c r="F36" s="106">
        <f>ROUND((SUM(BH87:BH170)),2)</f>
        <v>0</v>
      </c>
      <c r="I36" s="107">
        <v>0.15</v>
      </c>
      <c r="J36" s="106">
        <f>0</f>
        <v>0</v>
      </c>
      <c r="L36" s="35"/>
    </row>
    <row r="37" spans="2:12" s="1" customFormat="1" ht="14.45" customHeight="1" hidden="1">
      <c r="B37" s="35"/>
      <c r="E37" s="95" t="s">
        <v>42</v>
      </c>
      <c r="F37" s="106">
        <f>ROUND((SUM(BI87:BI170)),2)</f>
        <v>0</v>
      </c>
      <c r="I37" s="107">
        <v>0</v>
      </c>
      <c r="J37" s="106">
        <f>0</f>
        <v>0</v>
      </c>
      <c r="L37" s="35"/>
    </row>
    <row r="38" spans="2:12" s="1" customFormat="1" ht="6.95" customHeight="1">
      <c r="B38" s="35"/>
      <c r="I38" s="96"/>
      <c r="L38" s="35"/>
    </row>
    <row r="39" spans="2:12" s="1" customFormat="1" ht="25.35" customHeight="1">
      <c r="B39" s="35"/>
      <c r="C39" s="108"/>
      <c r="D39" s="109" t="s">
        <v>43</v>
      </c>
      <c r="E39" s="110"/>
      <c r="F39" s="110"/>
      <c r="G39" s="111" t="s">
        <v>44</v>
      </c>
      <c r="H39" s="112" t="s">
        <v>45</v>
      </c>
      <c r="I39" s="113"/>
      <c r="J39" s="114">
        <f>SUM(J30:J37)</f>
        <v>0</v>
      </c>
      <c r="K39" s="115"/>
      <c r="L39" s="35"/>
    </row>
    <row r="40" spans="2:12" s="1" customFormat="1" ht="14.45" customHeight="1">
      <c r="B40" s="116"/>
      <c r="C40" s="117"/>
      <c r="D40" s="117"/>
      <c r="E40" s="117"/>
      <c r="F40" s="117"/>
      <c r="G40" s="117"/>
      <c r="H40" s="117"/>
      <c r="I40" s="118"/>
      <c r="J40" s="117"/>
      <c r="K40" s="117"/>
      <c r="L40" s="35"/>
    </row>
    <row r="44" spans="2:12" s="1" customFormat="1" ht="6.95" customHeight="1" hidden="1">
      <c r="B44" s="119"/>
      <c r="C44" s="120"/>
      <c r="D44" s="120"/>
      <c r="E44" s="120"/>
      <c r="F44" s="120"/>
      <c r="G44" s="120"/>
      <c r="H44" s="120"/>
      <c r="I44" s="121"/>
      <c r="J44" s="120"/>
      <c r="K44" s="120"/>
      <c r="L44" s="35"/>
    </row>
    <row r="45" spans="2:12" s="1" customFormat="1" ht="24.95" customHeight="1" hidden="1">
      <c r="B45" s="31"/>
      <c r="C45" s="20" t="s">
        <v>80</v>
      </c>
      <c r="D45" s="32"/>
      <c r="E45" s="32"/>
      <c r="F45" s="32"/>
      <c r="G45" s="32"/>
      <c r="H45" s="32"/>
      <c r="I45" s="96"/>
      <c r="J45" s="32"/>
      <c r="K45" s="32"/>
      <c r="L45" s="35"/>
    </row>
    <row r="46" spans="2:12" s="1" customFormat="1" ht="6.95" customHeight="1" hidden="1">
      <c r="B46" s="31"/>
      <c r="C46" s="32"/>
      <c r="D46" s="32"/>
      <c r="E46" s="32"/>
      <c r="F46" s="32"/>
      <c r="G46" s="32"/>
      <c r="H46" s="32"/>
      <c r="I46" s="96"/>
      <c r="J46" s="32"/>
      <c r="K46" s="32"/>
      <c r="L46" s="35"/>
    </row>
    <row r="47" spans="2:12" s="1" customFormat="1" ht="12" customHeight="1" hidden="1">
      <c r="B47" s="31"/>
      <c r="C47" s="26" t="s">
        <v>16</v>
      </c>
      <c r="D47" s="32"/>
      <c r="E47" s="32"/>
      <c r="F47" s="32"/>
      <c r="G47" s="32"/>
      <c r="H47" s="32"/>
      <c r="I47" s="96"/>
      <c r="J47" s="32"/>
      <c r="K47" s="32"/>
      <c r="L47" s="35"/>
    </row>
    <row r="48" spans="2:12" s="1" customFormat="1" ht="16.5" customHeight="1" hidden="1">
      <c r="B48" s="31"/>
      <c r="C48" s="32"/>
      <c r="D48" s="32"/>
      <c r="E48" s="255" t="str">
        <f>E7</f>
        <v>II/105 Neveklov – průtah, tichý asfalt</v>
      </c>
      <c r="F48" s="256"/>
      <c r="G48" s="256"/>
      <c r="H48" s="256"/>
      <c r="I48" s="96"/>
      <c r="J48" s="32"/>
      <c r="K48" s="32"/>
      <c r="L48" s="35"/>
    </row>
    <row r="49" spans="2:12" s="1" customFormat="1" ht="12" customHeight="1" hidden="1">
      <c r="B49" s="31"/>
      <c r="C49" s="26" t="s">
        <v>79</v>
      </c>
      <c r="D49" s="32"/>
      <c r="E49" s="32"/>
      <c r="F49" s="32"/>
      <c r="G49" s="32"/>
      <c r="H49" s="32"/>
      <c r="I49" s="96"/>
      <c r="J49" s="32"/>
      <c r="K49" s="32"/>
      <c r="L49" s="35"/>
    </row>
    <row r="50" spans="2:12" s="1" customFormat="1" ht="16.5" customHeight="1" hidden="1">
      <c r="B50" s="31"/>
      <c r="C50" s="32"/>
      <c r="D50" s="32"/>
      <c r="E50" s="221" t="str">
        <f>E9</f>
        <v xml:space="preserve">Úsek silnice od křižovatky se silnicí II/114 v délce 550m po hranici současného intravilánu </v>
      </c>
      <c r="F50" s="220"/>
      <c r="G50" s="220"/>
      <c r="H50" s="220"/>
      <c r="I50" s="96"/>
      <c r="J50" s="32"/>
      <c r="K50" s="32"/>
      <c r="L50" s="35"/>
    </row>
    <row r="51" spans="2:12" s="1" customFormat="1" ht="6.95" customHeight="1" hidden="1">
      <c r="B51" s="31"/>
      <c r="C51" s="32"/>
      <c r="D51" s="32"/>
      <c r="E51" s="32"/>
      <c r="F51" s="32"/>
      <c r="G51" s="32"/>
      <c r="H51" s="32"/>
      <c r="I51" s="96"/>
      <c r="J51" s="32"/>
      <c r="K51" s="32"/>
      <c r="L51" s="35"/>
    </row>
    <row r="52" spans="2:12" s="1" customFormat="1" ht="12" customHeight="1" hidden="1">
      <c r="B52" s="31"/>
      <c r="C52" s="26" t="s">
        <v>20</v>
      </c>
      <c r="D52" s="32"/>
      <c r="E52" s="32"/>
      <c r="F52" s="24" t="str">
        <f>F12</f>
        <v xml:space="preserve"> </v>
      </c>
      <c r="G52" s="32"/>
      <c r="H52" s="32"/>
      <c r="I52" s="97" t="s">
        <v>22</v>
      </c>
      <c r="J52" s="52" t="str">
        <f>IF(J12="","",J12)</f>
        <v>13. 3. 2019</v>
      </c>
      <c r="K52" s="32"/>
      <c r="L52" s="35"/>
    </row>
    <row r="53" spans="2:12" s="1" customFormat="1" ht="6.95" customHeight="1" hidden="1">
      <c r="B53" s="31"/>
      <c r="C53" s="32"/>
      <c r="D53" s="32"/>
      <c r="E53" s="32"/>
      <c r="F53" s="32"/>
      <c r="G53" s="32"/>
      <c r="H53" s="32"/>
      <c r="I53" s="96"/>
      <c r="J53" s="32"/>
      <c r="K53" s="32"/>
      <c r="L53" s="35"/>
    </row>
    <row r="54" spans="2:12" s="1" customFormat="1" ht="13.7" customHeight="1" hidden="1">
      <c r="B54" s="31"/>
      <c r="C54" s="26" t="s">
        <v>24</v>
      </c>
      <c r="D54" s="32"/>
      <c r="E54" s="32"/>
      <c r="F54" s="24" t="str">
        <f>E15</f>
        <v xml:space="preserve"> </v>
      </c>
      <c r="G54" s="32"/>
      <c r="H54" s="32"/>
      <c r="I54" s="97" t="s">
        <v>29</v>
      </c>
      <c r="J54" s="29" t="str">
        <f>E21</f>
        <v xml:space="preserve"> </v>
      </c>
      <c r="K54" s="32"/>
      <c r="L54" s="35"/>
    </row>
    <row r="55" spans="2:12" s="1" customFormat="1" ht="13.7" customHeight="1" hidden="1">
      <c r="B55" s="31"/>
      <c r="C55" s="26" t="s">
        <v>27</v>
      </c>
      <c r="D55" s="32"/>
      <c r="E55" s="32"/>
      <c r="F55" s="24" t="str">
        <f>IF(E18="","",E18)</f>
        <v>Vyplň údaj</v>
      </c>
      <c r="G55" s="32"/>
      <c r="H55" s="32"/>
      <c r="I55" s="97" t="s">
        <v>31</v>
      </c>
      <c r="J55" s="29" t="str">
        <f>E24</f>
        <v xml:space="preserve"> </v>
      </c>
      <c r="K55" s="32"/>
      <c r="L55" s="35"/>
    </row>
    <row r="56" spans="2:12" s="1" customFormat="1" ht="10.35" customHeight="1" hidden="1">
      <c r="B56" s="31"/>
      <c r="C56" s="32"/>
      <c r="D56" s="32"/>
      <c r="E56" s="32"/>
      <c r="F56" s="32"/>
      <c r="G56" s="32"/>
      <c r="H56" s="32"/>
      <c r="I56" s="96"/>
      <c r="J56" s="32"/>
      <c r="K56" s="32"/>
      <c r="L56" s="35"/>
    </row>
    <row r="57" spans="2:12" s="1" customFormat="1" ht="29.25" customHeight="1" hidden="1">
      <c r="B57" s="31"/>
      <c r="C57" s="122" t="s">
        <v>81</v>
      </c>
      <c r="D57" s="123"/>
      <c r="E57" s="123"/>
      <c r="F57" s="123"/>
      <c r="G57" s="123"/>
      <c r="H57" s="123"/>
      <c r="I57" s="124"/>
      <c r="J57" s="125" t="s">
        <v>82</v>
      </c>
      <c r="K57" s="123"/>
      <c r="L57" s="35"/>
    </row>
    <row r="58" spans="2:12" s="1" customFormat="1" ht="10.35" customHeight="1" hidden="1">
      <c r="B58" s="31"/>
      <c r="C58" s="32"/>
      <c r="D58" s="32"/>
      <c r="E58" s="32"/>
      <c r="F58" s="32"/>
      <c r="G58" s="32"/>
      <c r="H58" s="32"/>
      <c r="I58" s="96"/>
      <c r="J58" s="32"/>
      <c r="K58" s="32"/>
      <c r="L58" s="35"/>
    </row>
    <row r="59" spans="2:47" s="1" customFormat="1" ht="22.9" customHeight="1" hidden="1">
      <c r="B59" s="31"/>
      <c r="C59" s="126" t="s">
        <v>83</v>
      </c>
      <c r="D59" s="32"/>
      <c r="E59" s="32"/>
      <c r="F59" s="32"/>
      <c r="G59" s="32"/>
      <c r="H59" s="32"/>
      <c r="I59" s="96"/>
      <c r="J59" s="70">
        <f>J87</f>
        <v>0</v>
      </c>
      <c r="K59" s="32"/>
      <c r="L59" s="35"/>
      <c r="AU59" s="14" t="s">
        <v>84</v>
      </c>
    </row>
    <row r="60" spans="2:12" s="7" customFormat="1" ht="24.95" customHeight="1" hidden="1">
      <c r="B60" s="127"/>
      <c r="C60" s="128"/>
      <c r="D60" s="129" t="s">
        <v>85</v>
      </c>
      <c r="E60" s="130"/>
      <c r="F60" s="130"/>
      <c r="G60" s="130"/>
      <c r="H60" s="130"/>
      <c r="I60" s="131"/>
      <c r="J60" s="132">
        <f>J88</f>
        <v>0</v>
      </c>
      <c r="K60" s="128"/>
      <c r="L60" s="133"/>
    </row>
    <row r="61" spans="2:12" s="8" customFormat="1" ht="19.9" customHeight="1" hidden="1">
      <c r="B61" s="134"/>
      <c r="C61" s="135"/>
      <c r="D61" s="136" t="s">
        <v>86</v>
      </c>
      <c r="E61" s="137"/>
      <c r="F61" s="137"/>
      <c r="G61" s="137"/>
      <c r="H61" s="137"/>
      <c r="I61" s="138"/>
      <c r="J61" s="139">
        <f>J89</f>
        <v>0</v>
      </c>
      <c r="K61" s="135"/>
      <c r="L61" s="140"/>
    </row>
    <row r="62" spans="2:12" s="8" customFormat="1" ht="19.9" customHeight="1" hidden="1">
      <c r="B62" s="134"/>
      <c r="C62" s="135"/>
      <c r="D62" s="136" t="s">
        <v>87</v>
      </c>
      <c r="E62" s="137"/>
      <c r="F62" s="137"/>
      <c r="G62" s="137"/>
      <c r="H62" s="137"/>
      <c r="I62" s="138"/>
      <c r="J62" s="139">
        <f>J104</f>
        <v>0</v>
      </c>
      <c r="K62" s="135"/>
      <c r="L62" s="140"/>
    </row>
    <row r="63" spans="2:12" s="8" customFormat="1" ht="19.9" customHeight="1" hidden="1">
      <c r="B63" s="134"/>
      <c r="C63" s="135"/>
      <c r="D63" s="136" t="s">
        <v>88</v>
      </c>
      <c r="E63" s="137"/>
      <c r="F63" s="137"/>
      <c r="G63" s="137"/>
      <c r="H63" s="137"/>
      <c r="I63" s="138"/>
      <c r="J63" s="139">
        <f>J117</f>
        <v>0</v>
      </c>
      <c r="K63" s="135"/>
      <c r="L63" s="140"/>
    </row>
    <row r="64" spans="2:12" s="8" customFormat="1" ht="19.9" customHeight="1" hidden="1">
      <c r="B64" s="134"/>
      <c r="C64" s="135"/>
      <c r="D64" s="136" t="s">
        <v>89</v>
      </c>
      <c r="E64" s="137"/>
      <c r="F64" s="137"/>
      <c r="G64" s="137"/>
      <c r="H64" s="137"/>
      <c r="I64" s="138"/>
      <c r="J64" s="139">
        <f>J121</f>
        <v>0</v>
      </c>
      <c r="K64" s="135"/>
      <c r="L64" s="140"/>
    </row>
    <row r="65" spans="2:12" s="8" customFormat="1" ht="19.9" customHeight="1" hidden="1">
      <c r="B65" s="134"/>
      <c r="C65" s="135"/>
      <c r="D65" s="136" t="s">
        <v>90</v>
      </c>
      <c r="E65" s="137"/>
      <c r="F65" s="137"/>
      <c r="G65" s="137"/>
      <c r="H65" s="137"/>
      <c r="I65" s="138"/>
      <c r="J65" s="139">
        <f>J153</f>
        <v>0</v>
      </c>
      <c r="K65" s="135"/>
      <c r="L65" s="140"/>
    </row>
    <row r="66" spans="2:12" s="8" customFormat="1" ht="19.9" customHeight="1" hidden="1">
      <c r="B66" s="134"/>
      <c r="C66" s="135"/>
      <c r="D66" s="136" t="s">
        <v>91</v>
      </c>
      <c r="E66" s="137"/>
      <c r="F66" s="137"/>
      <c r="G66" s="137"/>
      <c r="H66" s="137"/>
      <c r="I66" s="138"/>
      <c r="J66" s="139">
        <f>J166</f>
        <v>0</v>
      </c>
      <c r="K66" s="135"/>
      <c r="L66" s="140"/>
    </row>
    <row r="67" spans="2:12" s="7" customFormat="1" ht="24.95" customHeight="1" hidden="1">
      <c r="B67" s="127"/>
      <c r="C67" s="128"/>
      <c r="D67" s="129" t="s">
        <v>92</v>
      </c>
      <c r="E67" s="130"/>
      <c r="F67" s="130"/>
      <c r="G67" s="130"/>
      <c r="H67" s="130"/>
      <c r="I67" s="131"/>
      <c r="J67" s="132">
        <f>J168</f>
        <v>0</v>
      </c>
      <c r="K67" s="128"/>
      <c r="L67" s="133"/>
    </row>
    <row r="68" spans="2:12" s="1" customFormat="1" ht="21.75" customHeight="1" hidden="1">
      <c r="B68" s="31"/>
      <c r="C68" s="32"/>
      <c r="D68" s="32"/>
      <c r="E68" s="32"/>
      <c r="F68" s="32"/>
      <c r="G68" s="32"/>
      <c r="H68" s="32"/>
      <c r="I68" s="96"/>
      <c r="J68" s="32"/>
      <c r="K68" s="32"/>
      <c r="L68" s="35"/>
    </row>
    <row r="69" spans="2:12" s="1" customFormat="1" ht="6.95" customHeight="1" hidden="1">
      <c r="B69" s="43"/>
      <c r="C69" s="44"/>
      <c r="D69" s="44"/>
      <c r="E69" s="44"/>
      <c r="F69" s="44"/>
      <c r="G69" s="44"/>
      <c r="H69" s="44"/>
      <c r="I69" s="118"/>
      <c r="J69" s="44"/>
      <c r="K69" s="44"/>
      <c r="L69" s="35"/>
    </row>
    <row r="70" ht="11.25" hidden="1"/>
    <row r="71" ht="11.25" hidden="1"/>
    <row r="72" ht="11.25" hidden="1"/>
    <row r="73" spans="2:12" s="1" customFormat="1" ht="6.95" customHeight="1">
      <c r="B73" s="45"/>
      <c r="C73" s="46"/>
      <c r="D73" s="46"/>
      <c r="E73" s="46"/>
      <c r="F73" s="46"/>
      <c r="G73" s="46"/>
      <c r="H73" s="46"/>
      <c r="I73" s="121"/>
      <c r="J73" s="46"/>
      <c r="K73" s="46"/>
      <c r="L73" s="35"/>
    </row>
    <row r="74" spans="2:12" s="1" customFormat="1" ht="24.95" customHeight="1">
      <c r="B74" s="31"/>
      <c r="C74" s="20" t="s">
        <v>93</v>
      </c>
      <c r="D74" s="32"/>
      <c r="E74" s="32"/>
      <c r="F74" s="32"/>
      <c r="G74" s="32"/>
      <c r="H74" s="32"/>
      <c r="I74" s="96"/>
      <c r="J74" s="32"/>
      <c r="K74" s="32"/>
      <c r="L74" s="35"/>
    </row>
    <row r="75" spans="2:12" s="1" customFormat="1" ht="6.95" customHeight="1">
      <c r="B75" s="31"/>
      <c r="C75" s="32"/>
      <c r="D75" s="32"/>
      <c r="E75" s="32"/>
      <c r="F75" s="32"/>
      <c r="G75" s="32"/>
      <c r="H75" s="32"/>
      <c r="I75" s="96"/>
      <c r="J75" s="32"/>
      <c r="K75" s="32"/>
      <c r="L75" s="35"/>
    </row>
    <row r="76" spans="2:12" s="1" customFormat="1" ht="12" customHeight="1">
      <c r="B76" s="31"/>
      <c r="C76" s="26" t="s">
        <v>16</v>
      </c>
      <c r="D76" s="32"/>
      <c r="E76" s="32"/>
      <c r="F76" s="32"/>
      <c r="G76" s="32"/>
      <c r="H76" s="32"/>
      <c r="I76" s="96"/>
      <c r="J76" s="32"/>
      <c r="K76" s="32"/>
      <c r="L76" s="35"/>
    </row>
    <row r="77" spans="2:12" s="1" customFormat="1" ht="16.5" customHeight="1">
      <c r="B77" s="31"/>
      <c r="C77" s="32"/>
      <c r="D77" s="32"/>
      <c r="E77" s="255" t="str">
        <f>E7</f>
        <v>II/105 Neveklov – průtah, tichý asfalt</v>
      </c>
      <c r="F77" s="256"/>
      <c r="G77" s="256"/>
      <c r="H77" s="256"/>
      <c r="I77" s="96"/>
      <c r="J77" s="32"/>
      <c r="K77" s="32"/>
      <c r="L77" s="35"/>
    </row>
    <row r="78" spans="2:12" s="1" customFormat="1" ht="12" customHeight="1">
      <c r="B78" s="31"/>
      <c r="C78" s="26" t="s">
        <v>79</v>
      </c>
      <c r="D78" s="32"/>
      <c r="E78" s="32"/>
      <c r="F78" s="32"/>
      <c r="G78" s="32"/>
      <c r="H78" s="32"/>
      <c r="I78" s="96"/>
      <c r="J78" s="32"/>
      <c r="K78" s="32"/>
      <c r="L78" s="35"/>
    </row>
    <row r="79" spans="2:12" s="1" customFormat="1" ht="16.5" customHeight="1">
      <c r="B79" s="31"/>
      <c r="C79" s="32"/>
      <c r="D79" s="32"/>
      <c r="E79" s="221" t="str">
        <f>E9</f>
        <v xml:space="preserve">Úsek silnice od křižovatky se silnicí II/114 v délce 550m po hranici současného intravilánu </v>
      </c>
      <c r="F79" s="220"/>
      <c r="G79" s="220"/>
      <c r="H79" s="220"/>
      <c r="I79" s="96"/>
      <c r="J79" s="32"/>
      <c r="K79" s="32"/>
      <c r="L79" s="35"/>
    </row>
    <row r="80" spans="2:12" s="1" customFormat="1" ht="6.95" customHeight="1">
      <c r="B80" s="31"/>
      <c r="C80" s="32"/>
      <c r="D80" s="32"/>
      <c r="E80" s="32"/>
      <c r="F80" s="32"/>
      <c r="G80" s="32"/>
      <c r="H80" s="32"/>
      <c r="I80" s="96"/>
      <c r="J80" s="32"/>
      <c r="K80" s="32"/>
      <c r="L80" s="35"/>
    </row>
    <row r="81" spans="2:12" s="1" customFormat="1" ht="12" customHeight="1">
      <c r="B81" s="31"/>
      <c r="C81" s="26" t="s">
        <v>20</v>
      </c>
      <c r="D81" s="32"/>
      <c r="E81" s="32"/>
      <c r="F81" s="24" t="str">
        <f>F12</f>
        <v xml:space="preserve"> </v>
      </c>
      <c r="G81" s="32"/>
      <c r="H81" s="32"/>
      <c r="I81" s="97" t="s">
        <v>22</v>
      </c>
      <c r="J81" s="52" t="str">
        <f>IF(J12="","",J12)</f>
        <v>13. 3. 2019</v>
      </c>
      <c r="K81" s="32"/>
      <c r="L81" s="35"/>
    </row>
    <row r="82" spans="2:12" s="1" customFormat="1" ht="6.95" customHeight="1">
      <c r="B82" s="31"/>
      <c r="C82" s="32"/>
      <c r="D82" s="32"/>
      <c r="E82" s="32"/>
      <c r="F82" s="32"/>
      <c r="G82" s="32"/>
      <c r="H82" s="32"/>
      <c r="I82" s="96"/>
      <c r="J82" s="32"/>
      <c r="K82" s="32"/>
      <c r="L82" s="35"/>
    </row>
    <row r="83" spans="2:12" s="1" customFormat="1" ht="13.7" customHeight="1">
      <c r="B83" s="31"/>
      <c r="C83" s="26" t="s">
        <v>24</v>
      </c>
      <c r="D83" s="32"/>
      <c r="E83" s="32"/>
      <c r="F83" s="24" t="str">
        <f>E15</f>
        <v xml:space="preserve"> </v>
      </c>
      <c r="G83" s="32"/>
      <c r="H83" s="32"/>
      <c r="I83" s="97" t="s">
        <v>29</v>
      </c>
      <c r="J83" s="29" t="str">
        <f>E21</f>
        <v xml:space="preserve"> </v>
      </c>
      <c r="K83" s="32"/>
      <c r="L83" s="35"/>
    </row>
    <row r="84" spans="2:12" s="1" customFormat="1" ht="13.7" customHeight="1">
      <c r="B84" s="31"/>
      <c r="C84" s="26" t="s">
        <v>27</v>
      </c>
      <c r="D84" s="32"/>
      <c r="E84" s="32"/>
      <c r="F84" s="24" t="str">
        <f>IF(E18="","",E18)</f>
        <v>Vyplň údaj</v>
      </c>
      <c r="G84" s="32"/>
      <c r="H84" s="32"/>
      <c r="I84" s="97" t="s">
        <v>31</v>
      </c>
      <c r="J84" s="29" t="str">
        <f>E24</f>
        <v xml:space="preserve"> </v>
      </c>
      <c r="K84" s="32"/>
      <c r="L84" s="35"/>
    </row>
    <row r="85" spans="2:12" s="1" customFormat="1" ht="10.35" customHeight="1">
      <c r="B85" s="31"/>
      <c r="C85" s="32"/>
      <c r="D85" s="32"/>
      <c r="E85" s="32"/>
      <c r="F85" s="32"/>
      <c r="G85" s="32"/>
      <c r="H85" s="32"/>
      <c r="I85" s="96"/>
      <c r="J85" s="32"/>
      <c r="K85" s="32"/>
      <c r="L85" s="35"/>
    </row>
    <row r="86" spans="2:20" s="9" customFormat="1" ht="29.25" customHeight="1">
      <c r="B86" s="141"/>
      <c r="C86" s="142" t="s">
        <v>94</v>
      </c>
      <c r="D86" s="143" t="s">
        <v>52</v>
      </c>
      <c r="E86" s="143" t="s">
        <v>48</v>
      </c>
      <c r="F86" s="143" t="s">
        <v>49</v>
      </c>
      <c r="G86" s="143" t="s">
        <v>95</v>
      </c>
      <c r="H86" s="143" t="s">
        <v>96</v>
      </c>
      <c r="I86" s="144" t="s">
        <v>97</v>
      </c>
      <c r="J86" s="145" t="s">
        <v>82</v>
      </c>
      <c r="K86" s="146" t="s">
        <v>98</v>
      </c>
      <c r="L86" s="147"/>
      <c r="M86" s="61" t="s">
        <v>1</v>
      </c>
      <c r="N86" s="62" t="s">
        <v>37</v>
      </c>
      <c r="O86" s="62" t="s">
        <v>99</v>
      </c>
      <c r="P86" s="62" t="s">
        <v>100</v>
      </c>
      <c r="Q86" s="62" t="s">
        <v>101</v>
      </c>
      <c r="R86" s="62" t="s">
        <v>102</v>
      </c>
      <c r="S86" s="62" t="s">
        <v>103</v>
      </c>
      <c r="T86" s="63" t="s">
        <v>104</v>
      </c>
    </row>
    <row r="87" spans="2:63" s="1" customFormat="1" ht="22.9" customHeight="1">
      <c r="B87" s="31"/>
      <c r="C87" s="68" t="s">
        <v>105</v>
      </c>
      <c r="D87" s="32"/>
      <c r="E87" s="32"/>
      <c r="F87" s="32"/>
      <c r="G87" s="32"/>
      <c r="H87" s="32"/>
      <c r="I87" s="96"/>
      <c r="J87" s="148">
        <f>BK87</f>
        <v>0</v>
      </c>
      <c r="K87" s="32"/>
      <c r="L87" s="35"/>
      <c r="M87" s="64"/>
      <c r="N87" s="65"/>
      <c r="O87" s="65"/>
      <c r="P87" s="149">
        <f>P88+P168</f>
        <v>0</v>
      </c>
      <c r="Q87" s="65"/>
      <c r="R87" s="149">
        <f>R88+R168</f>
        <v>502.3506519800001</v>
      </c>
      <c r="S87" s="65"/>
      <c r="T87" s="150">
        <f>T88+T168</f>
        <v>1862.32926</v>
      </c>
      <c r="AT87" s="14" t="s">
        <v>66</v>
      </c>
      <c r="AU87" s="14" t="s">
        <v>84</v>
      </c>
      <c r="BK87" s="151">
        <f>BK88+BK168</f>
        <v>0</v>
      </c>
    </row>
    <row r="88" spans="2:63" s="10" customFormat="1" ht="25.9" customHeight="1">
      <c r="B88" s="152"/>
      <c r="C88" s="153"/>
      <c r="D88" s="154" t="s">
        <v>66</v>
      </c>
      <c r="E88" s="155" t="s">
        <v>106</v>
      </c>
      <c r="F88" s="155" t="s">
        <v>107</v>
      </c>
      <c r="G88" s="153"/>
      <c r="H88" s="153"/>
      <c r="I88" s="156"/>
      <c r="J88" s="157">
        <f>BK88</f>
        <v>0</v>
      </c>
      <c r="K88" s="153"/>
      <c r="L88" s="158"/>
      <c r="M88" s="159"/>
      <c r="N88" s="160"/>
      <c r="O88" s="160"/>
      <c r="P88" s="161">
        <f>P89+P104+P117+P121+P153+P166</f>
        <v>0</v>
      </c>
      <c r="Q88" s="160"/>
      <c r="R88" s="161">
        <f>R89+R104+R117+R121+R153+R166</f>
        <v>502.3506519800001</v>
      </c>
      <c r="S88" s="160"/>
      <c r="T88" s="162">
        <f>T89+T104+T117+T121+T153+T166</f>
        <v>1862.32926</v>
      </c>
      <c r="AR88" s="163" t="s">
        <v>75</v>
      </c>
      <c r="AT88" s="164" t="s">
        <v>66</v>
      </c>
      <c r="AU88" s="164" t="s">
        <v>67</v>
      </c>
      <c r="AY88" s="163" t="s">
        <v>108</v>
      </c>
      <c r="BK88" s="165">
        <f>BK89+BK104+BK117+BK121+BK153+BK166</f>
        <v>0</v>
      </c>
    </row>
    <row r="89" spans="2:63" s="10" customFormat="1" ht="22.9" customHeight="1">
      <c r="B89" s="152"/>
      <c r="C89" s="153"/>
      <c r="D89" s="154" t="s">
        <v>66</v>
      </c>
      <c r="E89" s="166" t="s">
        <v>75</v>
      </c>
      <c r="F89" s="166" t="s">
        <v>109</v>
      </c>
      <c r="G89" s="153"/>
      <c r="H89" s="153"/>
      <c r="I89" s="156"/>
      <c r="J89" s="167">
        <f>BK89</f>
        <v>0</v>
      </c>
      <c r="K89" s="153"/>
      <c r="L89" s="158"/>
      <c r="M89" s="159"/>
      <c r="N89" s="160"/>
      <c r="O89" s="160"/>
      <c r="P89" s="161">
        <f>SUM(P90:P103)</f>
        <v>0</v>
      </c>
      <c r="Q89" s="160"/>
      <c r="R89" s="161">
        <f>SUM(R90:R103)</f>
        <v>0.84672</v>
      </c>
      <c r="S89" s="160"/>
      <c r="T89" s="162">
        <f>SUM(T90:T103)</f>
        <v>1698.74026</v>
      </c>
      <c r="AR89" s="163" t="s">
        <v>75</v>
      </c>
      <c r="AT89" s="164" t="s">
        <v>66</v>
      </c>
      <c r="AU89" s="164" t="s">
        <v>75</v>
      </c>
      <c r="AY89" s="163" t="s">
        <v>108</v>
      </c>
      <c r="BK89" s="165">
        <f>SUM(BK90:BK103)</f>
        <v>0</v>
      </c>
    </row>
    <row r="90" spans="2:65" s="1" customFormat="1" ht="16.5" customHeight="1">
      <c r="B90" s="31"/>
      <c r="C90" s="168" t="s">
        <v>75</v>
      </c>
      <c r="D90" s="168" t="s">
        <v>110</v>
      </c>
      <c r="E90" s="169" t="s">
        <v>111</v>
      </c>
      <c r="F90" s="170" t="s">
        <v>112</v>
      </c>
      <c r="G90" s="171" t="s">
        <v>113</v>
      </c>
      <c r="H90" s="172">
        <v>245.875</v>
      </c>
      <c r="I90" s="173"/>
      <c r="J90" s="174">
        <f>ROUND(I90*H90,2)</f>
        <v>0</v>
      </c>
      <c r="K90" s="170" t="s">
        <v>114</v>
      </c>
      <c r="L90" s="35"/>
      <c r="M90" s="175" t="s">
        <v>1</v>
      </c>
      <c r="N90" s="176" t="s">
        <v>38</v>
      </c>
      <c r="O90" s="57"/>
      <c r="P90" s="177">
        <f>O90*H90</f>
        <v>0</v>
      </c>
      <c r="Q90" s="177">
        <v>0</v>
      </c>
      <c r="R90" s="177">
        <f>Q90*H90</f>
        <v>0</v>
      </c>
      <c r="S90" s="177">
        <v>0.22</v>
      </c>
      <c r="T90" s="178">
        <f>S90*H90</f>
        <v>54.0925</v>
      </c>
      <c r="AR90" s="14" t="s">
        <v>115</v>
      </c>
      <c r="AT90" s="14" t="s">
        <v>110</v>
      </c>
      <c r="AU90" s="14" t="s">
        <v>77</v>
      </c>
      <c r="AY90" s="14" t="s">
        <v>108</v>
      </c>
      <c r="BE90" s="179">
        <f>IF(N90="základní",J90,0)</f>
        <v>0</v>
      </c>
      <c r="BF90" s="179">
        <f>IF(N90="snížená",J90,0)</f>
        <v>0</v>
      </c>
      <c r="BG90" s="179">
        <f>IF(N90="zákl. přenesená",J90,0)</f>
        <v>0</v>
      </c>
      <c r="BH90" s="179">
        <f>IF(N90="sníž. přenesená",J90,0)</f>
        <v>0</v>
      </c>
      <c r="BI90" s="179">
        <f>IF(N90="nulová",J90,0)</f>
        <v>0</v>
      </c>
      <c r="BJ90" s="14" t="s">
        <v>75</v>
      </c>
      <c r="BK90" s="179">
        <f>ROUND(I90*H90,2)</f>
        <v>0</v>
      </c>
      <c r="BL90" s="14" t="s">
        <v>115</v>
      </c>
      <c r="BM90" s="14" t="s">
        <v>116</v>
      </c>
    </row>
    <row r="91" spans="2:51" s="11" customFormat="1" ht="11.25">
      <c r="B91" s="180"/>
      <c r="C91" s="181"/>
      <c r="D91" s="182" t="s">
        <v>117</v>
      </c>
      <c r="E91" s="183" t="s">
        <v>1</v>
      </c>
      <c r="F91" s="184" t="s">
        <v>118</v>
      </c>
      <c r="G91" s="181"/>
      <c r="H91" s="185">
        <v>100</v>
      </c>
      <c r="I91" s="186"/>
      <c r="J91" s="181"/>
      <c r="K91" s="181"/>
      <c r="L91" s="187"/>
      <c r="M91" s="188"/>
      <c r="N91" s="189"/>
      <c r="O91" s="189"/>
      <c r="P91" s="189"/>
      <c r="Q91" s="189"/>
      <c r="R91" s="189"/>
      <c r="S91" s="189"/>
      <c r="T91" s="190"/>
      <c r="AT91" s="191" t="s">
        <v>117</v>
      </c>
      <c r="AU91" s="191" t="s">
        <v>77</v>
      </c>
      <c r="AV91" s="11" t="s">
        <v>77</v>
      </c>
      <c r="AW91" s="11" t="s">
        <v>30</v>
      </c>
      <c r="AX91" s="11" t="s">
        <v>67</v>
      </c>
      <c r="AY91" s="191" t="s">
        <v>108</v>
      </c>
    </row>
    <row r="92" spans="2:51" s="11" customFormat="1" ht="11.25">
      <c r="B92" s="180"/>
      <c r="C92" s="181"/>
      <c r="D92" s="182" t="s">
        <v>117</v>
      </c>
      <c r="E92" s="183" t="s">
        <v>1</v>
      </c>
      <c r="F92" s="184" t="s">
        <v>119</v>
      </c>
      <c r="G92" s="181"/>
      <c r="H92" s="185">
        <v>100</v>
      </c>
      <c r="I92" s="186"/>
      <c r="J92" s="181"/>
      <c r="K92" s="181"/>
      <c r="L92" s="187"/>
      <c r="M92" s="188"/>
      <c r="N92" s="189"/>
      <c r="O92" s="189"/>
      <c r="P92" s="189"/>
      <c r="Q92" s="189"/>
      <c r="R92" s="189"/>
      <c r="S92" s="189"/>
      <c r="T92" s="190"/>
      <c r="AT92" s="191" t="s">
        <v>117</v>
      </c>
      <c r="AU92" s="191" t="s">
        <v>77</v>
      </c>
      <c r="AV92" s="11" t="s">
        <v>77</v>
      </c>
      <c r="AW92" s="11" t="s">
        <v>30</v>
      </c>
      <c r="AX92" s="11" t="s">
        <v>67</v>
      </c>
      <c r="AY92" s="191" t="s">
        <v>108</v>
      </c>
    </row>
    <row r="93" spans="2:51" s="11" customFormat="1" ht="11.25">
      <c r="B93" s="180"/>
      <c r="C93" s="181"/>
      <c r="D93" s="182" t="s">
        <v>117</v>
      </c>
      <c r="E93" s="183" t="s">
        <v>1</v>
      </c>
      <c r="F93" s="184" t="s">
        <v>120</v>
      </c>
      <c r="G93" s="181"/>
      <c r="H93" s="185">
        <v>21</v>
      </c>
      <c r="I93" s="186"/>
      <c r="J93" s="181"/>
      <c r="K93" s="181"/>
      <c r="L93" s="187"/>
      <c r="M93" s="188"/>
      <c r="N93" s="189"/>
      <c r="O93" s="189"/>
      <c r="P93" s="189"/>
      <c r="Q93" s="189"/>
      <c r="R93" s="189"/>
      <c r="S93" s="189"/>
      <c r="T93" s="190"/>
      <c r="AT93" s="191" t="s">
        <v>117</v>
      </c>
      <c r="AU93" s="191" t="s">
        <v>77</v>
      </c>
      <c r="AV93" s="11" t="s">
        <v>77</v>
      </c>
      <c r="AW93" s="11" t="s">
        <v>30</v>
      </c>
      <c r="AX93" s="11" t="s">
        <v>67</v>
      </c>
      <c r="AY93" s="191" t="s">
        <v>108</v>
      </c>
    </row>
    <row r="94" spans="2:51" s="11" customFormat="1" ht="11.25">
      <c r="B94" s="180"/>
      <c r="C94" s="181"/>
      <c r="D94" s="182" t="s">
        <v>117</v>
      </c>
      <c r="E94" s="183" t="s">
        <v>1</v>
      </c>
      <c r="F94" s="184" t="s">
        <v>121</v>
      </c>
      <c r="G94" s="181"/>
      <c r="H94" s="185">
        <v>24.875</v>
      </c>
      <c r="I94" s="186"/>
      <c r="J94" s="181"/>
      <c r="K94" s="181"/>
      <c r="L94" s="187"/>
      <c r="M94" s="188"/>
      <c r="N94" s="189"/>
      <c r="O94" s="189"/>
      <c r="P94" s="189"/>
      <c r="Q94" s="189"/>
      <c r="R94" s="189"/>
      <c r="S94" s="189"/>
      <c r="T94" s="190"/>
      <c r="AT94" s="191" t="s">
        <v>117</v>
      </c>
      <c r="AU94" s="191" t="s">
        <v>77</v>
      </c>
      <c r="AV94" s="11" t="s">
        <v>77</v>
      </c>
      <c r="AW94" s="11" t="s">
        <v>30</v>
      </c>
      <c r="AX94" s="11" t="s">
        <v>67</v>
      </c>
      <c r="AY94" s="191" t="s">
        <v>108</v>
      </c>
    </row>
    <row r="95" spans="2:51" s="12" customFormat="1" ht="11.25">
      <c r="B95" s="192"/>
      <c r="C95" s="193"/>
      <c r="D95" s="182" t="s">
        <v>117</v>
      </c>
      <c r="E95" s="194" t="s">
        <v>1</v>
      </c>
      <c r="F95" s="195" t="s">
        <v>122</v>
      </c>
      <c r="G95" s="193"/>
      <c r="H95" s="196">
        <v>245.875</v>
      </c>
      <c r="I95" s="197"/>
      <c r="J95" s="193"/>
      <c r="K95" s="193"/>
      <c r="L95" s="198"/>
      <c r="M95" s="199"/>
      <c r="N95" s="200"/>
      <c r="O95" s="200"/>
      <c r="P95" s="200"/>
      <c r="Q95" s="200"/>
      <c r="R95" s="200"/>
      <c r="S95" s="200"/>
      <c r="T95" s="201"/>
      <c r="AT95" s="202" t="s">
        <v>117</v>
      </c>
      <c r="AU95" s="202" t="s">
        <v>77</v>
      </c>
      <c r="AV95" s="12" t="s">
        <v>115</v>
      </c>
      <c r="AW95" s="12" t="s">
        <v>30</v>
      </c>
      <c r="AX95" s="12" t="s">
        <v>75</v>
      </c>
      <c r="AY95" s="202" t="s">
        <v>108</v>
      </c>
    </row>
    <row r="96" spans="2:65" s="1" customFormat="1" ht="16.5" customHeight="1">
      <c r="B96" s="31"/>
      <c r="C96" s="168" t="s">
        <v>77</v>
      </c>
      <c r="D96" s="168" t="s">
        <v>110</v>
      </c>
      <c r="E96" s="169" t="s">
        <v>123</v>
      </c>
      <c r="F96" s="170" t="s">
        <v>124</v>
      </c>
      <c r="G96" s="171" t="s">
        <v>113</v>
      </c>
      <c r="H96" s="172">
        <v>529.2</v>
      </c>
      <c r="I96" s="173"/>
      <c r="J96" s="174">
        <f>ROUND(I96*H96,2)</f>
        <v>0</v>
      </c>
      <c r="K96" s="170" t="s">
        <v>125</v>
      </c>
      <c r="L96" s="35"/>
      <c r="M96" s="175" t="s">
        <v>1</v>
      </c>
      <c r="N96" s="176" t="s">
        <v>38</v>
      </c>
      <c r="O96" s="57"/>
      <c r="P96" s="177">
        <f>O96*H96</f>
        <v>0</v>
      </c>
      <c r="Q96" s="177">
        <v>0</v>
      </c>
      <c r="R96" s="177">
        <f>Q96*H96</f>
        <v>0</v>
      </c>
      <c r="S96" s="177">
        <v>0.44</v>
      </c>
      <c r="T96" s="178">
        <f>S96*H96</f>
        <v>232.848</v>
      </c>
      <c r="AR96" s="14" t="s">
        <v>115</v>
      </c>
      <c r="AT96" s="14" t="s">
        <v>110</v>
      </c>
      <c r="AU96" s="14" t="s">
        <v>77</v>
      </c>
      <c r="AY96" s="14" t="s">
        <v>108</v>
      </c>
      <c r="BE96" s="179">
        <f>IF(N96="základní",J96,0)</f>
        <v>0</v>
      </c>
      <c r="BF96" s="179">
        <f>IF(N96="snížená",J96,0)</f>
        <v>0</v>
      </c>
      <c r="BG96" s="179">
        <f>IF(N96="zákl. přenesená",J96,0)</f>
        <v>0</v>
      </c>
      <c r="BH96" s="179">
        <f>IF(N96="sníž. přenesená",J96,0)</f>
        <v>0</v>
      </c>
      <c r="BI96" s="179">
        <f>IF(N96="nulová",J96,0)</f>
        <v>0</v>
      </c>
      <c r="BJ96" s="14" t="s">
        <v>75</v>
      </c>
      <c r="BK96" s="179">
        <f>ROUND(I96*H96,2)</f>
        <v>0</v>
      </c>
      <c r="BL96" s="14" t="s">
        <v>115</v>
      </c>
      <c r="BM96" s="14" t="s">
        <v>126</v>
      </c>
    </row>
    <row r="97" spans="2:51" s="11" customFormat="1" ht="11.25">
      <c r="B97" s="180"/>
      <c r="C97" s="181"/>
      <c r="D97" s="182" t="s">
        <v>117</v>
      </c>
      <c r="E97" s="183" t="s">
        <v>1</v>
      </c>
      <c r="F97" s="184" t="s">
        <v>127</v>
      </c>
      <c r="G97" s="181"/>
      <c r="H97" s="185">
        <v>529.2</v>
      </c>
      <c r="I97" s="186"/>
      <c r="J97" s="181"/>
      <c r="K97" s="181"/>
      <c r="L97" s="187"/>
      <c r="M97" s="188"/>
      <c r="N97" s="189"/>
      <c r="O97" s="189"/>
      <c r="P97" s="189"/>
      <c r="Q97" s="189"/>
      <c r="R97" s="189"/>
      <c r="S97" s="189"/>
      <c r="T97" s="190"/>
      <c r="AT97" s="191" t="s">
        <v>117</v>
      </c>
      <c r="AU97" s="191" t="s">
        <v>77</v>
      </c>
      <c r="AV97" s="11" t="s">
        <v>77</v>
      </c>
      <c r="AW97" s="11" t="s">
        <v>30</v>
      </c>
      <c r="AX97" s="11" t="s">
        <v>75</v>
      </c>
      <c r="AY97" s="191" t="s">
        <v>108</v>
      </c>
    </row>
    <row r="98" spans="2:65" s="1" customFormat="1" ht="16.5" customHeight="1">
      <c r="B98" s="31"/>
      <c r="C98" s="168" t="s">
        <v>128</v>
      </c>
      <c r="D98" s="168" t="s">
        <v>110</v>
      </c>
      <c r="E98" s="169" t="s">
        <v>129</v>
      </c>
      <c r="F98" s="170" t="s">
        <v>130</v>
      </c>
      <c r="G98" s="171" t="s">
        <v>113</v>
      </c>
      <c r="H98" s="172">
        <v>582.12</v>
      </c>
      <c r="I98" s="173"/>
      <c r="J98" s="174">
        <f>ROUND(I98*H98,2)</f>
        <v>0</v>
      </c>
      <c r="K98" s="170" t="s">
        <v>125</v>
      </c>
      <c r="L98" s="35"/>
      <c r="M98" s="175" t="s">
        <v>1</v>
      </c>
      <c r="N98" s="176" t="s">
        <v>38</v>
      </c>
      <c r="O98" s="57"/>
      <c r="P98" s="177">
        <f>O98*H98</f>
        <v>0</v>
      </c>
      <c r="Q98" s="177">
        <v>0</v>
      </c>
      <c r="R98" s="177">
        <f>Q98*H98</f>
        <v>0</v>
      </c>
      <c r="S98" s="177">
        <v>0.098</v>
      </c>
      <c r="T98" s="178">
        <f>S98*H98</f>
        <v>57.047760000000004</v>
      </c>
      <c r="AR98" s="14" t="s">
        <v>115</v>
      </c>
      <c r="AT98" s="14" t="s">
        <v>110</v>
      </c>
      <c r="AU98" s="14" t="s">
        <v>77</v>
      </c>
      <c r="AY98" s="14" t="s">
        <v>108</v>
      </c>
      <c r="BE98" s="179">
        <f>IF(N98="základní",J98,0)</f>
        <v>0</v>
      </c>
      <c r="BF98" s="179">
        <f>IF(N98="snížená",J98,0)</f>
        <v>0</v>
      </c>
      <c r="BG98" s="179">
        <f>IF(N98="zákl. přenesená",J98,0)</f>
        <v>0</v>
      </c>
      <c r="BH98" s="179">
        <f>IF(N98="sníž. přenesená",J98,0)</f>
        <v>0</v>
      </c>
      <c r="BI98" s="179">
        <f>IF(N98="nulová",J98,0)</f>
        <v>0</v>
      </c>
      <c r="BJ98" s="14" t="s">
        <v>75</v>
      </c>
      <c r="BK98" s="179">
        <f>ROUND(I98*H98,2)</f>
        <v>0</v>
      </c>
      <c r="BL98" s="14" t="s">
        <v>115</v>
      </c>
      <c r="BM98" s="14" t="s">
        <v>131</v>
      </c>
    </row>
    <row r="99" spans="2:51" s="11" customFormat="1" ht="11.25">
      <c r="B99" s="180"/>
      <c r="C99" s="181"/>
      <c r="D99" s="182" t="s">
        <v>117</v>
      </c>
      <c r="E99" s="183" t="s">
        <v>1</v>
      </c>
      <c r="F99" s="184" t="s">
        <v>132</v>
      </c>
      <c r="G99" s="181"/>
      <c r="H99" s="185">
        <v>582.12</v>
      </c>
      <c r="I99" s="186"/>
      <c r="J99" s="181"/>
      <c r="K99" s="181"/>
      <c r="L99" s="187"/>
      <c r="M99" s="188"/>
      <c r="N99" s="189"/>
      <c r="O99" s="189"/>
      <c r="P99" s="189"/>
      <c r="Q99" s="189"/>
      <c r="R99" s="189"/>
      <c r="S99" s="189"/>
      <c r="T99" s="190"/>
      <c r="AT99" s="191" t="s">
        <v>117</v>
      </c>
      <c r="AU99" s="191" t="s">
        <v>77</v>
      </c>
      <c r="AV99" s="11" t="s">
        <v>77</v>
      </c>
      <c r="AW99" s="11" t="s">
        <v>30</v>
      </c>
      <c r="AX99" s="11" t="s">
        <v>75</v>
      </c>
      <c r="AY99" s="191" t="s">
        <v>108</v>
      </c>
    </row>
    <row r="100" spans="2:65" s="1" customFormat="1" ht="16.5" customHeight="1">
      <c r="B100" s="31"/>
      <c r="C100" s="168" t="s">
        <v>115</v>
      </c>
      <c r="D100" s="168" t="s">
        <v>110</v>
      </c>
      <c r="E100" s="169" t="s">
        <v>133</v>
      </c>
      <c r="F100" s="170" t="s">
        <v>134</v>
      </c>
      <c r="G100" s="171" t="s">
        <v>113</v>
      </c>
      <c r="H100" s="172">
        <v>5292</v>
      </c>
      <c r="I100" s="173"/>
      <c r="J100" s="174">
        <f>ROUND(I100*H100,2)</f>
        <v>0</v>
      </c>
      <c r="K100" s="170" t="s">
        <v>125</v>
      </c>
      <c r="L100" s="35"/>
      <c r="M100" s="175" t="s">
        <v>1</v>
      </c>
      <c r="N100" s="176" t="s">
        <v>38</v>
      </c>
      <c r="O100" s="57"/>
      <c r="P100" s="177">
        <f>O100*H100</f>
        <v>0</v>
      </c>
      <c r="Q100" s="177">
        <v>0.00016</v>
      </c>
      <c r="R100" s="177">
        <f>Q100*H100</f>
        <v>0.84672</v>
      </c>
      <c r="S100" s="177">
        <v>0.256</v>
      </c>
      <c r="T100" s="178">
        <f>S100*H100</f>
        <v>1354.752</v>
      </c>
      <c r="AR100" s="14" t="s">
        <v>115</v>
      </c>
      <c r="AT100" s="14" t="s">
        <v>110</v>
      </c>
      <c r="AU100" s="14" t="s">
        <v>77</v>
      </c>
      <c r="AY100" s="14" t="s">
        <v>108</v>
      </c>
      <c r="BE100" s="179">
        <f>IF(N100="základní",J100,0)</f>
        <v>0</v>
      </c>
      <c r="BF100" s="179">
        <f>IF(N100="snížená",J100,0)</f>
        <v>0</v>
      </c>
      <c r="BG100" s="179">
        <f>IF(N100="zákl. přenesená",J100,0)</f>
        <v>0</v>
      </c>
      <c r="BH100" s="179">
        <f>IF(N100="sníž. přenesená",J100,0)</f>
        <v>0</v>
      </c>
      <c r="BI100" s="179">
        <f>IF(N100="nulová",J100,0)</f>
        <v>0</v>
      </c>
      <c r="BJ100" s="14" t="s">
        <v>75</v>
      </c>
      <c r="BK100" s="179">
        <f>ROUND(I100*H100,2)</f>
        <v>0</v>
      </c>
      <c r="BL100" s="14" t="s">
        <v>115</v>
      </c>
      <c r="BM100" s="14" t="s">
        <v>135</v>
      </c>
    </row>
    <row r="101" spans="2:51" s="11" customFormat="1" ht="11.25">
      <c r="B101" s="180"/>
      <c r="C101" s="181"/>
      <c r="D101" s="182" t="s">
        <v>117</v>
      </c>
      <c r="E101" s="183" t="s">
        <v>1</v>
      </c>
      <c r="F101" s="184" t="s">
        <v>136</v>
      </c>
      <c r="G101" s="181"/>
      <c r="H101" s="185">
        <v>5292</v>
      </c>
      <c r="I101" s="186"/>
      <c r="J101" s="181"/>
      <c r="K101" s="181"/>
      <c r="L101" s="187"/>
      <c r="M101" s="188"/>
      <c r="N101" s="189"/>
      <c r="O101" s="189"/>
      <c r="P101" s="189"/>
      <c r="Q101" s="189"/>
      <c r="R101" s="189"/>
      <c r="S101" s="189"/>
      <c r="T101" s="190"/>
      <c r="AT101" s="191" t="s">
        <v>117</v>
      </c>
      <c r="AU101" s="191" t="s">
        <v>77</v>
      </c>
      <c r="AV101" s="11" t="s">
        <v>77</v>
      </c>
      <c r="AW101" s="11" t="s">
        <v>30</v>
      </c>
      <c r="AX101" s="11" t="s">
        <v>75</v>
      </c>
      <c r="AY101" s="191" t="s">
        <v>108</v>
      </c>
    </row>
    <row r="102" spans="2:65" s="1" customFormat="1" ht="16.5" customHeight="1">
      <c r="B102" s="31"/>
      <c r="C102" s="168" t="s">
        <v>137</v>
      </c>
      <c r="D102" s="168" t="s">
        <v>110</v>
      </c>
      <c r="E102" s="169" t="s">
        <v>138</v>
      </c>
      <c r="F102" s="170" t="s">
        <v>139</v>
      </c>
      <c r="G102" s="171" t="s">
        <v>113</v>
      </c>
      <c r="H102" s="172">
        <v>827.995</v>
      </c>
      <c r="I102" s="173"/>
      <c r="J102" s="174">
        <f>ROUND(I102*H102,2)</f>
        <v>0</v>
      </c>
      <c r="K102" s="170" t="s">
        <v>114</v>
      </c>
      <c r="L102" s="35"/>
      <c r="M102" s="175" t="s">
        <v>1</v>
      </c>
      <c r="N102" s="176" t="s">
        <v>38</v>
      </c>
      <c r="O102" s="57"/>
      <c r="P102" s="177">
        <f>O102*H102</f>
        <v>0</v>
      </c>
      <c r="Q102" s="177">
        <v>0</v>
      </c>
      <c r="R102" s="177">
        <f>Q102*H102</f>
        <v>0</v>
      </c>
      <c r="S102" s="177">
        <v>0</v>
      </c>
      <c r="T102" s="178">
        <f>S102*H102</f>
        <v>0</v>
      </c>
      <c r="AR102" s="14" t="s">
        <v>115</v>
      </c>
      <c r="AT102" s="14" t="s">
        <v>110</v>
      </c>
      <c r="AU102" s="14" t="s">
        <v>77</v>
      </c>
      <c r="AY102" s="14" t="s">
        <v>108</v>
      </c>
      <c r="BE102" s="179">
        <f>IF(N102="základní",J102,0)</f>
        <v>0</v>
      </c>
      <c r="BF102" s="179">
        <f>IF(N102="snížená",J102,0)</f>
        <v>0</v>
      </c>
      <c r="BG102" s="179">
        <f>IF(N102="zákl. přenesená",J102,0)</f>
        <v>0</v>
      </c>
      <c r="BH102" s="179">
        <f>IF(N102="sníž. přenesená",J102,0)</f>
        <v>0</v>
      </c>
      <c r="BI102" s="179">
        <f>IF(N102="nulová",J102,0)</f>
        <v>0</v>
      </c>
      <c r="BJ102" s="14" t="s">
        <v>75</v>
      </c>
      <c r="BK102" s="179">
        <f>ROUND(I102*H102,2)</f>
        <v>0</v>
      </c>
      <c r="BL102" s="14" t="s">
        <v>115</v>
      </c>
      <c r="BM102" s="14" t="s">
        <v>140</v>
      </c>
    </row>
    <row r="103" spans="2:51" s="11" customFormat="1" ht="11.25">
      <c r="B103" s="180"/>
      <c r="C103" s="181"/>
      <c r="D103" s="182" t="s">
        <v>117</v>
      </c>
      <c r="E103" s="183" t="s">
        <v>1</v>
      </c>
      <c r="F103" s="184" t="s">
        <v>141</v>
      </c>
      <c r="G103" s="181"/>
      <c r="H103" s="185">
        <v>827.995</v>
      </c>
      <c r="I103" s="186"/>
      <c r="J103" s="181"/>
      <c r="K103" s="181"/>
      <c r="L103" s="187"/>
      <c r="M103" s="188"/>
      <c r="N103" s="189"/>
      <c r="O103" s="189"/>
      <c r="P103" s="189"/>
      <c r="Q103" s="189"/>
      <c r="R103" s="189"/>
      <c r="S103" s="189"/>
      <c r="T103" s="190"/>
      <c r="AT103" s="191" t="s">
        <v>117</v>
      </c>
      <c r="AU103" s="191" t="s">
        <v>77</v>
      </c>
      <c r="AV103" s="11" t="s">
        <v>77</v>
      </c>
      <c r="AW103" s="11" t="s">
        <v>30</v>
      </c>
      <c r="AX103" s="11" t="s">
        <v>75</v>
      </c>
      <c r="AY103" s="191" t="s">
        <v>108</v>
      </c>
    </row>
    <row r="104" spans="2:63" s="10" customFormat="1" ht="22.9" customHeight="1">
      <c r="B104" s="152"/>
      <c r="C104" s="153"/>
      <c r="D104" s="154" t="s">
        <v>66</v>
      </c>
      <c r="E104" s="166" t="s">
        <v>137</v>
      </c>
      <c r="F104" s="166" t="s">
        <v>142</v>
      </c>
      <c r="G104" s="153"/>
      <c r="H104" s="153"/>
      <c r="I104" s="156"/>
      <c r="J104" s="167">
        <f>BK104</f>
        <v>0</v>
      </c>
      <c r="K104" s="153"/>
      <c r="L104" s="158"/>
      <c r="M104" s="159"/>
      <c r="N104" s="160"/>
      <c r="O104" s="160"/>
      <c r="P104" s="161">
        <f>SUM(P105:P116)</f>
        <v>0</v>
      </c>
      <c r="Q104" s="160"/>
      <c r="R104" s="161">
        <f>SUM(R105:R116)</f>
        <v>420.9996816000001</v>
      </c>
      <c r="S104" s="160"/>
      <c r="T104" s="162">
        <f>SUM(T105:T116)</f>
        <v>0</v>
      </c>
      <c r="AR104" s="163" t="s">
        <v>75</v>
      </c>
      <c r="AT104" s="164" t="s">
        <v>66</v>
      </c>
      <c r="AU104" s="164" t="s">
        <v>75</v>
      </c>
      <c r="AY104" s="163" t="s">
        <v>108</v>
      </c>
      <c r="BK104" s="165">
        <f>SUM(BK105:BK116)</f>
        <v>0</v>
      </c>
    </row>
    <row r="105" spans="2:65" s="1" customFormat="1" ht="16.5" customHeight="1">
      <c r="B105" s="31"/>
      <c r="C105" s="168" t="s">
        <v>143</v>
      </c>
      <c r="D105" s="168" t="s">
        <v>110</v>
      </c>
      <c r="E105" s="169" t="s">
        <v>144</v>
      </c>
      <c r="F105" s="170" t="s">
        <v>145</v>
      </c>
      <c r="G105" s="171" t="s">
        <v>113</v>
      </c>
      <c r="H105" s="172">
        <v>582.12</v>
      </c>
      <c r="I105" s="173"/>
      <c r="J105" s="174">
        <f>ROUND(I105*H105,2)</f>
        <v>0</v>
      </c>
      <c r="K105" s="170" t="s">
        <v>125</v>
      </c>
      <c r="L105" s="35"/>
      <c r="M105" s="175" t="s">
        <v>1</v>
      </c>
      <c r="N105" s="176" t="s">
        <v>38</v>
      </c>
      <c r="O105" s="57"/>
      <c r="P105" s="177">
        <f>O105*H105</f>
        <v>0</v>
      </c>
      <c r="Q105" s="177">
        <v>0.13188</v>
      </c>
      <c r="R105" s="177">
        <f>Q105*H105</f>
        <v>76.7699856</v>
      </c>
      <c r="S105" s="177">
        <v>0</v>
      </c>
      <c r="T105" s="178">
        <f>S105*H105</f>
        <v>0</v>
      </c>
      <c r="AR105" s="14" t="s">
        <v>115</v>
      </c>
      <c r="AT105" s="14" t="s">
        <v>110</v>
      </c>
      <c r="AU105" s="14" t="s">
        <v>77</v>
      </c>
      <c r="AY105" s="14" t="s">
        <v>108</v>
      </c>
      <c r="BE105" s="179">
        <f>IF(N105="základní",J105,0)</f>
        <v>0</v>
      </c>
      <c r="BF105" s="179">
        <f>IF(N105="snížená",J105,0)</f>
        <v>0</v>
      </c>
      <c r="BG105" s="179">
        <f>IF(N105="zákl. přenesená",J105,0)</f>
        <v>0</v>
      </c>
      <c r="BH105" s="179">
        <f>IF(N105="sníž. přenesená",J105,0)</f>
        <v>0</v>
      </c>
      <c r="BI105" s="179">
        <f>IF(N105="nulová",J105,0)</f>
        <v>0</v>
      </c>
      <c r="BJ105" s="14" t="s">
        <v>75</v>
      </c>
      <c r="BK105" s="179">
        <f>ROUND(I105*H105,2)</f>
        <v>0</v>
      </c>
      <c r="BL105" s="14" t="s">
        <v>115</v>
      </c>
      <c r="BM105" s="14" t="s">
        <v>146</v>
      </c>
    </row>
    <row r="106" spans="2:65" s="1" customFormat="1" ht="16.5" customHeight="1">
      <c r="B106" s="31"/>
      <c r="C106" s="168" t="s">
        <v>147</v>
      </c>
      <c r="D106" s="168" t="s">
        <v>110</v>
      </c>
      <c r="E106" s="169" t="s">
        <v>148</v>
      </c>
      <c r="F106" s="170" t="s">
        <v>149</v>
      </c>
      <c r="G106" s="171" t="s">
        <v>113</v>
      </c>
      <c r="H106" s="172">
        <v>529.2</v>
      </c>
      <c r="I106" s="173"/>
      <c r="J106" s="174">
        <f>ROUND(I106*H106,2)</f>
        <v>0</v>
      </c>
      <c r="K106" s="170" t="s">
        <v>125</v>
      </c>
      <c r="L106" s="35"/>
      <c r="M106" s="175" t="s">
        <v>1</v>
      </c>
      <c r="N106" s="176" t="s">
        <v>38</v>
      </c>
      <c r="O106" s="57"/>
      <c r="P106" s="177">
        <f>O106*H106</f>
        <v>0</v>
      </c>
      <c r="Q106" s="177">
        <v>0.3708</v>
      </c>
      <c r="R106" s="177">
        <f>Q106*H106</f>
        <v>196.22736000000003</v>
      </c>
      <c r="S106" s="177">
        <v>0</v>
      </c>
      <c r="T106" s="178">
        <f>S106*H106</f>
        <v>0</v>
      </c>
      <c r="AR106" s="14" t="s">
        <v>115</v>
      </c>
      <c r="AT106" s="14" t="s">
        <v>110</v>
      </c>
      <c r="AU106" s="14" t="s">
        <v>77</v>
      </c>
      <c r="AY106" s="14" t="s">
        <v>108</v>
      </c>
      <c r="BE106" s="179">
        <f>IF(N106="základní",J106,0)</f>
        <v>0</v>
      </c>
      <c r="BF106" s="179">
        <f>IF(N106="snížená",J106,0)</f>
        <v>0</v>
      </c>
      <c r="BG106" s="179">
        <f>IF(N106="zákl. přenesená",J106,0)</f>
        <v>0</v>
      </c>
      <c r="BH106" s="179">
        <f>IF(N106="sníž. přenesená",J106,0)</f>
        <v>0</v>
      </c>
      <c r="BI106" s="179">
        <f>IF(N106="nulová",J106,0)</f>
        <v>0</v>
      </c>
      <c r="BJ106" s="14" t="s">
        <v>75</v>
      </c>
      <c r="BK106" s="179">
        <f>ROUND(I106*H106,2)</f>
        <v>0</v>
      </c>
      <c r="BL106" s="14" t="s">
        <v>115</v>
      </c>
      <c r="BM106" s="14" t="s">
        <v>150</v>
      </c>
    </row>
    <row r="107" spans="2:65" s="1" customFormat="1" ht="16.5" customHeight="1">
      <c r="B107" s="31"/>
      <c r="C107" s="168" t="s">
        <v>151</v>
      </c>
      <c r="D107" s="168" t="s">
        <v>110</v>
      </c>
      <c r="E107" s="169" t="s">
        <v>152</v>
      </c>
      <c r="F107" s="170" t="s">
        <v>153</v>
      </c>
      <c r="G107" s="171" t="s">
        <v>113</v>
      </c>
      <c r="H107" s="172">
        <v>529.2</v>
      </c>
      <c r="I107" s="173"/>
      <c r="J107" s="174">
        <f>ROUND(I107*H107,2)</f>
        <v>0</v>
      </c>
      <c r="K107" s="170" t="s">
        <v>125</v>
      </c>
      <c r="L107" s="35"/>
      <c r="M107" s="175" t="s">
        <v>1</v>
      </c>
      <c r="N107" s="176" t="s">
        <v>38</v>
      </c>
      <c r="O107" s="57"/>
      <c r="P107" s="177">
        <f>O107*H107</f>
        <v>0</v>
      </c>
      <c r="Q107" s="177">
        <v>0.25008</v>
      </c>
      <c r="R107" s="177">
        <f>Q107*H107</f>
        <v>132.34233600000002</v>
      </c>
      <c r="S107" s="177">
        <v>0</v>
      </c>
      <c r="T107" s="178">
        <f>S107*H107</f>
        <v>0</v>
      </c>
      <c r="AR107" s="14" t="s">
        <v>115</v>
      </c>
      <c r="AT107" s="14" t="s">
        <v>110</v>
      </c>
      <c r="AU107" s="14" t="s">
        <v>77</v>
      </c>
      <c r="AY107" s="14" t="s">
        <v>108</v>
      </c>
      <c r="BE107" s="179">
        <f>IF(N107="základní",J107,0)</f>
        <v>0</v>
      </c>
      <c r="BF107" s="179">
        <f>IF(N107="snížená",J107,0)</f>
        <v>0</v>
      </c>
      <c r="BG107" s="179">
        <f>IF(N107="zákl. přenesená",J107,0)</f>
        <v>0</v>
      </c>
      <c r="BH107" s="179">
        <f>IF(N107="sníž. přenesená",J107,0)</f>
        <v>0</v>
      </c>
      <c r="BI107" s="179">
        <f>IF(N107="nulová",J107,0)</f>
        <v>0</v>
      </c>
      <c r="BJ107" s="14" t="s">
        <v>75</v>
      </c>
      <c r="BK107" s="179">
        <f>ROUND(I107*H107,2)</f>
        <v>0</v>
      </c>
      <c r="BL107" s="14" t="s">
        <v>115</v>
      </c>
      <c r="BM107" s="14" t="s">
        <v>154</v>
      </c>
    </row>
    <row r="108" spans="2:65" s="1" customFormat="1" ht="16.5" customHeight="1">
      <c r="B108" s="31"/>
      <c r="C108" s="168" t="s">
        <v>155</v>
      </c>
      <c r="D108" s="168" t="s">
        <v>110</v>
      </c>
      <c r="E108" s="169" t="s">
        <v>156</v>
      </c>
      <c r="F108" s="170" t="s">
        <v>157</v>
      </c>
      <c r="G108" s="171" t="s">
        <v>113</v>
      </c>
      <c r="H108" s="172">
        <v>72.5</v>
      </c>
      <c r="I108" s="173"/>
      <c r="J108" s="174">
        <f>ROUND(I108*H108,2)</f>
        <v>0</v>
      </c>
      <c r="K108" s="170" t="s">
        <v>125</v>
      </c>
      <c r="L108" s="35"/>
      <c r="M108" s="175" t="s">
        <v>1</v>
      </c>
      <c r="N108" s="176" t="s">
        <v>38</v>
      </c>
      <c r="O108" s="57"/>
      <c r="P108" s="177">
        <f>O108*H108</f>
        <v>0</v>
      </c>
      <c r="Q108" s="177">
        <v>0.216</v>
      </c>
      <c r="R108" s="177">
        <f>Q108*H108</f>
        <v>15.66</v>
      </c>
      <c r="S108" s="177">
        <v>0</v>
      </c>
      <c r="T108" s="178">
        <f>S108*H108</f>
        <v>0</v>
      </c>
      <c r="AR108" s="14" t="s">
        <v>115</v>
      </c>
      <c r="AT108" s="14" t="s">
        <v>110</v>
      </c>
      <c r="AU108" s="14" t="s">
        <v>77</v>
      </c>
      <c r="AY108" s="14" t="s">
        <v>108</v>
      </c>
      <c r="BE108" s="179">
        <f>IF(N108="základní",J108,0)</f>
        <v>0</v>
      </c>
      <c r="BF108" s="179">
        <f>IF(N108="snížená",J108,0)</f>
        <v>0</v>
      </c>
      <c r="BG108" s="179">
        <f>IF(N108="zákl. přenesená",J108,0)</f>
        <v>0</v>
      </c>
      <c r="BH108" s="179">
        <f>IF(N108="sníž. přenesená",J108,0)</f>
        <v>0</v>
      </c>
      <c r="BI108" s="179">
        <f>IF(N108="nulová",J108,0)</f>
        <v>0</v>
      </c>
      <c r="BJ108" s="14" t="s">
        <v>75</v>
      </c>
      <c r="BK108" s="179">
        <f>ROUND(I108*H108,2)</f>
        <v>0</v>
      </c>
      <c r="BL108" s="14" t="s">
        <v>115</v>
      </c>
      <c r="BM108" s="14" t="s">
        <v>158</v>
      </c>
    </row>
    <row r="109" spans="2:51" s="11" customFormat="1" ht="11.25">
      <c r="B109" s="180"/>
      <c r="C109" s="181"/>
      <c r="D109" s="182" t="s">
        <v>117</v>
      </c>
      <c r="E109" s="183" t="s">
        <v>1</v>
      </c>
      <c r="F109" s="184" t="s">
        <v>159</v>
      </c>
      <c r="G109" s="181"/>
      <c r="H109" s="185">
        <v>72.5</v>
      </c>
      <c r="I109" s="186"/>
      <c r="J109" s="181"/>
      <c r="K109" s="181"/>
      <c r="L109" s="187"/>
      <c r="M109" s="188"/>
      <c r="N109" s="189"/>
      <c r="O109" s="189"/>
      <c r="P109" s="189"/>
      <c r="Q109" s="189"/>
      <c r="R109" s="189"/>
      <c r="S109" s="189"/>
      <c r="T109" s="190"/>
      <c r="AT109" s="191" t="s">
        <v>117</v>
      </c>
      <c r="AU109" s="191" t="s">
        <v>77</v>
      </c>
      <c r="AV109" s="11" t="s">
        <v>77</v>
      </c>
      <c r="AW109" s="11" t="s">
        <v>30</v>
      </c>
      <c r="AX109" s="11" t="s">
        <v>75</v>
      </c>
      <c r="AY109" s="191" t="s">
        <v>108</v>
      </c>
    </row>
    <row r="110" spans="2:65" s="1" customFormat="1" ht="16.5" customHeight="1">
      <c r="B110" s="31"/>
      <c r="C110" s="168" t="s">
        <v>160</v>
      </c>
      <c r="D110" s="168" t="s">
        <v>110</v>
      </c>
      <c r="E110" s="169" t="s">
        <v>161</v>
      </c>
      <c r="F110" s="170" t="s">
        <v>162</v>
      </c>
      <c r="G110" s="171" t="s">
        <v>113</v>
      </c>
      <c r="H110" s="172">
        <v>5292</v>
      </c>
      <c r="I110" s="173"/>
      <c r="J110" s="174">
        <f>ROUND(I110*H110,2)</f>
        <v>0</v>
      </c>
      <c r="K110" s="170" t="s">
        <v>125</v>
      </c>
      <c r="L110" s="35"/>
      <c r="M110" s="175" t="s">
        <v>1</v>
      </c>
      <c r="N110" s="176" t="s">
        <v>38</v>
      </c>
      <c r="O110" s="57"/>
      <c r="P110" s="177">
        <f>O110*H110</f>
        <v>0</v>
      </c>
      <c r="Q110" s="177">
        <v>0</v>
      </c>
      <c r="R110" s="177">
        <f>Q110*H110</f>
        <v>0</v>
      </c>
      <c r="S110" s="177">
        <v>0</v>
      </c>
      <c r="T110" s="178">
        <f>S110*H110</f>
        <v>0</v>
      </c>
      <c r="AR110" s="14" t="s">
        <v>115</v>
      </c>
      <c r="AT110" s="14" t="s">
        <v>110</v>
      </c>
      <c r="AU110" s="14" t="s">
        <v>77</v>
      </c>
      <c r="AY110" s="14" t="s">
        <v>108</v>
      </c>
      <c r="BE110" s="179">
        <f>IF(N110="základní",J110,0)</f>
        <v>0</v>
      </c>
      <c r="BF110" s="179">
        <f>IF(N110="snížená",J110,0)</f>
        <v>0</v>
      </c>
      <c r="BG110" s="179">
        <f>IF(N110="zákl. přenesená",J110,0)</f>
        <v>0</v>
      </c>
      <c r="BH110" s="179">
        <f>IF(N110="sníž. přenesená",J110,0)</f>
        <v>0</v>
      </c>
      <c r="BI110" s="179">
        <f>IF(N110="nulová",J110,0)</f>
        <v>0</v>
      </c>
      <c r="BJ110" s="14" t="s">
        <v>75</v>
      </c>
      <c r="BK110" s="179">
        <f>ROUND(I110*H110,2)</f>
        <v>0</v>
      </c>
      <c r="BL110" s="14" t="s">
        <v>115</v>
      </c>
      <c r="BM110" s="14" t="s">
        <v>163</v>
      </c>
    </row>
    <row r="111" spans="2:51" s="11" customFormat="1" ht="11.25">
      <c r="B111" s="180"/>
      <c r="C111" s="181"/>
      <c r="D111" s="182" t="s">
        <v>117</v>
      </c>
      <c r="E111" s="183" t="s">
        <v>1</v>
      </c>
      <c r="F111" s="184" t="s">
        <v>164</v>
      </c>
      <c r="G111" s="181"/>
      <c r="H111" s="185">
        <v>5292</v>
      </c>
      <c r="I111" s="186"/>
      <c r="J111" s="181"/>
      <c r="K111" s="181"/>
      <c r="L111" s="187"/>
      <c r="M111" s="188"/>
      <c r="N111" s="189"/>
      <c r="O111" s="189"/>
      <c r="P111" s="189"/>
      <c r="Q111" s="189"/>
      <c r="R111" s="189"/>
      <c r="S111" s="189"/>
      <c r="T111" s="190"/>
      <c r="AT111" s="191" t="s">
        <v>117</v>
      </c>
      <c r="AU111" s="191" t="s">
        <v>77</v>
      </c>
      <c r="AV111" s="11" t="s">
        <v>77</v>
      </c>
      <c r="AW111" s="11" t="s">
        <v>30</v>
      </c>
      <c r="AX111" s="11" t="s">
        <v>75</v>
      </c>
      <c r="AY111" s="191" t="s">
        <v>108</v>
      </c>
    </row>
    <row r="112" spans="2:65" s="1" customFormat="1" ht="16.5" customHeight="1">
      <c r="B112" s="31"/>
      <c r="C112" s="168" t="s">
        <v>165</v>
      </c>
      <c r="D112" s="168" t="s">
        <v>110</v>
      </c>
      <c r="E112" s="169" t="s">
        <v>166</v>
      </c>
      <c r="F112" s="170" t="s">
        <v>167</v>
      </c>
      <c r="G112" s="171" t="s">
        <v>113</v>
      </c>
      <c r="H112" s="172">
        <v>10584</v>
      </c>
      <c r="I112" s="173"/>
      <c r="J112" s="174">
        <f>ROUND(I112*H112,2)</f>
        <v>0</v>
      </c>
      <c r="K112" s="170" t="s">
        <v>114</v>
      </c>
      <c r="L112" s="35"/>
      <c r="M112" s="175" t="s">
        <v>1</v>
      </c>
      <c r="N112" s="176" t="s">
        <v>38</v>
      </c>
      <c r="O112" s="57"/>
      <c r="P112" s="177">
        <f>O112*H112</f>
        <v>0</v>
      </c>
      <c r="Q112" s="177">
        <v>0</v>
      </c>
      <c r="R112" s="177">
        <f>Q112*H112</f>
        <v>0</v>
      </c>
      <c r="S112" s="177">
        <v>0</v>
      </c>
      <c r="T112" s="178">
        <f>S112*H112</f>
        <v>0</v>
      </c>
      <c r="AR112" s="14" t="s">
        <v>115</v>
      </c>
      <c r="AT112" s="14" t="s">
        <v>110</v>
      </c>
      <c r="AU112" s="14" t="s">
        <v>77</v>
      </c>
      <c r="AY112" s="14" t="s">
        <v>108</v>
      </c>
      <c r="BE112" s="179">
        <f>IF(N112="základní",J112,0)</f>
        <v>0</v>
      </c>
      <c r="BF112" s="179">
        <f>IF(N112="snížená",J112,0)</f>
        <v>0</v>
      </c>
      <c r="BG112" s="179">
        <f>IF(N112="zákl. přenesená",J112,0)</f>
        <v>0</v>
      </c>
      <c r="BH112" s="179">
        <f>IF(N112="sníž. přenesená",J112,0)</f>
        <v>0</v>
      </c>
      <c r="BI112" s="179">
        <f>IF(N112="nulová",J112,0)</f>
        <v>0</v>
      </c>
      <c r="BJ112" s="14" t="s">
        <v>75</v>
      </c>
      <c r="BK112" s="179">
        <f>ROUND(I112*H112,2)</f>
        <v>0</v>
      </c>
      <c r="BL112" s="14" t="s">
        <v>115</v>
      </c>
      <c r="BM112" s="14" t="s">
        <v>168</v>
      </c>
    </row>
    <row r="113" spans="2:51" s="11" customFormat="1" ht="11.25">
      <c r="B113" s="180"/>
      <c r="C113" s="181"/>
      <c r="D113" s="182" t="s">
        <v>117</v>
      </c>
      <c r="E113" s="183" t="s">
        <v>1</v>
      </c>
      <c r="F113" s="184" t="s">
        <v>169</v>
      </c>
      <c r="G113" s="181"/>
      <c r="H113" s="185">
        <v>10584</v>
      </c>
      <c r="I113" s="186"/>
      <c r="J113" s="181"/>
      <c r="K113" s="181"/>
      <c r="L113" s="187"/>
      <c r="M113" s="188"/>
      <c r="N113" s="189"/>
      <c r="O113" s="189"/>
      <c r="P113" s="189"/>
      <c r="Q113" s="189"/>
      <c r="R113" s="189"/>
      <c r="S113" s="189"/>
      <c r="T113" s="190"/>
      <c r="AT113" s="191" t="s">
        <v>117</v>
      </c>
      <c r="AU113" s="191" t="s">
        <v>77</v>
      </c>
      <c r="AV113" s="11" t="s">
        <v>77</v>
      </c>
      <c r="AW113" s="11" t="s">
        <v>30</v>
      </c>
      <c r="AX113" s="11" t="s">
        <v>75</v>
      </c>
      <c r="AY113" s="191" t="s">
        <v>108</v>
      </c>
    </row>
    <row r="114" spans="2:65" s="1" customFormat="1" ht="22.5" customHeight="1">
      <c r="B114" s="31"/>
      <c r="C114" s="168" t="s">
        <v>170</v>
      </c>
      <c r="D114" s="168" t="s">
        <v>110</v>
      </c>
      <c r="E114" s="169" t="s">
        <v>171</v>
      </c>
      <c r="F114" s="170" t="s">
        <v>172</v>
      </c>
      <c r="G114" s="171" t="s">
        <v>113</v>
      </c>
      <c r="H114" s="172">
        <v>5292</v>
      </c>
      <c r="I114" s="173"/>
      <c r="J114" s="174">
        <f>ROUND(I114*H114,2)</f>
        <v>0</v>
      </c>
      <c r="K114" s="170" t="s">
        <v>1</v>
      </c>
      <c r="L114" s="35"/>
      <c r="M114" s="175" t="s">
        <v>1</v>
      </c>
      <c r="N114" s="176" t="s">
        <v>38</v>
      </c>
      <c r="O114" s="57"/>
      <c r="P114" s="177">
        <f>O114*H114</f>
        <v>0</v>
      </c>
      <c r="Q114" s="177">
        <v>0</v>
      </c>
      <c r="R114" s="177">
        <f>Q114*H114</f>
        <v>0</v>
      </c>
      <c r="S114" s="177">
        <v>0</v>
      </c>
      <c r="T114" s="178">
        <f>S114*H114</f>
        <v>0</v>
      </c>
      <c r="AR114" s="14" t="s">
        <v>115</v>
      </c>
      <c r="AT114" s="14" t="s">
        <v>110</v>
      </c>
      <c r="AU114" s="14" t="s">
        <v>77</v>
      </c>
      <c r="AY114" s="14" t="s">
        <v>108</v>
      </c>
      <c r="BE114" s="179">
        <f>IF(N114="základní",J114,0)</f>
        <v>0</v>
      </c>
      <c r="BF114" s="179">
        <f>IF(N114="snížená",J114,0)</f>
        <v>0</v>
      </c>
      <c r="BG114" s="179">
        <f>IF(N114="zákl. přenesená",J114,0)</f>
        <v>0</v>
      </c>
      <c r="BH114" s="179">
        <f>IF(N114="sníž. přenesená",J114,0)</f>
        <v>0</v>
      </c>
      <c r="BI114" s="179">
        <f>IF(N114="nulová",J114,0)</f>
        <v>0</v>
      </c>
      <c r="BJ114" s="14" t="s">
        <v>75</v>
      </c>
      <c r="BK114" s="179">
        <f>ROUND(I114*H114,2)</f>
        <v>0</v>
      </c>
      <c r="BL114" s="14" t="s">
        <v>115</v>
      </c>
      <c r="BM114" s="14" t="s">
        <v>173</v>
      </c>
    </row>
    <row r="115" spans="2:65" s="1" customFormat="1" ht="16.5" customHeight="1">
      <c r="B115" s="31"/>
      <c r="C115" s="168" t="s">
        <v>174</v>
      </c>
      <c r="D115" s="168" t="s">
        <v>110</v>
      </c>
      <c r="E115" s="169" t="s">
        <v>175</v>
      </c>
      <c r="F115" s="170" t="s">
        <v>176</v>
      </c>
      <c r="G115" s="171" t="s">
        <v>113</v>
      </c>
      <c r="H115" s="172">
        <v>5292</v>
      </c>
      <c r="I115" s="173"/>
      <c r="J115" s="174">
        <f>ROUND(I115*H115,2)</f>
        <v>0</v>
      </c>
      <c r="K115" s="170" t="s">
        <v>1</v>
      </c>
      <c r="L115" s="35"/>
      <c r="M115" s="175" t="s">
        <v>1</v>
      </c>
      <c r="N115" s="176" t="s">
        <v>38</v>
      </c>
      <c r="O115" s="57"/>
      <c r="P115" s="177">
        <f>O115*H115</f>
        <v>0</v>
      </c>
      <c r="Q115" s="177">
        <v>0</v>
      </c>
      <c r="R115" s="177">
        <f>Q115*H115</f>
        <v>0</v>
      </c>
      <c r="S115" s="177">
        <v>0</v>
      </c>
      <c r="T115" s="178">
        <f>S115*H115</f>
        <v>0</v>
      </c>
      <c r="AR115" s="14" t="s">
        <v>115</v>
      </c>
      <c r="AT115" s="14" t="s">
        <v>110</v>
      </c>
      <c r="AU115" s="14" t="s">
        <v>77</v>
      </c>
      <c r="AY115" s="14" t="s">
        <v>108</v>
      </c>
      <c r="BE115" s="179">
        <f>IF(N115="základní",J115,0)</f>
        <v>0</v>
      </c>
      <c r="BF115" s="179">
        <f>IF(N115="snížená",J115,0)</f>
        <v>0</v>
      </c>
      <c r="BG115" s="179">
        <f>IF(N115="zákl. přenesená",J115,0)</f>
        <v>0</v>
      </c>
      <c r="BH115" s="179">
        <f>IF(N115="sníž. přenesená",J115,0)</f>
        <v>0</v>
      </c>
      <c r="BI115" s="179">
        <f>IF(N115="nulová",J115,0)</f>
        <v>0</v>
      </c>
      <c r="BJ115" s="14" t="s">
        <v>75</v>
      </c>
      <c r="BK115" s="179">
        <f>ROUND(I115*H115,2)</f>
        <v>0</v>
      </c>
      <c r="BL115" s="14" t="s">
        <v>115</v>
      </c>
      <c r="BM115" s="14" t="s">
        <v>177</v>
      </c>
    </row>
    <row r="116" spans="2:65" s="1" customFormat="1" ht="16.5" customHeight="1">
      <c r="B116" s="31"/>
      <c r="C116" s="168" t="s">
        <v>178</v>
      </c>
      <c r="D116" s="168" t="s">
        <v>110</v>
      </c>
      <c r="E116" s="169" t="s">
        <v>179</v>
      </c>
      <c r="F116" s="170" t="s">
        <v>180</v>
      </c>
      <c r="G116" s="171" t="s">
        <v>113</v>
      </c>
      <c r="H116" s="172">
        <v>5292</v>
      </c>
      <c r="I116" s="173"/>
      <c r="J116" s="174">
        <f>ROUND(I116*H116,2)</f>
        <v>0</v>
      </c>
      <c r="K116" s="170" t="s">
        <v>114</v>
      </c>
      <c r="L116" s="35"/>
      <c r="M116" s="175" t="s">
        <v>1</v>
      </c>
      <c r="N116" s="176" t="s">
        <v>38</v>
      </c>
      <c r="O116" s="57"/>
      <c r="P116" s="177">
        <f>O116*H116</f>
        <v>0</v>
      </c>
      <c r="Q116" s="177">
        <v>0</v>
      </c>
      <c r="R116" s="177">
        <f>Q116*H116</f>
        <v>0</v>
      </c>
      <c r="S116" s="177">
        <v>0</v>
      </c>
      <c r="T116" s="178">
        <f>S116*H116</f>
        <v>0</v>
      </c>
      <c r="AR116" s="14" t="s">
        <v>115</v>
      </c>
      <c r="AT116" s="14" t="s">
        <v>110</v>
      </c>
      <c r="AU116" s="14" t="s">
        <v>77</v>
      </c>
      <c r="AY116" s="14" t="s">
        <v>108</v>
      </c>
      <c r="BE116" s="179">
        <f>IF(N116="základní",J116,0)</f>
        <v>0</v>
      </c>
      <c r="BF116" s="179">
        <f>IF(N116="snížená",J116,0)</f>
        <v>0</v>
      </c>
      <c r="BG116" s="179">
        <f>IF(N116="zákl. přenesená",J116,0)</f>
        <v>0</v>
      </c>
      <c r="BH116" s="179">
        <f>IF(N116="sníž. přenesená",J116,0)</f>
        <v>0</v>
      </c>
      <c r="BI116" s="179">
        <f>IF(N116="nulová",J116,0)</f>
        <v>0</v>
      </c>
      <c r="BJ116" s="14" t="s">
        <v>75</v>
      </c>
      <c r="BK116" s="179">
        <f>ROUND(I116*H116,2)</f>
        <v>0</v>
      </c>
      <c r="BL116" s="14" t="s">
        <v>115</v>
      </c>
      <c r="BM116" s="14" t="s">
        <v>181</v>
      </c>
    </row>
    <row r="117" spans="2:63" s="10" customFormat="1" ht="22.9" customHeight="1">
      <c r="B117" s="152"/>
      <c r="C117" s="153"/>
      <c r="D117" s="154" t="s">
        <v>66</v>
      </c>
      <c r="E117" s="166" t="s">
        <v>155</v>
      </c>
      <c r="F117" s="166" t="s">
        <v>182</v>
      </c>
      <c r="G117" s="153"/>
      <c r="H117" s="153"/>
      <c r="I117" s="156"/>
      <c r="J117" s="167">
        <f>BK117</f>
        <v>0</v>
      </c>
      <c r="K117" s="153"/>
      <c r="L117" s="158"/>
      <c r="M117" s="159"/>
      <c r="N117" s="160"/>
      <c r="O117" s="160"/>
      <c r="P117" s="161">
        <f>SUM(P118:P120)</f>
        <v>0</v>
      </c>
      <c r="Q117" s="160"/>
      <c r="R117" s="161">
        <f>SUM(R118:R120)</f>
        <v>15.445960000000001</v>
      </c>
      <c r="S117" s="160"/>
      <c r="T117" s="162">
        <f>SUM(T118:T120)</f>
        <v>0</v>
      </c>
      <c r="AR117" s="163" t="s">
        <v>75</v>
      </c>
      <c r="AT117" s="164" t="s">
        <v>66</v>
      </c>
      <c r="AU117" s="164" t="s">
        <v>75</v>
      </c>
      <c r="AY117" s="163" t="s">
        <v>108</v>
      </c>
      <c r="BK117" s="165">
        <f>SUM(BK118:BK120)</f>
        <v>0</v>
      </c>
    </row>
    <row r="118" spans="2:65" s="1" customFormat="1" ht="16.5" customHeight="1">
      <c r="B118" s="31"/>
      <c r="C118" s="168" t="s">
        <v>183</v>
      </c>
      <c r="D118" s="168" t="s">
        <v>110</v>
      </c>
      <c r="E118" s="169" t="s">
        <v>184</v>
      </c>
      <c r="F118" s="170" t="s">
        <v>185</v>
      </c>
      <c r="G118" s="171" t="s">
        <v>186</v>
      </c>
      <c r="H118" s="172">
        <v>14</v>
      </c>
      <c r="I118" s="173"/>
      <c r="J118" s="174">
        <f>ROUND(I118*H118,2)</f>
        <v>0</v>
      </c>
      <c r="K118" s="170" t="s">
        <v>114</v>
      </c>
      <c r="L118" s="35"/>
      <c r="M118" s="175" t="s">
        <v>1</v>
      </c>
      <c r="N118" s="176" t="s">
        <v>38</v>
      </c>
      <c r="O118" s="57"/>
      <c r="P118" s="177">
        <f>O118*H118</f>
        <v>0</v>
      </c>
      <c r="Q118" s="177">
        <v>0.42368</v>
      </c>
      <c r="R118" s="177">
        <f>Q118*H118</f>
        <v>5.93152</v>
      </c>
      <c r="S118" s="177">
        <v>0</v>
      </c>
      <c r="T118" s="178">
        <f>S118*H118</f>
        <v>0</v>
      </c>
      <c r="AR118" s="14" t="s">
        <v>115</v>
      </c>
      <c r="AT118" s="14" t="s">
        <v>110</v>
      </c>
      <c r="AU118" s="14" t="s">
        <v>77</v>
      </c>
      <c r="AY118" s="14" t="s">
        <v>108</v>
      </c>
      <c r="BE118" s="179">
        <f>IF(N118="základní",J118,0)</f>
        <v>0</v>
      </c>
      <c r="BF118" s="179">
        <f>IF(N118="snížená",J118,0)</f>
        <v>0</v>
      </c>
      <c r="BG118" s="179">
        <f>IF(N118="zákl. přenesená",J118,0)</f>
        <v>0</v>
      </c>
      <c r="BH118" s="179">
        <f>IF(N118="sníž. přenesená",J118,0)</f>
        <v>0</v>
      </c>
      <c r="BI118" s="179">
        <f>IF(N118="nulová",J118,0)</f>
        <v>0</v>
      </c>
      <c r="BJ118" s="14" t="s">
        <v>75</v>
      </c>
      <c r="BK118" s="179">
        <f>ROUND(I118*H118,2)</f>
        <v>0</v>
      </c>
      <c r="BL118" s="14" t="s">
        <v>115</v>
      </c>
      <c r="BM118" s="14" t="s">
        <v>187</v>
      </c>
    </row>
    <row r="119" spans="2:65" s="1" customFormat="1" ht="16.5" customHeight="1">
      <c r="B119" s="31"/>
      <c r="C119" s="168" t="s">
        <v>8</v>
      </c>
      <c r="D119" s="168" t="s">
        <v>110</v>
      </c>
      <c r="E119" s="169" t="s">
        <v>188</v>
      </c>
      <c r="F119" s="170" t="s">
        <v>189</v>
      </c>
      <c r="G119" s="171" t="s">
        <v>186</v>
      </c>
      <c r="H119" s="172">
        <v>13</v>
      </c>
      <c r="I119" s="173"/>
      <c r="J119" s="174">
        <f>ROUND(I119*H119,2)</f>
        <v>0</v>
      </c>
      <c r="K119" s="170" t="s">
        <v>125</v>
      </c>
      <c r="L119" s="35"/>
      <c r="M119" s="175" t="s">
        <v>1</v>
      </c>
      <c r="N119" s="176" t="s">
        <v>38</v>
      </c>
      <c r="O119" s="57"/>
      <c r="P119" s="177">
        <f>O119*H119</f>
        <v>0</v>
      </c>
      <c r="Q119" s="177">
        <v>0.4208</v>
      </c>
      <c r="R119" s="177">
        <f>Q119*H119</f>
        <v>5.4704</v>
      </c>
      <c r="S119" s="177">
        <v>0</v>
      </c>
      <c r="T119" s="178">
        <f>S119*H119</f>
        <v>0</v>
      </c>
      <c r="AR119" s="14" t="s">
        <v>115</v>
      </c>
      <c r="AT119" s="14" t="s">
        <v>110</v>
      </c>
      <c r="AU119" s="14" t="s">
        <v>77</v>
      </c>
      <c r="AY119" s="14" t="s">
        <v>108</v>
      </c>
      <c r="BE119" s="179">
        <f>IF(N119="základní",J119,0)</f>
        <v>0</v>
      </c>
      <c r="BF119" s="179">
        <f>IF(N119="snížená",J119,0)</f>
        <v>0</v>
      </c>
      <c r="BG119" s="179">
        <f>IF(N119="zákl. přenesená",J119,0)</f>
        <v>0</v>
      </c>
      <c r="BH119" s="179">
        <f>IF(N119="sníž. přenesená",J119,0)</f>
        <v>0</v>
      </c>
      <c r="BI119" s="179">
        <f>IF(N119="nulová",J119,0)</f>
        <v>0</v>
      </c>
      <c r="BJ119" s="14" t="s">
        <v>75</v>
      </c>
      <c r="BK119" s="179">
        <f>ROUND(I119*H119,2)</f>
        <v>0</v>
      </c>
      <c r="BL119" s="14" t="s">
        <v>115</v>
      </c>
      <c r="BM119" s="14" t="s">
        <v>190</v>
      </c>
    </row>
    <row r="120" spans="2:65" s="1" customFormat="1" ht="16.5" customHeight="1">
      <c r="B120" s="31"/>
      <c r="C120" s="168" t="s">
        <v>191</v>
      </c>
      <c r="D120" s="168" t="s">
        <v>110</v>
      </c>
      <c r="E120" s="169" t="s">
        <v>192</v>
      </c>
      <c r="F120" s="170" t="s">
        <v>193</v>
      </c>
      <c r="G120" s="171" t="s">
        <v>186</v>
      </c>
      <c r="H120" s="172">
        <v>13</v>
      </c>
      <c r="I120" s="173"/>
      <c r="J120" s="174">
        <f>ROUND(I120*H120,2)</f>
        <v>0</v>
      </c>
      <c r="K120" s="170" t="s">
        <v>125</v>
      </c>
      <c r="L120" s="35"/>
      <c r="M120" s="175" t="s">
        <v>1</v>
      </c>
      <c r="N120" s="176" t="s">
        <v>38</v>
      </c>
      <c r="O120" s="57"/>
      <c r="P120" s="177">
        <f>O120*H120</f>
        <v>0</v>
      </c>
      <c r="Q120" s="177">
        <v>0.31108</v>
      </c>
      <c r="R120" s="177">
        <f>Q120*H120</f>
        <v>4.044040000000001</v>
      </c>
      <c r="S120" s="177">
        <v>0</v>
      </c>
      <c r="T120" s="178">
        <f>S120*H120</f>
        <v>0</v>
      </c>
      <c r="AR120" s="14" t="s">
        <v>115</v>
      </c>
      <c r="AT120" s="14" t="s">
        <v>110</v>
      </c>
      <c r="AU120" s="14" t="s">
        <v>77</v>
      </c>
      <c r="AY120" s="14" t="s">
        <v>108</v>
      </c>
      <c r="BE120" s="179">
        <f>IF(N120="základní",J120,0)</f>
        <v>0</v>
      </c>
      <c r="BF120" s="179">
        <f>IF(N120="snížená",J120,0)</f>
        <v>0</v>
      </c>
      <c r="BG120" s="179">
        <f>IF(N120="zákl. přenesená",J120,0)</f>
        <v>0</v>
      </c>
      <c r="BH120" s="179">
        <f>IF(N120="sníž. přenesená",J120,0)</f>
        <v>0</v>
      </c>
      <c r="BI120" s="179">
        <f>IF(N120="nulová",J120,0)</f>
        <v>0</v>
      </c>
      <c r="BJ120" s="14" t="s">
        <v>75</v>
      </c>
      <c r="BK120" s="179">
        <f>ROUND(I120*H120,2)</f>
        <v>0</v>
      </c>
      <c r="BL120" s="14" t="s">
        <v>115</v>
      </c>
      <c r="BM120" s="14" t="s">
        <v>194</v>
      </c>
    </row>
    <row r="121" spans="2:63" s="10" customFormat="1" ht="22.9" customHeight="1">
      <c r="B121" s="152"/>
      <c r="C121" s="153"/>
      <c r="D121" s="154" t="s">
        <v>66</v>
      </c>
      <c r="E121" s="166" t="s">
        <v>160</v>
      </c>
      <c r="F121" s="166" t="s">
        <v>195</v>
      </c>
      <c r="G121" s="153"/>
      <c r="H121" s="153"/>
      <c r="I121" s="156"/>
      <c r="J121" s="167">
        <f>BK121</f>
        <v>0</v>
      </c>
      <c r="K121" s="153"/>
      <c r="L121" s="158"/>
      <c r="M121" s="159"/>
      <c r="N121" s="160"/>
      <c r="O121" s="160"/>
      <c r="P121" s="161">
        <f>SUM(P122:P152)</f>
        <v>0</v>
      </c>
      <c r="Q121" s="160"/>
      <c r="R121" s="161">
        <f>SUM(R122:R152)</f>
        <v>65.05829038</v>
      </c>
      <c r="S121" s="160"/>
      <c r="T121" s="162">
        <f>SUM(T122:T152)</f>
        <v>163.589</v>
      </c>
      <c r="AR121" s="163" t="s">
        <v>75</v>
      </c>
      <c r="AT121" s="164" t="s">
        <v>66</v>
      </c>
      <c r="AU121" s="164" t="s">
        <v>75</v>
      </c>
      <c r="AY121" s="163" t="s">
        <v>108</v>
      </c>
      <c r="BK121" s="165">
        <f>SUM(BK122:BK152)</f>
        <v>0</v>
      </c>
    </row>
    <row r="122" spans="2:65" s="1" customFormat="1" ht="16.5" customHeight="1">
      <c r="B122" s="31"/>
      <c r="C122" s="168" t="s">
        <v>196</v>
      </c>
      <c r="D122" s="168" t="s">
        <v>110</v>
      </c>
      <c r="E122" s="169" t="s">
        <v>197</v>
      </c>
      <c r="F122" s="170" t="s">
        <v>198</v>
      </c>
      <c r="G122" s="171" t="s">
        <v>199</v>
      </c>
      <c r="H122" s="172">
        <v>1591</v>
      </c>
      <c r="I122" s="173"/>
      <c r="J122" s="174">
        <f>ROUND(I122*H122,2)</f>
        <v>0</v>
      </c>
      <c r="K122" s="170" t="s">
        <v>114</v>
      </c>
      <c r="L122" s="35"/>
      <c r="M122" s="175" t="s">
        <v>1</v>
      </c>
      <c r="N122" s="176" t="s">
        <v>38</v>
      </c>
      <c r="O122" s="57"/>
      <c r="P122" s="177">
        <f>O122*H122</f>
        <v>0</v>
      </c>
      <c r="Q122" s="177">
        <v>0.00011</v>
      </c>
      <c r="R122" s="177">
        <f>Q122*H122</f>
        <v>0.17501</v>
      </c>
      <c r="S122" s="177">
        <v>0</v>
      </c>
      <c r="T122" s="178">
        <f>S122*H122</f>
        <v>0</v>
      </c>
      <c r="AR122" s="14" t="s">
        <v>115</v>
      </c>
      <c r="AT122" s="14" t="s">
        <v>110</v>
      </c>
      <c r="AU122" s="14" t="s">
        <v>77</v>
      </c>
      <c r="AY122" s="14" t="s">
        <v>108</v>
      </c>
      <c r="BE122" s="179">
        <f>IF(N122="základní",J122,0)</f>
        <v>0</v>
      </c>
      <c r="BF122" s="179">
        <f>IF(N122="snížená",J122,0)</f>
        <v>0</v>
      </c>
      <c r="BG122" s="179">
        <f>IF(N122="zákl. přenesená",J122,0)</f>
        <v>0</v>
      </c>
      <c r="BH122" s="179">
        <f>IF(N122="sníž. přenesená",J122,0)</f>
        <v>0</v>
      </c>
      <c r="BI122" s="179">
        <f>IF(N122="nulová",J122,0)</f>
        <v>0</v>
      </c>
      <c r="BJ122" s="14" t="s">
        <v>75</v>
      </c>
      <c r="BK122" s="179">
        <f>ROUND(I122*H122,2)</f>
        <v>0</v>
      </c>
      <c r="BL122" s="14" t="s">
        <v>115</v>
      </c>
      <c r="BM122" s="14" t="s">
        <v>200</v>
      </c>
    </row>
    <row r="123" spans="2:51" s="11" customFormat="1" ht="11.25">
      <c r="B123" s="180"/>
      <c r="C123" s="181"/>
      <c r="D123" s="182" t="s">
        <v>117</v>
      </c>
      <c r="E123" s="183" t="s">
        <v>1</v>
      </c>
      <c r="F123" s="184" t="s">
        <v>201</v>
      </c>
      <c r="G123" s="181"/>
      <c r="H123" s="185">
        <v>355</v>
      </c>
      <c r="I123" s="186"/>
      <c r="J123" s="181"/>
      <c r="K123" s="181"/>
      <c r="L123" s="187"/>
      <c r="M123" s="188"/>
      <c r="N123" s="189"/>
      <c r="O123" s="189"/>
      <c r="P123" s="189"/>
      <c r="Q123" s="189"/>
      <c r="R123" s="189"/>
      <c r="S123" s="189"/>
      <c r="T123" s="190"/>
      <c r="AT123" s="191" t="s">
        <v>117</v>
      </c>
      <c r="AU123" s="191" t="s">
        <v>77</v>
      </c>
      <c r="AV123" s="11" t="s">
        <v>77</v>
      </c>
      <c r="AW123" s="11" t="s">
        <v>30</v>
      </c>
      <c r="AX123" s="11" t="s">
        <v>67</v>
      </c>
      <c r="AY123" s="191" t="s">
        <v>108</v>
      </c>
    </row>
    <row r="124" spans="2:51" s="11" customFormat="1" ht="11.25">
      <c r="B124" s="180"/>
      <c r="C124" s="181"/>
      <c r="D124" s="182" t="s">
        <v>117</v>
      </c>
      <c r="E124" s="183" t="s">
        <v>1</v>
      </c>
      <c r="F124" s="184" t="s">
        <v>202</v>
      </c>
      <c r="G124" s="181"/>
      <c r="H124" s="185">
        <v>270</v>
      </c>
      <c r="I124" s="186"/>
      <c r="J124" s="181"/>
      <c r="K124" s="181"/>
      <c r="L124" s="187"/>
      <c r="M124" s="188"/>
      <c r="N124" s="189"/>
      <c r="O124" s="189"/>
      <c r="P124" s="189"/>
      <c r="Q124" s="189"/>
      <c r="R124" s="189"/>
      <c r="S124" s="189"/>
      <c r="T124" s="190"/>
      <c r="AT124" s="191" t="s">
        <v>117</v>
      </c>
      <c r="AU124" s="191" t="s">
        <v>77</v>
      </c>
      <c r="AV124" s="11" t="s">
        <v>77</v>
      </c>
      <c r="AW124" s="11" t="s">
        <v>30</v>
      </c>
      <c r="AX124" s="11" t="s">
        <v>67</v>
      </c>
      <c r="AY124" s="191" t="s">
        <v>108</v>
      </c>
    </row>
    <row r="125" spans="2:51" s="11" customFormat="1" ht="11.25">
      <c r="B125" s="180"/>
      <c r="C125" s="181"/>
      <c r="D125" s="182" t="s">
        <v>117</v>
      </c>
      <c r="E125" s="183" t="s">
        <v>1</v>
      </c>
      <c r="F125" s="184" t="s">
        <v>203</v>
      </c>
      <c r="G125" s="181"/>
      <c r="H125" s="185">
        <v>876</v>
      </c>
      <c r="I125" s="186"/>
      <c r="J125" s="181"/>
      <c r="K125" s="181"/>
      <c r="L125" s="187"/>
      <c r="M125" s="188"/>
      <c r="N125" s="189"/>
      <c r="O125" s="189"/>
      <c r="P125" s="189"/>
      <c r="Q125" s="189"/>
      <c r="R125" s="189"/>
      <c r="S125" s="189"/>
      <c r="T125" s="190"/>
      <c r="AT125" s="191" t="s">
        <v>117</v>
      </c>
      <c r="AU125" s="191" t="s">
        <v>77</v>
      </c>
      <c r="AV125" s="11" t="s">
        <v>77</v>
      </c>
      <c r="AW125" s="11" t="s">
        <v>30</v>
      </c>
      <c r="AX125" s="11" t="s">
        <v>67</v>
      </c>
      <c r="AY125" s="191" t="s">
        <v>108</v>
      </c>
    </row>
    <row r="126" spans="2:51" s="11" customFormat="1" ht="11.25">
      <c r="B126" s="180"/>
      <c r="C126" s="181"/>
      <c r="D126" s="182" t="s">
        <v>117</v>
      </c>
      <c r="E126" s="183" t="s">
        <v>1</v>
      </c>
      <c r="F126" s="184" t="s">
        <v>204</v>
      </c>
      <c r="G126" s="181"/>
      <c r="H126" s="185">
        <v>40</v>
      </c>
      <c r="I126" s="186"/>
      <c r="J126" s="181"/>
      <c r="K126" s="181"/>
      <c r="L126" s="187"/>
      <c r="M126" s="188"/>
      <c r="N126" s="189"/>
      <c r="O126" s="189"/>
      <c r="P126" s="189"/>
      <c r="Q126" s="189"/>
      <c r="R126" s="189"/>
      <c r="S126" s="189"/>
      <c r="T126" s="190"/>
      <c r="AT126" s="191" t="s">
        <v>117</v>
      </c>
      <c r="AU126" s="191" t="s">
        <v>77</v>
      </c>
      <c r="AV126" s="11" t="s">
        <v>77</v>
      </c>
      <c r="AW126" s="11" t="s">
        <v>30</v>
      </c>
      <c r="AX126" s="11" t="s">
        <v>67</v>
      </c>
      <c r="AY126" s="191" t="s">
        <v>108</v>
      </c>
    </row>
    <row r="127" spans="2:51" s="11" customFormat="1" ht="11.25">
      <c r="B127" s="180"/>
      <c r="C127" s="181"/>
      <c r="D127" s="182" t="s">
        <v>117</v>
      </c>
      <c r="E127" s="183" t="s">
        <v>1</v>
      </c>
      <c r="F127" s="184" t="s">
        <v>205</v>
      </c>
      <c r="G127" s="181"/>
      <c r="H127" s="185">
        <v>50</v>
      </c>
      <c r="I127" s="186"/>
      <c r="J127" s="181"/>
      <c r="K127" s="181"/>
      <c r="L127" s="187"/>
      <c r="M127" s="188"/>
      <c r="N127" s="189"/>
      <c r="O127" s="189"/>
      <c r="P127" s="189"/>
      <c r="Q127" s="189"/>
      <c r="R127" s="189"/>
      <c r="S127" s="189"/>
      <c r="T127" s="190"/>
      <c r="AT127" s="191" t="s">
        <v>117</v>
      </c>
      <c r="AU127" s="191" t="s">
        <v>77</v>
      </c>
      <c r="AV127" s="11" t="s">
        <v>77</v>
      </c>
      <c r="AW127" s="11" t="s">
        <v>30</v>
      </c>
      <c r="AX127" s="11" t="s">
        <v>67</v>
      </c>
      <c r="AY127" s="191" t="s">
        <v>108</v>
      </c>
    </row>
    <row r="128" spans="2:51" s="12" customFormat="1" ht="11.25">
      <c r="B128" s="192"/>
      <c r="C128" s="193"/>
      <c r="D128" s="182" t="s">
        <v>117</v>
      </c>
      <c r="E128" s="194" t="s">
        <v>1</v>
      </c>
      <c r="F128" s="195" t="s">
        <v>122</v>
      </c>
      <c r="G128" s="193"/>
      <c r="H128" s="196">
        <v>1591</v>
      </c>
      <c r="I128" s="197"/>
      <c r="J128" s="193"/>
      <c r="K128" s="193"/>
      <c r="L128" s="198"/>
      <c r="M128" s="199"/>
      <c r="N128" s="200"/>
      <c r="O128" s="200"/>
      <c r="P128" s="200"/>
      <c r="Q128" s="200"/>
      <c r="R128" s="200"/>
      <c r="S128" s="200"/>
      <c r="T128" s="201"/>
      <c r="AT128" s="202" t="s">
        <v>117</v>
      </c>
      <c r="AU128" s="202" t="s">
        <v>77</v>
      </c>
      <c r="AV128" s="12" t="s">
        <v>115</v>
      </c>
      <c r="AW128" s="12" t="s">
        <v>30</v>
      </c>
      <c r="AX128" s="12" t="s">
        <v>75</v>
      </c>
      <c r="AY128" s="202" t="s">
        <v>108</v>
      </c>
    </row>
    <row r="129" spans="2:65" s="1" customFormat="1" ht="16.5" customHeight="1">
      <c r="B129" s="31"/>
      <c r="C129" s="168" t="s">
        <v>206</v>
      </c>
      <c r="D129" s="168" t="s">
        <v>110</v>
      </c>
      <c r="E129" s="169" t="s">
        <v>207</v>
      </c>
      <c r="F129" s="170" t="s">
        <v>208</v>
      </c>
      <c r="G129" s="171" t="s">
        <v>113</v>
      </c>
      <c r="H129" s="172">
        <v>113.983</v>
      </c>
      <c r="I129" s="173"/>
      <c r="J129" s="174">
        <f>ROUND(I129*H129,2)</f>
        <v>0</v>
      </c>
      <c r="K129" s="170" t="s">
        <v>114</v>
      </c>
      <c r="L129" s="35"/>
      <c r="M129" s="175" t="s">
        <v>1</v>
      </c>
      <c r="N129" s="176" t="s">
        <v>38</v>
      </c>
      <c r="O129" s="57"/>
      <c r="P129" s="177">
        <f>O129*H129</f>
        <v>0</v>
      </c>
      <c r="Q129" s="177">
        <v>0.00085</v>
      </c>
      <c r="R129" s="177">
        <f>Q129*H129</f>
        <v>0.09688555</v>
      </c>
      <c r="S129" s="177">
        <v>0</v>
      </c>
      <c r="T129" s="178">
        <f>S129*H129</f>
        <v>0</v>
      </c>
      <c r="AR129" s="14" t="s">
        <v>115</v>
      </c>
      <c r="AT129" s="14" t="s">
        <v>110</v>
      </c>
      <c r="AU129" s="14" t="s">
        <v>77</v>
      </c>
      <c r="AY129" s="14" t="s">
        <v>108</v>
      </c>
      <c r="BE129" s="179">
        <f>IF(N129="základní",J129,0)</f>
        <v>0</v>
      </c>
      <c r="BF129" s="179">
        <f>IF(N129="snížená",J129,0)</f>
        <v>0</v>
      </c>
      <c r="BG129" s="179">
        <f>IF(N129="zákl. přenesená",J129,0)</f>
        <v>0</v>
      </c>
      <c r="BH129" s="179">
        <f>IF(N129="sníž. přenesená",J129,0)</f>
        <v>0</v>
      </c>
      <c r="BI129" s="179">
        <f>IF(N129="nulová",J129,0)</f>
        <v>0</v>
      </c>
      <c r="BJ129" s="14" t="s">
        <v>75</v>
      </c>
      <c r="BK129" s="179">
        <f>ROUND(I129*H129,2)</f>
        <v>0</v>
      </c>
      <c r="BL129" s="14" t="s">
        <v>115</v>
      </c>
      <c r="BM129" s="14" t="s">
        <v>209</v>
      </c>
    </row>
    <row r="130" spans="2:51" s="11" customFormat="1" ht="11.25">
      <c r="B130" s="180"/>
      <c r="C130" s="181"/>
      <c r="D130" s="182" t="s">
        <v>117</v>
      </c>
      <c r="E130" s="183" t="s">
        <v>1</v>
      </c>
      <c r="F130" s="184" t="s">
        <v>210</v>
      </c>
      <c r="G130" s="181"/>
      <c r="H130" s="185">
        <v>12</v>
      </c>
      <c r="I130" s="186"/>
      <c r="J130" s="181"/>
      <c r="K130" s="181"/>
      <c r="L130" s="187"/>
      <c r="M130" s="188"/>
      <c r="N130" s="189"/>
      <c r="O130" s="189"/>
      <c r="P130" s="189"/>
      <c r="Q130" s="189"/>
      <c r="R130" s="189"/>
      <c r="S130" s="189"/>
      <c r="T130" s="190"/>
      <c r="AT130" s="191" t="s">
        <v>117</v>
      </c>
      <c r="AU130" s="191" t="s">
        <v>77</v>
      </c>
      <c r="AV130" s="11" t="s">
        <v>77</v>
      </c>
      <c r="AW130" s="11" t="s">
        <v>30</v>
      </c>
      <c r="AX130" s="11" t="s">
        <v>67</v>
      </c>
      <c r="AY130" s="191" t="s">
        <v>108</v>
      </c>
    </row>
    <row r="131" spans="2:51" s="11" customFormat="1" ht="11.25">
      <c r="B131" s="180"/>
      <c r="C131" s="181"/>
      <c r="D131" s="182" t="s">
        <v>117</v>
      </c>
      <c r="E131" s="183" t="s">
        <v>1</v>
      </c>
      <c r="F131" s="184" t="s">
        <v>211</v>
      </c>
      <c r="G131" s="181"/>
      <c r="H131" s="185">
        <v>14.4</v>
      </c>
      <c r="I131" s="186"/>
      <c r="J131" s="181"/>
      <c r="K131" s="181"/>
      <c r="L131" s="187"/>
      <c r="M131" s="188"/>
      <c r="N131" s="189"/>
      <c r="O131" s="189"/>
      <c r="P131" s="189"/>
      <c r="Q131" s="189"/>
      <c r="R131" s="189"/>
      <c r="S131" s="189"/>
      <c r="T131" s="190"/>
      <c r="AT131" s="191" t="s">
        <v>117</v>
      </c>
      <c r="AU131" s="191" t="s">
        <v>77</v>
      </c>
      <c r="AV131" s="11" t="s">
        <v>77</v>
      </c>
      <c r="AW131" s="11" t="s">
        <v>30</v>
      </c>
      <c r="AX131" s="11" t="s">
        <v>67</v>
      </c>
      <c r="AY131" s="191" t="s">
        <v>108</v>
      </c>
    </row>
    <row r="132" spans="2:51" s="11" customFormat="1" ht="11.25">
      <c r="B132" s="180"/>
      <c r="C132" s="181"/>
      <c r="D132" s="182" t="s">
        <v>117</v>
      </c>
      <c r="E132" s="183" t="s">
        <v>1</v>
      </c>
      <c r="F132" s="184" t="s">
        <v>212</v>
      </c>
      <c r="G132" s="181"/>
      <c r="H132" s="185">
        <v>87.583</v>
      </c>
      <c r="I132" s="186"/>
      <c r="J132" s="181"/>
      <c r="K132" s="181"/>
      <c r="L132" s="187"/>
      <c r="M132" s="188"/>
      <c r="N132" s="189"/>
      <c r="O132" s="189"/>
      <c r="P132" s="189"/>
      <c r="Q132" s="189"/>
      <c r="R132" s="189"/>
      <c r="S132" s="189"/>
      <c r="T132" s="190"/>
      <c r="AT132" s="191" t="s">
        <v>117</v>
      </c>
      <c r="AU132" s="191" t="s">
        <v>77</v>
      </c>
      <c r="AV132" s="11" t="s">
        <v>77</v>
      </c>
      <c r="AW132" s="11" t="s">
        <v>30</v>
      </c>
      <c r="AX132" s="11" t="s">
        <v>67</v>
      </c>
      <c r="AY132" s="191" t="s">
        <v>108</v>
      </c>
    </row>
    <row r="133" spans="2:51" s="12" customFormat="1" ht="11.25">
      <c r="B133" s="192"/>
      <c r="C133" s="193"/>
      <c r="D133" s="182" t="s">
        <v>117</v>
      </c>
      <c r="E133" s="194" t="s">
        <v>1</v>
      </c>
      <c r="F133" s="195" t="s">
        <v>122</v>
      </c>
      <c r="G133" s="193"/>
      <c r="H133" s="196">
        <v>113.983</v>
      </c>
      <c r="I133" s="197"/>
      <c r="J133" s="193"/>
      <c r="K133" s="193"/>
      <c r="L133" s="198"/>
      <c r="M133" s="199"/>
      <c r="N133" s="200"/>
      <c r="O133" s="200"/>
      <c r="P133" s="200"/>
      <c r="Q133" s="200"/>
      <c r="R133" s="200"/>
      <c r="S133" s="200"/>
      <c r="T133" s="201"/>
      <c r="AT133" s="202" t="s">
        <v>117</v>
      </c>
      <c r="AU133" s="202" t="s">
        <v>77</v>
      </c>
      <c r="AV133" s="12" t="s">
        <v>115</v>
      </c>
      <c r="AW133" s="12" t="s">
        <v>30</v>
      </c>
      <c r="AX133" s="12" t="s">
        <v>75</v>
      </c>
      <c r="AY133" s="202" t="s">
        <v>108</v>
      </c>
    </row>
    <row r="134" spans="2:65" s="1" customFormat="1" ht="16.5" customHeight="1">
      <c r="B134" s="31"/>
      <c r="C134" s="168" t="s">
        <v>213</v>
      </c>
      <c r="D134" s="168" t="s">
        <v>110</v>
      </c>
      <c r="E134" s="169" t="s">
        <v>214</v>
      </c>
      <c r="F134" s="170" t="s">
        <v>215</v>
      </c>
      <c r="G134" s="171" t="s">
        <v>199</v>
      </c>
      <c r="H134" s="172">
        <v>1591</v>
      </c>
      <c r="I134" s="173"/>
      <c r="J134" s="174">
        <f>ROUND(I134*H134,2)</f>
        <v>0</v>
      </c>
      <c r="K134" s="170" t="s">
        <v>125</v>
      </c>
      <c r="L134" s="35"/>
      <c r="M134" s="175" t="s">
        <v>1</v>
      </c>
      <c r="N134" s="176" t="s">
        <v>38</v>
      </c>
      <c r="O134" s="57"/>
      <c r="P134" s="177">
        <f>O134*H134</f>
        <v>0</v>
      </c>
      <c r="Q134" s="177">
        <v>0</v>
      </c>
      <c r="R134" s="177">
        <f>Q134*H134</f>
        <v>0</v>
      </c>
      <c r="S134" s="177">
        <v>0</v>
      </c>
      <c r="T134" s="178">
        <f>S134*H134</f>
        <v>0</v>
      </c>
      <c r="AR134" s="14" t="s">
        <v>115</v>
      </c>
      <c r="AT134" s="14" t="s">
        <v>110</v>
      </c>
      <c r="AU134" s="14" t="s">
        <v>77</v>
      </c>
      <c r="AY134" s="14" t="s">
        <v>108</v>
      </c>
      <c r="BE134" s="179">
        <f>IF(N134="základní",J134,0)</f>
        <v>0</v>
      </c>
      <c r="BF134" s="179">
        <f>IF(N134="snížená",J134,0)</f>
        <v>0</v>
      </c>
      <c r="BG134" s="179">
        <f>IF(N134="zákl. přenesená",J134,0)</f>
        <v>0</v>
      </c>
      <c r="BH134" s="179">
        <f>IF(N134="sníž. přenesená",J134,0)</f>
        <v>0</v>
      </c>
      <c r="BI134" s="179">
        <f>IF(N134="nulová",J134,0)</f>
        <v>0</v>
      </c>
      <c r="BJ134" s="14" t="s">
        <v>75</v>
      </c>
      <c r="BK134" s="179">
        <f>ROUND(I134*H134,2)</f>
        <v>0</v>
      </c>
      <c r="BL134" s="14" t="s">
        <v>115</v>
      </c>
      <c r="BM134" s="14" t="s">
        <v>216</v>
      </c>
    </row>
    <row r="135" spans="2:65" s="1" customFormat="1" ht="16.5" customHeight="1">
      <c r="B135" s="31"/>
      <c r="C135" s="168" t="s">
        <v>217</v>
      </c>
      <c r="D135" s="168" t="s">
        <v>110</v>
      </c>
      <c r="E135" s="169" t="s">
        <v>218</v>
      </c>
      <c r="F135" s="170" t="s">
        <v>219</v>
      </c>
      <c r="G135" s="171" t="s">
        <v>113</v>
      </c>
      <c r="H135" s="172">
        <v>113.983</v>
      </c>
      <c r="I135" s="173"/>
      <c r="J135" s="174">
        <f>ROUND(I135*H135,2)</f>
        <v>0</v>
      </c>
      <c r="K135" s="170" t="s">
        <v>125</v>
      </c>
      <c r="L135" s="35"/>
      <c r="M135" s="175" t="s">
        <v>1</v>
      </c>
      <c r="N135" s="176" t="s">
        <v>38</v>
      </c>
      <c r="O135" s="57"/>
      <c r="P135" s="177">
        <f>O135*H135</f>
        <v>0</v>
      </c>
      <c r="Q135" s="177">
        <v>1E-05</v>
      </c>
      <c r="R135" s="177">
        <f>Q135*H135</f>
        <v>0.00113983</v>
      </c>
      <c r="S135" s="177">
        <v>0</v>
      </c>
      <c r="T135" s="178">
        <f>S135*H135</f>
        <v>0</v>
      </c>
      <c r="AR135" s="14" t="s">
        <v>115</v>
      </c>
      <c r="AT135" s="14" t="s">
        <v>110</v>
      </c>
      <c r="AU135" s="14" t="s">
        <v>77</v>
      </c>
      <c r="AY135" s="14" t="s">
        <v>108</v>
      </c>
      <c r="BE135" s="179">
        <f>IF(N135="základní",J135,0)</f>
        <v>0</v>
      </c>
      <c r="BF135" s="179">
        <f>IF(N135="snížená",J135,0)</f>
        <v>0</v>
      </c>
      <c r="BG135" s="179">
        <f>IF(N135="zákl. přenesená",J135,0)</f>
        <v>0</v>
      </c>
      <c r="BH135" s="179">
        <f>IF(N135="sníž. přenesená",J135,0)</f>
        <v>0</v>
      </c>
      <c r="BI135" s="179">
        <f>IF(N135="nulová",J135,0)</f>
        <v>0</v>
      </c>
      <c r="BJ135" s="14" t="s">
        <v>75</v>
      </c>
      <c r="BK135" s="179">
        <f>ROUND(I135*H135,2)</f>
        <v>0</v>
      </c>
      <c r="BL135" s="14" t="s">
        <v>115</v>
      </c>
      <c r="BM135" s="14" t="s">
        <v>220</v>
      </c>
    </row>
    <row r="136" spans="2:65" s="1" customFormat="1" ht="16.5" customHeight="1">
      <c r="B136" s="31"/>
      <c r="C136" s="168" t="s">
        <v>7</v>
      </c>
      <c r="D136" s="168" t="s">
        <v>110</v>
      </c>
      <c r="E136" s="169" t="s">
        <v>221</v>
      </c>
      <c r="F136" s="170" t="s">
        <v>222</v>
      </c>
      <c r="G136" s="171" t="s">
        <v>199</v>
      </c>
      <c r="H136" s="172">
        <v>679.5</v>
      </c>
      <c r="I136" s="173"/>
      <c r="J136" s="174">
        <f>ROUND(I136*H136,2)</f>
        <v>0</v>
      </c>
      <c r="K136" s="170" t="s">
        <v>114</v>
      </c>
      <c r="L136" s="35"/>
      <c r="M136" s="175" t="s">
        <v>1</v>
      </c>
      <c r="N136" s="176" t="s">
        <v>38</v>
      </c>
      <c r="O136" s="57"/>
      <c r="P136" s="177">
        <f>O136*H136</f>
        <v>0</v>
      </c>
      <c r="Q136" s="177">
        <v>0</v>
      </c>
      <c r="R136" s="177">
        <f>Q136*H136</f>
        <v>0</v>
      </c>
      <c r="S136" s="177">
        <v>0</v>
      </c>
      <c r="T136" s="178">
        <f>S136*H136</f>
        <v>0</v>
      </c>
      <c r="AR136" s="14" t="s">
        <v>115</v>
      </c>
      <c r="AT136" s="14" t="s">
        <v>110</v>
      </c>
      <c r="AU136" s="14" t="s">
        <v>77</v>
      </c>
      <c r="AY136" s="14" t="s">
        <v>108</v>
      </c>
      <c r="BE136" s="179">
        <f>IF(N136="základní",J136,0)</f>
        <v>0</v>
      </c>
      <c r="BF136" s="179">
        <f>IF(N136="snížená",J136,0)</f>
        <v>0</v>
      </c>
      <c r="BG136" s="179">
        <f>IF(N136="zákl. přenesená",J136,0)</f>
        <v>0</v>
      </c>
      <c r="BH136" s="179">
        <f>IF(N136="sníž. přenesená",J136,0)</f>
        <v>0</v>
      </c>
      <c r="BI136" s="179">
        <f>IF(N136="nulová",J136,0)</f>
        <v>0</v>
      </c>
      <c r="BJ136" s="14" t="s">
        <v>75</v>
      </c>
      <c r="BK136" s="179">
        <f>ROUND(I136*H136,2)</f>
        <v>0</v>
      </c>
      <c r="BL136" s="14" t="s">
        <v>115</v>
      </c>
      <c r="BM136" s="14" t="s">
        <v>223</v>
      </c>
    </row>
    <row r="137" spans="2:51" s="11" customFormat="1" ht="11.25">
      <c r="B137" s="180"/>
      <c r="C137" s="181"/>
      <c r="D137" s="182" t="s">
        <v>117</v>
      </c>
      <c r="E137" s="183" t="s">
        <v>1</v>
      </c>
      <c r="F137" s="184" t="s">
        <v>224</v>
      </c>
      <c r="G137" s="181"/>
      <c r="H137" s="185">
        <v>550</v>
      </c>
      <c r="I137" s="186"/>
      <c r="J137" s="181"/>
      <c r="K137" s="181"/>
      <c r="L137" s="187"/>
      <c r="M137" s="188"/>
      <c r="N137" s="189"/>
      <c r="O137" s="189"/>
      <c r="P137" s="189"/>
      <c r="Q137" s="189"/>
      <c r="R137" s="189"/>
      <c r="S137" s="189"/>
      <c r="T137" s="190"/>
      <c r="AT137" s="191" t="s">
        <v>117</v>
      </c>
      <c r="AU137" s="191" t="s">
        <v>77</v>
      </c>
      <c r="AV137" s="11" t="s">
        <v>77</v>
      </c>
      <c r="AW137" s="11" t="s">
        <v>30</v>
      </c>
      <c r="AX137" s="11" t="s">
        <v>67</v>
      </c>
      <c r="AY137" s="191" t="s">
        <v>108</v>
      </c>
    </row>
    <row r="138" spans="2:51" s="11" customFormat="1" ht="11.25">
      <c r="B138" s="180"/>
      <c r="C138" s="181"/>
      <c r="D138" s="182" t="s">
        <v>117</v>
      </c>
      <c r="E138" s="183" t="s">
        <v>1</v>
      </c>
      <c r="F138" s="184" t="s">
        <v>225</v>
      </c>
      <c r="G138" s="181"/>
      <c r="H138" s="185">
        <v>129.5</v>
      </c>
      <c r="I138" s="186"/>
      <c r="J138" s="181"/>
      <c r="K138" s="181"/>
      <c r="L138" s="187"/>
      <c r="M138" s="188"/>
      <c r="N138" s="189"/>
      <c r="O138" s="189"/>
      <c r="P138" s="189"/>
      <c r="Q138" s="189"/>
      <c r="R138" s="189"/>
      <c r="S138" s="189"/>
      <c r="T138" s="190"/>
      <c r="AT138" s="191" t="s">
        <v>117</v>
      </c>
      <c r="AU138" s="191" t="s">
        <v>77</v>
      </c>
      <c r="AV138" s="11" t="s">
        <v>77</v>
      </c>
      <c r="AW138" s="11" t="s">
        <v>30</v>
      </c>
      <c r="AX138" s="11" t="s">
        <v>67</v>
      </c>
      <c r="AY138" s="191" t="s">
        <v>108</v>
      </c>
    </row>
    <row r="139" spans="2:51" s="12" customFormat="1" ht="11.25">
      <c r="B139" s="192"/>
      <c r="C139" s="193"/>
      <c r="D139" s="182" t="s">
        <v>117</v>
      </c>
      <c r="E139" s="194" t="s">
        <v>1</v>
      </c>
      <c r="F139" s="195" t="s">
        <v>122</v>
      </c>
      <c r="G139" s="193"/>
      <c r="H139" s="196">
        <v>679.5</v>
      </c>
      <c r="I139" s="197"/>
      <c r="J139" s="193"/>
      <c r="K139" s="193"/>
      <c r="L139" s="198"/>
      <c r="M139" s="199"/>
      <c r="N139" s="200"/>
      <c r="O139" s="200"/>
      <c r="P139" s="200"/>
      <c r="Q139" s="200"/>
      <c r="R139" s="200"/>
      <c r="S139" s="200"/>
      <c r="T139" s="201"/>
      <c r="AT139" s="202" t="s">
        <v>117</v>
      </c>
      <c r="AU139" s="202" t="s">
        <v>77</v>
      </c>
      <c r="AV139" s="12" t="s">
        <v>115</v>
      </c>
      <c r="AW139" s="12" t="s">
        <v>30</v>
      </c>
      <c r="AX139" s="12" t="s">
        <v>75</v>
      </c>
      <c r="AY139" s="202" t="s">
        <v>108</v>
      </c>
    </row>
    <row r="140" spans="2:65" s="1" customFormat="1" ht="16.5" customHeight="1">
      <c r="B140" s="31"/>
      <c r="C140" s="168" t="s">
        <v>226</v>
      </c>
      <c r="D140" s="168" t="s">
        <v>110</v>
      </c>
      <c r="E140" s="169" t="s">
        <v>227</v>
      </c>
      <c r="F140" s="170" t="s">
        <v>228</v>
      </c>
      <c r="G140" s="171" t="s">
        <v>199</v>
      </c>
      <c r="H140" s="172">
        <v>150</v>
      </c>
      <c r="I140" s="173"/>
      <c r="J140" s="174">
        <f>ROUND(I140*H140,2)</f>
        <v>0</v>
      </c>
      <c r="K140" s="170" t="s">
        <v>125</v>
      </c>
      <c r="L140" s="35"/>
      <c r="M140" s="175" t="s">
        <v>1</v>
      </c>
      <c r="N140" s="176" t="s">
        <v>38</v>
      </c>
      <c r="O140" s="57"/>
      <c r="P140" s="177">
        <f>O140*H140</f>
        <v>0</v>
      </c>
      <c r="Q140" s="177">
        <v>1E-05</v>
      </c>
      <c r="R140" s="177">
        <f>Q140*H140</f>
        <v>0.0015</v>
      </c>
      <c r="S140" s="177">
        <v>0</v>
      </c>
      <c r="T140" s="178">
        <f>S140*H140</f>
        <v>0</v>
      </c>
      <c r="AR140" s="14" t="s">
        <v>115</v>
      </c>
      <c r="AT140" s="14" t="s">
        <v>110</v>
      </c>
      <c r="AU140" s="14" t="s">
        <v>77</v>
      </c>
      <c r="AY140" s="14" t="s">
        <v>108</v>
      </c>
      <c r="BE140" s="179">
        <f>IF(N140="základní",J140,0)</f>
        <v>0</v>
      </c>
      <c r="BF140" s="179">
        <f>IF(N140="snížená",J140,0)</f>
        <v>0</v>
      </c>
      <c r="BG140" s="179">
        <f>IF(N140="zákl. přenesená",J140,0)</f>
        <v>0</v>
      </c>
      <c r="BH140" s="179">
        <f>IF(N140="sníž. přenesená",J140,0)</f>
        <v>0</v>
      </c>
      <c r="BI140" s="179">
        <f>IF(N140="nulová",J140,0)</f>
        <v>0</v>
      </c>
      <c r="BJ140" s="14" t="s">
        <v>75</v>
      </c>
      <c r="BK140" s="179">
        <f>ROUND(I140*H140,2)</f>
        <v>0</v>
      </c>
      <c r="BL140" s="14" t="s">
        <v>115</v>
      </c>
      <c r="BM140" s="14" t="s">
        <v>229</v>
      </c>
    </row>
    <row r="141" spans="2:51" s="11" customFormat="1" ht="11.25">
      <c r="B141" s="180"/>
      <c r="C141" s="181"/>
      <c r="D141" s="182" t="s">
        <v>117</v>
      </c>
      <c r="E141" s="183" t="s">
        <v>1</v>
      </c>
      <c r="F141" s="184" t="s">
        <v>230</v>
      </c>
      <c r="G141" s="181"/>
      <c r="H141" s="185">
        <v>150</v>
      </c>
      <c r="I141" s="186"/>
      <c r="J141" s="181"/>
      <c r="K141" s="181"/>
      <c r="L141" s="187"/>
      <c r="M141" s="188"/>
      <c r="N141" s="189"/>
      <c r="O141" s="189"/>
      <c r="P141" s="189"/>
      <c r="Q141" s="189"/>
      <c r="R141" s="189"/>
      <c r="S141" s="189"/>
      <c r="T141" s="190"/>
      <c r="AT141" s="191" t="s">
        <v>117</v>
      </c>
      <c r="AU141" s="191" t="s">
        <v>77</v>
      </c>
      <c r="AV141" s="11" t="s">
        <v>77</v>
      </c>
      <c r="AW141" s="11" t="s">
        <v>30</v>
      </c>
      <c r="AX141" s="11" t="s">
        <v>75</v>
      </c>
      <c r="AY141" s="191" t="s">
        <v>108</v>
      </c>
    </row>
    <row r="142" spans="2:65" s="1" customFormat="1" ht="16.5" customHeight="1">
      <c r="B142" s="31"/>
      <c r="C142" s="168" t="s">
        <v>231</v>
      </c>
      <c r="D142" s="168" t="s">
        <v>110</v>
      </c>
      <c r="E142" s="169" t="s">
        <v>232</v>
      </c>
      <c r="F142" s="170" t="s">
        <v>233</v>
      </c>
      <c r="G142" s="171" t="s">
        <v>199</v>
      </c>
      <c r="H142" s="172">
        <v>679.5</v>
      </c>
      <c r="I142" s="173"/>
      <c r="J142" s="174">
        <f>ROUND(I142*H142,2)</f>
        <v>0</v>
      </c>
      <c r="K142" s="170" t="s">
        <v>114</v>
      </c>
      <c r="L142" s="35"/>
      <c r="M142" s="175" t="s">
        <v>1</v>
      </c>
      <c r="N142" s="176" t="s">
        <v>38</v>
      </c>
      <c r="O142" s="57"/>
      <c r="P142" s="177">
        <f>O142*H142</f>
        <v>0</v>
      </c>
      <c r="Q142" s="177">
        <v>9E-05</v>
      </c>
      <c r="R142" s="177">
        <f>Q142*H142</f>
        <v>0.061155</v>
      </c>
      <c r="S142" s="177">
        <v>0</v>
      </c>
      <c r="T142" s="178">
        <f>S142*H142</f>
        <v>0</v>
      </c>
      <c r="AR142" s="14" t="s">
        <v>115</v>
      </c>
      <c r="AT142" s="14" t="s">
        <v>110</v>
      </c>
      <c r="AU142" s="14" t="s">
        <v>77</v>
      </c>
      <c r="AY142" s="14" t="s">
        <v>108</v>
      </c>
      <c r="BE142" s="179">
        <f>IF(N142="základní",J142,0)</f>
        <v>0</v>
      </c>
      <c r="BF142" s="179">
        <f>IF(N142="snížená",J142,0)</f>
        <v>0</v>
      </c>
      <c r="BG142" s="179">
        <f>IF(N142="zákl. přenesená",J142,0)</f>
        <v>0</v>
      </c>
      <c r="BH142" s="179">
        <f>IF(N142="sníž. přenesená",J142,0)</f>
        <v>0</v>
      </c>
      <c r="BI142" s="179">
        <f>IF(N142="nulová",J142,0)</f>
        <v>0</v>
      </c>
      <c r="BJ142" s="14" t="s">
        <v>75</v>
      </c>
      <c r="BK142" s="179">
        <f>ROUND(I142*H142,2)</f>
        <v>0</v>
      </c>
      <c r="BL142" s="14" t="s">
        <v>115</v>
      </c>
      <c r="BM142" s="14" t="s">
        <v>234</v>
      </c>
    </row>
    <row r="143" spans="2:65" s="1" customFormat="1" ht="16.5" customHeight="1">
      <c r="B143" s="31"/>
      <c r="C143" s="168" t="s">
        <v>235</v>
      </c>
      <c r="D143" s="168" t="s">
        <v>110</v>
      </c>
      <c r="E143" s="169" t="s">
        <v>236</v>
      </c>
      <c r="F143" s="170" t="s">
        <v>237</v>
      </c>
      <c r="G143" s="171" t="s">
        <v>199</v>
      </c>
      <c r="H143" s="172">
        <v>150</v>
      </c>
      <c r="I143" s="173"/>
      <c r="J143" s="174">
        <f>ROUND(I143*H143,2)</f>
        <v>0</v>
      </c>
      <c r="K143" s="170" t="s">
        <v>125</v>
      </c>
      <c r="L143" s="35"/>
      <c r="M143" s="175" t="s">
        <v>1</v>
      </c>
      <c r="N143" s="176" t="s">
        <v>38</v>
      </c>
      <c r="O143" s="57"/>
      <c r="P143" s="177">
        <f>O143*H143</f>
        <v>0</v>
      </c>
      <c r="Q143" s="177">
        <v>0.00034</v>
      </c>
      <c r="R143" s="177">
        <f>Q143*H143</f>
        <v>0.051000000000000004</v>
      </c>
      <c r="S143" s="177">
        <v>0</v>
      </c>
      <c r="T143" s="178">
        <f>S143*H143</f>
        <v>0</v>
      </c>
      <c r="AR143" s="14" t="s">
        <v>115</v>
      </c>
      <c r="AT143" s="14" t="s">
        <v>110</v>
      </c>
      <c r="AU143" s="14" t="s">
        <v>77</v>
      </c>
      <c r="AY143" s="14" t="s">
        <v>108</v>
      </c>
      <c r="BE143" s="179">
        <f>IF(N143="základní",J143,0)</f>
        <v>0</v>
      </c>
      <c r="BF143" s="179">
        <f>IF(N143="snížená",J143,0)</f>
        <v>0</v>
      </c>
      <c r="BG143" s="179">
        <f>IF(N143="zákl. přenesená",J143,0)</f>
        <v>0</v>
      </c>
      <c r="BH143" s="179">
        <f>IF(N143="sníž. přenesená",J143,0)</f>
        <v>0</v>
      </c>
      <c r="BI143" s="179">
        <f>IF(N143="nulová",J143,0)</f>
        <v>0</v>
      </c>
      <c r="BJ143" s="14" t="s">
        <v>75</v>
      </c>
      <c r="BK143" s="179">
        <f>ROUND(I143*H143,2)</f>
        <v>0</v>
      </c>
      <c r="BL143" s="14" t="s">
        <v>115</v>
      </c>
      <c r="BM143" s="14" t="s">
        <v>238</v>
      </c>
    </row>
    <row r="144" spans="2:65" s="1" customFormat="1" ht="16.5" customHeight="1">
      <c r="B144" s="31"/>
      <c r="C144" s="168" t="s">
        <v>239</v>
      </c>
      <c r="D144" s="168" t="s">
        <v>110</v>
      </c>
      <c r="E144" s="169" t="s">
        <v>240</v>
      </c>
      <c r="F144" s="170" t="s">
        <v>241</v>
      </c>
      <c r="G144" s="171" t="s">
        <v>186</v>
      </c>
      <c r="H144" s="172">
        <v>40</v>
      </c>
      <c r="I144" s="173"/>
      <c r="J144" s="174">
        <f>ROUND(I144*H144,2)</f>
        <v>0</v>
      </c>
      <c r="K144" s="170" t="s">
        <v>114</v>
      </c>
      <c r="L144" s="35"/>
      <c r="M144" s="175" t="s">
        <v>1</v>
      </c>
      <c r="N144" s="176" t="s">
        <v>38</v>
      </c>
      <c r="O144" s="57"/>
      <c r="P144" s="177">
        <f>O144*H144</f>
        <v>0</v>
      </c>
      <c r="Q144" s="177">
        <v>1.61679</v>
      </c>
      <c r="R144" s="177">
        <f>Q144*H144</f>
        <v>64.6716</v>
      </c>
      <c r="S144" s="177">
        <v>0</v>
      </c>
      <c r="T144" s="178">
        <f>S144*H144</f>
        <v>0</v>
      </c>
      <c r="AR144" s="14" t="s">
        <v>115</v>
      </c>
      <c r="AT144" s="14" t="s">
        <v>110</v>
      </c>
      <c r="AU144" s="14" t="s">
        <v>77</v>
      </c>
      <c r="AY144" s="14" t="s">
        <v>108</v>
      </c>
      <c r="BE144" s="179">
        <f>IF(N144="základní",J144,0)</f>
        <v>0</v>
      </c>
      <c r="BF144" s="179">
        <f>IF(N144="snížená",J144,0)</f>
        <v>0</v>
      </c>
      <c r="BG144" s="179">
        <f>IF(N144="zákl. přenesená",J144,0)</f>
        <v>0</v>
      </c>
      <c r="BH144" s="179">
        <f>IF(N144="sníž. přenesená",J144,0)</f>
        <v>0</v>
      </c>
      <c r="BI144" s="179">
        <f>IF(N144="nulová",J144,0)</f>
        <v>0</v>
      </c>
      <c r="BJ144" s="14" t="s">
        <v>75</v>
      </c>
      <c r="BK144" s="179">
        <f>ROUND(I144*H144,2)</f>
        <v>0</v>
      </c>
      <c r="BL144" s="14" t="s">
        <v>115</v>
      </c>
      <c r="BM144" s="14" t="s">
        <v>242</v>
      </c>
    </row>
    <row r="145" spans="2:51" s="11" customFormat="1" ht="11.25">
      <c r="B145" s="180"/>
      <c r="C145" s="181"/>
      <c r="D145" s="182" t="s">
        <v>117</v>
      </c>
      <c r="E145" s="183" t="s">
        <v>1</v>
      </c>
      <c r="F145" s="184" t="s">
        <v>243</v>
      </c>
      <c r="G145" s="181"/>
      <c r="H145" s="185">
        <v>40</v>
      </c>
      <c r="I145" s="186"/>
      <c r="J145" s="181"/>
      <c r="K145" s="181"/>
      <c r="L145" s="187"/>
      <c r="M145" s="188"/>
      <c r="N145" s="189"/>
      <c r="O145" s="189"/>
      <c r="P145" s="189"/>
      <c r="Q145" s="189"/>
      <c r="R145" s="189"/>
      <c r="S145" s="189"/>
      <c r="T145" s="190"/>
      <c r="AT145" s="191" t="s">
        <v>117</v>
      </c>
      <c r="AU145" s="191" t="s">
        <v>77</v>
      </c>
      <c r="AV145" s="11" t="s">
        <v>77</v>
      </c>
      <c r="AW145" s="11" t="s">
        <v>30</v>
      </c>
      <c r="AX145" s="11" t="s">
        <v>75</v>
      </c>
      <c r="AY145" s="191" t="s">
        <v>108</v>
      </c>
    </row>
    <row r="146" spans="2:65" s="1" customFormat="1" ht="16.5" customHeight="1">
      <c r="B146" s="31"/>
      <c r="C146" s="168" t="s">
        <v>244</v>
      </c>
      <c r="D146" s="168" t="s">
        <v>110</v>
      </c>
      <c r="E146" s="169" t="s">
        <v>245</v>
      </c>
      <c r="F146" s="170" t="s">
        <v>246</v>
      </c>
      <c r="G146" s="171" t="s">
        <v>199</v>
      </c>
      <c r="H146" s="172">
        <v>145</v>
      </c>
      <c r="I146" s="173"/>
      <c r="J146" s="174">
        <f>ROUND(I146*H146,2)</f>
        <v>0</v>
      </c>
      <c r="K146" s="170" t="s">
        <v>125</v>
      </c>
      <c r="L146" s="35"/>
      <c r="M146" s="175" t="s">
        <v>1</v>
      </c>
      <c r="N146" s="176" t="s">
        <v>38</v>
      </c>
      <c r="O146" s="57"/>
      <c r="P146" s="177">
        <f>O146*H146</f>
        <v>0</v>
      </c>
      <c r="Q146" s="177">
        <v>0</v>
      </c>
      <c r="R146" s="177">
        <f>Q146*H146</f>
        <v>0</v>
      </c>
      <c r="S146" s="177">
        <v>0.324</v>
      </c>
      <c r="T146" s="178">
        <f>S146*H146</f>
        <v>46.980000000000004</v>
      </c>
      <c r="AR146" s="14" t="s">
        <v>115</v>
      </c>
      <c r="AT146" s="14" t="s">
        <v>110</v>
      </c>
      <c r="AU146" s="14" t="s">
        <v>77</v>
      </c>
      <c r="AY146" s="14" t="s">
        <v>108</v>
      </c>
      <c r="BE146" s="179">
        <f>IF(N146="základní",J146,0)</f>
        <v>0</v>
      </c>
      <c r="BF146" s="179">
        <f>IF(N146="snížená",J146,0)</f>
        <v>0</v>
      </c>
      <c r="BG146" s="179">
        <f>IF(N146="zákl. přenesená",J146,0)</f>
        <v>0</v>
      </c>
      <c r="BH146" s="179">
        <f>IF(N146="sníž. přenesená",J146,0)</f>
        <v>0</v>
      </c>
      <c r="BI146" s="179">
        <f>IF(N146="nulová",J146,0)</f>
        <v>0</v>
      </c>
      <c r="BJ146" s="14" t="s">
        <v>75</v>
      </c>
      <c r="BK146" s="179">
        <f>ROUND(I146*H146,2)</f>
        <v>0</v>
      </c>
      <c r="BL146" s="14" t="s">
        <v>115</v>
      </c>
      <c r="BM146" s="14" t="s">
        <v>247</v>
      </c>
    </row>
    <row r="147" spans="2:51" s="11" customFormat="1" ht="11.25">
      <c r="B147" s="180"/>
      <c r="C147" s="181"/>
      <c r="D147" s="182" t="s">
        <v>117</v>
      </c>
      <c r="E147" s="183" t="s">
        <v>1</v>
      </c>
      <c r="F147" s="184" t="s">
        <v>248</v>
      </c>
      <c r="G147" s="181"/>
      <c r="H147" s="185">
        <v>145</v>
      </c>
      <c r="I147" s="186"/>
      <c r="J147" s="181"/>
      <c r="K147" s="181"/>
      <c r="L147" s="187"/>
      <c r="M147" s="188"/>
      <c r="N147" s="189"/>
      <c r="O147" s="189"/>
      <c r="P147" s="189"/>
      <c r="Q147" s="189"/>
      <c r="R147" s="189"/>
      <c r="S147" s="189"/>
      <c r="T147" s="190"/>
      <c r="AT147" s="191" t="s">
        <v>117</v>
      </c>
      <c r="AU147" s="191" t="s">
        <v>77</v>
      </c>
      <c r="AV147" s="11" t="s">
        <v>77</v>
      </c>
      <c r="AW147" s="11" t="s">
        <v>30</v>
      </c>
      <c r="AX147" s="11" t="s">
        <v>75</v>
      </c>
      <c r="AY147" s="191" t="s">
        <v>108</v>
      </c>
    </row>
    <row r="148" spans="2:65" s="1" customFormat="1" ht="16.5" customHeight="1">
      <c r="B148" s="31"/>
      <c r="C148" s="168" t="s">
        <v>249</v>
      </c>
      <c r="D148" s="168" t="s">
        <v>110</v>
      </c>
      <c r="E148" s="169" t="s">
        <v>250</v>
      </c>
      <c r="F148" s="170" t="s">
        <v>251</v>
      </c>
      <c r="G148" s="171" t="s">
        <v>199</v>
      </c>
      <c r="H148" s="172">
        <v>19</v>
      </c>
      <c r="I148" s="173"/>
      <c r="J148" s="174">
        <f>ROUND(I148*H148,2)</f>
        <v>0</v>
      </c>
      <c r="K148" s="170" t="s">
        <v>125</v>
      </c>
      <c r="L148" s="35"/>
      <c r="M148" s="175" t="s">
        <v>1</v>
      </c>
      <c r="N148" s="176" t="s">
        <v>38</v>
      </c>
      <c r="O148" s="57"/>
      <c r="P148" s="177">
        <f>O148*H148</f>
        <v>0</v>
      </c>
      <c r="Q148" s="177">
        <v>0</v>
      </c>
      <c r="R148" s="177">
        <f>Q148*H148</f>
        <v>0</v>
      </c>
      <c r="S148" s="177">
        <v>0.086</v>
      </c>
      <c r="T148" s="178">
        <f>S148*H148</f>
        <v>1.634</v>
      </c>
      <c r="AR148" s="14" t="s">
        <v>115</v>
      </c>
      <c r="AT148" s="14" t="s">
        <v>110</v>
      </c>
      <c r="AU148" s="14" t="s">
        <v>77</v>
      </c>
      <c r="AY148" s="14" t="s">
        <v>108</v>
      </c>
      <c r="BE148" s="179">
        <f>IF(N148="základní",J148,0)</f>
        <v>0</v>
      </c>
      <c r="BF148" s="179">
        <f>IF(N148="snížená",J148,0)</f>
        <v>0</v>
      </c>
      <c r="BG148" s="179">
        <f>IF(N148="zákl. přenesená",J148,0)</f>
        <v>0</v>
      </c>
      <c r="BH148" s="179">
        <f>IF(N148="sníž. přenesená",J148,0)</f>
        <v>0</v>
      </c>
      <c r="BI148" s="179">
        <f>IF(N148="nulová",J148,0)</f>
        <v>0</v>
      </c>
      <c r="BJ148" s="14" t="s">
        <v>75</v>
      </c>
      <c r="BK148" s="179">
        <f>ROUND(I148*H148,2)</f>
        <v>0</v>
      </c>
      <c r="BL148" s="14" t="s">
        <v>115</v>
      </c>
      <c r="BM148" s="14" t="s">
        <v>252</v>
      </c>
    </row>
    <row r="149" spans="2:51" s="11" customFormat="1" ht="11.25">
      <c r="B149" s="180"/>
      <c r="C149" s="181"/>
      <c r="D149" s="182" t="s">
        <v>117</v>
      </c>
      <c r="E149" s="183" t="s">
        <v>1</v>
      </c>
      <c r="F149" s="184" t="s">
        <v>253</v>
      </c>
      <c r="G149" s="181"/>
      <c r="H149" s="185">
        <v>19</v>
      </c>
      <c r="I149" s="186"/>
      <c r="J149" s="181"/>
      <c r="K149" s="181"/>
      <c r="L149" s="187"/>
      <c r="M149" s="188"/>
      <c r="N149" s="189"/>
      <c r="O149" s="189"/>
      <c r="P149" s="189"/>
      <c r="Q149" s="189"/>
      <c r="R149" s="189"/>
      <c r="S149" s="189"/>
      <c r="T149" s="190"/>
      <c r="AT149" s="191" t="s">
        <v>117</v>
      </c>
      <c r="AU149" s="191" t="s">
        <v>77</v>
      </c>
      <c r="AV149" s="11" t="s">
        <v>77</v>
      </c>
      <c r="AW149" s="11" t="s">
        <v>30</v>
      </c>
      <c r="AX149" s="11" t="s">
        <v>75</v>
      </c>
      <c r="AY149" s="191" t="s">
        <v>108</v>
      </c>
    </row>
    <row r="150" spans="2:65" s="1" customFormat="1" ht="16.5" customHeight="1">
      <c r="B150" s="31"/>
      <c r="C150" s="168" t="s">
        <v>254</v>
      </c>
      <c r="D150" s="168" t="s">
        <v>110</v>
      </c>
      <c r="E150" s="169" t="s">
        <v>255</v>
      </c>
      <c r="F150" s="170" t="s">
        <v>256</v>
      </c>
      <c r="G150" s="171" t="s">
        <v>113</v>
      </c>
      <c r="H150" s="172">
        <v>5292</v>
      </c>
      <c r="I150" s="173"/>
      <c r="J150" s="174">
        <f>ROUND(I150*H150,2)</f>
        <v>0</v>
      </c>
      <c r="K150" s="170" t="s">
        <v>1</v>
      </c>
      <c r="L150" s="35"/>
      <c r="M150" s="175" t="s">
        <v>1</v>
      </c>
      <c r="N150" s="176" t="s">
        <v>38</v>
      </c>
      <c r="O150" s="57"/>
      <c r="P150" s="177">
        <f>O150*H150</f>
        <v>0</v>
      </c>
      <c r="Q150" s="177">
        <v>0</v>
      </c>
      <c r="R150" s="177">
        <f>Q150*H150</f>
        <v>0</v>
      </c>
      <c r="S150" s="177">
        <v>0.02</v>
      </c>
      <c r="T150" s="178">
        <f>S150*H150</f>
        <v>105.84</v>
      </c>
      <c r="AR150" s="14" t="s">
        <v>115</v>
      </c>
      <c r="AT150" s="14" t="s">
        <v>110</v>
      </c>
      <c r="AU150" s="14" t="s">
        <v>77</v>
      </c>
      <c r="AY150" s="14" t="s">
        <v>108</v>
      </c>
      <c r="BE150" s="179">
        <f>IF(N150="základní",J150,0)</f>
        <v>0</v>
      </c>
      <c r="BF150" s="179">
        <f>IF(N150="snížená",J150,0)</f>
        <v>0</v>
      </c>
      <c r="BG150" s="179">
        <f>IF(N150="zákl. přenesená",J150,0)</f>
        <v>0</v>
      </c>
      <c r="BH150" s="179">
        <f>IF(N150="sníž. přenesená",J150,0)</f>
        <v>0</v>
      </c>
      <c r="BI150" s="179">
        <f>IF(N150="nulová",J150,0)</f>
        <v>0</v>
      </c>
      <c r="BJ150" s="14" t="s">
        <v>75</v>
      </c>
      <c r="BK150" s="179">
        <f>ROUND(I150*H150,2)</f>
        <v>0</v>
      </c>
      <c r="BL150" s="14" t="s">
        <v>115</v>
      </c>
      <c r="BM150" s="14" t="s">
        <v>257</v>
      </c>
    </row>
    <row r="151" spans="2:65" s="1" customFormat="1" ht="16.5" customHeight="1">
      <c r="B151" s="31"/>
      <c r="C151" s="168" t="s">
        <v>258</v>
      </c>
      <c r="D151" s="168" t="s">
        <v>110</v>
      </c>
      <c r="E151" s="169" t="s">
        <v>259</v>
      </c>
      <c r="F151" s="170" t="s">
        <v>260</v>
      </c>
      <c r="G151" s="171" t="s">
        <v>113</v>
      </c>
      <c r="H151" s="172">
        <v>72.5</v>
      </c>
      <c r="I151" s="173"/>
      <c r="J151" s="174">
        <f>ROUND(I151*H151,2)</f>
        <v>0</v>
      </c>
      <c r="K151" s="170" t="s">
        <v>125</v>
      </c>
      <c r="L151" s="35"/>
      <c r="M151" s="175" t="s">
        <v>1</v>
      </c>
      <c r="N151" s="176" t="s">
        <v>38</v>
      </c>
      <c r="O151" s="57"/>
      <c r="P151" s="177">
        <f>O151*H151</f>
        <v>0</v>
      </c>
      <c r="Q151" s="177">
        <v>0</v>
      </c>
      <c r="R151" s="177">
        <f>Q151*H151</f>
        <v>0</v>
      </c>
      <c r="S151" s="177">
        <v>0.126</v>
      </c>
      <c r="T151" s="178">
        <f>S151*H151</f>
        <v>9.135</v>
      </c>
      <c r="AR151" s="14" t="s">
        <v>115</v>
      </c>
      <c r="AT151" s="14" t="s">
        <v>110</v>
      </c>
      <c r="AU151" s="14" t="s">
        <v>77</v>
      </c>
      <c r="AY151" s="14" t="s">
        <v>108</v>
      </c>
      <c r="BE151" s="179">
        <f>IF(N151="základní",J151,0)</f>
        <v>0</v>
      </c>
      <c r="BF151" s="179">
        <f>IF(N151="snížená",J151,0)</f>
        <v>0</v>
      </c>
      <c r="BG151" s="179">
        <f>IF(N151="zákl. přenesená",J151,0)</f>
        <v>0</v>
      </c>
      <c r="BH151" s="179">
        <f>IF(N151="sníž. přenesená",J151,0)</f>
        <v>0</v>
      </c>
      <c r="BI151" s="179">
        <f>IF(N151="nulová",J151,0)</f>
        <v>0</v>
      </c>
      <c r="BJ151" s="14" t="s">
        <v>75</v>
      </c>
      <c r="BK151" s="179">
        <f>ROUND(I151*H151,2)</f>
        <v>0</v>
      </c>
      <c r="BL151" s="14" t="s">
        <v>115</v>
      </c>
      <c r="BM151" s="14" t="s">
        <v>261</v>
      </c>
    </row>
    <row r="152" spans="2:51" s="11" customFormat="1" ht="11.25">
      <c r="B152" s="180"/>
      <c r="C152" s="181"/>
      <c r="D152" s="182" t="s">
        <v>117</v>
      </c>
      <c r="E152" s="183" t="s">
        <v>1</v>
      </c>
      <c r="F152" s="184" t="s">
        <v>262</v>
      </c>
      <c r="G152" s="181"/>
      <c r="H152" s="185">
        <v>72.5</v>
      </c>
      <c r="I152" s="186"/>
      <c r="J152" s="181"/>
      <c r="K152" s="181"/>
      <c r="L152" s="187"/>
      <c r="M152" s="188"/>
      <c r="N152" s="189"/>
      <c r="O152" s="189"/>
      <c r="P152" s="189"/>
      <c r="Q152" s="189"/>
      <c r="R152" s="189"/>
      <c r="S152" s="189"/>
      <c r="T152" s="190"/>
      <c r="AT152" s="191" t="s">
        <v>117</v>
      </c>
      <c r="AU152" s="191" t="s">
        <v>77</v>
      </c>
      <c r="AV152" s="11" t="s">
        <v>77</v>
      </c>
      <c r="AW152" s="11" t="s">
        <v>30</v>
      </c>
      <c r="AX152" s="11" t="s">
        <v>75</v>
      </c>
      <c r="AY152" s="191" t="s">
        <v>108</v>
      </c>
    </row>
    <row r="153" spans="2:63" s="10" customFormat="1" ht="22.9" customHeight="1">
      <c r="B153" s="152"/>
      <c r="C153" s="153"/>
      <c r="D153" s="154" t="s">
        <v>66</v>
      </c>
      <c r="E153" s="166" t="s">
        <v>263</v>
      </c>
      <c r="F153" s="166" t="s">
        <v>264</v>
      </c>
      <c r="G153" s="153"/>
      <c r="H153" s="153"/>
      <c r="I153" s="156"/>
      <c r="J153" s="167">
        <f>BK153</f>
        <v>0</v>
      </c>
      <c r="K153" s="153"/>
      <c r="L153" s="158"/>
      <c r="M153" s="159"/>
      <c r="N153" s="160"/>
      <c r="O153" s="160"/>
      <c r="P153" s="161">
        <f>SUM(P154:P165)</f>
        <v>0</v>
      </c>
      <c r="Q153" s="160"/>
      <c r="R153" s="161">
        <f>SUM(R154:R165)</f>
        <v>0</v>
      </c>
      <c r="S153" s="160"/>
      <c r="T153" s="162">
        <f>SUM(T154:T165)</f>
        <v>0</v>
      </c>
      <c r="AR153" s="163" t="s">
        <v>75</v>
      </c>
      <c r="AT153" s="164" t="s">
        <v>66</v>
      </c>
      <c r="AU153" s="164" t="s">
        <v>75</v>
      </c>
      <c r="AY153" s="163" t="s">
        <v>108</v>
      </c>
      <c r="BK153" s="165">
        <f>SUM(BK154:BK165)</f>
        <v>0</v>
      </c>
    </row>
    <row r="154" spans="2:65" s="1" customFormat="1" ht="16.5" customHeight="1">
      <c r="B154" s="31"/>
      <c r="C154" s="168" t="s">
        <v>265</v>
      </c>
      <c r="D154" s="168" t="s">
        <v>110</v>
      </c>
      <c r="E154" s="169" t="s">
        <v>266</v>
      </c>
      <c r="F154" s="170" t="s">
        <v>267</v>
      </c>
      <c r="G154" s="171" t="s">
        <v>268</v>
      </c>
      <c r="H154" s="172">
        <v>1862.329</v>
      </c>
      <c r="I154" s="173"/>
      <c r="J154" s="174">
        <f>ROUND(I154*H154,2)</f>
        <v>0</v>
      </c>
      <c r="K154" s="170" t="s">
        <v>114</v>
      </c>
      <c r="L154" s="35"/>
      <c r="M154" s="175" t="s">
        <v>1</v>
      </c>
      <c r="N154" s="176" t="s">
        <v>38</v>
      </c>
      <c r="O154" s="57"/>
      <c r="P154" s="177">
        <f>O154*H154</f>
        <v>0</v>
      </c>
      <c r="Q154" s="177">
        <v>0</v>
      </c>
      <c r="R154" s="177">
        <f>Q154*H154</f>
        <v>0</v>
      </c>
      <c r="S154" s="177">
        <v>0</v>
      </c>
      <c r="T154" s="178">
        <f>S154*H154</f>
        <v>0</v>
      </c>
      <c r="AR154" s="14" t="s">
        <v>115</v>
      </c>
      <c r="AT154" s="14" t="s">
        <v>110</v>
      </c>
      <c r="AU154" s="14" t="s">
        <v>77</v>
      </c>
      <c r="AY154" s="14" t="s">
        <v>108</v>
      </c>
      <c r="BE154" s="179">
        <f>IF(N154="základní",J154,0)</f>
        <v>0</v>
      </c>
      <c r="BF154" s="179">
        <f>IF(N154="snížená",J154,0)</f>
        <v>0</v>
      </c>
      <c r="BG154" s="179">
        <f>IF(N154="zákl. přenesená",J154,0)</f>
        <v>0</v>
      </c>
      <c r="BH154" s="179">
        <f>IF(N154="sníž. přenesená",J154,0)</f>
        <v>0</v>
      </c>
      <c r="BI154" s="179">
        <f>IF(N154="nulová",J154,0)</f>
        <v>0</v>
      </c>
      <c r="BJ154" s="14" t="s">
        <v>75</v>
      </c>
      <c r="BK154" s="179">
        <f>ROUND(I154*H154,2)</f>
        <v>0</v>
      </c>
      <c r="BL154" s="14" t="s">
        <v>115</v>
      </c>
      <c r="BM154" s="14" t="s">
        <v>269</v>
      </c>
    </row>
    <row r="155" spans="2:65" s="1" customFormat="1" ht="16.5" customHeight="1">
      <c r="B155" s="31"/>
      <c r="C155" s="168" t="s">
        <v>270</v>
      </c>
      <c r="D155" s="168" t="s">
        <v>110</v>
      </c>
      <c r="E155" s="169" t="s">
        <v>271</v>
      </c>
      <c r="F155" s="170" t="s">
        <v>272</v>
      </c>
      <c r="G155" s="171" t="s">
        <v>268</v>
      </c>
      <c r="H155" s="172">
        <v>5415.368</v>
      </c>
      <c r="I155" s="173"/>
      <c r="J155" s="174">
        <f>ROUND(I155*H155,2)</f>
        <v>0</v>
      </c>
      <c r="K155" s="170" t="s">
        <v>114</v>
      </c>
      <c r="L155" s="35"/>
      <c r="M155" s="175" t="s">
        <v>1</v>
      </c>
      <c r="N155" s="176" t="s">
        <v>38</v>
      </c>
      <c r="O155" s="57"/>
      <c r="P155" s="177">
        <f>O155*H155</f>
        <v>0</v>
      </c>
      <c r="Q155" s="177">
        <v>0</v>
      </c>
      <c r="R155" s="177">
        <f>Q155*H155</f>
        <v>0</v>
      </c>
      <c r="S155" s="177">
        <v>0</v>
      </c>
      <c r="T155" s="178">
        <f>S155*H155</f>
        <v>0</v>
      </c>
      <c r="AR155" s="14" t="s">
        <v>115</v>
      </c>
      <c r="AT155" s="14" t="s">
        <v>110</v>
      </c>
      <c r="AU155" s="14" t="s">
        <v>77</v>
      </c>
      <c r="AY155" s="14" t="s">
        <v>108</v>
      </c>
      <c r="BE155" s="179">
        <f>IF(N155="základní",J155,0)</f>
        <v>0</v>
      </c>
      <c r="BF155" s="179">
        <f>IF(N155="snížená",J155,0)</f>
        <v>0</v>
      </c>
      <c r="BG155" s="179">
        <f>IF(N155="zákl. přenesená",J155,0)</f>
        <v>0</v>
      </c>
      <c r="BH155" s="179">
        <f>IF(N155="sníž. přenesená",J155,0)</f>
        <v>0</v>
      </c>
      <c r="BI155" s="179">
        <f>IF(N155="nulová",J155,0)</f>
        <v>0</v>
      </c>
      <c r="BJ155" s="14" t="s">
        <v>75</v>
      </c>
      <c r="BK155" s="179">
        <f>ROUND(I155*H155,2)</f>
        <v>0</v>
      </c>
      <c r="BL155" s="14" t="s">
        <v>115</v>
      </c>
      <c r="BM155" s="14" t="s">
        <v>273</v>
      </c>
    </row>
    <row r="156" spans="2:51" s="11" customFormat="1" ht="11.25">
      <c r="B156" s="180"/>
      <c r="C156" s="181"/>
      <c r="D156" s="182" t="s">
        <v>117</v>
      </c>
      <c r="E156" s="183" t="s">
        <v>1</v>
      </c>
      <c r="F156" s="184" t="s">
        <v>274</v>
      </c>
      <c r="G156" s="181"/>
      <c r="H156" s="185">
        <v>1354.752</v>
      </c>
      <c r="I156" s="186"/>
      <c r="J156" s="181"/>
      <c r="K156" s="181"/>
      <c r="L156" s="187"/>
      <c r="M156" s="188"/>
      <c r="N156" s="189"/>
      <c r="O156" s="189"/>
      <c r="P156" s="189"/>
      <c r="Q156" s="189"/>
      <c r="R156" s="189"/>
      <c r="S156" s="189"/>
      <c r="T156" s="190"/>
      <c r="AT156" s="191" t="s">
        <v>117</v>
      </c>
      <c r="AU156" s="191" t="s">
        <v>77</v>
      </c>
      <c r="AV156" s="11" t="s">
        <v>77</v>
      </c>
      <c r="AW156" s="11" t="s">
        <v>30</v>
      </c>
      <c r="AX156" s="11" t="s">
        <v>67</v>
      </c>
      <c r="AY156" s="191" t="s">
        <v>108</v>
      </c>
    </row>
    <row r="157" spans="2:51" s="11" customFormat="1" ht="11.25">
      <c r="B157" s="180"/>
      <c r="C157" s="181"/>
      <c r="D157" s="182" t="s">
        <v>117</v>
      </c>
      <c r="E157" s="183" t="s">
        <v>1</v>
      </c>
      <c r="F157" s="184" t="s">
        <v>275</v>
      </c>
      <c r="G157" s="181"/>
      <c r="H157" s="185">
        <v>4060.616</v>
      </c>
      <c r="I157" s="186"/>
      <c r="J157" s="181"/>
      <c r="K157" s="181"/>
      <c r="L157" s="187"/>
      <c r="M157" s="188"/>
      <c r="N157" s="189"/>
      <c r="O157" s="189"/>
      <c r="P157" s="189"/>
      <c r="Q157" s="189"/>
      <c r="R157" s="189"/>
      <c r="S157" s="189"/>
      <c r="T157" s="190"/>
      <c r="AT157" s="191" t="s">
        <v>117</v>
      </c>
      <c r="AU157" s="191" t="s">
        <v>77</v>
      </c>
      <c r="AV157" s="11" t="s">
        <v>77</v>
      </c>
      <c r="AW157" s="11" t="s">
        <v>30</v>
      </c>
      <c r="AX157" s="11" t="s">
        <v>67</v>
      </c>
      <c r="AY157" s="191" t="s">
        <v>108</v>
      </c>
    </row>
    <row r="158" spans="2:51" s="12" customFormat="1" ht="11.25">
      <c r="B158" s="192"/>
      <c r="C158" s="193"/>
      <c r="D158" s="182" t="s">
        <v>117</v>
      </c>
      <c r="E158" s="194" t="s">
        <v>1</v>
      </c>
      <c r="F158" s="195" t="s">
        <v>122</v>
      </c>
      <c r="G158" s="193"/>
      <c r="H158" s="196">
        <v>5415.368</v>
      </c>
      <c r="I158" s="197"/>
      <c r="J158" s="193"/>
      <c r="K158" s="193"/>
      <c r="L158" s="198"/>
      <c r="M158" s="199"/>
      <c r="N158" s="200"/>
      <c r="O158" s="200"/>
      <c r="P158" s="200"/>
      <c r="Q158" s="200"/>
      <c r="R158" s="200"/>
      <c r="S158" s="200"/>
      <c r="T158" s="201"/>
      <c r="AT158" s="202" t="s">
        <v>117</v>
      </c>
      <c r="AU158" s="202" t="s">
        <v>77</v>
      </c>
      <c r="AV158" s="12" t="s">
        <v>115</v>
      </c>
      <c r="AW158" s="12" t="s">
        <v>30</v>
      </c>
      <c r="AX158" s="12" t="s">
        <v>75</v>
      </c>
      <c r="AY158" s="202" t="s">
        <v>108</v>
      </c>
    </row>
    <row r="159" spans="2:65" s="1" customFormat="1" ht="16.5" customHeight="1">
      <c r="B159" s="31"/>
      <c r="C159" s="168" t="s">
        <v>276</v>
      </c>
      <c r="D159" s="168" t="s">
        <v>110</v>
      </c>
      <c r="E159" s="169" t="s">
        <v>277</v>
      </c>
      <c r="F159" s="170" t="s">
        <v>278</v>
      </c>
      <c r="G159" s="171" t="s">
        <v>268</v>
      </c>
      <c r="H159" s="172">
        <v>57.048</v>
      </c>
      <c r="I159" s="173"/>
      <c r="J159" s="174">
        <f>ROUND(I159*H159,2)</f>
        <v>0</v>
      </c>
      <c r="K159" s="170" t="s">
        <v>114</v>
      </c>
      <c r="L159" s="35"/>
      <c r="M159" s="175" t="s">
        <v>1</v>
      </c>
      <c r="N159" s="176" t="s">
        <v>38</v>
      </c>
      <c r="O159" s="57"/>
      <c r="P159" s="177">
        <f>O159*H159</f>
        <v>0</v>
      </c>
      <c r="Q159" s="177">
        <v>0</v>
      </c>
      <c r="R159" s="177">
        <f>Q159*H159</f>
        <v>0</v>
      </c>
      <c r="S159" s="177">
        <v>0</v>
      </c>
      <c r="T159" s="178">
        <f>S159*H159</f>
        <v>0</v>
      </c>
      <c r="AR159" s="14" t="s">
        <v>115</v>
      </c>
      <c r="AT159" s="14" t="s">
        <v>110</v>
      </c>
      <c r="AU159" s="14" t="s">
        <v>77</v>
      </c>
      <c r="AY159" s="14" t="s">
        <v>108</v>
      </c>
      <c r="BE159" s="179">
        <f>IF(N159="základní",J159,0)</f>
        <v>0</v>
      </c>
      <c r="BF159" s="179">
        <f>IF(N159="snížená",J159,0)</f>
        <v>0</v>
      </c>
      <c r="BG159" s="179">
        <f>IF(N159="zákl. přenesená",J159,0)</f>
        <v>0</v>
      </c>
      <c r="BH159" s="179">
        <f>IF(N159="sníž. přenesená",J159,0)</f>
        <v>0</v>
      </c>
      <c r="BI159" s="179">
        <f>IF(N159="nulová",J159,0)</f>
        <v>0</v>
      </c>
      <c r="BJ159" s="14" t="s">
        <v>75</v>
      </c>
      <c r="BK159" s="179">
        <f>ROUND(I159*H159,2)</f>
        <v>0</v>
      </c>
      <c r="BL159" s="14" t="s">
        <v>115</v>
      </c>
      <c r="BM159" s="14" t="s">
        <v>279</v>
      </c>
    </row>
    <row r="160" spans="2:51" s="11" customFormat="1" ht="11.25">
      <c r="B160" s="180"/>
      <c r="C160" s="181"/>
      <c r="D160" s="182" t="s">
        <v>117</v>
      </c>
      <c r="E160" s="183" t="s">
        <v>1</v>
      </c>
      <c r="F160" s="184" t="s">
        <v>280</v>
      </c>
      <c r="G160" s="181"/>
      <c r="H160" s="185">
        <v>57.048</v>
      </c>
      <c r="I160" s="186"/>
      <c r="J160" s="181"/>
      <c r="K160" s="181"/>
      <c r="L160" s="187"/>
      <c r="M160" s="188"/>
      <c r="N160" s="189"/>
      <c r="O160" s="189"/>
      <c r="P160" s="189"/>
      <c r="Q160" s="189"/>
      <c r="R160" s="189"/>
      <c r="S160" s="189"/>
      <c r="T160" s="190"/>
      <c r="AT160" s="191" t="s">
        <v>117</v>
      </c>
      <c r="AU160" s="191" t="s">
        <v>77</v>
      </c>
      <c r="AV160" s="11" t="s">
        <v>77</v>
      </c>
      <c r="AW160" s="11" t="s">
        <v>30</v>
      </c>
      <c r="AX160" s="11" t="s">
        <v>75</v>
      </c>
      <c r="AY160" s="191" t="s">
        <v>108</v>
      </c>
    </row>
    <row r="161" spans="2:65" s="1" customFormat="1" ht="16.5" customHeight="1">
      <c r="B161" s="31"/>
      <c r="C161" s="168" t="s">
        <v>281</v>
      </c>
      <c r="D161" s="168" t="s">
        <v>110</v>
      </c>
      <c r="E161" s="169" t="s">
        <v>282</v>
      </c>
      <c r="F161" s="170" t="s">
        <v>283</v>
      </c>
      <c r="G161" s="171" t="s">
        <v>268</v>
      </c>
      <c r="H161" s="172">
        <v>450.529</v>
      </c>
      <c r="I161" s="173"/>
      <c r="J161" s="174">
        <f>ROUND(I161*H161,2)</f>
        <v>0</v>
      </c>
      <c r="K161" s="170" t="s">
        <v>114</v>
      </c>
      <c r="L161" s="35"/>
      <c r="M161" s="175" t="s">
        <v>1</v>
      </c>
      <c r="N161" s="176" t="s">
        <v>38</v>
      </c>
      <c r="O161" s="57"/>
      <c r="P161" s="177">
        <f>O161*H161</f>
        <v>0</v>
      </c>
      <c r="Q161" s="177">
        <v>0</v>
      </c>
      <c r="R161" s="177">
        <f>Q161*H161</f>
        <v>0</v>
      </c>
      <c r="S161" s="177">
        <v>0</v>
      </c>
      <c r="T161" s="178">
        <f>S161*H161</f>
        <v>0</v>
      </c>
      <c r="AR161" s="14" t="s">
        <v>115</v>
      </c>
      <c r="AT161" s="14" t="s">
        <v>110</v>
      </c>
      <c r="AU161" s="14" t="s">
        <v>77</v>
      </c>
      <c r="AY161" s="14" t="s">
        <v>108</v>
      </c>
      <c r="BE161" s="179">
        <f>IF(N161="základní",J161,0)</f>
        <v>0</v>
      </c>
      <c r="BF161" s="179">
        <f>IF(N161="snížená",J161,0)</f>
        <v>0</v>
      </c>
      <c r="BG161" s="179">
        <f>IF(N161="zákl. přenesená",J161,0)</f>
        <v>0</v>
      </c>
      <c r="BH161" s="179">
        <f>IF(N161="sníž. přenesená",J161,0)</f>
        <v>0</v>
      </c>
      <c r="BI161" s="179">
        <f>IF(N161="nulová",J161,0)</f>
        <v>0</v>
      </c>
      <c r="BJ161" s="14" t="s">
        <v>75</v>
      </c>
      <c r="BK161" s="179">
        <f>ROUND(I161*H161,2)</f>
        <v>0</v>
      </c>
      <c r="BL161" s="14" t="s">
        <v>115</v>
      </c>
      <c r="BM161" s="14" t="s">
        <v>284</v>
      </c>
    </row>
    <row r="162" spans="2:51" s="11" customFormat="1" ht="11.25">
      <c r="B162" s="180"/>
      <c r="C162" s="181"/>
      <c r="D162" s="182" t="s">
        <v>117</v>
      </c>
      <c r="E162" s="183" t="s">
        <v>1</v>
      </c>
      <c r="F162" s="184" t="s">
        <v>285</v>
      </c>
      <c r="G162" s="181"/>
      <c r="H162" s="185">
        <v>1862.329</v>
      </c>
      <c r="I162" s="186"/>
      <c r="J162" s="181"/>
      <c r="K162" s="181"/>
      <c r="L162" s="187"/>
      <c r="M162" s="188"/>
      <c r="N162" s="189"/>
      <c r="O162" s="189"/>
      <c r="P162" s="189"/>
      <c r="Q162" s="189"/>
      <c r="R162" s="189"/>
      <c r="S162" s="189"/>
      <c r="T162" s="190"/>
      <c r="AT162" s="191" t="s">
        <v>117</v>
      </c>
      <c r="AU162" s="191" t="s">
        <v>77</v>
      </c>
      <c r="AV162" s="11" t="s">
        <v>77</v>
      </c>
      <c r="AW162" s="11" t="s">
        <v>30</v>
      </c>
      <c r="AX162" s="11" t="s">
        <v>67</v>
      </c>
      <c r="AY162" s="191" t="s">
        <v>108</v>
      </c>
    </row>
    <row r="163" spans="2:51" s="11" customFormat="1" ht="11.25">
      <c r="B163" s="180"/>
      <c r="C163" s="181"/>
      <c r="D163" s="182" t="s">
        <v>117</v>
      </c>
      <c r="E163" s="183" t="s">
        <v>1</v>
      </c>
      <c r="F163" s="184" t="s">
        <v>286</v>
      </c>
      <c r="G163" s="181"/>
      <c r="H163" s="185">
        <v>-1354.752</v>
      </c>
      <c r="I163" s="186"/>
      <c r="J163" s="181"/>
      <c r="K163" s="181"/>
      <c r="L163" s="187"/>
      <c r="M163" s="188"/>
      <c r="N163" s="189"/>
      <c r="O163" s="189"/>
      <c r="P163" s="189"/>
      <c r="Q163" s="189"/>
      <c r="R163" s="189"/>
      <c r="S163" s="189"/>
      <c r="T163" s="190"/>
      <c r="AT163" s="191" t="s">
        <v>117</v>
      </c>
      <c r="AU163" s="191" t="s">
        <v>77</v>
      </c>
      <c r="AV163" s="11" t="s">
        <v>77</v>
      </c>
      <c r="AW163" s="11" t="s">
        <v>30</v>
      </c>
      <c r="AX163" s="11" t="s">
        <v>67</v>
      </c>
      <c r="AY163" s="191" t="s">
        <v>108</v>
      </c>
    </row>
    <row r="164" spans="2:51" s="11" customFormat="1" ht="11.25">
      <c r="B164" s="180"/>
      <c r="C164" s="181"/>
      <c r="D164" s="182" t="s">
        <v>117</v>
      </c>
      <c r="E164" s="183" t="s">
        <v>1</v>
      </c>
      <c r="F164" s="184" t="s">
        <v>287</v>
      </c>
      <c r="G164" s="181"/>
      <c r="H164" s="185">
        <v>-57.048</v>
      </c>
      <c r="I164" s="186"/>
      <c r="J164" s="181"/>
      <c r="K164" s="181"/>
      <c r="L164" s="187"/>
      <c r="M164" s="188"/>
      <c r="N164" s="189"/>
      <c r="O164" s="189"/>
      <c r="P164" s="189"/>
      <c r="Q164" s="189"/>
      <c r="R164" s="189"/>
      <c r="S164" s="189"/>
      <c r="T164" s="190"/>
      <c r="AT164" s="191" t="s">
        <v>117</v>
      </c>
      <c r="AU164" s="191" t="s">
        <v>77</v>
      </c>
      <c r="AV164" s="11" t="s">
        <v>77</v>
      </c>
      <c r="AW164" s="11" t="s">
        <v>30</v>
      </c>
      <c r="AX164" s="11" t="s">
        <v>67</v>
      </c>
      <c r="AY164" s="191" t="s">
        <v>108</v>
      </c>
    </row>
    <row r="165" spans="2:51" s="12" customFormat="1" ht="11.25">
      <c r="B165" s="192"/>
      <c r="C165" s="193"/>
      <c r="D165" s="182" t="s">
        <v>117</v>
      </c>
      <c r="E165" s="194" t="s">
        <v>1</v>
      </c>
      <c r="F165" s="195" t="s">
        <v>122</v>
      </c>
      <c r="G165" s="193"/>
      <c r="H165" s="196">
        <v>450.529</v>
      </c>
      <c r="I165" s="197"/>
      <c r="J165" s="193"/>
      <c r="K165" s="193"/>
      <c r="L165" s="198"/>
      <c r="M165" s="199"/>
      <c r="N165" s="200"/>
      <c r="O165" s="200"/>
      <c r="P165" s="200"/>
      <c r="Q165" s="200"/>
      <c r="R165" s="200"/>
      <c r="S165" s="200"/>
      <c r="T165" s="201"/>
      <c r="AT165" s="202" t="s">
        <v>117</v>
      </c>
      <c r="AU165" s="202" t="s">
        <v>77</v>
      </c>
      <c r="AV165" s="12" t="s">
        <v>115</v>
      </c>
      <c r="AW165" s="12" t="s">
        <v>30</v>
      </c>
      <c r="AX165" s="12" t="s">
        <v>75</v>
      </c>
      <c r="AY165" s="202" t="s">
        <v>108</v>
      </c>
    </row>
    <row r="166" spans="2:63" s="10" customFormat="1" ht="22.9" customHeight="1">
      <c r="B166" s="152"/>
      <c r="C166" s="153"/>
      <c r="D166" s="154" t="s">
        <v>66</v>
      </c>
      <c r="E166" s="166" t="s">
        <v>288</v>
      </c>
      <c r="F166" s="166" t="s">
        <v>289</v>
      </c>
      <c r="G166" s="153"/>
      <c r="H166" s="153"/>
      <c r="I166" s="156"/>
      <c r="J166" s="167">
        <f>BK166</f>
        <v>0</v>
      </c>
      <c r="K166" s="153"/>
      <c r="L166" s="158"/>
      <c r="M166" s="159"/>
      <c r="N166" s="160"/>
      <c r="O166" s="160"/>
      <c r="P166" s="161">
        <f>P167</f>
        <v>0</v>
      </c>
      <c r="Q166" s="160"/>
      <c r="R166" s="161">
        <f>R167</f>
        <v>0</v>
      </c>
      <c r="S166" s="160"/>
      <c r="T166" s="162">
        <f>T167</f>
        <v>0</v>
      </c>
      <c r="AR166" s="163" t="s">
        <v>75</v>
      </c>
      <c r="AT166" s="164" t="s">
        <v>66</v>
      </c>
      <c r="AU166" s="164" t="s">
        <v>75</v>
      </c>
      <c r="AY166" s="163" t="s">
        <v>108</v>
      </c>
      <c r="BK166" s="165">
        <f>BK167</f>
        <v>0</v>
      </c>
    </row>
    <row r="167" spans="2:65" s="1" customFormat="1" ht="16.5" customHeight="1">
      <c r="B167" s="31"/>
      <c r="C167" s="168" t="s">
        <v>290</v>
      </c>
      <c r="D167" s="168" t="s">
        <v>110</v>
      </c>
      <c r="E167" s="169" t="s">
        <v>291</v>
      </c>
      <c r="F167" s="170" t="s">
        <v>292</v>
      </c>
      <c r="G167" s="171" t="s">
        <v>268</v>
      </c>
      <c r="H167" s="172">
        <v>502.351</v>
      </c>
      <c r="I167" s="173"/>
      <c r="J167" s="174">
        <f>ROUND(I167*H167,2)</f>
        <v>0</v>
      </c>
      <c r="K167" s="170" t="s">
        <v>114</v>
      </c>
      <c r="L167" s="35"/>
      <c r="M167" s="175" t="s">
        <v>1</v>
      </c>
      <c r="N167" s="176" t="s">
        <v>38</v>
      </c>
      <c r="O167" s="57"/>
      <c r="P167" s="177">
        <f>O167*H167</f>
        <v>0</v>
      </c>
      <c r="Q167" s="177">
        <v>0</v>
      </c>
      <c r="R167" s="177">
        <f>Q167*H167</f>
        <v>0</v>
      </c>
      <c r="S167" s="177">
        <v>0</v>
      </c>
      <c r="T167" s="178">
        <f>S167*H167</f>
        <v>0</v>
      </c>
      <c r="AR167" s="14" t="s">
        <v>115</v>
      </c>
      <c r="AT167" s="14" t="s">
        <v>110</v>
      </c>
      <c r="AU167" s="14" t="s">
        <v>77</v>
      </c>
      <c r="AY167" s="14" t="s">
        <v>108</v>
      </c>
      <c r="BE167" s="179">
        <f>IF(N167="základní",J167,0)</f>
        <v>0</v>
      </c>
      <c r="BF167" s="179">
        <f>IF(N167="snížená",J167,0)</f>
        <v>0</v>
      </c>
      <c r="BG167" s="179">
        <f>IF(N167="zákl. přenesená",J167,0)</f>
        <v>0</v>
      </c>
      <c r="BH167" s="179">
        <f>IF(N167="sníž. přenesená",J167,0)</f>
        <v>0</v>
      </c>
      <c r="BI167" s="179">
        <f>IF(N167="nulová",J167,0)</f>
        <v>0</v>
      </c>
      <c r="BJ167" s="14" t="s">
        <v>75</v>
      </c>
      <c r="BK167" s="179">
        <f>ROUND(I167*H167,2)</f>
        <v>0</v>
      </c>
      <c r="BL167" s="14" t="s">
        <v>115</v>
      </c>
      <c r="BM167" s="14" t="s">
        <v>293</v>
      </c>
    </row>
    <row r="168" spans="2:63" s="10" customFormat="1" ht="25.9" customHeight="1">
      <c r="B168" s="152"/>
      <c r="C168" s="153"/>
      <c r="D168" s="154" t="s">
        <v>66</v>
      </c>
      <c r="E168" s="155" t="s">
        <v>294</v>
      </c>
      <c r="F168" s="155" t="s">
        <v>295</v>
      </c>
      <c r="G168" s="153"/>
      <c r="H168" s="153"/>
      <c r="I168" s="156"/>
      <c r="J168" s="157">
        <f>BK168</f>
        <v>0</v>
      </c>
      <c r="K168" s="153"/>
      <c r="L168" s="158"/>
      <c r="M168" s="159"/>
      <c r="N168" s="160"/>
      <c r="O168" s="160"/>
      <c r="P168" s="161">
        <f>SUM(P169:P170)</f>
        <v>0</v>
      </c>
      <c r="Q168" s="160"/>
      <c r="R168" s="161">
        <f>SUM(R169:R170)</f>
        <v>0</v>
      </c>
      <c r="S168" s="160"/>
      <c r="T168" s="162">
        <f>SUM(T169:T170)</f>
        <v>0</v>
      </c>
      <c r="AR168" s="163" t="s">
        <v>137</v>
      </c>
      <c r="AT168" s="164" t="s">
        <v>66</v>
      </c>
      <c r="AU168" s="164" t="s">
        <v>67</v>
      </c>
      <c r="AY168" s="163" t="s">
        <v>108</v>
      </c>
      <c r="BK168" s="165">
        <f>SUM(BK169:BK170)</f>
        <v>0</v>
      </c>
    </row>
    <row r="169" spans="2:65" s="1" customFormat="1" ht="16.5" customHeight="1">
      <c r="B169" s="31"/>
      <c r="C169" s="168" t="s">
        <v>296</v>
      </c>
      <c r="D169" s="168" t="s">
        <v>110</v>
      </c>
      <c r="E169" s="169" t="s">
        <v>297</v>
      </c>
      <c r="F169" s="170" t="s">
        <v>298</v>
      </c>
      <c r="G169" s="171" t="s">
        <v>299</v>
      </c>
      <c r="H169" s="172">
        <v>1</v>
      </c>
      <c r="I169" s="173"/>
      <c r="J169" s="174">
        <f>ROUND(I169*H169,2)</f>
        <v>0</v>
      </c>
      <c r="K169" s="170" t="s">
        <v>1</v>
      </c>
      <c r="L169" s="35"/>
      <c r="M169" s="175" t="s">
        <v>1</v>
      </c>
      <c r="N169" s="176" t="s">
        <v>38</v>
      </c>
      <c r="O169" s="57"/>
      <c r="P169" s="177">
        <f>O169*H169</f>
        <v>0</v>
      </c>
      <c r="Q169" s="177">
        <v>0</v>
      </c>
      <c r="R169" s="177">
        <f>Q169*H169</f>
        <v>0</v>
      </c>
      <c r="S169" s="177">
        <v>0</v>
      </c>
      <c r="T169" s="178">
        <f>S169*H169</f>
        <v>0</v>
      </c>
      <c r="AR169" s="14" t="s">
        <v>300</v>
      </c>
      <c r="AT169" s="14" t="s">
        <v>110</v>
      </c>
      <c r="AU169" s="14" t="s">
        <v>75</v>
      </c>
      <c r="AY169" s="14" t="s">
        <v>108</v>
      </c>
      <c r="BE169" s="179">
        <f>IF(N169="základní",J169,0)</f>
        <v>0</v>
      </c>
      <c r="BF169" s="179">
        <f>IF(N169="snížená",J169,0)</f>
        <v>0</v>
      </c>
      <c r="BG169" s="179">
        <f>IF(N169="zákl. přenesená",J169,0)</f>
        <v>0</v>
      </c>
      <c r="BH169" s="179">
        <f>IF(N169="sníž. přenesená",J169,0)</f>
        <v>0</v>
      </c>
      <c r="BI169" s="179">
        <f>IF(N169="nulová",J169,0)</f>
        <v>0</v>
      </c>
      <c r="BJ169" s="14" t="s">
        <v>75</v>
      </c>
      <c r="BK169" s="179">
        <f>ROUND(I169*H169,2)</f>
        <v>0</v>
      </c>
      <c r="BL169" s="14" t="s">
        <v>300</v>
      </c>
      <c r="BM169" s="14" t="s">
        <v>301</v>
      </c>
    </row>
    <row r="170" spans="2:65" s="1" customFormat="1" ht="16.5" customHeight="1">
      <c r="B170" s="31"/>
      <c r="C170" s="168" t="s">
        <v>302</v>
      </c>
      <c r="D170" s="168" t="s">
        <v>110</v>
      </c>
      <c r="E170" s="169" t="s">
        <v>303</v>
      </c>
      <c r="F170" s="170" t="s">
        <v>304</v>
      </c>
      <c r="G170" s="171" t="s">
        <v>299</v>
      </c>
      <c r="H170" s="172">
        <v>1</v>
      </c>
      <c r="I170" s="173"/>
      <c r="J170" s="174">
        <f>ROUND(I170*H170,2)</f>
        <v>0</v>
      </c>
      <c r="K170" s="170" t="s">
        <v>1</v>
      </c>
      <c r="L170" s="35"/>
      <c r="M170" s="203" t="s">
        <v>1</v>
      </c>
      <c r="N170" s="204" t="s">
        <v>38</v>
      </c>
      <c r="O170" s="205"/>
      <c r="P170" s="206">
        <f>O170*H170</f>
        <v>0</v>
      </c>
      <c r="Q170" s="206">
        <v>0</v>
      </c>
      <c r="R170" s="206">
        <f>Q170*H170</f>
        <v>0</v>
      </c>
      <c r="S170" s="206">
        <v>0</v>
      </c>
      <c r="T170" s="207">
        <f>S170*H170</f>
        <v>0</v>
      </c>
      <c r="AR170" s="14" t="s">
        <v>300</v>
      </c>
      <c r="AT170" s="14" t="s">
        <v>110</v>
      </c>
      <c r="AU170" s="14" t="s">
        <v>75</v>
      </c>
      <c r="AY170" s="14" t="s">
        <v>108</v>
      </c>
      <c r="BE170" s="179">
        <f>IF(N170="základní",J170,0)</f>
        <v>0</v>
      </c>
      <c r="BF170" s="179">
        <f>IF(N170="snížená",J170,0)</f>
        <v>0</v>
      </c>
      <c r="BG170" s="179">
        <f>IF(N170="zákl. přenesená",J170,0)</f>
        <v>0</v>
      </c>
      <c r="BH170" s="179">
        <f>IF(N170="sníž. přenesená",J170,0)</f>
        <v>0</v>
      </c>
      <c r="BI170" s="179">
        <f>IF(N170="nulová",J170,0)</f>
        <v>0</v>
      </c>
      <c r="BJ170" s="14" t="s">
        <v>75</v>
      </c>
      <c r="BK170" s="179">
        <f>ROUND(I170*H170,2)</f>
        <v>0</v>
      </c>
      <c r="BL170" s="14" t="s">
        <v>300</v>
      </c>
      <c r="BM170" s="14" t="s">
        <v>305</v>
      </c>
    </row>
    <row r="171" spans="2:12" s="1" customFormat="1" ht="6.95" customHeight="1">
      <c r="B171" s="43"/>
      <c r="C171" s="44"/>
      <c r="D171" s="44"/>
      <c r="E171" s="44"/>
      <c r="F171" s="44"/>
      <c r="G171" s="44"/>
      <c r="H171" s="44"/>
      <c r="I171" s="118"/>
      <c r="J171" s="44"/>
      <c r="K171" s="44"/>
      <c r="L171" s="35"/>
    </row>
  </sheetData>
  <sheetProtection algorithmName="SHA-512" hashValue="wZjkynDLJX3FcXl9rPXIglVsFke8nOu90uRNhjWE8xlI/Mv7DLpRv6e/cNj/nMf1tHF+0Eh1fevizhzcETOZsA==" saltValue="kilQBsKHOx3ypjICp7VOSnmMKY1qJ6aDwXPdsGeJ4R03CZH8N8+RoJ1VnhNjBSag8O2+dkDobqg3QeBmC3AiLQ==" spinCount="100000" sheet="1" objects="1" scenarios="1" formatColumns="0" formatRows="0" autoFilter="0"/>
  <autoFilter ref="C86:K170"/>
  <mergeCells count="9">
    <mergeCell ref="E50:H50"/>
    <mergeCell ref="E77:H77"/>
    <mergeCell ref="E79:H79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 scale="95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Pikora Aleš</dc:creator>
  <cp:keywords/>
  <dc:description/>
  <cp:lastModifiedBy>linda.zamazalova</cp:lastModifiedBy>
  <cp:lastPrinted>2019-06-26T07:02:59Z</cp:lastPrinted>
  <dcterms:created xsi:type="dcterms:W3CDTF">2019-06-07T10:23:00Z</dcterms:created>
  <dcterms:modified xsi:type="dcterms:W3CDTF">2019-06-26T07:03:00Z</dcterms:modified>
  <cp:category/>
  <cp:version/>
  <cp:contentType/>
  <cp:contentStatus/>
</cp:coreProperties>
</file>