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1910" yWindow="1370" windowWidth="19420" windowHeight="11020" activeTab="0"/>
  </bookViews>
  <sheets>
    <sheet name="Rekapitulace stavby" sheetId="1" r:id="rId1"/>
    <sheet name="SO101 - Komunikace" sheetId="2" r:id="rId2"/>
    <sheet name="SO901 - Dopravně inženýrs..." sheetId="3" r:id="rId3"/>
    <sheet name="VRN01 - Vedlejší a ostatn..." sheetId="4" r:id="rId4"/>
  </sheets>
  <definedNames>
    <definedName name="_xlnm._FilterDatabase" localSheetId="1" hidden="1">'SO101 - Komunikace'!$C$130:$K$267</definedName>
    <definedName name="_xlnm._FilterDatabase" localSheetId="2" hidden="1">'SO901 - Dopravně inženýrs...'!$C$115:$K$120</definedName>
    <definedName name="_xlnm._FilterDatabase" localSheetId="3" hidden="1">'VRN01 - Vedlejší a ostatn...'!$C$117:$K$145</definedName>
    <definedName name="_xlnm.Print_Area" localSheetId="0">'Rekapitulace stavby'!$D$4:$AO$76,'Rekapitulace stavby'!$C$82:$AQ$98</definedName>
    <definedName name="_xlnm.Print_Area" localSheetId="1">'SO101 - Komunikace'!$C$4:$J$76,'SO101 - Komunikace'!$C$82:$J$112,'SO101 - Komunikace'!$C$118:$K$267</definedName>
    <definedName name="_xlnm.Print_Area" localSheetId="2">'SO901 - Dopravně inženýrs...'!$C$4:$J$76,'SO901 - Dopravně inženýrs...'!$C$82:$J$97,'SO901 - Dopravně inženýrs...'!$C$103:$K$120</definedName>
    <definedName name="_xlnm.Print_Area" localSheetId="3">'VRN01 - Vedlejší a ostatn...'!$C$4:$J$76,'VRN01 - Vedlejší a ostatn...'!$C$82:$J$99,'VRN01 - Vedlejší a ostatn...'!$C$105:$K$145</definedName>
    <definedName name="_xlnm.Print_Titles" localSheetId="0">'Rekapitulace stavby'!$92:$92</definedName>
    <definedName name="_xlnm.Print_Titles" localSheetId="1">'SO101 - Komunikace'!$130:$130</definedName>
    <definedName name="_xlnm.Print_Titles" localSheetId="2">'SO901 - Dopravně inženýrs...'!$115:$115</definedName>
    <definedName name="_xlnm.Print_Titles" localSheetId="3">'VRN01 - Vedlejší a ostatn...'!$117:$117</definedName>
  </definedNames>
  <calcPr calcId="124519"/>
</workbook>
</file>

<file path=xl/sharedStrings.xml><?xml version="1.0" encoding="utf-8"?>
<sst xmlns="http://schemas.openxmlformats.org/spreadsheetml/2006/main" count="2861" uniqueCount="744">
  <si>
    <t>Export Komplet</t>
  </si>
  <si>
    <t/>
  </si>
  <si>
    <t>2.0</t>
  </si>
  <si>
    <t>False</t>
  </si>
  <si>
    <t>{bec3ae9a-e2bd-4b95-8ddb-f89cd6dd5bf7}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</si>
  <si>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</si>
  <si>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</si>
  <si>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</si>
  <si>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</si>
  <si>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</si>
  <si>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</si>
  <si>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</si>
  <si>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</si>
  <si>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</si>
  <si>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2018_76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</si>
  <si>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</si>
  <si>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</si>
  <si>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Sjezd a parkoviště Velíšská ulice ve Vlašimi</t>
  </si>
  <si>
    <t>KSO:</t>
  </si>
  <si>
    <t>CC-CZ:</t>
  </si>
  <si>
    <t>Místo:</t>
  </si>
  <si>
    <t xml:space="preserve">Vlašim </t>
  </si>
  <si>
    <t>Datum:</t>
  </si>
  <si>
    <t>2. 4. 2019</t>
  </si>
  <si>
    <t>Zadavatel:</t>
  </si>
  <si>
    <t>IČ:</t>
  </si>
  <si>
    <t xml:space="preserve">Město Vlašim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</si>
  <si>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</si>
  <si>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</si>
  <si>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</si>
  <si>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</si>
  <si>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</si>
  <si>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</si>
  <si>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</si>
  <si>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</si>
  <si>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</si>
  <si>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</si>
  <si>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</si>
  <si>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</si>
  <si>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</si>
  <si>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</si>
  <si>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</si>
  <si>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</si>
  <si>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</si>
  <si>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</si>
  <si>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</si>
  <si>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</si>
  <si>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</si>
  <si>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</si>
  <si>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</si>
  <si>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</si>
  <si>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</si>
  <si>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</si>
  <si>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</si>
  <si>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</si>
  <si>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</si>
  <si>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</si>
  <si>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</si>
  <si>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</si>
  <si>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</si>
  <si>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</si>
  <si>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</si>
  <si>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</si>
  <si>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</si>
  <si>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</si>
  <si>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</si>
  <si>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</si>
  <si>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</si>
  <si>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</si>
  <si>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</si>
  <si>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</si>
  <si>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</si>
  <si>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</si>
  <si>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</si>
  <si>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</si>
  <si>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</si>
  <si>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</si>
  <si>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</si>
  <si>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</si>
  <si>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</si>
  <si>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Komunikace</t>
  </si>
  <si>
    <t>STA</t>
  </si>
  <si>
    <t>1</t>
  </si>
  <si>
    <t>{defb3de1-d033-420e-b792-35ea8c690fdb}</t>
  </si>
  <si>
    <t>2</t>
  </si>
  <si>
    <t>SO901</t>
  </si>
  <si>
    <t xml:space="preserve">Dopravně inženýrské opatření </t>
  </si>
  <si>
    <t>{5108b492-da18-43b5-9a29-7a61182d2a10}</t>
  </si>
  <si>
    <t>VRN01</t>
  </si>
  <si>
    <t xml:space="preserve">Vedlejší a ostatní náklady </t>
  </si>
  <si>
    <t>{b7a05e37-0cb6-4a32-9556-a209dbaede2d}</t>
  </si>
  <si>
    <t>KRYCÍ LIST SOUPISU PRACÍ</t>
  </si>
  <si>
    <t>Objekt:</t>
  </si>
  <si>
    <t>SO101 - Komunikace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</si>
  <si>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</si>
  <si>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</si>
  <si>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</si>
  <si>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</si>
  <si>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</si>
  <si>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</si>
  <si>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2 - Základy a zvláštní zakládání</t>
  </si>
  <si>
    <t>4 - Vodorovné konstrukce</t>
  </si>
  <si>
    <t>5 - Komunikace</t>
  </si>
  <si>
    <t>8 - Trubní vedení</t>
  </si>
  <si>
    <t>91 - Doplňující práce na komunikaci</t>
  </si>
  <si>
    <t>96 - Bourání konstrukcí</t>
  </si>
  <si>
    <t>961 - Bourání - beton</t>
  </si>
  <si>
    <t>962 - Bourání - asfalt</t>
  </si>
  <si>
    <t>97 - Bourání hmot</t>
  </si>
  <si>
    <t>99 - Staveništní přesun hmot</t>
  </si>
  <si>
    <t>D96 - Přesuny suti a vybouraných hmot</t>
  </si>
  <si>
    <t>HSV - Práce a dodávky HSV</t>
  </si>
  <si>
    <t xml:space="preserve">    9 - Ostatní konstrukce a práce, bourání</t>
  </si>
  <si>
    <t>M23 -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</si>
  <si>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</si>
  <si>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</si>
  <si>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</si>
  <si>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</si>
  <si>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</si>
  <si>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</si>
  <si>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</si>
  <si>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</si>
  <si>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</si>
  <si>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</si>
  <si>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</si>
  <si>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</si>
  <si>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</si>
  <si>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</si>
  <si>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</si>
  <si>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235</t>
  </si>
  <si>
    <t>K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</si>
  <si>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</si>
  <si>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</si>
  <si>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m2</t>
  </si>
  <si>
    <t>CS ÚRS 2018 02</t>
  </si>
  <si>
    <t>4</t>
  </si>
  <si>
    <t>733965158</t>
  </si>
  <si>
    <t>113107112R00</t>
  </si>
  <si>
    <t>Odstranění podkladů nebo krytů z kameniva těženého, v ploše jednotlivě do 200 m2, o tloušťce vrstvy přes 100 do 200 mm</t>
  </si>
  <si>
    <t>-892147431</t>
  </si>
  <si>
    <t>113107122R00</t>
  </si>
  <si>
    <t>Odstranění podkladů nebo krytů z kameniva hrubého drceného, v ploše jednotlivě do 200 m2, o tloušťce vrstvy přes 100 do 200 mm</t>
  </si>
  <si>
    <t>-565033584</t>
  </si>
  <si>
    <t>3</t>
  </si>
  <si>
    <t>113108412R00</t>
  </si>
  <si>
    <t>Odstranění podkladů nebo krytů živičných, v ploše jednotlivě nad 50 m2, tloušťka vrstvy 120 mm</t>
  </si>
  <si>
    <t>328873217</t>
  </si>
  <si>
    <t>236</t>
  </si>
  <si>
    <t>113201112</t>
  </si>
  <si>
    <t>Vytrhání obrub  s vybouráním lože, s přemístěním hmot na skládku na vzdálenost do 3 m nebo s naložením na dopravní prostředek silničních ležatých</t>
  </si>
  <si>
    <t>m</t>
  </si>
  <si>
    <t>-1075922084</t>
  </si>
  <si>
    <t>123</t>
  </si>
  <si>
    <t>113202111R00</t>
  </si>
  <si>
    <t>Vytrhání obrub z krajníků nebo obrubníků stojatých</t>
  </si>
  <si>
    <t>-609072508</t>
  </si>
  <si>
    <t>119001401R00</t>
  </si>
  <si>
    <t>Dočasné zajištění podzemního potrubí nebo vedení ocelového potrubí  DN  do 200 mm</t>
  </si>
  <si>
    <t>1151681524</t>
  </si>
  <si>
    <t>6</t>
  </si>
  <si>
    <t>119001421R00</t>
  </si>
  <si>
    <t>Dočasné zajištění podzemního potrubí nebo vedení kabelů do 3 kabelů</t>
  </si>
  <si>
    <t>-1708311147</t>
  </si>
  <si>
    <t>7</t>
  </si>
  <si>
    <t>120003111R00</t>
  </si>
  <si>
    <t>Ztizeni vykopavky</t>
  </si>
  <si>
    <t>m3</t>
  </si>
  <si>
    <t>1079910864</t>
  </si>
  <si>
    <t>124</t>
  </si>
  <si>
    <t>122201102R00</t>
  </si>
  <si>
    <t>Odkopávky a  prokopávky nezapažené v hornině 3,  přes 100 do 1 000 m3</t>
  </si>
  <si>
    <t>280843170</t>
  </si>
  <si>
    <t>125</t>
  </si>
  <si>
    <t>122301102R00</t>
  </si>
  <si>
    <t>Odkopávky a  prokopávky nezapažené v hornině 4 přes 100 do 1 000 m3</t>
  </si>
  <si>
    <t>1010880195</t>
  </si>
  <si>
    <t>8</t>
  </si>
  <si>
    <t>132201211R00</t>
  </si>
  <si>
    <t>Hloubení rýh šířky přes 60 do 200 cm do 100 m3, v hornině 3, hloubení strojně</t>
  </si>
  <si>
    <t>-68569564</t>
  </si>
  <si>
    <t>239</t>
  </si>
  <si>
    <t>132301101</t>
  </si>
  <si>
    <t>Hloubení zapažených i nezapažených rýh šířky do 600 mm  s urovnáním dna do předepsaného profilu a spádu v hornině tř. 4 do 100 m3</t>
  </si>
  <si>
    <t>1542703189</t>
  </si>
  <si>
    <t>240</t>
  </si>
  <si>
    <t>132301109</t>
  </si>
  <si>
    <t>Hloubení zapažených i nezapažených rýh šířky do 600 mm  s urovnáním dna do předepsaného profilu a spádu v hornině tř. 4 Příplatek k cenám za lepivost horniny tř. 4</t>
  </si>
  <si>
    <t>-1071925260</t>
  </si>
  <si>
    <t>9</t>
  </si>
  <si>
    <t>132301211R00</t>
  </si>
  <si>
    <t>Hloubení rýh šířky přes 60 do 200 cm do 100 m3, v hornině 4, hloubení strojně</t>
  </si>
  <si>
    <t>-950964387</t>
  </si>
  <si>
    <t>10</t>
  </si>
  <si>
    <t>151101101R00</t>
  </si>
  <si>
    <t>Zřízení pažení a rozepření stěn rýh příložné  pro jakoukoliv mezerovitost, hloubky do 2 m</t>
  </si>
  <si>
    <t>-1002498875</t>
  </si>
  <si>
    <t>11</t>
  </si>
  <si>
    <t>151101111R00</t>
  </si>
  <si>
    <t>Odstranění pažení a rozepření rýh příložné , hloubky do 2 m</t>
  </si>
  <si>
    <t>1081162356</t>
  </si>
  <si>
    <t>12</t>
  </si>
  <si>
    <t>161101101R00</t>
  </si>
  <si>
    <t>Svislé přemístění výkopku z horniny 1 až 4, při hloubce výkopu přes 1 do 2,5 m</t>
  </si>
  <si>
    <t>1472218430</t>
  </si>
  <si>
    <t>126</t>
  </si>
  <si>
    <t>162301101R00</t>
  </si>
  <si>
    <t>Vodorovné přemístění výkopku z horniny 1 až 4, na vzdálenost přes 50  do 500 m</t>
  </si>
  <si>
    <t>-1104082152</t>
  </si>
  <si>
    <t>13</t>
  </si>
  <si>
    <t>162701105R00</t>
  </si>
  <si>
    <t>Vodorovné přemístění výkopku z horniny 1 až 4, na vzdálenost přes 9 000  do 10 000 m</t>
  </si>
  <si>
    <t>478820781</t>
  </si>
  <si>
    <t>127</t>
  </si>
  <si>
    <t>162701105R14</t>
  </si>
  <si>
    <t>1486523063</t>
  </si>
  <si>
    <t>128</t>
  </si>
  <si>
    <t>162701109R00</t>
  </si>
  <si>
    <t>Vodorovné přemístění výkopku příplatek k ceně za každých dalších i započatých 1 000 m přes 10 000 m,  z horniny 1 až 4</t>
  </si>
  <si>
    <t>436901513</t>
  </si>
  <si>
    <t>14</t>
  </si>
  <si>
    <t>167101101R00</t>
  </si>
  <si>
    <t>Nakládání, skládání, překládání neulehlého výkopku nakládání výkopku  do 100 m3, z horniny 1 až 4</t>
  </si>
  <si>
    <t>151679691</t>
  </si>
  <si>
    <t>129</t>
  </si>
  <si>
    <t>171101111R00</t>
  </si>
  <si>
    <t>Uložení sypaniny do násypů zhutněných z hornin nesoudržných sypkých,  s relativní ulehlostí l(d) 0,9 nebo v aktivní zóně</t>
  </si>
  <si>
    <t>-463283189</t>
  </si>
  <si>
    <t>171201201R00</t>
  </si>
  <si>
    <t>Uložení sypaniny na dočasnou skládku tak, že na 1 m2 plochy připadá přes 2 m3 výkopku nebo ornice</t>
  </si>
  <si>
    <t>1841113713</t>
  </si>
  <si>
    <t>16</t>
  </si>
  <si>
    <t>171201211U00</t>
  </si>
  <si>
    <t>Skládkovné zemina</t>
  </si>
  <si>
    <t>t</t>
  </si>
  <si>
    <t>-1359135732</t>
  </si>
  <si>
    <t>17</t>
  </si>
  <si>
    <t>174101101R00</t>
  </si>
  <si>
    <t>Zásyp sypaninou se zhutněním jam, šachet, rýh nebo kolem objektů v těchto vykopávkách</t>
  </si>
  <si>
    <t>1623295801</t>
  </si>
  <si>
    <t>18</t>
  </si>
  <si>
    <t>175101101RT2</t>
  </si>
  <si>
    <t>Obsyp potrubí bez prohození sypaniny, s dodáním štěrkopísku frakce 0 - 22 mm</t>
  </si>
  <si>
    <t>-878462396</t>
  </si>
  <si>
    <t>130</t>
  </si>
  <si>
    <t>181101102R00</t>
  </si>
  <si>
    <t>Úprava pláně v zářezech v hornině 1 až 4, se zhutněním</t>
  </si>
  <si>
    <t>1222126567</t>
  </si>
  <si>
    <t>131</t>
  </si>
  <si>
    <t>199000002R00</t>
  </si>
  <si>
    <t>Poplatky za skládku horniny 1- 4</t>
  </si>
  <si>
    <t>56888360</t>
  </si>
  <si>
    <t>132</t>
  </si>
  <si>
    <t>58344209R</t>
  </si>
  <si>
    <t>štěrkodrť frakce 0,0 až 125,0 mm; třída B</t>
  </si>
  <si>
    <t>T</t>
  </si>
  <si>
    <t>-1982209651</t>
  </si>
  <si>
    <t>Základy a zvláštní zakládání</t>
  </si>
  <si>
    <t>133</t>
  </si>
  <si>
    <t>212752112T00</t>
  </si>
  <si>
    <t>Trativody z drenážních flex trubek, lože, DN 100 mm</t>
  </si>
  <si>
    <t>-811419630</t>
  </si>
  <si>
    <t>134</t>
  </si>
  <si>
    <t>212971110R00</t>
  </si>
  <si>
    <t>Zřízení opláštění odvod. trativodů z geotextilie o sklonu do 2,5,</t>
  </si>
  <si>
    <t>1722416354</t>
  </si>
  <si>
    <t>135</t>
  </si>
  <si>
    <t>275313611R00</t>
  </si>
  <si>
    <t>Beton základových patek prostý třídy C 16/20</t>
  </si>
  <si>
    <t>1073710465</t>
  </si>
  <si>
    <t>136</t>
  </si>
  <si>
    <t>69366201R</t>
  </si>
  <si>
    <t>geotextilie PES; funkce separační, ochranná, filtrační; plošná hmotnost 200 g/m2; tl. při 2 kPa 1,50 mm; tl. při 200 kPa 0,70 mm</t>
  </si>
  <si>
    <t>555432575</t>
  </si>
  <si>
    <t>Vodorovné konstrukce</t>
  </si>
  <si>
    <t>19</t>
  </si>
  <si>
    <t>451541111R00</t>
  </si>
  <si>
    <t>Lože pod potrubí, stoky a drobné objekty ze štěrkodrtě 0÷63 mm</t>
  </si>
  <si>
    <t>-1494054202</t>
  </si>
  <si>
    <t>20</t>
  </si>
  <si>
    <t>452313141R00</t>
  </si>
  <si>
    <t>Podkladní a zajišťovací konstrukce z betonu bloky pro potrubí , z betonu prostého třídy C 16/20</t>
  </si>
  <si>
    <t>1825358338</t>
  </si>
  <si>
    <t>452353101R00</t>
  </si>
  <si>
    <t>Bednění podkladních a zajišťovacích konstrukcí bloků pro potrubí</t>
  </si>
  <si>
    <t>578814920</t>
  </si>
  <si>
    <t>5</t>
  </si>
  <si>
    <t>259</t>
  </si>
  <si>
    <t>564811111</t>
  </si>
  <si>
    <t>Podklad ze štěrkodrti ŠD  s rozprostřením a zhutněním, po zhutnění tl. 50 mm</t>
  </si>
  <si>
    <t>783150209</t>
  </si>
  <si>
    <t>250</t>
  </si>
  <si>
    <t>564851111</t>
  </si>
  <si>
    <t>Podklad ze štěrkodrti ŠD  s rozprostřením a zhutněním, po zhutnění tl. 150 mm</t>
  </si>
  <si>
    <t>-471573328</t>
  </si>
  <si>
    <t>260</t>
  </si>
  <si>
    <t>-794024041</t>
  </si>
  <si>
    <t>242</t>
  </si>
  <si>
    <t>564851114</t>
  </si>
  <si>
    <t>Podklad ze štěrkodrti ŠD  s rozprostřením a zhutněním, po zhutnění tl. 180 mm</t>
  </si>
  <si>
    <t>258889951</t>
  </si>
  <si>
    <t>243</t>
  </si>
  <si>
    <t>564861111</t>
  </si>
  <si>
    <t>Podklad ze štěrkodrti ŠD  s rozprostřením a zhutněním, po zhutnění tl. 200 mm</t>
  </si>
  <si>
    <t>-715670702</t>
  </si>
  <si>
    <t>22</t>
  </si>
  <si>
    <t>564871111R00</t>
  </si>
  <si>
    <t>Podklad ze štěrkodrti s rozprostřením a zhutněním frakce 0-63 mm, tloušťka po zhutnění 250 mm</t>
  </si>
  <si>
    <t>1960936567</t>
  </si>
  <si>
    <t>108</t>
  </si>
  <si>
    <t>566901161</t>
  </si>
  <si>
    <t>Vyspravení podkladu po překopech inženýrských sítí plochy do 15 m2 s rozprostřením a zhutněním obalovaným kamenivem ACP (OK) tl. 100 mm</t>
  </si>
  <si>
    <t>-1494024539</t>
  </si>
  <si>
    <t>244</t>
  </si>
  <si>
    <t>567132111</t>
  </si>
  <si>
    <t>Podklad ze směsi stmelené cementem SC bez dilatačních spár, s rozprostřením a zhutněním SC C 8/10 (KSC I), po zhutnění tl. 160 mm</t>
  </si>
  <si>
    <t>-1909383831</t>
  </si>
  <si>
    <t>24</t>
  </si>
  <si>
    <t>573111115R00</t>
  </si>
  <si>
    <t>Postřik živičný infiltrační s posypem kamenivem v množství 2,5 kg/m2</t>
  </si>
  <si>
    <t>-1694736096</t>
  </si>
  <si>
    <t>149</t>
  </si>
  <si>
    <t>573211111R00</t>
  </si>
  <si>
    <t>Postřik živičný spojovací bez posypu kamenivem z asfaltu silničního, v množství od 0,5 do 0,7 kg/m2</t>
  </si>
  <si>
    <t>1002531998</t>
  </si>
  <si>
    <t>23</t>
  </si>
  <si>
    <t>567122114R00</t>
  </si>
  <si>
    <t>Podklad z kameniva zpevněného cementem SC C8/10, tloušťka po zhutnění 150 mm</t>
  </si>
  <si>
    <t>-1920805137</t>
  </si>
  <si>
    <t>246</t>
  </si>
  <si>
    <t>577144121</t>
  </si>
  <si>
    <t>Asfaltový beton vrstva obrusná ACO 11 (ABS)  s rozprostřením a se zhutněním z nemodifikovaného asfaltu v pruhu šířky přes 3 m tř. I, po zhutnění tl. 50 mm</t>
  </si>
  <si>
    <t>-1051645426</t>
  </si>
  <si>
    <t>245</t>
  </si>
  <si>
    <t>577165122</t>
  </si>
  <si>
    <t>Asfaltový beton vrstva ložní ACL 16 (ABH)  s rozprostřením a zhutněním z nemodifikovaného asfaltu v pruhu šířky přes 3 m, po zhutnění tl. 70 mm</t>
  </si>
  <si>
    <t>1341474243</t>
  </si>
  <si>
    <t>251</t>
  </si>
  <si>
    <t>596211121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</si>
  <si>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50 do 100 m2</t>
  </si>
  <si>
    <t>1814317135</t>
  </si>
  <si>
    <t>252</t>
  </si>
  <si>
    <t>M</t>
  </si>
  <si>
    <t>59245015</t>
  </si>
  <si>
    <t>dlažba zámková profilová základní 20x16,5x6 cm přírodní</t>
  </si>
  <si>
    <t>-329849865</t>
  </si>
  <si>
    <t>247</t>
  </si>
  <si>
    <t>596212223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</si>
  <si>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300 m2</t>
  </si>
  <si>
    <t>-2042466707</t>
  </si>
  <si>
    <t>248</t>
  </si>
  <si>
    <t>59245013</t>
  </si>
  <si>
    <t>dlažba zámková profilová 20x16,5x8 cm přírodní</t>
  </si>
  <si>
    <t>784560146</t>
  </si>
  <si>
    <t>249</t>
  </si>
  <si>
    <t>59245010</t>
  </si>
  <si>
    <t>dlažba zámková profilová 20x16,5x8 cm barevná</t>
  </si>
  <si>
    <t>1894031802</t>
  </si>
  <si>
    <t>160</t>
  </si>
  <si>
    <t>599141110</t>
  </si>
  <si>
    <t>Zalití spáry asfalt. modifikovanou zálivkou</t>
  </si>
  <si>
    <t>2131565459</t>
  </si>
  <si>
    <t>Trubní vedení</t>
  </si>
  <si>
    <t>176</t>
  </si>
  <si>
    <t>5524231201</t>
  </si>
  <si>
    <t>Rám s mříží plastovou D400 - 500 x 500 mm, pro UV</t>
  </si>
  <si>
    <t>kus</t>
  </si>
  <si>
    <t>853551195</t>
  </si>
  <si>
    <t>88</t>
  </si>
  <si>
    <t>55255316R</t>
  </si>
  <si>
    <t>tvarovka přírubová s přírubovou odbočkou šedá litina; PFA 10 bar; DN 1 = 100 mm; DN 2 = 100 mm; povrch. úprava silikon-akrylárový nátěr</t>
  </si>
  <si>
    <t>92137251</t>
  </si>
  <si>
    <t>91</t>
  </si>
  <si>
    <t>55255722.AR</t>
  </si>
  <si>
    <t>koleno 90 °; PN 10; DN 100 mm; šedá litina; přírubové; s patkou; L = 200 mm</t>
  </si>
  <si>
    <t>-43427917</t>
  </si>
  <si>
    <t>100</t>
  </si>
  <si>
    <t>55259731R</t>
  </si>
  <si>
    <t>tvarovka přírubová s hrdlem tvárná litina; PN 10; DN 100 mm; spoj běžný pružný násuvný; uvnitř práškový epoxid; vně práškový epoxid</t>
  </si>
  <si>
    <t>-652089763</t>
  </si>
  <si>
    <t>109</t>
  </si>
  <si>
    <t>850265121</t>
  </si>
  <si>
    <t>Výřez nebo výsek  na potrubí z trub litinových tlakových nebo plasických hmot DN 100</t>
  </si>
  <si>
    <t>1137470997</t>
  </si>
  <si>
    <t>110</t>
  </si>
  <si>
    <t>851261211</t>
  </si>
  <si>
    <t>Montáž potrubí z trub litinových tlakových hrdlových  v otevřeném výkopu s těsnícím nebo zámkovým spojem vnějšího průměru DE 110</t>
  </si>
  <si>
    <t>-2090523069</t>
  </si>
  <si>
    <t>111</t>
  </si>
  <si>
    <t>55251112.PAM</t>
  </si>
  <si>
    <t>trouba vodovodní litinová řady BLUTOP DN 110  délka 6 m</t>
  </si>
  <si>
    <t>-736495704</t>
  </si>
  <si>
    <t>112</t>
  </si>
  <si>
    <t>852261122</t>
  </si>
  <si>
    <t>Montáž potrubí z trub litinových tlakových přírubových  normálních délek v otevřeném výkopu, kanálu nebo v šachtě DN 100</t>
  </si>
  <si>
    <t>417407493</t>
  </si>
  <si>
    <t>113</t>
  </si>
  <si>
    <t>55253124</t>
  </si>
  <si>
    <t>trouba přírubová litinová vodovodní  PN 10/16 DN 100 dl 1000mm</t>
  </si>
  <si>
    <t>-324329771</t>
  </si>
  <si>
    <t>114</t>
  </si>
  <si>
    <t>55254048.DKT</t>
  </si>
  <si>
    <t>Duktus N přírubové koleno s patkou DN 100, PN 10/16</t>
  </si>
  <si>
    <t>1990868897</t>
  </si>
  <si>
    <t>115</t>
  </si>
  <si>
    <t>55253592.DKT</t>
  </si>
  <si>
    <t>Duktus TT přírubový kříž DN 100/100, PN 10/16</t>
  </si>
  <si>
    <t>-1773465845</t>
  </si>
  <si>
    <t>33</t>
  </si>
  <si>
    <t>852262121R00</t>
  </si>
  <si>
    <t>Montáž potrubí z trub litinových tlak. přírubových abnormálních délek jednotlivě do 1 m v otevřeném výkopu, v otevřeném kanálu nebo v šachtě, DN 100 mm</t>
  </si>
  <si>
    <t>305874062</t>
  </si>
  <si>
    <t>118</t>
  </si>
  <si>
    <t>857242192</t>
  </si>
  <si>
    <t>Montáž litinových tvarovek na potrubí litinovém tlakovém jednoosých na potrubí z trub přírubových Příplatek k ceně za práce ve štole, v uzavřeném kanálu nebo v objektech DN od 80 do 250</t>
  </si>
  <si>
    <t>1888271527</t>
  </si>
  <si>
    <t>117</t>
  </si>
  <si>
    <t>857262122</t>
  </si>
  <si>
    <t>Montáž litinových tvarovek na potrubí litinovém tlakovém jednoosých na potrubí z trub přírubových v otevřeném výkopu, kanálu nebo v šachtě DN 100</t>
  </si>
  <si>
    <t>-76176520</t>
  </si>
  <si>
    <t>39</t>
  </si>
  <si>
    <t>857264121R00</t>
  </si>
  <si>
    <t>Montáž litinových tvarovek na potrubí litinovém tlakovém odbočných, na potrubí z trub přírubových v otevřeném výkopu, v otevřeném kanálu nebo v šachtě, DN 100 mm</t>
  </si>
  <si>
    <t>1900303496</t>
  </si>
  <si>
    <t>53</t>
  </si>
  <si>
    <t>892271111R00</t>
  </si>
  <si>
    <t>Tlakové zkoušky vodovodního potrubí DN 100 nebo 125 mm</t>
  </si>
  <si>
    <t>1362678794</t>
  </si>
  <si>
    <t>119</t>
  </si>
  <si>
    <t>892273122</t>
  </si>
  <si>
    <t>Proplach a dezinfekce vodovodního potrubí DN od 80 do 125</t>
  </si>
  <si>
    <t>562539478</t>
  </si>
  <si>
    <t>55</t>
  </si>
  <si>
    <t>894201161R00</t>
  </si>
  <si>
    <t>Ostatní konstrukce na trubním vedení z betonu prostého dno šachet tloušťky přes 200 mm   z betonu  vodostavebního třídy V 4 - C 25/30</t>
  </si>
  <si>
    <t>-1995722921</t>
  </si>
  <si>
    <t>58</t>
  </si>
  <si>
    <t>894502201R00</t>
  </si>
  <si>
    <t>Bednění konstrukcí na trubním vedení stěn šachet  prvoúhlých, oboustranné</t>
  </si>
  <si>
    <t>1186087526</t>
  </si>
  <si>
    <t>174</t>
  </si>
  <si>
    <t>895941311RT2</t>
  </si>
  <si>
    <t>Zřízení vpusti kanalizační uliční z betonových dílců,  včetně dodávky dílců pro uliční vpusti TBV,  pro typ UVB-50</t>
  </si>
  <si>
    <t>1684219797</t>
  </si>
  <si>
    <t>172</t>
  </si>
  <si>
    <t>899202111R00</t>
  </si>
  <si>
    <t>Osazení mříží litinových o hmotnost jednotlivě přes 50  do 100 kg</t>
  </si>
  <si>
    <t>-2036162854</t>
  </si>
  <si>
    <t>62</t>
  </si>
  <si>
    <t>899401113R00</t>
  </si>
  <si>
    <t>Osazení poklopů litinových hydrantových</t>
  </si>
  <si>
    <t>313769531</t>
  </si>
  <si>
    <t>173</t>
  </si>
  <si>
    <t>899623141R00</t>
  </si>
  <si>
    <t>Obetonování potrubí nebo zdiva stok betonem prostým třídy C 12/15</t>
  </si>
  <si>
    <t>1286404622</t>
  </si>
  <si>
    <t>63</t>
  </si>
  <si>
    <t>899713111R00</t>
  </si>
  <si>
    <t>Orientační tabulky na vodovodních a kanalizačních řadech na sloupku ocelovém nebo betonovém</t>
  </si>
  <si>
    <t>161474156</t>
  </si>
  <si>
    <t>64</t>
  </si>
  <si>
    <t>899721112R00</t>
  </si>
  <si>
    <t>Výstražné fólie výstražná fólie pro vodovod, šířka 30 cm</t>
  </si>
  <si>
    <t>-1706888533</t>
  </si>
  <si>
    <t>Doplňující práce na komunikaci</t>
  </si>
  <si>
    <t>203</t>
  </si>
  <si>
    <t>40445023.AR</t>
  </si>
  <si>
    <t>značka dopravní silniční svislá; zákazová B1-B34; tvar kruh; 700 mm; štít z pozink.plechu s dvoj.ohybem,retroref.folie I.tř.; záruka 7 let</t>
  </si>
  <si>
    <t>-247131122</t>
  </si>
  <si>
    <t>205</t>
  </si>
  <si>
    <t>40445044.AR</t>
  </si>
  <si>
    <t>značka dopravní silniční svislá; informativní provozní IP4b-IP7,IP10; tvar čtverec; 500 mm; štít z pozink.plechu s dvoj.ohybem,retroref.folie I.tř.; záruka 7 let</t>
  </si>
  <si>
    <t>-1287561109</t>
  </si>
  <si>
    <t>206</t>
  </si>
  <si>
    <t>40445050.AR</t>
  </si>
  <si>
    <t>značka dopravní silniční svislá; informativní provozní IP11-IP13; tvar obdélník svislý; 500x700 mm; štít z pozink.plechu s dvoj.ohybem,retroref.folie I.tř.; záruka 7 let</t>
  </si>
  <si>
    <t>-1953391476</t>
  </si>
  <si>
    <t>208</t>
  </si>
  <si>
    <t>40450000</t>
  </si>
  <si>
    <t>Sloupek vč. šroubů a dopravního příslušenství</t>
  </si>
  <si>
    <t>-1498080082</t>
  </si>
  <si>
    <t>180</t>
  </si>
  <si>
    <t>914001121R00</t>
  </si>
  <si>
    <t>Osazení a montáž svislých dopravních značek sloupek, do betonového základu a AL patky,</t>
  </si>
  <si>
    <t>1630373128</t>
  </si>
  <si>
    <t>182</t>
  </si>
  <si>
    <t>915711111R00</t>
  </si>
  <si>
    <t>Vodorovné značení krytů stříkané barvou, dělicích čar šířky 120 mm</t>
  </si>
  <si>
    <t>-857553025</t>
  </si>
  <si>
    <t>188</t>
  </si>
  <si>
    <t>915719111R00</t>
  </si>
  <si>
    <t>Vodorovné značení krytů příplatek k ceně,  za reflexní úpravu dělících čar šířky 120 mm</t>
  </si>
  <si>
    <t>715639864</t>
  </si>
  <si>
    <t>186</t>
  </si>
  <si>
    <t>915721111R00</t>
  </si>
  <si>
    <t>Vodorovné značení krytů stříkané barvou, stopčar, zeber, stínů, šipek, nápisů, přechodů apod.</t>
  </si>
  <si>
    <t>1308675979</t>
  </si>
  <si>
    <t>190</t>
  </si>
  <si>
    <t>915729111R00</t>
  </si>
  <si>
    <t>Vodorovné značení krytů příplatek k ceně,  za reflexní úpravu stopčar, zeber, stínů, šipek, nápisů, přechodů apod.</t>
  </si>
  <si>
    <t>-1733932542</t>
  </si>
  <si>
    <t>191</t>
  </si>
  <si>
    <t>915791111R00</t>
  </si>
  <si>
    <t>Předznačení pro vodorovné značení pro dělící čáry, vodící proužky</t>
  </si>
  <si>
    <t>1026249542</t>
  </si>
  <si>
    <t>192</t>
  </si>
  <si>
    <t>915791112R00</t>
  </si>
  <si>
    <t>Předznačení pro vodorovné značení pro stopčáry, zebry,stíny, šipky, nápisy, přechody</t>
  </si>
  <si>
    <t>2017709875</t>
  </si>
  <si>
    <t>193</t>
  </si>
  <si>
    <t>919735111R00</t>
  </si>
  <si>
    <t>Řezání stávajících krytů nebo podkladů živičných, hloubky do  50 mm</t>
  </si>
  <si>
    <t>559893478</t>
  </si>
  <si>
    <t>96</t>
  </si>
  <si>
    <t>Bourání konstrukcí</t>
  </si>
  <si>
    <t>217</t>
  </si>
  <si>
    <t>966006132R00</t>
  </si>
  <si>
    <t>Odstranění značek pro staničení nebo dopravních značek dopravních nebo orientačních ,  s betonovými patkami</t>
  </si>
  <si>
    <t>-1609326881</t>
  </si>
  <si>
    <t>961</t>
  </si>
  <si>
    <t>Bourání - beton</t>
  </si>
  <si>
    <t>219</t>
  </si>
  <si>
    <t>113109415R00</t>
  </si>
  <si>
    <t>Odstranění podkladů nebo krytů z betonu prostého, v ploše jednotlivě nad 50 m2, tloušťka vrstvy 150 mm</t>
  </si>
  <si>
    <t>211825608</t>
  </si>
  <si>
    <t>221</t>
  </si>
  <si>
    <t>113111220R00</t>
  </si>
  <si>
    <t>Odstranění podkladů nebo krytů z kameniva zpevněného cementem, v ploše jednotlivě nad 50 m2, tloušťka vrstvy 200 mm</t>
  </si>
  <si>
    <t>904242484</t>
  </si>
  <si>
    <t>222</t>
  </si>
  <si>
    <t>979990021R00</t>
  </si>
  <si>
    <t>Poplatek za skládku suti - směs betonu a cihel vč. odvozu na skládku a uložení</t>
  </si>
  <si>
    <t>-793209345</t>
  </si>
  <si>
    <t>962</t>
  </si>
  <si>
    <t>Bourání - asfalt</t>
  </si>
  <si>
    <t>223</t>
  </si>
  <si>
    <t>113151113R00</t>
  </si>
  <si>
    <t>Odstranění podkladu, krytu frézováním povrch živičný, plochy do 500 m2 na jednom objektu nebo při provádění pruhu šířky do  750 mm, tloušťky 40 mm</t>
  </si>
  <si>
    <t>140652714</t>
  </si>
  <si>
    <t>224</t>
  </si>
  <si>
    <t>113151115R00</t>
  </si>
  <si>
    <t>Odstranění podkladu, krytu frézováním povrch živičný, plochy do 500 m2 na jednom objektu nebo při provádění pruhu šířky do  750 mm, tloušťky 60 mm</t>
  </si>
  <si>
    <t>166763706</t>
  </si>
  <si>
    <t>226</t>
  </si>
  <si>
    <t>979990022R00</t>
  </si>
  <si>
    <t>Poplatek za skládku - živice (k recyklaci) vč. odvozu na skládku</t>
  </si>
  <si>
    <t>923067346</t>
  </si>
  <si>
    <t>97</t>
  </si>
  <si>
    <t>Bourání hmot</t>
  </si>
  <si>
    <t>227</t>
  </si>
  <si>
    <t>979024441R00</t>
  </si>
  <si>
    <t>Očištění vybouraných obrubníků, dlaždic obrubníků, krajníků vybouraných z jakéhokoliv lože a s jakoukoliv výplní spár</t>
  </si>
  <si>
    <t>-997741326</t>
  </si>
  <si>
    <t>99</t>
  </si>
  <si>
    <t>Staveništní přesun hmot</t>
  </si>
  <si>
    <t>230</t>
  </si>
  <si>
    <t>998225311R00</t>
  </si>
  <si>
    <t>Přesun hmot pro opravy a údržbu komunikací jakékoliv délky objektu</t>
  </si>
  <si>
    <t>-1228751577</t>
  </si>
  <si>
    <t>104</t>
  </si>
  <si>
    <t>998273101R00</t>
  </si>
  <si>
    <t>Přesun hmot pro trubní vedení z trub litinových v otevřeném výkopu</t>
  </si>
  <si>
    <t>1620072186</t>
  </si>
  <si>
    <t>D96</t>
  </si>
  <si>
    <t>Přesuny suti a vybouraných hmot</t>
  </si>
  <si>
    <t>105</t>
  </si>
  <si>
    <t>979081111R00</t>
  </si>
  <si>
    <t>Odvoz suti a vybouraných hmot na skládku do 1 km</t>
  </si>
  <si>
    <t>1270309882</t>
  </si>
  <si>
    <t>106</t>
  </si>
  <si>
    <t>979081121R00</t>
  </si>
  <si>
    <t>Odvoz suti a vybouraných hmot na skládku příplatek za každý další 1 km</t>
  </si>
  <si>
    <t>2145692137</t>
  </si>
  <si>
    <t>232</t>
  </si>
  <si>
    <t>979082213R00</t>
  </si>
  <si>
    <t>Vodorovná doprava suti po suchu bez naložení, ale se složením a hrubým urovnáním na vzdálenost do 1 km</t>
  </si>
  <si>
    <t>-252579218</t>
  </si>
  <si>
    <t>233</t>
  </si>
  <si>
    <t>979082219R00</t>
  </si>
  <si>
    <t>Vodorovná doprava suti po suchu příplatek k ceně za každý další i započatý 1 km přes 1 km</t>
  </si>
  <si>
    <t>1115167118</t>
  </si>
  <si>
    <t>107</t>
  </si>
  <si>
    <t>979098155U00</t>
  </si>
  <si>
    <t>Skládkovné suť +asfalt</t>
  </si>
  <si>
    <t>-1597862621</t>
  </si>
  <si>
    <t>HSV</t>
  </si>
  <si>
    <t>Práce a dodávky HSV</t>
  </si>
  <si>
    <t>Ostatní konstrukce a práce, bourání</t>
  </si>
  <si>
    <t>261</t>
  </si>
  <si>
    <t>912111111</t>
  </si>
  <si>
    <t>Montáž zábrany parkovací  tvaru sloupku do výšky 800 mm zabetonované</t>
  </si>
  <si>
    <t>-1602127072</t>
  </si>
  <si>
    <t>262</t>
  </si>
  <si>
    <t>40445165</t>
  </si>
  <si>
    <t>sloupek směrový silniční ocelový</t>
  </si>
  <si>
    <t>1131032177</t>
  </si>
  <si>
    <t>253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</si>
  <si>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</si>
  <si>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</si>
  <si>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2036991892</t>
  </si>
  <si>
    <t>254</t>
  </si>
  <si>
    <t>59217017.BBC</t>
  </si>
  <si>
    <t>obrubník betonový chodníkový ABO 10-25,rovný 100x10x25 cm přírodní šedá</t>
  </si>
  <si>
    <t>626240418</t>
  </si>
  <si>
    <t>255</t>
  </si>
  <si>
    <t>59217023.BTL</t>
  </si>
  <si>
    <t>obrubník betonový chodníkový ABO 2-15/D 100x15x25 cm</t>
  </si>
  <si>
    <t>-604129184</t>
  </si>
  <si>
    <t>256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</si>
  <si>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</si>
  <si>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</si>
  <si>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-1819984230</t>
  </si>
  <si>
    <t>257</t>
  </si>
  <si>
    <t>59217039.BET</t>
  </si>
  <si>
    <t>obrubník BEST-PARKAN 50x5x20 cm, barevný</t>
  </si>
  <si>
    <t>-1528954147</t>
  </si>
  <si>
    <t>258</t>
  </si>
  <si>
    <t>916991121</t>
  </si>
  <si>
    <t>Lože pod obrubníky, krajníky nebo obruby z dlažebních kostek  z betonu prostého tř. C 16/20</t>
  </si>
  <si>
    <t>-871355701</t>
  </si>
  <si>
    <t>241</t>
  </si>
  <si>
    <t>919726123.RTX</t>
  </si>
  <si>
    <t>Geotextilie pro ochranu, separaci a filtraci netkaná měrná hmotnost do 500 g/m2 MOKRUTEX HQ PP</t>
  </si>
  <si>
    <t>-1120377450</t>
  </si>
  <si>
    <t>238</t>
  </si>
  <si>
    <t>961044111</t>
  </si>
  <si>
    <t>Bourání základů z betonu  prostého</t>
  </si>
  <si>
    <t>600308749</t>
  </si>
  <si>
    <t>237</t>
  </si>
  <si>
    <t>962022490</t>
  </si>
  <si>
    <t>Bourání zdiva nadzákladového kamenného nebo smíšeného  kamenného na maltu cementovou, objemu do 1 m3</t>
  </si>
  <si>
    <t>-1062084819</t>
  </si>
  <si>
    <t>M23</t>
  </si>
  <si>
    <t>Montáže potrubí</t>
  </si>
  <si>
    <t>231</t>
  </si>
  <si>
    <t>230191000T02</t>
  </si>
  <si>
    <t>chráničky inž.sítí  ve výkopu, vč. zemních prací a obsypu  kompl.dod+mtz</t>
  </si>
  <si>
    <t>-1428912927</t>
  </si>
  <si>
    <t xml:space="preserve">SO901 - Dopravně inženýrské opatření </t>
  </si>
  <si>
    <t>913121111</t>
  </si>
  <si>
    <t>Montáž a demontáž dočasných dopravních značek kompletních značek vč. podstavce a sloupku základních</t>
  </si>
  <si>
    <t>233853158</t>
  </si>
  <si>
    <t>913121211</t>
  </si>
  <si>
    <t>Montáž a demontáž dočasných dopravních značek Příplatek za první a každý další den použití dočasných dopravních značek k ceně 12-1111</t>
  </si>
  <si>
    <t>1566996325</t>
  </si>
  <si>
    <t>913211113</t>
  </si>
  <si>
    <t>Montáž a demontáž dočasných dopravních zábran Z2 reflexních, šířky 3 m</t>
  </si>
  <si>
    <t>-1848811310</t>
  </si>
  <si>
    <t>913211213</t>
  </si>
  <si>
    <t>Montáž a demontáž dočasných dopravních zábran Z2 Příplatek za první a každý další den použití dočasných dopravních zábran Z2 k ceně 21-1113</t>
  </si>
  <si>
    <t>1215702295</t>
  </si>
  <si>
    <t xml:space="preserve">VRN01 - Vedlejší a ostatní náklady </t>
  </si>
  <si>
    <t>ON - Ostatní náklady</t>
  </si>
  <si>
    <t>VN - Vedlejší náklady</t>
  </si>
  <si>
    <t>ON</t>
  </si>
  <si>
    <t>Ostatní náklady</t>
  </si>
  <si>
    <t>005211020R</t>
  </si>
  <si>
    <t>Ochrana stávajících inženýrských sítí na staveništ</t>
  </si>
  <si>
    <t>Soubor</t>
  </si>
  <si>
    <t>-1002133121</t>
  </si>
  <si>
    <t>005211080R</t>
  </si>
  <si>
    <t>Bezpečnostní, hygienická a protiprašná opatření na staveništi</t>
  </si>
  <si>
    <t>-1886728624</t>
  </si>
  <si>
    <t>1. 0</t>
  </si>
  <si>
    <t>Vyčištění území, vč. naložení,odvozu a uložení materiálu na skládku, uvedení prostoru zařízení, staveniště do původního stavu, vyčištění</t>
  </si>
  <si>
    <t>soubor</t>
  </si>
  <si>
    <t>619714823</t>
  </si>
  <si>
    <t>1. 2</t>
  </si>
  <si>
    <t>Zpracování geodetického zaměření skutečného provedení stavby a geometrických plánů dle SoD a dle, požadavků DOSS a zápisu do KN (je-li vyžadováno)</t>
  </si>
  <si>
    <t>hod</t>
  </si>
  <si>
    <t>1100914978</t>
  </si>
  <si>
    <t>1. 3</t>
  </si>
  <si>
    <t>Vytýčení inženýrských sítí  - vč. případných kopaných sond, vč.  projednání se správci, apod.</t>
  </si>
  <si>
    <t>-311248983</t>
  </si>
  <si>
    <t>1. 5</t>
  </si>
  <si>
    <t>Zajištění všech podkladů a dokumentů pro vydání kolaudačního rozhodnutí vč. revizí, zkoušek,, bezpečnostních štítků atp.</t>
  </si>
  <si>
    <t>773059472</t>
  </si>
  <si>
    <t>1. 6</t>
  </si>
  <si>
    <t>Stavebně technický průzkum</t>
  </si>
  <si>
    <t>-765704553</t>
  </si>
  <si>
    <t>1. 7</t>
  </si>
  <si>
    <t>Plán organizace výstavby</t>
  </si>
  <si>
    <t>-575755986</t>
  </si>
  <si>
    <t>1. 8</t>
  </si>
  <si>
    <t>Zpracování harmonogramu stavby a ZOV včetně průběžné aktualizace</t>
  </si>
  <si>
    <t>504652024</t>
  </si>
  <si>
    <t>1. 9</t>
  </si>
  <si>
    <t>Spolupráce na vypracování dokumentace skutečného provedení stavby  dle SoD, platné legislativy,, podmínek a požadavků investora a uživatele a podmínek dotačního titulu.</t>
  </si>
  <si>
    <t>-414204300</t>
  </si>
  <si>
    <t>1.11</t>
  </si>
  <si>
    <t>Bezpečnostní hrazení, oplocení, zajištění přístupu na staveniště apod.</t>
  </si>
  <si>
    <t>-983296536</t>
  </si>
  <si>
    <t>1.12</t>
  </si>
  <si>
    <t>Vytýčení prostorové polohy dopravní a technické infrastruktury</t>
  </si>
  <si>
    <t>1349157796</t>
  </si>
  <si>
    <t>25</t>
  </si>
  <si>
    <t>1.13</t>
  </si>
  <si>
    <t>Zajištění ostrahy majetku a osob v průběhu realizace stavby a až do předání stavby do užívání, např., kamerový systém</t>
  </si>
  <si>
    <t>-1969881935</t>
  </si>
  <si>
    <t>27</t>
  </si>
  <si>
    <t>1.15</t>
  </si>
  <si>
    <t>Provedení veškerých měření a zkoušek, revizních zpráv apod. dle platné legislativy a dle SoD, např., na termovizní měření stavby, revize plynu, revize hromosvodu</t>
  </si>
  <si>
    <t>1567835994</t>
  </si>
  <si>
    <t>28</t>
  </si>
  <si>
    <t>1.16</t>
  </si>
  <si>
    <t>Jednání s dotčenými institucemi, s dotčenými orgány státní správy a samosprávy - například zajištění, dokladů nutných k získání kolaudačního souhlasu, povolení a rozhodnutí nutných k ralizací stavby</t>
  </si>
  <si>
    <t>1425662350</t>
  </si>
  <si>
    <t>29</t>
  </si>
  <si>
    <t>1.17</t>
  </si>
  <si>
    <t>Součinnost se všemi zúčastněnými stranami - investorem, budoucím uživatelem, projektantem, zástupci, organizací státní správy, koordinátorem BOZP apod.</t>
  </si>
  <si>
    <t>-1612317268</t>
  </si>
  <si>
    <t>36</t>
  </si>
  <si>
    <t>1.24</t>
  </si>
  <si>
    <t>Fotodokumentace průběhu výstavby a dle specifikace uvedené SoD a podmínek dotačního titulu</t>
  </si>
  <si>
    <t>763033177</t>
  </si>
  <si>
    <t>37</t>
  </si>
  <si>
    <t>1.25</t>
  </si>
  <si>
    <t>Pasportizace území stavby a jejího okolí, zejména stavu příjezdových komunikací staveništní dopravy,, předpokládaných dotčených ploch zasažených realizací stavby, požadavků vlastníků a uživatelů</t>
  </si>
  <si>
    <t>-633895020</t>
  </si>
  <si>
    <t>38</t>
  </si>
  <si>
    <t>1.26</t>
  </si>
  <si>
    <t>Náklady na pojištění stavby a bankovní garance</t>
  </si>
  <si>
    <t>648255448</t>
  </si>
  <si>
    <t>40</t>
  </si>
  <si>
    <t>1.28</t>
  </si>
  <si>
    <t>Spolupráce na technických řešení stavby odchylek zjištěných v průběhu stavby, technická řešení, kolizí se skrytými konstrukcemi, které nemohl projektant předvídat (kolize s podzemními sítěmi a</t>
  </si>
  <si>
    <t>-5814002</t>
  </si>
  <si>
    <t>VN</t>
  </si>
  <si>
    <t>Vedlejší náklady</t>
  </si>
  <si>
    <t>005121010R</t>
  </si>
  <si>
    <t>Vybudování zařízení staveniště</t>
  </si>
  <si>
    <t>-498081508</t>
  </si>
  <si>
    <t>005121020R</t>
  </si>
  <si>
    <t>Provoz zařízení staveniště</t>
  </si>
  <si>
    <t>1668876498</t>
  </si>
  <si>
    <t>005121030R</t>
  </si>
  <si>
    <t>Odstranění zařízení staveniště</t>
  </si>
  <si>
    <t>1123941657</t>
  </si>
  <si>
    <t>005122 R</t>
  </si>
  <si>
    <t>Provozní vlivy</t>
  </si>
  <si>
    <t>-971987178</t>
  </si>
  <si>
    <t>005124010R</t>
  </si>
  <si>
    <t>Zajištění kompletační a koordinační činnosti spojených s realizací stavby a následným dáním do, užívání</t>
  </si>
  <si>
    <t>-570763624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</si>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</sst>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0" fillId="4" borderId="21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49">
      <selection activeCell="N17" sqref="N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7" customHeight="1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3" t="s">
        <v>6</v>
      </c>
      <c r="BT2" s="13" t="s">
        <v>7</v>
      </c>
    </row>
    <row r="3" spans="2:72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203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6"/>
      <c r="BE5" s="210" t="s">
        <v>15</v>
      </c>
      <c r="BS5" s="13" t="s">
        <v>6</v>
      </c>
    </row>
    <row r="6" spans="2:71" ht="37" customHeight="1">
      <c r="B6" s="16"/>
      <c r="D6" s="22" t="s">
        <v>16</v>
      </c>
      <c r="K6" s="20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6"/>
      <c r="BE6" s="211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211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211"/>
      <c r="BS8" s="13" t="s">
        <v>6</v>
      </c>
    </row>
    <row r="9" spans="2:71" ht="14.5" customHeight="1">
      <c r="B9" s="16"/>
      <c r="AR9" s="16"/>
      <c r="BE9" s="211"/>
      <c r="BS9" s="13" t="s">
        <v>6</v>
      </c>
    </row>
    <row r="10" spans="2:71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211"/>
      <c r="BS10" s="13" t="s">
        <v>6</v>
      </c>
    </row>
    <row r="11" spans="2:71" ht="18.4" customHeight="1">
      <c r="B11" s="16"/>
      <c r="E11" s="175" t="s">
        <v>743</v>
      </c>
      <c r="F11" s="174" t="s">
        <v>743</v>
      </c>
      <c r="G11" s="174" t="s">
        <v>743</v>
      </c>
      <c r="H11" s="174" t="s">
        <v>743</v>
      </c>
      <c r="I11" s="174" t="s">
        <v>743</v>
      </c>
      <c r="AK11" s="23" t="s">
        <v>27</v>
      </c>
      <c r="AN11" s="21" t="s">
        <v>1</v>
      </c>
      <c r="AR11" s="16"/>
      <c r="BE11" s="211"/>
      <c r="BS11" s="13" t="s">
        <v>6</v>
      </c>
    </row>
    <row r="12" spans="2:71" ht="7" customHeight="1">
      <c r="B12" s="16"/>
      <c r="AR12" s="16"/>
      <c r="BE12" s="211"/>
      <c r="BS12" s="13" t="s">
        <v>6</v>
      </c>
    </row>
    <row r="13" spans="2:71" ht="12" customHeight="1">
      <c r="B13" s="16"/>
      <c r="D13" s="23" t="s">
        <v>28</v>
      </c>
      <c r="AK13" s="23" t="s">
        <v>25</v>
      </c>
      <c r="AN13" s="25" t="s">
        <v>29</v>
      </c>
      <c r="AR13" s="16"/>
      <c r="BE13" s="211"/>
      <c r="BS13" s="13" t="s">
        <v>6</v>
      </c>
    </row>
    <row r="14" spans="2:71" ht="12.5">
      <c r="B14" s="16"/>
      <c r="E14" s="205" t="s">
        <v>29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3" t="s">
        <v>27</v>
      </c>
      <c r="AN14" s="25" t="s">
        <v>29</v>
      </c>
      <c r="AR14" s="16"/>
      <c r="BE14" s="211"/>
      <c r="BS14" s="13" t="s">
        <v>6</v>
      </c>
    </row>
    <row r="15" spans="2:71" ht="7" customHeight="1">
      <c r="B15" s="16"/>
      <c r="AR15" s="16"/>
      <c r="BE15" s="211"/>
      <c r="BS15" s="13" t="s">
        <v>3</v>
      </c>
    </row>
    <row r="16" spans="2:71" ht="12" customHeight="1">
      <c r="B16" s="16"/>
      <c r="D16" s="23" t="s">
        <v>30</v>
      </c>
      <c r="AK16" s="23" t="s">
        <v>25</v>
      </c>
      <c r="AN16" s="21" t="s">
        <v>1</v>
      </c>
      <c r="AR16" s="16"/>
      <c r="BE16" s="211"/>
      <c r="BS16" s="13" t="s">
        <v>3</v>
      </c>
    </row>
    <row r="17" spans="2:71" ht="18.4" customHeight="1">
      <c r="B17" s="16"/>
      <c r="E17" s="21"/>
      <c r="AK17" s="23" t="s">
        <v>27</v>
      </c>
      <c r="AN17" s="21" t="s">
        <v>1</v>
      </c>
      <c r="AR17" s="16"/>
      <c r="BE17" s="211"/>
      <c r="BS17" s="13" t="s">
        <v>31</v>
      </c>
    </row>
    <row r="18" spans="2:71" ht="7" customHeight="1">
      <c r="B18" s="16"/>
      <c r="AR18" s="16"/>
      <c r="BE18" s="211"/>
      <c r="BS18" s="13" t="s">
        <v>6</v>
      </c>
    </row>
    <row r="19" spans="2:71" ht="12" customHeight="1">
      <c r="B19" s="16"/>
      <c r="D19" s="23" t="s">
        <v>32</v>
      </c>
      <c r="AK19" s="23" t="s">
        <v>25</v>
      </c>
      <c r="AN19" s="21"/>
      <c r="AR19" s="16"/>
      <c r="BE19" s="211"/>
      <c r="BS19" s="13" t="s">
        <v>6</v>
      </c>
    </row>
    <row r="20" spans="2:71" ht="18.4" customHeight="1">
      <c r="B20" s="16"/>
      <c r="E20" s="21"/>
      <c r="AK20" s="23" t="s">
        <v>27</v>
      </c>
      <c r="AN20" s="21" t="s">
        <v>1</v>
      </c>
      <c r="AR20" s="16"/>
      <c r="BE20" s="211"/>
      <c r="BS20" s="13" t="s">
        <v>3</v>
      </c>
    </row>
    <row r="21" spans="2:57" ht="7" customHeight="1">
      <c r="B21" s="16"/>
      <c r="AR21" s="16"/>
      <c r="BE21" s="211"/>
    </row>
    <row r="22" spans="2:57" ht="12" customHeight="1">
      <c r="B22" s="16"/>
      <c r="D22" s="23" t="s">
        <v>33</v>
      </c>
      <c r="AR22" s="16"/>
      <c r="BE22" s="211"/>
    </row>
    <row r="23" spans="2:57" ht="16.5" customHeight="1">
      <c r="B23" s="16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6"/>
      <c r="BE23" s="211"/>
    </row>
    <row r="24" spans="2:57" ht="7" customHeight="1">
      <c r="B24" s="16"/>
      <c r="AR24" s="16"/>
      <c r="BE24" s="211"/>
    </row>
    <row r="25" spans="2:57" ht="7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11"/>
    </row>
    <row r="26" spans="2:57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13">
        <f>ROUND(AG94,2)</f>
        <v>0</v>
      </c>
      <c r="AL26" s="214"/>
      <c r="AM26" s="214"/>
      <c r="AN26" s="214"/>
      <c r="AO26" s="214"/>
      <c r="AR26" s="28"/>
      <c r="BE26" s="211"/>
    </row>
    <row r="27" spans="2:57" s="1" customFormat="1" ht="7" customHeight="1">
      <c r="B27" s="28"/>
      <c r="AR27" s="28"/>
      <c r="BE27" s="211"/>
    </row>
    <row r="28" spans="2:57" s="1" customFormat="1" ht="12.5">
      <c r="B28" s="28"/>
      <c r="L28" s="208" t="s">
        <v>35</v>
      </c>
      <c r="M28" s="208"/>
      <c r="N28" s="208"/>
      <c r="O28" s="208"/>
      <c r="P28" s="208"/>
      <c r="W28" s="208" t="s">
        <v>36</v>
      </c>
      <c r="X28" s="208"/>
      <c r="Y28" s="208"/>
      <c r="Z28" s="208"/>
      <c r="AA28" s="208"/>
      <c r="AB28" s="208"/>
      <c r="AC28" s="208"/>
      <c r="AD28" s="208"/>
      <c r="AE28" s="208"/>
      <c r="AK28" s="208" t="s">
        <v>37</v>
      </c>
      <c r="AL28" s="208"/>
      <c r="AM28" s="208"/>
      <c r="AN28" s="208"/>
      <c r="AO28" s="208"/>
      <c r="AR28" s="28"/>
      <c r="BE28" s="211"/>
    </row>
    <row r="29" spans="2:57" s="2" customFormat="1" ht="14.5" customHeight="1">
      <c r="B29" s="32"/>
      <c r="D29" s="23" t="s">
        <v>38</v>
      </c>
      <c r="F29" s="23" t="s">
        <v>39</v>
      </c>
      <c r="L29" s="184">
        <v>0.21</v>
      </c>
      <c r="M29" s="185"/>
      <c r="N29" s="185"/>
      <c r="O29" s="185"/>
      <c r="P29" s="185"/>
      <c r="W29" s="209">
        <f>ROUND(AZ94,2)</f>
        <v>0</v>
      </c>
      <c r="X29" s="185"/>
      <c r="Y29" s="185"/>
      <c r="Z29" s="185"/>
      <c r="AA29" s="185"/>
      <c r="AB29" s="185"/>
      <c r="AC29" s="185"/>
      <c r="AD29" s="185"/>
      <c r="AE29" s="185"/>
      <c r="AK29" s="209">
        <f>ROUND(AV94,2)</f>
        <v>0</v>
      </c>
      <c r="AL29" s="185"/>
      <c r="AM29" s="185"/>
      <c r="AN29" s="185"/>
      <c r="AO29" s="185"/>
      <c r="AR29" s="32"/>
      <c r="BE29" s="212"/>
    </row>
    <row r="30" spans="2:57" s="2" customFormat="1" ht="14.5" customHeight="1">
      <c r="B30" s="32"/>
      <c r="F30" s="23" t="s">
        <v>40</v>
      </c>
      <c r="L30" s="184">
        <v>0.15</v>
      </c>
      <c r="M30" s="185"/>
      <c r="N30" s="185"/>
      <c r="O30" s="185"/>
      <c r="P30" s="185"/>
      <c r="W30" s="209">
        <f>ROUND(BA94,2)</f>
        <v>0</v>
      </c>
      <c r="X30" s="185"/>
      <c r="Y30" s="185"/>
      <c r="Z30" s="185"/>
      <c r="AA30" s="185"/>
      <c r="AB30" s="185"/>
      <c r="AC30" s="185"/>
      <c r="AD30" s="185"/>
      <c r="AE30" s="185"/>
      <c r="AK30" s="209">
        <f>ROUND(AW94,2)</f>
        <v>0</v>
      </c>
      <c r="AL30" s="185"/>
      <c r="AM30" s="185"/>
      <c r="AN30" s="185"/>
      <c r="AO30" s="185"/>
      <c r="AR30" s="32"/>
      <c r="BE30" s="212"/>
    </row>
    <row r="31" spans="2:57" s="2" customFormat="1" ht="14.5" customHeight="1" hidden="1">
      <c r="B31" s="32"/>
      <c r="F31" s="23" t="s">
        <v>41</v>
      </c>
      <c r="L31" s="184">
        <v>0.21</v>
      </c>
      <c r="M31" s="185"/>
      <c r="N31" s="185"/>
      <c r="O31" s="185"/>
      <c r="P31" s="185"/>
      <c r="W31" s="209">
        <f>ROUND(BB94,2)</f>
        <v>0</v>
      </c>
      <c r="X31" s="185"/>
      <c r="Y31" s="185"/>
      <c r="Z31" s="185"/>
      <c r="AA31" s="185"/>
      <c r="AB31" s="185"/>
      <c r="AC31" s="185"/>
      <c r="AD31" s="185"/>
      <c r="AE31" s="185"/>
      <c r="AK31" s="209">
        <v>0</v>
      </c>
      <c r="AL31" s="185"/>
      <c r="AM31" s="185"/>
      <c r="AN31" s="185"/>
      <c r="AO31" s="185"/>
      <c r="AR31" s="32"/>
      <c r="BE31" s="212"/>
    </row>
    <row r="32" spans="2:57" s="2" customFormat="1" ht="14.5" customHeight="1" hidden="1">
      <c r="B32" s="32"/>
      <c r="F32" s="23" t="s">
        <v>42</v>
      </c>
      <c r="L32" s="184">
        <v>0.15</v>
      </c>
      <c r="M32" s="185"/>
      <c r="N32" s="185"/>
      <c r="O32" s="185"/>
      <c r="P32" s="185"/>
      <c r="W32" s="209">
        <f>ROUND(BC94,2)</f>
        <v>0</v>
      </c>
      <c r="X32" s="185"/>
      <c r="Y32" s="185"/>
      <c r="Z32" s="185"/>
      <c r="AA32" s="185"/>
      <c r="AB32" s="185"/>
      <c r="AC32" s="185"/>
      <c r="AD32" s="185"/>
      <c r="AE32" s="185"/>
      <c r="AK32" s="209">
        <v>0</v>
      </c>
      <c r="AL32" s="185"/>
      <c r="AM32" s="185"/>
      <c r="AN32" s="185"/>
      <c r="AO32" s="185"/>
      <c r="AR32" s="32"/>
      <c r="BE32" s="212"/>
    </row>
    <row r="33" spans="2:57" s="2" customFormat="1" ht="14.5" customHeight="1" hidden="1">
      <c r="B33" s="32"/>
      <c r="F33" s="23" t="s">
        <v>43</v>
      </c>
      <c r="L33" s="184">
        <v>0</v>
      </c>
      <c r="M33" s="185"/>
      <c r="N33" s="185"/>
      <c r="O33" s="185"/>
      <c r="P33" s="185"/>
      <c r="W33" s="209">
        <f>ROUND(BD94,2)</f>
        <v>0</v>
      </c>
      <c r="X33" s="185"/>
      <c r="Y33" s="185"/>
      <c r="Z33" s="185"/>
      <c r="AA33" s="185"/>
      <c r="AB33" s="185"/>
      <c r="AC33" s="185"/>
      <c r="AD33" s="185"/>
      <c r="AE33" s="185"/>
      <c r="AK33" s="209">
        <v>0</v>
      </c>
      <c r="AL33" s="185"/>
      <c r="AM33" s="185"/>
      <c r="AN33" s="185"/>
      <c r="AO33" s="185"/>
      <c r="AR33" s="32"/>
      <c r="BE33" s="212"/>
    </row>
    <row r="34" spans="2:57" s="1" customFormat="1" ht="7" customHeight="1">
      <c r="B34" s="28"/>
      <c r="AR34" s="28"/>
      <c r="BE34" s="211"/>
    </row>
    <row r="35" spans="2:44" s="1" customFormat="1" ht="25.9" customHeight="1"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188" t="s">
        <v>46</v>
      </c>
      <c r="Y35" s="189"/>
      <c r="Z35" s="189"/>
      <c r="AA35" s="189"/>
      <c r="AB35" s="189"/>
      <c r="AC35" s="35"/>
      <c r="AD35" s="35"/>
      <c r="AE35" s="35"/>
      <c r="AF35" s="35"/>
      <c r="AG35" s="35"/>
      <c r="AH35" s="35"/>
      <c r="AI35" s="35"/>
      <c r="AJ35" s="35"/>
      <c r="AK35" s="190">
        <f>SUM(AK26:AK33)</f>
        <v>0</v>
      </c>
      <c r="AL35" s="189"/>
      <c r="AM35" s="189"/>
      <c r="AN35" s="189"/>
      <c r="AO35" s="191"/>
      <c r="AP35" s="33"/>
      <c r="AQ35" s="33"/>
      <c r="AR35" s="28"/>
    </row>
    <row r="36" spans="2:44" s="1" customFormat="1" ht="7" customHeight="1">
      <c r="B36" s="28"/>
      <c r="AR36" s="28"/>
    </row>
    <row r="37" spans="2:44" s="1" customFormat="1" ht="14.5" customHeight="1">
      <c r="B37" s="28"/>
      <c r="AR37" s="28"/>
    </row>
    <row r="38" spans="2:44" ht="14.5" customHeight="1">
      <c r="B38" s="16"/>
      <c r="AR38" s="16"/>
    </row>
    <row r="39" spans="2:44" ht="14.5" customHeight="1">
      <c r="B39" s="16"/>
      <c r="AR39" s="16"/>
    </row>
    <row r="40" spans="2:44" ht="14.5" customHeight="1">
      <c r="B40" s="16"/>
      <c r="AR40" s="16"/>
    </row>
    <row r="41" spans="2:44" ht="14.5" customHeight="1">
      <c r="B41" s="16"/>
      <c r="AR41" s="16"/>
    </row>
    <row r="42" spans="2:44" ht="14.5" customHeight="1">
      <c r="B42" s="16"/>
      <c r="AR42" s="16"/>
    </row>
    <row r="43" spans="2:44" ht="14.5" customHeight="1">
      <c r="B43" s="16"/>
      <c r="AR43" s="16"/>
    </row>
    <row r="44" spans="2:44" ht="14.5" customHeight="1">
      <c r="B44" s="16"/>
      <c r="AR44" s="16"/>
    </row>
    <row r="45" spans="2:44" ht="14.5" customHeight="1">
      <c r="B45" s="16"/>
      <c r="AR45" s="16"/>
    </row>
    <row r="46" spans="2:44" ht="14.5" customHeight="1">
      <c r="B46" s="16"/>
      <c r="AR46" s="16"/>
    </row>
    <row r="47" spans="2:44" ht="14.5" customHeight="1">
      <c r="B47" s="16"/>
      <c r="AR47" s="16"/>
    </row>
    <row r="48" spans="2:44" ht="14.5" customHeight="1">
      <c r="B48" s="16"/>
      <c r="AR48" s="16"/>
    </row>
    <row r="49" spans="2:44" s="1" customFormat="1" ht="14.5" customHeight="1">
      <c r="B49" s="28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5">
      <c r="B60" s="28"/>
      <c r="D60" s="39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49</v>
      </c>
      <c r="AI60" s="30"/>
      <c r="AJ60" s="30"/>
      <c r="AK60" s="30"/>
      <c r="AL60" s="30"/>
      <c r="AM60" s="39" t="s">
        <v>50</v>
      </c>
      <c r="AN60" s="30"/>
      <c r="AO60" s="30"/>
      <c r="AR60" s="28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3">
      <c r="B64" s="28"/>
      <c r="D64" s="37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52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5">
      <c r="B75" s="28"/>
      <c r="D75" s="39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49</v>
      </c>
      <c r="AI75" s="30"/>
      <c r="AJ75" s="30"/>
      <c r="AK75" s="30"/>
      <c r="AL75" s="30"/>
      <c r="AM75" s="39" t="s">
        <v>50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7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7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5" customHeight="1">
      <c r="B82" s="28"/>
      <c r="C82" s="17" t="s">
        <v>53</v>
      </c>
      <c r="AR82" s="28"/>
    </row>
    <row r="83" spans="2:44" s="1" customFormat="1" ht="7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2018_76</v>
      </c>
      <c r="AR84" s="44"/>
    </row>
    <row r="85" spans="2:44" s="4" customFormat="1" ht="37" customHeight="1">
      <c r="B85" s="45"/>
      <c r="C85" s="46" t="s">
        <v>16</v>
      </c>
      <c r="L85" s="200" t="str">
        <f>K6</f>
        <v>Sjezd a parkoviště Velíšská ulice ve Vlašimi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5"/>
    </row>
    <row r="86" spans="2:44" s="1" customFormat="1" ht="7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 xml:space="preserve">Vlašim </v>
      </c>
      <c r="AI87" s="23" t="s">
        <v>22</v>
      </c>
      <c r="AM87" s="202" t="str">
        <f>IF(AN8="","",AN8)</f>
        <v>2. 4. 2019</v>
      </c>
      <c r="AN87" s="202"/>
      <c r="AR87" s="28"/>
    </row>
    <row r="88" spans="2:44" s="1" customFormat="1" ht="7" customHeight="1">
      <c r="B88" s="28"/>
      <c r="AR88" s="28"/>
    </row>
    <row r="89" spans="2:56" s="1" customFormat="1" ht="15.25" customHeight="1">
      <c r="B89" s="28"/>
      <c r="C89" s="23" t="s">
        <v>24</v>
      </c>
      <c r="L89" s="3" t="str">
        <f>IF(E11="","",E11)</f>
        <v xml:space="preserve"> </v>
      </c>
      <c r="AI89" s="23" t="s">
        <v>30</v>
      </c>
      <c r="AM89" s="198" t="str">
        <f>IF(E17="","",E17)</f>
        <v/>
      </c>
      <c r="AN89" s="199"/>
      <c r="AO89" s="199"/>
      <c r="AP89" s="199"/>
      <c r="AR89" s="28"/>
      <c r="AS89" s="194" t="s">
        <v>54</v>
      </c>
      <c r="AT89" s="19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5" customHeight="1">
      <c r="B90" s="28"/>
      <c r="C90" s="23" t="s">
        <v>28</v>
      </c>
      <c r="L90" s="3" t="str">
        <f>IF(E14="Vyplň údaj","",E14)</f>
        <v/>
      </c>
      <c r="AI90" s="23" t="s">
        <v>32</v>
      </c>
      <c r="AM90" s="198" t="str">
        <f>IF(E20="","",E20)</f>
        <v/>
      </c>
      <c r="AN90" s="199"/>
      <c r="AO90" s="199"/>
      <c r="AP90" s="199"/>
      <c r="AR90" s="28"/>
      <c r="AS90" s="196"/>
      <c r="AT90" s="197"/>
      <c r="BD90" s="52"/>
    </row>
    <row r="91" spans="2:56" s="1" customFormat="1" ht="10.9" customHeight="1">
      <c r="B91" s="28"/>
      <c r="AR91" s="28"/>
      <c r="AS91" s="196"/>
      <c r="AT91" s="197"/>
      <c r="BD91" s="52"/>
    </row>
    <row r="92" spans="2:56" s="1" customFormat="1" ht="29.25" customHeight="1">
      <c r="B92" s="28"/>
      <c r="C92" s="179" t="s">
        <v>55</v>
      </c>
      <c r="D92" s="180"/>
      <c r="E92" s="180"/>
      <c r="F92" s="180"/>
      <c r="G92" s="180"/>
      <c r="H92" s="53"/>
      <c r="I92" s="181" t="s">
        <v>56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7" t="s">
        <v>57</v>
      </c>
      <c r="AH92" s="180"/>
      <c r="AI92" s="180"/>
      <c r="AJ92" s="180"/>
      <c r="AK92" s="180"/>
      <c r="AL92" s="180"/>
      <c r="AM92" s="180"/>
      <c r="AN92" s="181" t="s">
        <v>58</v>
      </c>
      <c r="AO92" s="180"/>
      <c r="AP92" s="186"/>
      <c r="AQ92" s="54" t="s">
        <v>59</v>
      </c>
      <c r="AR92" s="28"/>
      <c r="AS92" s="55" t="s">
        <v>60</v>
      </c>
      <c r="AT92" s="56" t="s">
        <v>61</v>
      </c>
      <c r="AU92" s="56" t="s">
        <v>62</v>
      </c>
      <c r="AV92" s="56" t="s">
        <v>63</v>
      </c>
      <c r="AW92" s="56" t="s">
        <v>64</v>
      </c>
      <c r="AX92" s="56" t="s">
        <v>65</v>
      </c>
      <c r="AY92" s="56" t="s">
        <v>66</v>
      </c>
      <c r="AZ92" s="56" t="s">
        <v>67</v>
      </c>
      <c r="BA92" s="56" t="s">
        <v>68</v>
      </c>
      <c r="BB92" s="56" t="s">
        <v>69</v>
      </c>
      <c r="BC92" s="56" t="s">
        <v>70</v>
      </c>
      <c r="BD92" s="57" t="s">
        <v>71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5" customHeight="1">
      <c r="B94" s="59"/>
      <c r="C94" s="60" t="s">
        <v>72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7">
        <f>ROUND(SUM(AG95:AG97),2)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3" t="s">
        <v>1</v>
      </c>
      <c r="AR94" s="59"/>
      <c r="AS94" s="64">
        <f>ROUND(SUM(AS95:AS97),2)</f>
        <v>0</v>
      </c>
      <c r="AT94" s="65">
        <f>ROUND(SUM(AV94:AW94),2)</f>
        <v>0</v>
      </c>
      <c r="AU94" s="66">
        <f>ROUND(SUM(AU95:AU97),5)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ROUND(SUM(AZ95:AZ97),2)</f>
        <v>0</v>
      </c>
      <c r="BA94" s="65">
        <f>ROUND(SUM(BA95:BA97),2)</f>
        <v>0</v>
      </c>
      <c r="BB94" s="65">
        <f>ROUND(SUM(BB95:BB97),2)</f>
        <v>0</v>
      </c>
      <c r="BC94" s="65">
        <f>ROUND(SUM(BC95:BC97),2)</f>
        <v>0</v>
      </c>
      <c r="BD94" s="67">
        <f>ROUND(SUM(BD95:BD97),2)</f>
        <v>0</v>
      </c>
      <c r="BS94" s="68" t="s">
        <v>73</v>
      </c>
      <c r="BT94" s="68" t="s">
        <v>74</v>
      </c>
      <c r="BU94" s="69" t="s">
        <v>75</v>
      </c>
      <c r="BV94" s="68" t="s">
        <v>76</v>
      </c>
      <c r="BW94" s="68" t="s">
        <v>4</v>
      </c>
      <c r="BX94" s="68" t="s">
        <v>77</v>
      </c>
      <c r="CL94" s="68" t="s">
        <v>1</v>
      </c>
    </row>
    <row r="95" spans="1:91" s="6" customFormat="1" ht="16.5" customHeight="1">
      <c r="A95" s="70" t="s">
        <v>78</v>
      </c>
      <c r="B95" s="71"/>
      <c r="C95" s="72"/>
      <c r="D95" s="176" t="s">
        <v>79</v>
      </c>
      <c r="E95" s="176"/>
      <c r="F95" s="176"/>
      <c r="G95" s="176"/>
      <c r="H95" s="176"/>
      <c r="I95" s="73"/>
      <c r="J95" s="176" t="s">
        <v>80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82">
        <f>'SO101 - Komunikace'!J30</f>
        <v>0</v>
      </c>
      <c r="AH95" s="183"/>
      <c r="AI95" s="183"/>
      <c r="AJ95" s="183"/>
      <c r="AK95" s="183"/>
      <c r="AL95" s="183"/>
      <c r="AM95" s="183"/>
      <c r="AN95" s="182">
        <f>SUM(AG95,AT95)</f>
        <v>0</v>
      </c>
      <c r="AO95" s="183"/>
      <c r="AP95" s="183"/>
      <c r="AQ95" s="74" t="s">
        <v>81</v>
      </c>
      <c r="AR95" s="71"/>
      <c r="AS95" s="75">
        <v>0</v>
      </c>
      <c r="AT95" s="76">
        <f>ROUND(SUM(AV95:AW95),2)</f>
        <v>0</v>
      </c>
      <c r="AU95" s="77">
        <f>'SO101 - Komunikace'!P131</f>
        <v>0</v>
      </c>
      <c r="AV95" s="76">
        <f>'SO101 - Komunikace'!J33</f>
        <v>0</v>
      </c>
      <c r="AW95" s="76">
        <f>'SO101 - Komunikace'!J34</f>
        <v>0</v>
      </c>
      <c r="AX95" s="76">
        <f>'SO101 - Komunikace'!J35</f>
        <v>0</v>
      </c>
      <c r="AY95" s="76">
        <f>'SO101 - Komunikace'!J36</f>
        <v>0</v>
      </c>
      <c r="AZ95" s="76">
        <f>'SO101 - Komunikace'!F33</f>
        <v>0</v>
      </c>
      <c r="BA95" s="76">
        <f>'SO101 - Komunikace'!F34</f>
        <v>0</v>
      </c>
      <c r="BB95" s="76">
        <f>'SO101 - Komunikace'!F35</f>
        <v>0</v>
      </c>
      <c r="BC95" s="76">
        <f>'SO101 - Komunikace'!F36</f>
        <v>0</v>
      </c>
      <c r="BD95" s="78">
        <f>'SO101 - Komunikace'!F37</f>
        <v>0</v>
      </c>
      <c r="BT95" s="79" t="s">
        <v>82</v>
      </c>
      <c r="BV95" s="79" t="s">
        <v>76</v>
      </c>
      <c r="BW95" s="79" t="s">
        <v>83</v>
      </c>
      <c r="BX95" s="79" t="s">
        <v>4</v>
      </c>
      <c r="CL95" s="79" t="s">
        <v>1</v>
      </c>
      <c r="CM95" s="79" t="s">
        <v>84</v>
      </c>
    </row>
    <row r="96" spans="1:91" s="6" customFormat="1" ht="16.5" customHeight="1">
      <c r="A96" s="70" t="s">
        <v>78</v>
      </c>
      <c r="B96" s="71"/>
      <c r="C96" s="72"/>
      <c r="D96" s="176" t="s">
        <v>85</v>
      </c>
      <c r="E96" s="176"/>
      <c r="F96" s="176"/>
      <c r="G96" s="176"/>
      <c r="H96" s="176"/>
      <c r="I96" s="73"/>
      <c r="J96" s="176" t="s">
        <v>86</v>
      </c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82">
        <f>'SO901 - Dopravně inženýrs...'!J30</f>
        <v>0</v>
      </c>
      <c r="AH96" s="183"/>
      <c r="AI96" s="183"/>
      <c r="AJ96" s="183"/>
      <c r="AK96" s="183"/>
      <c r="AL96" s="183"/>
      <c r="AM96" s="183"/>
      <c r="AN96" s="182">
        <f>SUM(AG96,AT96)</f>
        <v>0</v>
      </c>
      <c r="AO96" s="183"/>
      <c r="AP96" s="183"/>
      <c r="AQ96" s="74" t="s">
        <v>81</v>
      </c>
      <c r="AR96" s="71"/>
      <c r="AS96" s="75">
        <v>0</v>
      </c>
      <c r="AT96" s="76">
        <f>ROUND(SUM(AV96:AW96),2)</f>
        <v>0</v>
      </c>
      <c r="AU96" s="77">
        <f>'SO901 - Dopravně inženýrs...'!P116</f>
        <v>0</v>
      </c>
      <c r="AV96" s="76">
        <f>'SO901 - Dopravně inženýrs...'!J33</f>
        <v>0</v>
      </c>
      <c r="AW96" s="76">
        <f>'SO901 - Dopravně inženýrs...'!J34</f>
        <v>0</v>
      </c>
      <c r="AX96" s="76">
        <f>'SO901 - Dopravně inženýrs...'!J35</f>
        <v>0</v>
      </c>
      <c r="AY96" s="76">
        <f>'SO901 - Dopravně inženýrs...'!J36</f>
        <v>0</v>
      </c>
      <c r="AZ96" s="76">
        <f>'SO901 - Dopravně inženýrs...'!F33</f>
        <v>0</v>
      </c>
      <c r="BA96" s="76">
        <f>'SO901 - Dopravně inženýrs...'!F34</f>
        <v>0</v>
      </c>
      <c r="BB96" s="76">
        <f>'SO901 - Dopravně inženýrs...'!F35</f>
        <v>0</v>
      </c>
      <c r="BC96" s="76">
        <f>'SO901 - Dopravně inženýrs...'!F36</f>
        <v>0</v>
      </c>
      <c r="BD96" s="78">
        <f>'SO901 - Dopravně inženýrs...'!F37</f>
        <v>0</v>
      </c>
      <c r="BT96" s="79" t="s">
        <v>82</v>
      </c>
      <c r="BV96" s="79" t="s">
        <v>76</v>
      </c>
      <c r="BW96" s="79" t="s">
        <v>87</v>
      </c>
      <c r="BX96" s="79" t="s">
        <v>4</v>
      </c>
      <c r="CL96" s="79" t="s">
        <v>1</v>
      </c>
      <c r="CM96" s="79" t="s">
        <v>84</v>
      </c>
    </row>
    <row r="97" spans="1:91" s="6" customFormat="1" ht="16.5" customHeight="1">
      <c r="A97" s="70" t="s">
        <v>78</v>
      </c>
      <c r="B97" s="71"/>
      <c r="C97" s="72"/>
      <c r="D97" s="176" t="s">
        <v>88</v>
      </c>
      <c r="E97" s="176"/>
      <c r="F97" s="176"/>
      <c r="G97" s="176"/>
      <c r="H97" s="176"/>
      <c r="I97" s="73"/>
      <c r="J97" s="176" t="s">
        <v>89</v>
      </c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82">
        <f>'VRN01 - Vedlejší a ostatn...'!J30</f>
        <v>0</v>
      </c>
      <c r="AH97" s="183"/>
      <c r="AI97" s="183"/>
      <c r="AJ97" s="183"/>
      <c r="AK97" s="183"/>
      <c r="AL97" s="183"/>
      <c r="AM97" s="183"/>
      <c r="AN97" s="182">
        <f>SUM(AG97,AT97)</f>
        <v>0</v>
      </c>
      <c r="AO97" s="183"/>
      <c r="AP97" s="183"/>
      <c r="AQ97" s="74" t="s">
        <v>81</v>
      </c>
      <c r="AR97" s="71"/>
      <c r="AS97" s="80">
        <v>0</v>
      </c>
      <c r="AT97" s="81">
        <f>ROUND(SUM(AV97:AW97),2)</f>
        <v>0</v>
      </c>
      <c r="AU97" s="82">
        <f>'VRN01 - Vedlejší a ostatn...'!P118</f>
        <v>0</v>
      </c>
      <c r="AV97" s="81">
        <f>'VRN01 - Vedlejší a ostatn...'!J33</f>
        <v>0</v>
      </c>
      <c r="AW97" s="81">
        <f>'VRN01 - Vedlejší a ostatn...'!J34</f>
        <v>0</v>
      </c>
      <c r="AX97" s="81">
        <f>'VRN01 - Vedlejší a ostatn...'!J35</f>
        <v>0</v>
      </c>
      <c r="AY97" s="81">
        <f>'VRN01 - Vedlejší a ostatn...'!J36</f>
        <v>0</v>
      </c>
      <c r="AZ97" s="81">
        <f>'VRN01 - Vedlejší a ostatn...'!F33</f>
        <v>0</v>
      </c>
      <c r="BA97" s="81">
        <f>'VRN01 - Vedlejší a ostatn...'!F34</f>
        <v>0</v>
      </c>
      <c r="BB97" s="81">
        <f>'VRN01 - Vedlejší a ostatn...'!F35</f>
        <v>0</v>
      </c>
      <c r="BC97" s="81">
        <f>'VRN01 - Vedlejší a ostatn...'!F36</f>
        <v>0</v>
      </c>
      <c r="BD97" s="83">
        <f>'VRN01 - Vedlejší a ostatn...'!F37</f>
        <v>0</v>
      </c>
      <c r="BT97" s="79" t="s">
        <v>82</v>
      </c>
      <c r="BV97" s="79" t="s">
        <v>76</v>
      </c>
      <c r="BW97" s="79" t="s">
        <v>90</v>
      </c>
      <c r="BX97" s="79" t="s">
        <v>4</v>
      </c>
      <c r="CL97" s="79" t="s">
        <v>1</v>
      </c>
      <c r="CM97" s="79" t="s">
        <v>84</v>
      </c>
    </row>
    <row r="98" spans="2:44" s="1" customFormat="1" ht="30" customHeight="1">
      <c r="B98" s="28"/>
      <c r="AR98" s="28"/>
    </row>
    <row r="99" spans="2:44" s="1" customFormat="1" ht="7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8"/>
    </row>
  </sheetData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</mergeCells>
  <hyperlinks>
    <hyperlink ref="A95" location="'SO101 - Komunikace'!C2" display="/"/>
    <hyperlink ref="A96" location="'SO901 - Dopravně inženýrs...'!C2" display="/"/>
    <hyperlink ref="A97" location="'VRN01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8"/>
  <sheetViews>
    <sheetView showGridLines="0" workbookViewId="0" topLeftCell="A85">
      <selection activeCell="F19" sqref="F1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4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83</v>
      </c>
    </row>
    <row r="3" spans="2:46" ht="7" customHeight="1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84</v>
      </c>
    </row>
    <row r="4" spans="2:46" ht="25" customHeight="1">
      <c r="B4" s="16"/>
      <c r="D4" s="17" t="s">
        <v>91</v>
      </c>
      <c r="L4" s="16"/>
      <c r="M4" s="86" t="s">
        <v>10</v>
      </c>
      <c r="AT4" s="13" t="s">
        <v>3</v>
      </c>
    </row>
    <row r="5" spans="2:12" ht="7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16" t="str">
        <f>'Rekapitulace stavby'!K6</f>
        <v>Sjezd a parkoviště Velíšská ulice ve Vlašimi</v>
      </c>
      <c r="F7" s="217"/>
      <c r="G7" s="217"/>
      <c r="H7" s="217"/>
      <c r="L7" s="16"/>
    </row>
    <row r="8" spans="2:12" s="1" customFormat="1" ht="12" customHeight="1">
      <c r="B8" s="28"/>
      <c r="D8" s="23" t="s">
        <v>92</v>
      </c>
      <c r="I8" s="87"/>
      <c r="L8" s="28"/>
    </row>
    <row r="9" spans="2:12" s="1" customFormat="1" ht="37" customHeight="1">
      <c r="B9" s="28"/>
      <c r="E9" s="200" t="s">
        <v>93</v>
      </c>
      <c r="F9" s="215"/>
      <c r="G9" s="215"/>
      <c r="H9" s="215"/>
      <c r="I9" s="87"/>
      <c r="L9" s="28"/>
    </row>
    <row r="10" spans="2:12" s="1" customFormat="1" ht="12">
      <c r="B10" s="28"/>
      <c r="I10" s="87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88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88" t="s">
        <v>22</v>
      </c>
      <c r="J12" s="48" t="str">
        <f>'Rekapitulace stavby'!AN8</f>
        <v>2. 4. 2019</v>
      </c>
      <c r="L12" s="28"/>
    </row>
    <row r="13" spans="2:12" s="1" customFormat="1" ht="10.9" customHeight="1">
      <c r="B13" s="28"/>
      <c r="I13" s="87"/>
      <c r="L13" s="28"/>
    </row>
    <row r="14" spans="2:12" s="1" customFormat="1" ht="12" customHeight="1">
      <c r="B14" s="28"/>
      <c r="D14" s="23" t="s">
        <v>24</v>
      </c>
      <c r="I14" s="88" t="s">
        <v>25</v>
      </c>
      <c r="J14" s="21" t="s">
        <v>1</v>
      </c>
      <c r="L14" s="28"/>
    </row>
    <row r="15" spans="2:12" s="1" customFormat="1" ht="18" customHeight="1">
      <c r="B15" s="28"/>
      <c r="E15" s="175" t="s">
        <v>743</v>
      </c>
      <c r="I15" s="88" t="s">
        <v>27</v>
      </c>
      <c r="J15" s="21" t="s">
        <v>1</v>
      </c>
      <c r="L15" s="28"/>
    </row>
    <row r="16" spans="2:12" s="1" customFormat="1" ht="7" customHeight="1">
      <c r="B16" s="28"/>
      <c r="I16" s="87"/>
      <c r="L16" s="28"/>
    </row>
    <row r="17" spans="2:12" s="1" customFormat="1" ht="12" customHeight="1">
      <c r="B17" s="28"/>
      <c r="D17" s="23" t="s">
        <v>28</v>
      </c>
      <c r="I17" s="88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8" t="str">
        <f>'Rekapitulace stavby'!E14</f>
        <v>Vyplň údaj</v>
      </c>
      <c r="F18" s="203"/>
      <c r="G18" s="203"/>
      <c r="H18" s="203"/>
      <c r="I18" s="88" t="s">
        <v>27</v>
      </c>
      <c r="J18" s="24" t="str">
        <f>'Rekapitulace stavby'!AN14</f>
        <v>Vyplň údaj</v>
      </c>
      <c r="L18" s="28"/>
    </row>
    <row r="19" spans="2:12" s="1" customFormat="1" ht="7" customHeight="1">
      <c r="B19" s="28"/>
      <c r="I19" s="87"/>
      <c r="L19" s="28"/>
    </row>
    <row r="20" spans="2:12" s="1" customFormat="1" ht="12" customHeight="1">
      <c r="B20" s="28"/>
      <c r="D20" s="23" t="s">
        <v>30</v>
      </c>
      <c r="I20" s="88" t="s">
        <v>25</v>
      </c>
      <c r="J20" s="21" t="s">
        <v>1</v>
      </c>
      <c r="L20" s="28"/>
    </row>
    <row r="21" spans="2:12" s="1" customFormat="1" ht="18" customHeight="1">
      <c r="B21" s="28"/>
      <c r="E21" s="21"/>
      <c r="I21" s="88" t="s">
        <v>27</v>
      </c>
      <c r="J21" s="21" t="s">
        <v>1</v>
      </c>
      <c r="L21" s="28"/>
    </row>
    <row r="22" spans="2:12" s="1" customFormat="1" ht="7" customHeight="1">
      <c r="B22" s="28"/>
      <c r="I22" s="87"/>
      <c r="L22" s="28"/>
    </row>
    <row r="23" spans="2:12" s="1" customFormat="1" ht="12" customHeight="1">
      <c r="B23" s="28"/>
      <c r="D23" s="23" t="s">
        <v>32</v>
      </c>
      <c r="I23" s="88" t="s">
        <v>25</v>
      </c>
      <c r="J23" s="21"/>
      <c r="L23" s="28"/>
    </row>
    <row r="24" spans="2:12" s="1" customFormat="1" ht="18" customHeight="1">
      <c r="B24" s="28"/>
      <c r="E24" s="21"/>
      <c r="I24" s="88" t="s">
        <v>27</v>
      </c>
      <c r="J24" s="21" t="s">
        <v>1</v>
      </c>
      <c r="L24" s="28"/>
    </row>
    <row r="25" spans="2:12" s="1" customFormat="1" ht="7" customHeight="1">
      <c r="B25" s="28"/>
      <c r="I25" s="87"/>
      <c r="L25" s="28"/>
    </row>
    <row r="26" spans="2:12" s="1" customFormat="1" ht="12" customHeight="1">
      <c r="B26" s="28"/>
      <c r="D26" s="23" t="s">
        <v>33</v>
      </c>
      <c r="I26" s="87"/>
      <c r="L26" s="28"/>
    </row>
    <row r="27" spans="2:12" s="7" customFormat="1" ht="16.5" customHeight="1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7" customHeight="1">
      <c r="B28" s="28"/>
      <c r="I28" s="87"/>
      <c r="L28" s="28"/>
    </row>
    <row r="29" spans="2:12" s="1" customFormat="1" ht="7" customHeight="1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4" customHeight="1">
      <c r="B30" s="28"/>
      <c r="D30" s="92" t="s">
        <v>34</v>
      </c>
      <c r="I30" s="87"/>
      <c r="J30" s="62">
        <f>ROUND(J131,2)</f>
        <v>0</v>
      </c>
      <c r="L30" s="28"/>
    </row>
    <row r="31" spans="2:12" s="1" customFormat="1" ht="7" customHeight="1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5" customHeight="1">
      <c r="B32" s="28"/>
      <c r="F32" s="31" t="s">
        <v>36</v>
      </c>
      <c r="I32" s="93" t="s">
        <v>35</v>
      </c>
      <c r="J32" s="31" t="s">
        <v>37</v>
      </c>
      <c r="L32" s="28"/>
    </row>
    <row r="33" spans="2:12" s="1" customFormat="1" ht="14.5" customHeight="1">
      <c r="B33" s="28"/>
      <c r="D33" s="51" t="s">
        <v>38</v>
      </c>
      <c r="E33" s="23" t="s">
        <v>39</v>
      </c>
      <c r="F33" s="94">
        <f>ROUND((SUM(BE131:BE267)),2)</f>
        <v>0</v>
      </c>
      <c r="I33" s="95">
        <v>0.21</v>
      </c>
      <c r="J33" s="94">
        <f>ROUND(((SUM(BE131:BE267))*I33),2)</f>
        <v>0</v>
      </c>
      <c r="L33" s="28"/>
    </row>
    <row r="34" spans="2:12" s="1" customFormat="1" ht="14.5" customHeight="1">
      <c r="B34" s="28"/>
      <c r="E34" s="23" t="s">
        <v>40</v>
      </c>
      <c r="F34" s="94">
        <f>ROUND((SUM(BF131:BF267)),2)</f>
        <v>0</v>
      </c>
      <c r="I34" s="95">
        <v>0.15</v>
      </c>
      <c r="J34" s="94">
        <f>ROUND(((SUM(BF131:BF267))*I34),2)</f>
        <v>0</v>
      </c>
      <c r="L34" s="28"/>
    </row>
    <row r="35" spans="2:12" s="1" customFormat="1" ht="14.5" customHeight="1" hidden="1">
      <c r="B35" s="28"/>
      <c r="E35" s="23" t="s">
        <v>41</v>
      </c>
      <c r="F35" s="94">
        <f>ROUND((SUM(BG131:BG267)),2)</f>
        <v>0</v>
      </c>
      <c r="I35" s="95">
        <v>0.21</v>
      </c>
      <c r="J35" s="94">
        <f>0</f>
        <v>0</v>
      </c>
      <c r="L35" s="28"/>
    </row>
    <row r="36" spans="2:12" s="1" customFormat="1" ht="14.5" customHeight="1" hidden="1">
      <c r="B36" s="28"/>
      <c r="E36" s="23" t="s">
        <v>42</v>
      </c>
      <c r="F36" s="94">
        <f>ROUND((SUM(BH131:BH267)),2)</f>
        <v>0</v>
      </c>
      <c r="I36" s="95">
        <v>0.15</v>
      </c>
      <c r="J36" s="94">
        <f>0</f>
        <v>0</v>
      </c>
      <c r="L36" s="28"/>
    </row>
    <row r="37" spans="2:12" s="1" customFormat="1" ht="14.5" customHeight="1" hidden="1">
      <c r="B37" s="28"/>
      <c r="E37" s="23" t="s">
        <v>43</v>
      </c>
      <c r="F37" s="94">
        <f>ROUND((SUM(BI131:BI267)),2)</f>
        <v>0</v>
      </c>
      <c r="I37" s="95">
        <v>0</v>
      </c>
      <c r="J37" s="94">
        <f>0</f>
        <v>0</v>
      </c>
      <c r="L37" s="28"/>
    </row>
    <row r="38" spans="2:12" s="1" customFormat="1" ht="7" customHeight="1">
      <c r="B38" s="28"/>
      <c r="I38" s="87"/>
      <c r="L38" s="28"/>
    </row>
    <row r="39" spans="2:12" s="1" customFormat="1" ht="25.4" customHeight="1">
      <c r="B39" s="28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100"/>
      <c r="J39" s="101">
        <f>SUM(J30:J37)</f>
        <v>0</v>
      </c>
      <c r="K39" s="102"/>
      <c r="L39" s="28"/>
    </row>
    <row r="40" spans="2:12" s="1" customFormat="1" ht="14.5" customHeight="1">
      <c r="B40" s="28"/>
      <c r="I40" s="87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37" t="s">
        <v>47</v>
      </c>
      <c r="E50" s="38"/>
      <c r="F50" s="38"/>
      <c r="G50" s="37" t="s">
        <v>48</v>
      </c>
      <c r="H50" s="38"/>
      <c r="I50" s="103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5">
      <c r="B61" s="28"/>
      <c r="D61" s="39" t="s">
        <v>49</v>
      </c>
      <c r="E61" s="30"/>
      <c r="F61" s="104" t="s">
        <v>50</v>
      </c>
      <c r="G61" s="39" t="s">
        <v>49</v>
      </c>
      <c r="H61" s="30"/>
      <c r="I61" s="105"/>
      <c r="J61" s="106" t="s">
        <v>50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">
      <c r="B65" s="28"/>
      <c r="D65" s="37" t="s">
        <v>51</v>
      </c>
      <c r="E65" s="38"/>
      <c r="F65" s="38"/>
      <c r="G65" s="37" t="s">
        <v>52</v>
      </c>
      <c r="H65" s="38"/>
      <c r="I65" s="103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5">
      <c r="B76" s="28"/>
      <c r="D76" s="39" t="s">
        <v>49</v>
      </c>
      <c r="E76" s="30"/>
      <c r="F76" s="104" t="s">
        <v>50</v>
      </c>
      <c r="G76" s="39" t="s">
        <v>49</v>
      </c>
      <c r="H76" s="30"/>
      <c r="I76" s="105"/>
      <c r="J76" s="106" t="s">
        <v>50</v>
      </c>
      <c r="K76" s="30"/>
      <c r="L76" s="28"/>
    </row>
    <row r="77" spans="2:12" s="1" customFormat="1" ht="14.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8"/>
    </row>
    <row r="81" spans="2:12" s="1" customFormat="1" ht="7" customHeight="1">
      <c r="B81" s="42"/>
      <c r="C81" s="43"/>
      <c r="D81" s="43"/>
      <c r="E81" s="43"/>
      <c r="F81" s="43"/>
      <c r="G81" s="43"/>
      <c r="H81" s="43"/>
      <c r="I81" s="108"/>
      <c r="J81" s="43"/>
      <c r="K81" s="43"/>
      <c r="L81" s="28"/>
    </row>
    <row r="82" spans="2:12" s="1" customFormat="1" ht="25" customHeight="1">
      <c r="B82" s="28"/>
      <c r="C82" s="17" t="s">
        <v>94</v>
      </c>
      <c r="I82" s="87"/>
      <c r="L82" s="28"/>
    </row>
    <row r="83" spans="2:12" s="1" customFormat="1" ht="7" customHeight="1">
      <c r="B83" s="28"/>
      <c r="I83" s="87"/>
      <c r="L83" s="28"/>
    </row>
    <row r="84" spans="2:12" s="1" customFormat="1" ht="12" customHeight="1">
      <c r="B84" s="28"/>
      <c r="C84" s="23" t="s">
        <v>16</v>
      </c>
      <c r="I84" s="87"/>
      <c r="L84" s="28"/>
    </row>
    <row r="85" spans="2:12" s="1" customFormat="1" ht="16.5" customHeight="1">
      <c r="B85" s="28"/>
      <c r="E85" s="216" t="str">
        <f>E7</f>
        <v>Sjezd a parkoviště Velíšská ulice ve Vlašimi</v>
      </c>
      <c r="F85" s="217"/>
      <c r="G85" s="217"/>
      <c r="H85" s="217"/>
      <c r="I85" s="87"/>
      <c r="L85" s="28"/>
    </row>
    <row r="86" spans="2:12" s="1" customFormat="1" ht="12" customHeight="1">
      <c r="B86" s="28"/>
      <c r="C86" s="23" t="s">
        <v>92</v>
      </c>
      <c r="I86" s="87"/>
      <c r="L86" s="28"/>
    </row>
    <row r="87" spans="2:12" s="1" customFormat="1" ht="16.5" customHeight="1">
      <c r="B87" s="28"/>
      <c r="E87" s="200" t="str">
        <f>E9</f>
        <v>SO101 - Komunikace</v>
      </c>
      <c r="F87" s="215"/>
      <c r="G87" s="215"/>
      <c r="H87" s="215"/>
      <c r="I87" s="87"/>
      <c r="L87" s="28"/>
    </row>
    <row r="88" spans="2:12" s="1" customFormat="1" ht="7" customHeight="1">
      <c r="B88" s="28"/>
      <c r="I88" s="87"/>
      <c r="L88" s="28"/>
    </row>
    <row r="89" spans="2:12" s="1" customFormat="1" ht="12" customHeight="1">
      <c r="B89" s="28"/>
      <c r="C89" s="23" t="s">
        <v>20</v>
      </c>
      <c r="F89" s="21" t="str">
        <f>F12</f>
        <v xml:space="preserve">Vlašim </v>
      </c>
      <c r="I89" s="88" t="s">
        <v>22</v>
      </c>
      <c r="J89" s="48" t="str">
        <f>IF(J12="","",J12)</f>
        <v>2. 4. 2019</v>
      </c>
      <c r="L89" s="28"/>
    </row>
    <row r="90" spans="2:12" s="1" customFormat="1" ht="7" customHeight="1">
      <c r="B90" s="28"/>
      <c r="I90" s="87"/>
      <c r="L90" s="28"/>
    </row>
    <row r="91" spans="2:12" s="1" customFormat="1" ht="28" customHeight="1">
      <c r="B91" s="28"/>
      <c r="C91" s="23" t="s">
        <v>24</v>
      </c>
      <c r="F91" s="21" t="str">
        <f>E15</f>
        <v xml:space="preserve"> </v>
      </c>
      <c r="I91" s="88" t="s">
        <v>30</v>
      </c>
      <c r="J91" s="26">
        <f>E21</f>
        <v>0</v>
      </c>
      <c r="L91" s="28"/>
    </row>
    <row r="92" spans="2:12" s="1" customFormat="1" ht="28" customHeight="1">
      <c r="B92" s="28"/>
      <c r="C92" s="23" t="s">
        <v>28</v>
      </c>
      <c r="F92" s="21" t="str">
        <f>IF(E18="","",E18)</f>
        <v>Vyplň údaj</v>
      </c>
      <c r="I92" s="88" t="s">
        <v>32</v>
      </c>
      <c r="J92" s="26">
        <f>E24</f>
        <v>0</v>
      </c>
      <c r="L92" s="28"/>
    </row>
    <row r="93" spans="2:12" s="1" customFormat="1" ht="10.4" customHeight="1">
      <c r="B93" s="28"/>
      <c r="I93" s="87"/>
      <c r="L93" s="28"/>
    </row>
    <row r="94" spans="2:12" s="1" customFormat="1" ht="29.25" customHeight="1">
      <c r="B94" s="28"/>
      <c r="C94" s="109" t="s">
        <v>95</v>
      </c>
      <c r="D94" s="96"/>
      <c r="E94" s="96"/>
      <c r="F94" s="96"/>
      <c r="G94" s="96"/>
      <c r="H94" s="96"/>
      <c r="I94" s="110"/>
      <c r="J94" s="111" t="s">
        <v>96</v>
      </c>
      <c r="K94" s="96"/>
      <c r="L94" s="28"/>
    </row>
    <row r="95" spans="2:12" s="1" customFormat="1" ht="10.4" customHeight="1">
      <c r="B95" s="28"/>
      <c r="I95" s="87"/>
      <c r="L95" s="28"/>
    </row>
    <row r="96" spans="2:47" s="1" customFormat="1" ht="22.9" customHeight="1">
      <c r="B96" s="28"/>
      <c r="C96" s="112" t="s">
        <v>97</v>
      </c>
      <c r="I96" s="87"/>
      <c r="J96" s="62">
        <f>J131</f>
        <v>0</v>
      </c>
      <c r="L96" s="28"/>
      <c r="AU96" s="13" t="s">
        <v>98</v>
      </c>
    </row>
    <row r="97" spans="2:12" s="8" customFormat="1" ht="25" customHeight="1">
      <c r="B97" s="113"/>
      <c r="D97" s="114" t="s">
        <v>99</v>
      </c>
      <c r="E97" s="115"/>
      <c r="F97" s="115"/>
      <c r="G97" s="115"/>
      <c r="H97" s="115"/>
      <c r="I97" s="116"/>
      <c r="J97" s="117">
        <f>J132</f>
        <v>0</v>
      </c>
      <c r="L97" s="113"/>
    </row>
    <row r="98" spans="2:12" s="8" customFormat="1" ht="25" customHeight="1">
      <c r="B98" s="113"/>
      <c r="D98" s="114" t="s">
        <v>100</v>
      </c>
      <c r="E98" s="115"/>
      <c r="F98" s="115"/>
      <c r="G98" s="115"/>
      <c r="H98" s="115"/>
      <c r="I98" s="116"/>
      <c r="J98" s="117">
        <f>J164</f>
        <v>0</v>
      </c>
      <c r="L98" s="113"/>
    </row>
    <row r="99" spans="2:12" s="8" customFormat="1" ht="25" customHeight="1">
      <c r="B99" s="113"/>
      <c r="D99" s="114" t="s">
        <v>101</v>
      </c>
      <c r="E99" s="115"/>
      <c r="F99" s="115"/>
      <c r="G99" s="115"/>
      <c r="H99" s="115"/>
      <c r="I99" s="116"/>
      <c r="J99" s="117">
        <f>J169</f>
        <v>0</v>
      </c>
      <c r="L99" s="113"/>
    </row>
    <row r="100" spans="2:12" s="8" customFormat="1" ht="25" customHeight="1">
      <c r="B100" s="113"/>
      <c r="D100" s="114" t="s">
        <v>102</v>
      </c>
      <c r="E100" s="115"/>
      <c r="F100" s="115"/>
      <c r="G100" s="115"/>
      <c r="H100" s="115"/>
      <c r="I100" s="116"/>
      <c r="J100" s="117">
        <f>J173</f>
        <v>0</v>
      </c>
      <c r="L100" s="113"/>
    </row>
    <row r="101" spans="2:12" s="8" customFormat="1" ht="25" customHeight="1">
      <c r="B101" s="113"/>
      <c r="D101" s="114" t="s">
        <v>103</v>
      </c>
      <c r="E101" s="115"/>
      <c r="F101" s="115"/>
      <c r="G101" s="115"/>
      <c r="H101" s="115"/>
      <c r="I101" s="116"/>
      <c r="J101" s="117">
        <f>J193</f>
        <v>0</v>
      </c>
      <c r="L101" s="113"/>
    </row>
    <row r="102" spans="2:12" s="8" customFormat="1" ht="25" customHeight="1">
      <c r="B102" s="113"/>
      <c r="D102" s="114" t="s">
        <v>104</v>
      </c>
      <c r="E102" s="115"/>
      <c r="F102" s="115"/>
      <c r="G102" s="115"/>
      <c r="H102" s="115"/>
      <c r="I102" s="116"/>
      <c r="J102" s="117">
        <f>J219</f>
        <v>0</v>
      </c>
      <c r="L102" s="113"/>
    </row>
    <row r="103" spans="2:12" s="8" customFormat="1" ht="25" customHeight="1">
      <c r="B103" s="113"/>
      <c r="D103" s="114" t="s">
        <v>105</v>
      </c>
      <c r="E103" s="115"/>
      <c r="F103" s="115"/>
      <c r="G103" s="115"/>
      <c r="H103" s="115"/>
      <c r="I103" s="116"/>
      <c r="J103" s="117">
        <f>J232</f>
        <v>0</v>
      </c>
      <c r="L103" s="113"/>
    </row>
    <row r="104" spans="2:12" s="8" customFormat="1" ht="25" customHeight="1">
      <c r="B104" s="113"/>
      <c r="D104" s="114" t="s">
        <v>106</v>
      </c>
      <c r="E104" s="115"/>
      <c r="F104" s="115"/>
      <c r="G104" s="115"/>
      <c r="H104" s="115"/>
      <c r="I104" s="116"/>
      <c r="J104" s="117">
        <f>J234</f>
        <v>0</v>
      </c>
      <c r="L104" s="113"/>
    </row>
    <row r="105" spans="2:12" s="8" customFormat="1" ht="25" customHeight="1">
      <c r="B105" s="113"/>
      <c r="D105" s="114" t="s">
        <v>107</v>
      </c>
      <c r="E105" s="115"/>
      <c r="F105" s="115"/>
      <c r="G105" s="115"/>
      <c r="H105" s="115"/>
      <c r="I105" s="116"/>
      <c r="J105" s="117">
        <f>J238</f>
        <v>0</v>
      </c>
      <c r="L105" s="113"/>
    </row>
    <row r="106" spans="2:12" s="8" customFormat="1" ht="25" customHeight="1">
      <c r="B106" s="113"/>
      <c r="D106" s="114" t="s">
        <v>108</v>
      </c>
      <c r="E106" s="115"/>
      <c r="F106" s="115"/>
      <c r="G106" s="115"/>
      <c r="H106" s="115"/>
      <c r="I106" s="116"/>
      <c r="J106" s="117">
        <f>J242</f>
        <v>0</v>
      </c>
      <c r="L106" s="113"/>
    </row>
    <row r="107" spans="2:12" s="8" customFormat="1" ht="25" customHeight="1">
      <c r="B107" s="113"/>
      <c r="D107" s="114" t="s">
        <v>109</v>
      </c>
      <c r="E107" s="115"/>
      <c r="F107" s="115"/>
      <c r="G107" s="115"/>
      <c r="H107" s="115"/>
      <c r="I107" s="116"/>
      <c r="J107" s="117">
        <f>J244</f>
        <v>0</v>
      </c>
      <c r="L107" s="113"/>
    </row>
    <row r="108" spans="2:12" s="8" customFormat="1" ht="25" customHeight="1">
      <c r="B108" s="113"/>
      <c r="D108" s="114" t="s">
        <v>110</v>
      </c>
      <c r="E108" s="115"/>
      <c r="F108" s="115"/>
      <c r="G108" s="115"/>
      <c r="H108" s="115"/>
      <c r="I108" s="116"/>
      <c r="J108" s="117">
        <f>J247</f>
        <v>0</v>
      </c>
      <c r="L108" s="113"/>
    </row>
    <row r="109" spans="2:12" s="8" customFormat="1" ht="25" customHeight="1">
      <c r="B109" s="113"/>
      <c r="D109" s="114" t="s">
        <v>111</v>
      </c>
      <c r="E109" s="115"/>
      <c r="F109" s="115"/>
      <c r="G109" s="115"/>
      <c r="H109" s="115"/>
      <c r="I109" s="116"/>
      <c r="J109" s="117">
        <f>J253</f>
        <v>0</v>
      </c>
      <c r="L109" s="113"/>
    </row>
    <row r="110" spans="2:12" s="9" customFormat="1" ht="19.9" customHeight="1">
      <c r="B110" s="118"/>
      <c r="D110" s="119" t="s">
        <v>112</v>
      </c>
      <c r="E110" s="120"/>
      <c r="F110" s="120"/>
      <c r="G110" s="120"/>
      <c r="H110" s="120"/>
      <c r="I110" s="121"/>
      <c r="J110" s="122">
        <f>J254</f>
        <v>0</v>
      </c>
      <c r="L110" s="118"/>
    </row>
    <row r="111" spans="2:12" s="8" customFormat="1" ht="25" customHeight="1">
      <c r="B111" s="113"/>
      <c r="D111" s="114" t="s">
        <v>113</v>
      </c>
      <c r="E111" s="115"/>
      <c r="F111" s="115"/>
      <c r="G111" s="115"/>
      <c r="H111" s="115"/>
      <c r="I111" s="116"/>
      <c r="J111" s="117">
        <f>J266</f>
        <v>0</v>
      </c>
      <c r="L111" s="113"/>
    </row>
    <row r="112" spans="2:12" s="1" customFormat="1" ht="21.75" customHeight="1">
      <c r="B112" s="28"/>
      <c r="I112" s="87"/>
      <c r="L112" s="28"/>
    </row>
    <row r="113" spans="2:12" s="1" customFormat="1" ht="7" customHeight="1">
      <c r="B113" s="40"/>
      <c r="C113" s="41"/>
      <c r="D113" s="41"/>
      <c r="E113" s="41"/>
      <c r="F113" s="41"/>
      <c r="G113" s="41"/>
      <c r="H113" s="41"/>
      <c r="I113" s="107"/>
      <c r="J113" s="41"/>
      <c r="K113" s="41"/>
      <c r="L113" s="28"/>
    </row>
    <row r="117" spans="2:12" s="1" customFormat="1" ht="7" customHeight="1">
      <c r="B117" s="42"/>
      <c r="C117" s="43"/>
      <c r="D117" s="43"/>
      <c r="E117" s="43"/>
      <c r="F117" s="43"/>
      <c r="G117" s="43"/>
      <c r="H117" s="43"/>
      <c r="I117" s="108"/>
      <c r="J117" s="43"/>
      <c r="K117" s="43"/>
      <c r="L117" s="28"/>
    </row>
    <row r="118" spans="2:12" s="1" customFormat="1" ht="25" customHeight="1">
      <c r="B118" s="28"/>
      <c r="C118" s="17" t="s">
        <v>114</v>
      </c>
      <c r="I118" s="87"/>
      <c r="L118" s="28"/>
    </row>
    <row r="119" spans="2:12" s="1" customFormat="1" ht="7" customHeight="1">
      <c r="B119" s="28"/>
      <c r="I119" s="87"/>
      <c r="L119" s="28"/>
    </row>
    <row r="120" spans="2:12" s="1" customFormat="1" ht="12" customHeight="1">
      <c r="B120" s="28"/>
      <c r="C120" s="23" t="s">
        <v>16</v>
      </c>
      <c r="I120" s="87"/>
      <c r="L120" s="28"/>
    </row>
    <row r="121" spans="2:12" s="1" customFormat="1" ht="16.5" customHeight="1">
      <c r="B121" s="28"/>
      <c r="E121" s="216" t="str">
        <f>E7</f>
        <v>Sjezd a parkoviště Velíšská ulice ve Vlašimi</v>
      </c>
      <c r="F121" s="217"/>
      <c r="G121" s="217"/>
      <c r="H121" s="217"/>
      <c r="I121" s="87"/>
      <c r="L121" s="28"/>
    </row>
    <row r="122" spans="2:12" s="1" customFormat="1" ht="12" customHeight="1">
      <c r="B122" s="28"/>
      <c r="C122" s="23" t="s">
        <v>92</v>
      </c>
      <c r="I122" s="87"/>
      <c r="L122" s="28"/>
    </row>
    <row r="123" spans="2:12" s="1" customFormat="1" ht="16.5" customHeight="1">
      <c r="B123" s="28"/>
      <c r="E123" s="200" t="str">
        <f>E9</f>
        <v>SO101 - Komunikace</v>
      </c>
      <c r="F123" s="215"/>
      <c r="G123" s="215"/>
      <c r="H123" s="215"/>
      <c r="I123" s="87"/>
      <c r="L123" s="28"/>
    </row>
    <row r="124" spans="2:12" s="1" customFormat="1" ht="7" customHeight="1">
      <c r="B124" s="28"/>
      <c r="I124" s="87"/>
      <c r="L124" s="28"/>
    </row>
    <row r="125" spans="2:12" s="1" customFormat="1" ht="12" customHeight="1">
      <c r="B125" s="28"/>
      <c r="C125" s="23" t="s">
        <v>20</v>
      </c>
      <c r="F125" s="21" t="str">
        <f>F12</f>
        <v xml:space="preserve">Vlašim </v>
      </c>
      <c r="I125" s="88" t="s">
        <v>22</v>
      </c>
      <c r="J125" s="48" t="str">
        <f>IF(J12="","",J12)</f>
        <v>2. 4. 2019</v>
      </c>
      <c r="L125" s="28"/>
    </row>
    <row r="126" spans="2:12" s="1" customFormat="1" ht="7" customHeight="1">
      <c r="B126" s="28"/>
      <c r="I126" s="87"/>
      <c r="L126" s="28"/>
    </row>
    <row r="127" spans="2:12" s="1" customFormat="1" ht="28" customHeight="1">
      <c r="B127" s="28"/>
      <c r="C127" s="23" t="s">
        <v>24</v>
      </c>
      <c r="F127" s="21" t="str">
        <f>E15</f>
        <v xml:space="preserve"> </v>
      </c>
      <c r="I127" s="88" t="s">
        <v>30</v>
      </c>
      <c r="J127" s="26">
        <f>E21</f>
        <v>0</v>
      </c>
      <c r="L127" s="28"/>
    </row>
    <row r="128" spans="2:12" s="1" customFormat="1" ht="28" customHeight="1">
      <c r="B128" s="28"/>
      <c r="C128" s="23" t="s">
        <v>28</v>
      </c>
      <c r="F128" s="21" t="str">
        <f>IF(E18="","",E18)</f>
        <v>Vyplň údaj</v>
      </c>
      <c r="I128" s="88" t="s">
        <v>32</v>
      </c>
      <c r="J128" s="26">
        <f>E24</f>
        <v>0</v>
      </c>
      <c r="L128" s="28"/>
    </row>
    <row r="129" spans="2:12" s="1" customFormat="1" ht="10.4" customHeight="1">
      <c r="B129" s="28"/>
      <c r="I129" s="87"/>
      <c r="L129" s="28"/>
    </row>
    <row r="130" spans="2:20" s="10" customFormat="1" ht="29.25" customHeight="1">
      <c r="B130" s="123"/>
      <c r="C130" s="124" t="s">
        <v>115</v>
      </c>
      <c r="D130" s="125" t="s">
        <v>59</v>
      </c>
      <c r="E130" s="125" t="s">
        <v>55</v>
      </c>
      <c r="F130" s="125" t="s">
        <v>56</v>
      </c>
      <c r="G130" s="125" t="s">
        <v>116</v>
      </c>
      <c r="H130" s="125" t="s">
        <v>117</v>
      </c>
      <c r="I130" s="126" t="s">
        <v>118</v>
      </c>
      <c r="J130" s="127" t="s">
        <v>96</v>
      </c>
      <c r="K130" s="128" t="s">
        <v>119</v>
      </c>
      <c r="L130" s="123"/>
      <c r="M130" s="55" t="s">
        <v>1</v>
      </c>
      <c r="N130" s="56" t="s">
        <v>38</v>
      </c>
      <c r="O130" s="56" t="s">
        <v>120</v>
      </c>
      <c r="P130" s="56" t="s">
        <v>121</v>
      </c>
      <c r="Q130" s="56" t="s">
        <v>122</v>
      </c>
      <c r="R130" s="56" t="s">
        <v>123</v>
      </c>
      <c r="S130" s="56" t="s">
        <v>124</v>
      </c>
      <c r="T130" s="57" t="s">
        <v>125</v>
      </c>
    </row>
    <row r="131" spans="2:63" s="1" customFormat="1" ht="22.9" customHeight="1">
      <c r="B131" s="28"/>
      <c r="C131" s="60" t="s">
        <v>126</v>
      </c>
      <c r="I131" s="87"/>
      <c r="J131" s="129">
        <f>BK131</f>
        <v>0</v>
      </c>
      <c r="L131" s="28"/>
      <c r="M131" s="58"/>
      <c r="N131" s="49"/>
      <c r="O131" s="49"/>
      <c r="P131" s="130">
        <f>P132+P164+P169+P173+P193+P219+P232+P234+P238+P242+P244+P247+P253+P266</f>
        <v>0</v>
      </c>
      <c r="Q131" s="49"/>
      <c r="R131" s="130">
        <f>R132+R164+R169+R173+R193+R219+R232+R234+R238+R242+R244+R247+R253+R266</f>
        <v>363.1056654</v>
      </c>
      <c r="S131" s="49"/>
      <c r="T131" s="131">
        <f>T132+T164+T169+T173+T193+T219+T232+T234+T238+T242+T244+T247+T253+T266</f>
        <v>44.87075</v>
      </c>
      <c r="AT131" s="13" t="s">
        <v>73</v>
      </c>
      <c r="AU131" s="13" t="s">
        <v>98</v>
      </c>
      <c r="BK131" s="132">
        <f>BK132+BK164+BK169+BK173+BK193+BK219+BK232+BK234+BK238+BK242+BK244+BK247+BK253+BK266</f>
        <v>0</v>
      </c>
    </row>
    <row r="132" spans="2:63" s="11" customFormat="1" ht="25.9" customHeight="1">
      <c r="B132" s="133"/>
      <c r="D132" s="134" t="s">
        <v>73</v>
      </c>
      <c r="E132" s="135" t="s">
        <v>82</v>
      </c>
      <c r="F132" s="135" t="s">
        <v>127</v>
      </c>
      <c r="I132" s="136"/>
      <c r="J132" s="137">
        <f>BK132</f>
        <v>0</v>
      </c>
      <c r="L132" s="133"/>
      <c r="M132" s="138"/>
      <c r="P132" s="139">
        <f>SUM(P133:P163)</f>
        <v>0</v>
      </c>
      <c r="R132" s="139">
        <f>SUM(R133:R163)</f>
        <v>0</v>
      </c>
      <c r="T132" s="140">
        <f>SUM(T133:T163)</f>
        <v>12.328750000000001</v>
      </c>
      <c r="AR132" s="134" t="s">
        <v>82</v>
      </c>
      <c r="AT132" s="141" t="s">
        <v>73</v>
      </c>
      <c r="AU132" s="141" t="s">
        <v>74</v>
      </c>
      <c r="AY132" s="134" t="s">
        <v>128</v>
      </c>
      <c r="BK132" s="142">
        <f>SUM(BK133:BK163)</f>
        <v>0</v>
      </c>
    </row>
    <row r="133" spans="2:65" s="1" customFormat="1" ht="72" customHeight="1">
      <c r="B133" s="143"/>
      <c r="C133" s="144" t="s">
        <v>129</v>
      </c>
      <c r="D133" s="144" t="s">
        <v>130</v>
      </c>
      <c r="E133" s="145" t="s">
        <v>131</v>
      </c>
      <c r="F133" s="146" t="s">
        <v>132</v>
      </c>
      <c r="G133" s="147" t="s">
        <v>133</v>
      </c>
      <c r="H133" s="148">
        <v>39.25</v>
      </c>
      <c r="I133" s="149"/>
      <c r="J133" s="150">
        <f aca="true" t="shared" si="0" ref="J133:J163">ROUND(I133*H133,2)</f>
        <v>0</v>
      </c>
      <c r="K133" s="146" t="s">
        <v>134</v>
      </c>
      <c r="L133" s="28"/>
      <c r="M133" s="151" t="s">
        <v>1</v>
      </c>
      <c r="N133" s="152" t="s">
        <v>39</v>
      </c>
      <c r="P133" s="153">
        <f aca="true" t="shared" si="1" ref="P133:P163">O133*H133</f>
        <v>0</v>
      </c>
      <c r="Q133" s="153">
        <v>0</v>
      </c>
      <c r="R133" s="153">
        <f aca="true" t="shared" si="2" ref="R133:R163">Q133*H133</f>
        <v>0</v>
      </c>
      <c r="S133" s="153">
        <v>0.255</v>
      </c>
      <c r="T133" s="154">
        <f aca="true" t="shared" si="3" ref="T133:T163">S133*H133</f>
        <v>10.008750000000001</v>
      </c>
      <c r="AR133" s="155" t="s">
        <v>135</v>
      </c>
      <c r="AT133" s="155" t="s">
        <v>130</v>
      </c>
      <c r="AU133" s="155" t="s">
        <v>82</v>
      </c>
      <c r="AY133" s="13" t="s">
        <v>128</v>
      </c>
      <c r="BE133" s="156">
        <f aca="true" t="shared" si="4" ref="BE133:BE163">IF(N133="základní",J133,0)</f>
        <v>0</v>
      </c>
      <c r="BF133" s="156">
        <f aca="true" t="shared" si="5" ref="BF133:BF163">IF(N133="snížená",J133,0)</f>
        <v>0</v>
      </c>
      <c r="BG133" s="156">
        <f aca="true" t="shared" si="6" ref="BG133:BG163">IF(N133="zákl. přenesená",J133,0)</f>
        <v>0</v>
      </c>
      <c r="BH133" s="156">
        <f aca="true" t="shared" si="7" ref="BH133:BH163">IF(N133="sníž. přenesená",J133,0)</f>
        <v>0</v>
      </c>
      <c r="BI133" s="156">
        <f aca="true" t="shared" si="8" ref="BI133:BI163">IF(N133="nulová",J133,0)</f>
        <v>0</v>
      </c>
      <c r="BJ133" s="13" t="s">
        <v>82</v>
      </c>
      <c r="BK133" s="156">
        <f aca="true" t="shared" si="9" ref="BK133:BK163">ROUND(I133*H133,2)</f>
        <v>0</v>
      </c>
      <c r="BL133" s="13" t="s">
        <v>135</v>
      </c>
      <c r="BM133" s="155" t="s">
        <v>136</v>
      </c>
    </row>
    <row r="134" spans="2:65" s="1" customFormat="1" ht="36" customHeight="1">
      <c r="B134" s="143"/>
      <c r="C134" s="144" t="s">
        <v>82</v>
      </c>
      <c r="D134" s="144" t="s">
        <v>130</v>
      </c>
      <c r="E134" s="145" t="s">
        <v>137</v>
      </c>
      <c r="F134" s="146" t="s">
        <v>138</v>
      </c>
      <c r="G134" s="147" t="s">
        <v>133</v>
      </c>
      <c r="H134" s="148">
        <v>146.3</v>
      </c>
      <c r="I134" s="149"/>
      <c r="J134" s="150">
        <f t="shared" si="0"/>
        <v>0</v>
      </c>
      <c r="K134" s="146" t="s">
        <v>1</v>
      </c>
      <c r="L134" s="28"/>
      <c r="M134" s="151" t="s">
        <v>1</v>
      </c>
      <c r="N134" s="152" t="s">
        <v>39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135</v>
      </c>
      <c r="AT134" s="155" t="s">
        <v>130</v>
      </c>
      <c r="AU134" s="155" t="s">
        <v>82</v>
      </c>
      <c r="AY134" s="13" t="s">
        <v>128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3" t="s">
        <v>82</v>
      </c>
      <c r="BK134" s="156">
        <f t="shared" si="9"/>
        <v>0</v>
      </c>
      <c r="BL134" s="13" t="s">
        <v>135</v>
      </c>
      <c r="BM134" s="155" t="s">
        <v>139</v>
      </c>
    </row>
    <row r="135" spans="2:65" s="1" customFormat="1" ht="36" customHeight="1">
      <c r="B135" s="143"/>
      <c r="C135" s="144" t="s">
        <v>84</v>
      </c>
      <c r="D135" s="144" t="s">
        <v>130</v>
      </c>
      <c r="E135" s="145" t="s">
        <v>140</v>
      </c>
      <c r="F135" s="146" t="s">
        <v>141</v>
      </c>
      <c r="G135" s="147" t="s">
        <v>133</v>
      </c>
      <c r="H135" s="148">
        <v>146.3</v>
      </c>
      <c r="I135" s="149"/>
      <c r="J135" s="150">
        <f t="shared" si="0"/>
        <v>0</v>
      </c>
      <c r="K135" s="146" t="s">
        <v>1</v>
      </c>
      <c r="L135" s="28"/>
      <c r="M135" s="151" t="s">
        <v>1</v>
      </c>
      <c r="N135" s="152" t="s">
        <v>39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135</v>
      </c>
      <c r="AT135" s="155" t="s">
        <v>130</v>
      </c>
      <c r="AU135" s="155" t="s">
        <v>82</v>
      </c>
      <c r="AY135" s="13" t="s">
        <v>128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3" t="s">
        <v>82</v>
      </c>
      <c r="BK135" s="156">
        <f t="shared" si="9"/>
        <v>0</v>
      </c>
      <c r="BL135" s="13" t="s">
        <v>135</v>
      </c>
      <c r="BM135" s="155" t="s">
        <v>142</v>
      </c>
    </row>
    <row r="136" spans="2:65" s="1" customFormat="1" ht="24" customHeight="1">
      <c r="B136" s="143"/>
      <c r="C136" s="144" t="s">
        <v>143</v>
      </c>
      <c r="D136" s="144" t="s">
        <v>130</v>
      </c>
      <c r="E136" s="145" t="s">
        <v>144</v>
      </c>
      <c r="F136" s="146" t="s">
        <v>145</v>
      </c>
      <c r="G136" s="147" t="s">
        <v>133</v>
      </c>
      <c r="H136" s="148">
        <v>146.3</v>
      </c>
      <c r="I136" s="149"/>
      <c r="J136" s="150">
        <f t="shared" si="0"/>
        <v>0</v>
      </c>
      <c r="K136" s="146" t="s">
        <v>1</v>
      </c>
      <c r="L136" s="28"/>
      <c r="M136" s="151" t="s">
        <v>1</v>
      </c>
      <c r="N136" s="152" t="s">
        <v>39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135</v>
      </c>
      <c r="AT136" s="155" t="s">
        <v>130</v>
      </c>
      <c r="AU136" s="155" t="s">
        <v>82</v>
      </c>
      <c r="AY136" s="13" t="s">
        <v>128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3" t="s">
        <v>82</v>
      </c>
      <c r="BK136" s="156">
        <f t="shared" si="9"/>
        <v>0</v>
      </c>
      <c r="BL136" s="13" t="s">
        <v>135</v>
      </c>
      <c r="BM136" s="155" t="s">
        <v>146</v>
      </c>
    </row>
    <row r="137" spans="2:65" s="1" customFormat="1" ht="36" customHeight="1">
      <c r="B137" s="143"/>
      <c r="C137" s="144" t="s">
        <v>147</v>
      </c>
      <c r="D137" s="144" t="s">
        <v>130</v>
      </c>
      <c r="E137" s="145" t="s">
        <v>148</v>
      </c>
      <c r="F137" s="146" t="s">
        <v>149</v>
      </c>
      <c r="G137" s="147" t="s">
        <v>150</v>
      </c>
      <c r="H137" s="148">
        <v>8</v>
      </c>
      <c r="I137" s="149"/>
      <c r="J137" s="150">
        <f t="shared" si="0"/>
        <v>0</v>
      </c>
      <c r="K137" s="146" t="s">
        <v>134</v>
      </c>
      <c r="L137" s="28"/>
      <c r="M137" s="151" t="s">
        <v>1</v>
      </c>
      <c r="N137" s="152" t="s">
        <v>39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0.29</v>
      </c>
      <c r="T137" s="154">
        <f t="shared" si="3"/>
        <v>2.32</v>
      </c>
      <c r="AR137" s="155" t="s">
        <v>135</v>
      </c>
      <c r="AT137" s="155" t="s">
        <v>130</v>
      </c>
      <c r="AU137" s="155" t="s">
        <v>82</v>
      </c>
      <c r="AY137" s="13" t="s">
        <v>128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3" t="s">
        <v>82</v>
      </c>
      <c r="BK137" s="156">
        <f t="shared" si="9"/>
        <v>0</v>
      </c>
      <c r="BL137" s="13" t="s">
        <v>135</v>
      </c>
      <c r="BM137" s="155" t="s">
        <v>151</v>
      </c>
    </row>
    <row r="138" spans="2:65" s="1" customFormat="1" ht="16.5" customHeight="1">
      <c r="B138" s="143"/>
      <c r="C138" s="144" t="s">
        <v>152</v>
      </c>
      <c r="D138" s="144" t="s">
        <v>130</v>
      </c>
      <c r="E138" s="145" t="s">
        <v>153</v>
      </c>
      <c r="F138" s="146" t="s">
        <v>154</v>
      </c>
      <c r="G138" s="147" t="s">
        <v>150</v>
      </c>
      <c r="H138" s="148">
        <v>20.5</v>
      </c>
      <c r="I138" s="149"/>
      <c r="J138" s="150">
        <f t="shared" si="0"/>
        <v>0</v>
      </c>
      <c r="K138" s="146" t="s">
        <v>1</v>
      </c>
      <c r="L138" s="28"/>
      <c r="M138" s="151" t="s">
        <v>1</v>
      </c>
      <c r="N138" s="152" t="s">
        <v>39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135</v>
      </c>
      <c r="AT138" s="155" t="s">
        <v>130</v>
      </c>
      <c r="AU138" s="155" t="s">
        <v>82</v>
      </c>
      <c r="AY138" s="13" t="s">
        <v>128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3" t="s">
        <v>82</v>
      </c>
      <c r="BK138" s="156">
        <f t="shared" si="9"/>
        <v>0</v>
      </c>
      <c r="BL138" s="13" t="s">
        <v>135</v>
      </c>
      <c r="BM138" s="155" t="s">
        <v>155</v>
      </c>
    </row>
    <row r="139" spans="2:65" s="1" customFormat="1" ht="24" customHeight="1">
      <c r="B139" s="143"/>
      <c r="C139" s="144" t="s">
        <v>135</v>
      </c>
      <c r="D139" s="144" t="s">
        <v>130</v>
      </c>
      <c r="E139" s="145" t="s">
        <v>156</v>
      </c>
      <c r="F139" s="146" t="s">
        <v>157</v>
      </c>
      <c r="G139" s="147" t="s">
        <v>150</v>
      </c>
      <c r="H139" s="148">
        <v>22.1</v>
      </c>
      <c r="I139" s="149"/>
      <c r="J139" s="150">
        <f t="shared" si="0"/>
        <v>0</v>
      </c>
      <c r="K139" s="146" t="s">
        <v>1</v>
      </c>
      <c r="L139" s="28"/>
      <c r="M139" s="151" t="s">
        <v>1</v>
      </c>
      <c r="N139" s="152" t="s">
        <v>39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135</v>
      </c>
      <c r="AT139" s="155" t="s">
        <v>130</v>
      </c>
      <c r="AU139" s="155" t="s">
        <v>82</v>
      </c>
      <c r="AY139" s="13" t="s">
        <v>128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3" t="s">
        <v>82</v>
      </c>
      <c r="BK139" s="156">
        <f t="shared" si="9"/>
        <v>0</v>
      </c>
      <c r="BL139" s="13" t="s">
        <v>135</v>
      </c>
      <c r="BM139" s="155" t="s">
        <v>158</v>
      </c>
    </row>
    <row r="140" spans="2:65" s="1" customFormat="1" ht="24" customHeight="1">
      <c r="B140" s="143"/>
      <c r="C140" s="144" t="s">
        <v>159</v>
      </c>
      <c r="D140" s="144" t="s">
        <v>130</v>
      </c>
      <c r="E140" s="145" t="s">
        <v>160</v>
      </c>
      <c r="F140" s="146" t="s">
        <v>161</v>
      </c>
      <c r="G140" s="147" t="s">
        <v>150</v>
      </c>
      <c r="H140" s="148">
        <v>8</v>
      </c>
      <c r="I140" s="149"/>
      <c r="J140" s="150">
        <f t="shared" si="0"/>
        <v>0</v>
      </c>
      <c r="K140" s="146" t="s">
        <v>1</v>
      </c>
      <c r="L140" s="28"/>
      <c r="M140" s="151" t="s">
        <v>1</v>
      </c>
      <c r="N140" s="152" t="s">
        <v>39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135</v>
      </c>
      <c r="AT140" s="155" t="s">
        <v>130</v>
      </c>
      <c r="AU140" s="155" t="s">
        <v>82</v>
      </c>
      <c r="AY140" s="13" t="s">
        <v>128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3" t="s">
        <v>82</v>
      </c>
      <c r="BK140" s="156">
        <f t="shared" si="9"/>
        <v>0</v>
      </c>
      <c r="BL140" s="13" t="s">
        <v>135</v>
      </c>
      <c r="BM140" s="155" t="s">
        <v>162</v>
      </c>
    </row>
    <row r="141" spans="2:65" s="1" customFormat="1" ht="16.5" customHeight="1">
      <c r="B141" s="143"/>
      <c r="C141" s="144" t="s">
        <v>163</v>
      </c>
      <c r="D141" s="144" t="s">
        <v>130</v>
      </c>
      <c r="E141" s="145" t="s">
        <v>164</v>
      </c>
      <c r="F141" s="146" t="s">
        <v>165</v>
      </c>
      <c r="G141" s="147" t="s">
        <v>166</v>
      </c>
      <c r="H141" s="148">
        <v>66</v>
      </c>
      <c r="I141" s="149"/>
      <c r="J141" s="150">
        <f t="shared" si="0"/>
        <v>0</v>
      </c>
      <c r="K141" s="146" t="s">
        <v>1</v>
      </c>
      <c r="L141" s="28"/>
      <c r="M141" s="151" t="s">
        <v>1</v>
      </c>
      <c r="N141" s="152" t="s">
        <v>39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135</v>
      </c>
      <c r="AT141" s="155" t="s">
        <v>130</v>
      </c>
      <c r="AU141" s="155" t="s">
        <v>82</v>
      </c>
      <c r="AY141" s="13" t="s">
        <v>128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3" t="s">
        <v>82</v>
      </c>
      <c r="BK141" s="156">
        <f t="shared" si="9"/>
        <v>0</v>
      </c>
      <c r="BL141" s="13" t="s">
        <v>135</v>
      </c>
      <c r="BM141" s="155" t="s">
        <v>167</v>
      </c>
    </row>
    <row r="142" spans="2:65" s="1" customFormat="1" ht="24" customHeight="1">
      <c r="B142" s="143"/>
      <c r="C142" s="144" t="s">
        <v>168</v>
      </c>
      <c r="D142" s="144" t="s">
        <v>130</v>
      </c>
      <c r="E142" s="145" t="s">
        <v>169</v>
      </c>
      <c r="F142" s="146" t="s">
        <v>170</v>
      </c>
      <c r="G142" s="147" t="s">
        <v>166</v>
      </c>
      <c r="H142" s="148">
        <v>300.84</v>
      </c>
      <c r="I142" s="149"/>
      <c r="J142" s="150">
        <f t="shared" si="0"/>
        <v>0</v>
      </c>
      <c r="K142" s="146" t="s">
        <v>1</v>
      </c>
      <c r="L142" s="28"/>
      <c r="M142" s="151" t="s">
        <v>1</v>
      </c>
      <c r="N142" s="152" t="s">
        <v>39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135</v>
      </c>
      <c r="AT142" s="155" t="s">
        <v>130</v>
      </c>
      <c r="AU142" s="155" t="s">
        <v>82</v>
      </c>
      <c r="AY142" s="13" t="s">
        <v>128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3" t="s">
        <v>82</v>
      </c>
      <c r="BK142" s="156">
        <f t="shared" si="9"/>
        <v>0</v>
      </c>
      <c r="BL142" s="13" t="s">
        <v>135</v>
      </c>
      <c r="BM142" s="155" t="s">
        <v>171</v>
      </c>
    </row>
    <row r="143" spans="2:65" s="1" customFormat="1" ht="24" customHeight="1">
      <c r="B143" s="143"/>
      <c r="C143" s="144" t="s">
        <v>172</v>
      </c>
      <c r="D143" s="144" t="s">
        <v>130</v>
      </c>
      <c r="E143" s="145" t="s">
        <v>173</v>
      </c>
      <c r="F143" s="146" t="s">
        <v>174</v>
      </c>
      <c r="G143" s="147" t="s">
        <v>166</v>
      </c>
      <c r="H143" s="148">
        <v>451.26</v>
      </c>
      <c r="I143" s="149"/>
      <c r="J143" s="150">
        <f t="shared" si="0"/>
        <v>0</v>
      </c>
      <c r="K143" s="146" t="s">
        <v>1</v>
      </c>
      <c r="L143" s="28"/>
      <c r="M143" s="151" t="s">
        <v>1</v>
      </c>
      <c r="N143" s="152" t="s">
        <v>39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135</v>
      </c>
      <c r="AT143" s="155" t="s">
        <v>130</v>
      </c>
      <c r="AU143" s="155" t="s">
        <v>82</v>
      </c>
      <c r="AY143" s="13" t="s">
        <v>128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3" t="s">
        <v>82</v>
      </c>
      <c r="BK143" s="156">
        <f t="shared" si="9"/>
        <v>0</v>
      </c>
      <c r="BL143" s="13" t="s">
        <v>135</v>
      </c>
      <c r="BM143" s="155" t="s">
        <v>175</v>
      </c>
    </row>
    <row r="144" spans="2:65" s="1" customFormat="1" ht="24" customHeight="1">
      <c r="B144" s="143"/>
      <c r="C144" s="144" t="s">
        <v>176</v>
      </c>
      <c r="D144" s="144" t="s">
        <v>130</v>
      </c>
      <c r="E144" s="145" t="s">
        <v>177</v>
      </c>
      <c r="F144" s="146" t="s">
        <v>178</v>
      </c>
      <c r="G144" s="147" t="s">
        <v>166</v>
      </c>
      <c r="H144" s="148">
        <v>33</v>
      </c>
      <c r="I144" s="149"/>
      <c r="J144" s="150">
        <f t="shared" si="0"/>
        <v>0</v>
      </c>
      <c r="K144" s="146" t="s">
        <v>1</v>
      </c>
      <c r="L144" s="28"/>
      <c r="M144" s="151" t="s">
        <v>1</v>
      </c>
      <c r="N144" s="152" t="s">
        <v>39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135</v>
      </c>
      <c r="AT144" s="155" t="s">
        <v>130</v>
      </c>
      <c r="AU144" s="155" t="s">
        <v>82</v>
      </c>
      <c r="AY144" s="13" t="s">
        <v>128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3" t="s">
        <v>82</v>
      </c>
      <c r="BK144" s="156">
        <f t="shared" si="9"/>
        <v>0</v>
      </c>
      <c r="BL144" s="13" t="s">
        <v>135</v>
      </c>
      <c r="BM144" s="155" t="s">
        <v>179</v>
      </c>
    </row>
    <row r="145" spans="2:65" s="1" customFormat="1" ht="36" customHeight="1">
      <c r="B145" s="143"/>
      <c r="C145" s="144" t="s">
        <v>180</v>
      </c>
      <c r="D145" s="144" t="s">
        <v>130</v>
      </c>
      <c r="E145" s="145" t="s">
        <v>181</v>
      </c>
      <c r="F145" s="146" t="s">
        <v>182</v>
      </c>
      <c r="G145" s="147" t="s">
        <v>166</v>
      </c>
      <c r="H145" s="148">
        <v>6.48</v>
      </c>
      <c r="I145" s="149"/>
      <c r="J145" s="150">
        <f t="shared" si="0"/>
        <v>0</v>
      </c>
      <c r="K145" s="146" t="s">
        <v>134</v>
      </c>
      <c r="L145" s="28"/>
      <c r="M145" s="151" t="s">
        <v>1</v>
      </c>
      <c r="N145" s="152" t="s">
        <v>39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135</v>
      </c>
      <c r="AT145" s="155" t="s">
        <v>130</v>
      </c>
      <c r="AU145" s="155" t="s">
        <v>82</v>
      </c>
      <c r="AY145" s="13" t="s">
        <v>128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3" t="s">
        <v>82</v>
      </c>
      <c r="BK145" s="156">
        <f t="shared" si="9"/>
        <v>0</v>
      </c>
      <c r="BL145" s="13" t="s">
        <v>135</v>
      </c>
      <c r="BM145" s="155" t="s">
        <v>183</v>
      </c>
    </row>
    <row r="146" spans="2:65" s="1" customFormat="1" ht="48" customHeight="1">
      <c r="B146" s="143"/>
      <c r="C146" s="144" t="s">
        <v>184</v>
      </c>
      <c r="D146" s="144" t="s">
        <v>130</v>
      </c>
      <c r="E146" s="145" t="s">
        <v>185</v>
      </c>
      <c r="F146" s="146" t="s">
        <v>186</v>
      </c>
      <c r="G146" s="147" t="s">
        <v>166</v>
      </c>
      <c r="H146" s="148">
        <v>6.48</v>
      </c>
      <c r="I146" s="149"/>
      <c r="J146" s="150">
        <f t="shared" si="0"/>
        <v>0</v>
      </c>
      <c r="K146" s="146" t="s">
        <v>134</v>
      </c>
      <c r="L146" s="28"/>
      <c r="M146" s="151" t="s">
        <v>1</v>
      </c>
      <c r="N146" s="152" t="s">
        <v>39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135</v>
      </c>
      <c r="AT146" s="155" t="s">
        <v>130</v>
      </c>
      <c r="AU146" s="155" t="s">
        <v>82</v>
      </c>
      <c r="AY146" s="13" t="s">
        <v>128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3" t="s">
        <v>82</v>
      </c>
      <c r="BK146" s="156">
        <f t="shared" si="9"/>
        <v>0</v>
      </c>
      <c r="BL146" s="13" t="s">
        <v>135</v>
      </c>
      <c r="BM146" s="155" t="s">
        <v>187</v>
      </c>
    </row>
    <row r="147" spans="2:65" s="1" customFormat="1" ht="24" customHeight="1">
      <c r="B147" s="143"/>
      <c r="C147" s="144" t="s">
        <v>188</v>
      </c>
      <c r="D147" s="144" t="s">
        <v>130</v>
      </c>
      <c r="E147" s="145" t="s">
        <v>189</v>
      </c>
      <c r="F147" s="146" t="s">
        <v>190</v>
      </c>
      <c r="G147" s="147" t="s">
        <v>166</v>
      </c>
      <c r="H147" s="148">
        <v>33</v>
      </c>
      <c r="I147" s="149"/>
      <c r="J147" s="150">
        <f t="shared" si="0"/>
        <v>0</v>
      </c>
      <c r="K147" s="146" t="s">
        <v>1</v>
      </c>
      <c r="L147" s="28"/>
      <c r="M147" s="151" t="s">
        <v>1</v>
      </c>
      <c r="N147" s="152" t="s">
        <v>39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AR147" s="155" t="s">
        <v>135</v>
      </c>
      <c r="AT147" s="155" t="s">
        <v>130</v>
      </c>
      <c r="AU147" s="155" t="s">
        <v>82</v>
      </c>
      <c r="AY147" s="13" t="s">
        <v>128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3" t="s">
        <v>82</v>
      </c>
      <c r="BK147" s="156">
        <f t="shared" si="9"/>
        <v>0</v>
      </c>
      <c r="BL147" s="13" t="s">
        <v>135</v>
      </c>
      <c r="BM147" s="155" t="s">
        <v>191</v>
      </c>
    </row>
    <row r="148" spans="2:65" s="1" customFormat="1" ht="24" customHeight="1">
      <c r="B148" s="143"/>
      <c r="C148" s="144" t="s">
        <v>192</v>
      </c>
      <c r="D148" s="144" t="s">
        <v>130</v>
      </c>
      <c r="E148" s="145" t="s">
        <v>193</v>
      </c>
      <c r="F148" s="146" t="s">
        <v>194</v>
      </c>
      <c r="G148" s="147" t="s">
        <v>133</v>
      </c>
      <c r="H148" s="148">
        <v>88</v>
      </c>
      <c r="I148" s="149"/>
      <c r="J148" s="150">
        <f t="shared" si="0"/>
        <v>0</v>
      </c>
      <c r="K148" s="146" t="s">
        <v>1</v>
      </c>
      <c r="L148" s="28"/>
      <c r="M148" s="151" t="s">
        <v>1</v>
      </c>
      <c r="N148" s="152" t="s">
        <v>39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135</v>
      </c>
      <c r="AT148" s="155" t="s">
        <v>130</v>
      </c>
      <c r="AU148" s="155" t="s">
        <v>82</v>
      </c>
      <c r="AY148" s="13" t="s">
        <v>128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3" t="s">
        <v>82</v>
      </c>
      <c r="BK148" s="156">
        <f t="shared" si="9"/>
        <v>0</v>
      </c>
      <c r="BL148" s="13" t="s">
        <v>135</v>
      </c>
      <c r="BM148" s="155" t="s">
        <v>195</v>
      </c>
    </row>
    <row r="149" spans="2:65" s="1" customFormat="1" ht="24" customHeight="1">
      <c r="B149" s="143"/>
      <c r="C149" s="144" t="s">
        <v>196</v>
      </c>
      <c r="D149" s="144" t="s">
        <v>130</v>
      </c>
      <c r="E149" s="145" t="s">
        <v>197</v>
      </c>
      <c r="F149" s="146" t="s">
        <v>198</v>
      </c>
      <c r="G149" s="147" t="s">
        <v>133</v>
      </c>
      <c r="H149" s="148">
        <v>88</v>
      </c>
      <c r="I149" s="149"/>
      <c r="J149" s="150">
        <f t="shared" si="0"/>
        <v>0</v>
      </c>
      <c r="K149" s="146" t="s">
        <v>1</v>
      </c>
      <c r="L149" s="28"/>
      <c r="M149" s="151" t="s">
        <v>1</v>
      </c>
      <c r="N149" s="152" t="s">
        <v>39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135</v>
      </c>
      <c r="AT149" s="155" t="s">
        <v>130</v>
      </c>
      <c r="AU149" s="155" t="s">
        <v>82</v>
      </c>
      <c r="AY149" s="13" t="s">
        <v>128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3" t="s">
        <v>82</v>
      </c>
      <c r="BK149" s="156">
        <f t="shared" si="9"/>
        <v>0</v>
      </c>
      <c r="BL149" s="13" t="s">
        <v>135</v>
      </c>
      <c r="BM149" s="155" t="s">
        <v>199</v>
      </c>
    </row>
    <row r="150" spans="2:65" s="1" customFormat="1" ht="24" customHeight="1">
      <c r="B150" s="143"/>
      <c r="C150" s="144" t="s">
        <v>200</v>
      </c>
      <c r="D150" s="144" t="s">
        <v>130</v>
      </c>
      <c r="E150" s="145" t="s">
        <v>201</v>
      </c>
      <c r="F150" s="146" t="s">
        <v>202</v>
      </c>
      <c r="G150" s="147" t="s">
        <v>166</v>
      </c>
      <c r="H150" s="148">
        <v>66</v>
      </c>
      <c r="I150" s="149"/>
      <c r="J150" s="150">
        <f t="shared" si="0"/>
        <v>0</v>
      </c>
      <c r="K150" s="146" t="s">
        <v>1</v>
      </c>
      <c r="L150" s="28"/>
      <c r="M150" s="151" t="s">
        <v>1</v>
      </c>
      <c r="N150" s="152" t="s">
        <v>39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135</v>
      </c>
      <c r="AT150" s="155" t="s">
        <v>130</v>
      </c>
      <c r="AU150" s="155" t="s">
        <v>82</v>
      </c>
      <c r="AY150" s="13" t="s">
        <v>128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3" t="s">
        <v>82</v>
      </c>
      <c r="BK150" s="156">
        <f t="shared" si="9"/>
        <v>0</v>
      </c>
      <c r="BL150" s="13" t="s">
        <v>135</v>
      </c>
      <c r="BM150" s="155" t="s">
        <v>203</v>
      </c>
    </row>
    <row r="151" spans="2:65" s="1" customFormat="1" ht="24" customHeight="1">
      <c r="B151" s="143"/>
      <c r="C151" s="144" t="s">
        <v>204</v>
      </c>
      <c r="D151" s="144" t="s">
        <v>130</v>
      </c>
      <c r="E151" s="145" t="s">
        <v>205</v>
      </c>
      <c r="F151" s="146" t="s">
        <v>206</v>
      </c>
      <c r="G151" s="147" t="s">
        <v>166</v>
      </c>
      <c r="H151" s="148">
        <v>6.48</v>
      </c>
      <c r="I151" s="149"/>
      <c r="J151" s="150">
        <f t="shared" si="0"/>
        <v>0</v>
      </c>
      <c r="K151" s="146" t="s">
        <v>1</v>
      </c>
      <c r="L151" s="28"/>
      <c r="M151" s="151" t="s">
        <v>1</v>
      </c>
      <c r="N151" s="152" t="s">
        <v>39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AR151" s="155" t="s">
        <v>135</v>
      </c>
      <c r="AT151" s="155" t="s">
        <v>130</v>
      </c>
      <c r="AU151" s="155" t="s">
        <v>82</v>
      </c>
      <c r="AY151" s="13" t="s">
        <v>128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3" t="s">
        <v>82</v>
      </c>
      <c r="BK151" s="156">
        <f t="shared" si="9"/>
        <v>0</v>
      </c>
      <c r="BL151" s="13" t="s">
        <v>135</v>
      </c>
      <c r="BM151" s="155" t="s">
        <v>207</v>
      </c>
    </row>
    <row r="152" spans="2:65" s="1" customFormat="1" ht="24" customHeight="1">
      <c r="B152" s="143"/>
      <c r="C152" s="144" t="s">
        <v>208</v>
      </c>
      <c r="D152" s="144" t="s">
        <v>130</v>
      </c>
      <c r="E152" s="145" t="s">
        <v>209</v>
      </c>
      <c r="F152" s="146" t="s">
        <v>210</v>
      </c>
      <c r="G152" s="147" t="s">
        <v>166</v>
      </c>
      <c r="H152" s="148">
        <v>66</v>
      </c>
      <c r="I152" s="149"/>
      <c r="J152" s="150">
        <f t="shared" si="0"/>
        <v>0</v>
      </c>
      <c r="K152" s="146" t="s">
        <v>1</v>
      </c>
      <c r="L152" s="28"/>
      <c r="M152" s="151" t="s">
        <v>1</v>
      </c>
      <c r="N152" s="152" t="s">
        <v>39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135</v>
      </c>
      <c r="AT152" s="155" t="s">
        <v>130</v>
      </c>
      <c r="AU152" s="155" t="s">
        <v>82</v>
      </c>
      <c r="AY152" s="13" t="s">
        <v>128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3" t="s">
        <v>82</v>
      </c>
      <c r="BK152" s="156">
        <f t="shared" si="9"/>
        <v>0</v>
      </c>
      <c r="BL152" s="13" t="s">
        <v>135</v>
      </c>
      <c r="BM152" s="155" t="s">
        <v>211</v>
      </c>
    </row>
    <row r="153" spans="2:65" s="1" customFormat="1" ht="24" customHeight="1">
      <c r="B153" s="143"/>
      <c r="C153" s="144" t="s">
        <v>212</v>
      </c>
      <c r="D153" s="144" t="s">
        <v>130</v>
      </c>
      <c r="E153" s="145" t="s">
        <v>213</v>
      </c>
      <c r="F153" s="146" t="s">
        <v>210</v>
      </c>
      <c r="G153" s="147" t="s">
        <v>166</v>
      </c>
      <c r="H153" s="148">
        <v>752.1</v>
      </c>
      <c r="I153" s="149"/>
      <c r="J153" s="150">
        <f t="shared" si="0"/>
        <v>0</v>
      </c>
      <c r="K153" s="146" t="s">
        <v>1</v>
      </c>
      <c r="L153" s="28"/>
      <c r="M153" s="151" t="s">
        <v>1</v>
      </c>
      <c r="N153" s="152" t="s">
        <v>39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AR153" s="155" t="s">
        <v>135</v>
      </c>
      <c r="AT153" s="155" t="s">
        <v>130</v>
      </c>
      <c r="AU153" s="155" t="s">
        <v>82</v>
      </c>
      <c r="AY153" s="13" t="s">
        <v>128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3" t="s">
        <v>82</v>
      </c>
      <c r="BK153" s="156">
        <f t="shared" si="9"/>
        <v>0</v>
      </c>
      <c r="BL153" s="13" t="s">
        <v>135</v>
      </c>
      <c r="BM153" s="155" t="s">
        <v>214</v>
      </c>
    </row>
    <row r="154" spans="2:65" s="1" customFormat="1" ht="36" customHeight="1">
      <c r="B154" s="143"/>
      <c r="C154" s="144" t="s">
        <v>215</v>
      </c>
      <c r="D154" s="144" t="s">
        <v>130</v>
      </c>
      <c r="E154" s="145" t="s">
        <v>216</v>
      </c>
      <c r="F154" s="146" t="s">
        <v>217</v>
      </c>
      <c r="G154" s="147" t="s">
        <v>166</v>
      </c>
      <c r="H154" s="148">
        <v>752.1</v>
      </c>
      <c r="I154" s="149"/>
      <c r="J154" s="150">
        <f t="shared" si="0"/>
        <v>0</v>
      </c>
      <c r="K154" s="146" t="s">
        <v>1</v>
      </c>
      <c r="L154" s="28"/>
      <c r="M154" s="151" t="s">
        <v>1</v>
      </c>
      <c r="N154" s="152" t="s">
        <v>39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135</v>
      </c>
      <c r="AT154" s="155" t="s">
        <v>130</v>
      </c>
      <c r="AU154" s="155" t="s">
        <v>82</v>
      </c>
      <c r="AY154" s="13" t="s">
        <v>128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3" t="s">
        <v>82</v>
      </c>
      <c r="BK154" s="156">
        <f t="shared" si="9"/>
        <v>0</v>
      </c>
      <c r="BL154" s="13" t="s">
        <v>135</v>
      </c>
      <c r="BM154" s="155" t="s">
        <v>218</v>
      </c>
    </row>
    <row r="155" spans="2:65" s="1" customFormat="1" ht="24" customHeight="1">
      <c r="B155" s="143"/>
      <c r="C155" s="144" t="s">
        <v>219</v>
      </c>
      <c r="D155" s="144" t="s">
        <v>130</v>
      </c>
      <c r="E155" s="145" t="s">
        <v>220</v>
      </c>
      <c r="F155" s="146" t="s">
        <v>221</v>
      </c>
      <c r="G155" s="147" t="s">
        <v>166</v>
      </c>
      <c r="H155" s="148">
        <v>66</v>
      </c>
      <c r="I155" s="149"/>
      <c r="J155" s="150">
        <f t="shared" si="0"/>
        <v>0</v>
      </c>
      <c r="K155" s="146" t="s">
        <v>1</v>
      </c>
      <c r="L155" s="28"/>
      <c r="M155" s="151" t="s">
        <v>1</v>
      </c>
      <c r="N155" s="152" t="s">
        <v>39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AR155" s="155" t="s">
        <v>135</v>
      </c>
      <c r="AT155" s="155" t="s">
        <v>130</v>
      </c>
      <c r="AU155" s="155" t="s">
        <v>82</v>
      </c>
      <c r="AY155" s="13" t="s">
        <v>128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3" t="s">
        <v>82</v>
      </c>
      <c r="BK155" s="156">
        <f t="shared" si="9"/>
        <v>0</v>
      </c>
      <c r="BL155" s="13" t="s">
        <v>135</v>
      </c>
      <c r="BM155" s="155" t="s">
        <v>222</v>
      </c>
    </row>
    <row r="156" spans="2:65" s="1" customFormat="1" ht="36" customHeight="1">
      <c r="B156" s="143"/>
      <c r="C156" s="144" t="s">
        <v>223</v>
      </c>
      <c r="D156" s="144" t="s">
        <v>130</v>
      </c>
      <c r="E156" s="145" t="s">
        <v>224</v>
      </c>
      <c r="F156" s="146" t="s">
        <v>225</v>
      </c>
      <c r="G156" s="147" t="s">
        <v>166</v>
      </c>
      <c r="H156" s="148">
        <v>120.336</v>
      </c>
      <c r="I156" s="149"/>
      <c r="J156" s="150">
        <f t="shared" si="0"/>
        <v>0</v>
      </c>
      <c r="K156" s="146" t="s">
        <v>1</v>
      </c>
      <c r="L156" s="28"/>
      <c r="M156" s="151" t="s">
        <v>1</v>
      </c>
      <c r="N156" s="152" t="s">
        <v>39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135</v>
      </c>
      <c r="AT156" s="155" t="s">
        <v>130</v>
      </c>
      <c r="AU156" s="155" t="s">
        <v>82</v>
      </c>
      <c r="AY156" s="13" t="s">
        <v>128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3" t="s">
        <v>82</v>
      </c>
      <c r="BK156" s="156">
        <f t="shared" si="9"/>
        <v>0</v>
      </c>
      <c r="BL156" s="13" t="s">
        <v>135</v>
      </c>
      <c r="BM156" s="155" t="s">
        <v>226</v>
      </c>
    </row>
    <row r="157" spans="2:65" s="1" customFormat="1" ht="24" customHeight="1">
      <c r="B157" s="143"/>
      <c r="C157" s="144" t="s">
        <v>8</v>
      </c>
      <c r="D157" s="144" t="s">
        <v>130</v>
      </c>
      <c r="E157" s="145" t="s">
        <v>227</v>
      </c>
      <c r="F157" s="146" t="s">
        <v>228</v>
      </c>
      <c r="G157" s="147" t="s">
        <v>166</v>
      </c>
      <c r="H157" s="148">
        <v>66</v>
      </c>
      <c r="I157" s="149"/>
      <c r="J157" s="150">
        <f t="shared" si="0"/>
        <v>0</v>
      </c>
      <c r="K157" s="146" t="s">
        <v>1</v>
      </c>
      <c r="L157" s="28"/>
      <c r="M157" s="151" t="s">
        <v>1</v>
      </c>
      <c r="N157" s="152" t="s">
        <v>39</v>
      </c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AR157" s="155" t="s">
        <v>135</v>
      </c>
      <c r="AT157" s="155" t="s">
        <v>130</v>
      </c>
      <c r="AU157" s="155" t="s">
        <v>82</v>
      </c>
      <c r="AY157" s="13" t="s">
        <v>128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3" t="s">
        <v>82</v>
      </c>
      <c r="BK157" s="156">
        <f t="shared" si="9"/>
        <v>0</v>
      </c>
      <c r="BL157" s="13" t="s">
        <v>135</v>
      </c>
      <c r="BM157" s="155" t="s">
        <v>229</v>
      </c>
    </row>
    <row r="158" spans="2:65" s="1" customFormat="1" ht="16.5" customHeight="1">
      <c r="B158" s="143"/>
      <c r="C158" s="144" t="s">
        <v>230</v>
      </c>
      <c r="D158" s="144" t="s">
        <v>130</v>
      </c>
      <c r="E158" s="145" t="s">
        <v>231</v>
      </c>
      <c r="F158" s="146" t="s">
        <v>232</v>
      </c>
      <c r="G158" s="147" t="s">
        <v>233</v>
      </c>
      <c r="H158" s="148">
        <v>35.64</v>
      </c>
      <c r="I158" s="149"/>
      <c r="J158" s="150">
        <f t="shared" si="0"/>
        <v>0</v>
      </c>
      <c r="K158" s="146" t="s">
        <v>1</v>
      </c>
      <c r="L158" s="28"/>
      <c r="M158" s="151" t="s">
        <v>1</v>
      </c>
      <c r="N158" s="152" t="s">
        <v>39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AR158" s="155" t="s">
        <v>135</v>
      </c>
      <c r="AT158" s="155" t="s">
        <v>130</v>
      </c>
      <c r="AU158" s="155" t="s">
        <v>82</v>
      </c>
      <c r="AY158" s="13" t="s">
        <v>128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3" t="s">
        <v>82</v>
      </c>
      <c r="BK158" s="156">
        <f t="shared" si="9"/>
        <v>0</v>
      </c>
      <c r="BL158" s="13" t="s">
        <v>135</v>
      </c>
      <c r="BM158" s="155" t="s">
        <v>234</v>
      </c>
    </row>
    <row r="159" spans="2:65" s="1" customFormat="1" ht="24" customHeight="1">
      <c r="B159" s="143"/>
      <c r="C159" s="144" t="s">
        <v>235</v>
      </c>
      <c r="D159" s="144" t="s">
        <v>130</v>
      </c>
      <c r="E159" s="145" t="s">
        <v>236</v>
      </c>
      <c r="F159" s="146" t="s">
        <v>237</v>
      </c>
      <c r="G159" s="147" t="s">
        <v>166</v>
      </c>
      <c r="H159" s="148">
        <v>52.8</v>
      </c>
      <c r="I159" s="149"/>
      <c r="J159" s="150">
        <f t="shared" si="0"/>
        <v>0</v>
      </c>
      <c r="K159" s="146" t="s">
        <v>1</v>
      </c>
      <c r="L159" s="28"/>
      <c r="M159" s="151" t="s">
        <v>1</v>
      </c>
      <c r="N159" s="152" t="s">
        <v>39</v>
      </c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AR159" s="155" t="s">
        <v>135</v>
      </c>
      <c r="AT159" s="155" t="s">
        <v>130</v>
      </c>
      <c r="AU159" s="155" t="s">
        <v>82</v>
      </c>
      <c r="AY159" s="13" t="s">
        <v>128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3" t="s">
        <v>82</v>
      </c>
      <c r="BK159" s="156">
        <f t="shared" si="9"/>
        <v>0</v>
      </c>
      <c r="BL159" s="13" t="s">
        <v>135</v>
      </c>
      <c r="BM159" s="155" t="s">
        <v>238</v>
      </c>
    </row>
    <row r="160" spans="2:65" s="1" customFormat="1" ht="24" customHeight="1">
      <c r="B160" s="143"/>
      <c r="C160" s="144" t="s">
        <v>239</v>
      </c>
      <c r="D160" s="144" t="s">
        <v>130</v>
      </c>
      <c r="E160" s="145" t="s">
        <v>240</v>
      </c>
      <c r="F160" s="146" t="s">
        <v>241</v>
      </c>
      <c r="G160" s="147" t="s">
        <v>166</v>
      </c>
      <c r="H160" s="148">
        <v>13.2</v>
      </c>
      <c r="I160" s="149"/>
      <c r="J160" s="150">
        <f t="shared" si="0"/>
        <v>0</v>
      </c>
      <c r="K160" s="146" t="s">
        <v>1</v>
      </c>
      <c r="L160" s="28"/>
      <c r="M160" s="151" t="s">
        <v>1</v>
      </c>
      <c r="N160" s="152" t="s">
        <v>39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AR160" s="155" t="s">
        <v>135</v>
      </c>
      <c r="AT160" s="155" t="s">
        <v>130</v>
      </c>
      <c r="AU160" s="155" t="s">
        <v>82</v>
      </c>
      <c r="AY160" s="13" t="s">
        <v>128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3" t="s">
        <v>82</v>
      </c>
      <c r="BK160" s="156">
        <f t="shared" si="9"/>
        <v>0</v>
      </c>
      <c r="BL160" s="13" t="s">
        <v>135</v>
      </c>
      <c r="BM160" s="155" t="s">
        <v>242</v>
      </c>
    </row>
    <row r="161" spans="2:65" s="1" customFormat="1" ht="24" customHeight="1">
      <c r="B161" s="143"/>
      <c r="C161" s="144" t="s">
        <v>243</v>
      </c>
      <c r="D161" s="144" t="s">
        <v>130</v>
      </c>
      <c r="E161" s="145" t="s">
        <v>244</v>
      </c>
      <c r="F161" s="146" t="s">
        <v>245</v>
      </c>
      <c r="G161" s="147" t="s">
        <v>133</v>
      </c>
      <c r="H161" s="148">
        <v>1504.2</v>
      </c>
      <c r="I161" s="149"/>
      <c r="J161" s="150">
        <f t="shared" si="0"/>
        <v>0</v>
      </c>
      <c r="K161" s="146" t="s">
        <v>1</v>
      </c>
      <c r="L161" s="28"/>
      <c r="M161" s="151" t="s">
        <v>1</v>
      </c>
      <c r="N161" s="152" t="s">
        <v>39</v>
      </c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AR161" s="155" t="s">
        <v>135</v>
      </c>
      <c r="AT161" s="155" t="s">
        <v>130</v>
      </c>
      <c r="AU161" s="155" t="s">
        <v>82</v>
      </c>
      <c r="AY161" s="13" t="s">
        <v>128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3" t="s">
        <v>82</v>
      </c>
      <c r="BK161" s="156">
        <f t="shared" si="9"/>
        <v>0</v>
      </c>
      <c r="BL161" s="13" t="s">
        <v>135</v>
      </c>
      <c r="BM161" s="155" t="s">
        <v>246</v>
      </c>
    </row>
    <row r="162" spans="2:65" s="1" customFormat="1" ht="16.5" customHeight="1">
      <c r="B162" s="143"/>
      <c r="C162" s="144" t="s">
        <v>247</v>
      </c>
      <c r="D162" s="144" t="s">
        <v>130</v>
      </c>
      <c r="E162" s="145" t="s">
        <v>248</v>
      </c>
      <c r="F162" s="146" t="s">
        <v>249</v>
      </c>
      <c r="G162" s="147" t="s">
        <v>166</v>
      </c>
      <c r="H162" s="148">
        <v>752.1</v>
      </c>
      <c r="I162" s="149"/>
      <c r="J162" s="150">
        <f t="shared" si="0"/>
        <v>0</v>
      </c>
      <c r="K162" s="146" t="s">
        <v>1</v>
      </c>
      <c r="L162" s="28"/>
      <c r="M162" s="151" t="s">
        <v>1</v>
      </c>
      <c r="N162" s="152" t="s">
        <v>39</v>
      </c>
      <c r="P162" s="153">
        <f t="shared" si="1"/>
        <v>0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AR162" s="155" t="s">
        <v>135</v>
      </c>
      <c r="AT162" s="155" t="s">
        <v>130</v>
      </c>
      <c r="AU162" s="155" t="s">
        <v>82</v>
      </c>
      <c r="AY162" s="13" t="s">
        <v>128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3" t="s">
        <v>82</v>
      </c>
      <c r="BK162" s="156">
        <f t="shared" si="9"/>
        <v>0</v>
      </c>
      <c r="BL162" s="13" t="s">
        <v>135</v>
      </c>
      <c r="BM162" s="155" t="s">
        <v>250</v>
      </c>
    </row>
    <row r="163" spans="2:65" s="1" customFormat="1" ht="16.5" customHeight="1">
      <c r="B163" s="143"/>
      <c r="C163" s="144" t="s">
        <v>251</v>
      </c>
      <c r="D163" s="144" t="s">
        <v>130</v>
      </c>
      <c r="E163" s="145" t="s">
        <v>252</v>
      </c>
      <c r="F163" s="146" t="s">
        <v>253</v>
      </c>
      <c r="G163" s="147" t="s">
        <v>254</v>
      </c>
      <c r="H163" s="148">
        <v>264.739</v>
      </c>
      <c r="I163" s="149"/>
      <c r="J163" s="150">
        <f t="shared" si="0"/>
        <v>0</v>
      </c>
      <c r="K163" s="146" t="s">
        <v>1</v>
      </c>
      <c r="L163" s="28"/>
      <c r="M163" s="151" t="s">
        <v>1</v>
      </c>
      <c r="N163" s="152" t="s">
        <v>39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AR163" s="155" t="s">
        <v>135</v>
      </c>
      <c r="AT163" s="155" t="s">
        <v>130</v>
      </c>
      <c r="AU163" s="155" t="s">
        <v>82</v>
      </c>
      <c r="AY163" s="13" t="s">
        <v>128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3" t="s">
        <v>82</v>
      </c>
      <c r="BK163" s="156">
        <f t="shared" si="9"/>
        <v>0</v>
      </c>
      <c r="BL163" s="13" t="s">
        <v>135</v>
      </c>
      <c r="BM163" s="155" t="s">
        <v>255</v>
      </c>
    </row>
    <row r="164" spans="2:63" s="11" customFormat="1" ht="25.9" customHeight="1">
      <c r="B164" s="133"/>
      <c r="D164" s="134" t="s">
        <v>73</v>
      </c>
      <c r="E164" s="135" t="s">
        <v>84</v>
      </c>
      <c r="F164" s="135" t="s">
        <v>256</v>
      </c>
      <c r="I164" s="136"/>
      <c r="J164" s="137">
        <f>BK164</f>
        <v>0</v>
      </c>
      <c r="L164" s="133"/>
      <c r="M164" s="138"/>
      <c r="P164" s="139">
        <f>SUM(P165:P168)</f>
        <v>0</v>
      </c>
      <c r="R164" s="139">
        <f>SUM(R165:R168)</f>
        <v>0</v>
      </c>
      <c r="T164" s="140">
        <f>SUM(T165:T168)</f>
        <v>0</v>
      </c>
      <c r="AR164" s="134" t="s">
        <v>82</v>
      </c>
      <c r="AT164" s="141" t="s">
        <v>73</v>
      </c>
      <c r="AU164" s="141" t="s">
        <v>74</v>
      </c>
      <c r="AY164" s="134" t="s">
        <v>128</v>
      </c>
      <c r="BK164" s="142">
        <f>SUM(BK165:BK168)</f>
        <v>0</v>
      </c>
    </row>
    <row r="165" spans="2:65" s="1" customFormat="1" ht="16.5" customHeight="1">
      <c r="B165" s="143"/>
      <c r="C165" s="144" t="s">
        <v>257</v>
      </c>
      <c r="D165" s="144" t="s">
        <v>130</v>
      </c>
      <c r="E165" s="145" t="s">
        <v>258</v>
      </c>
      <c r="F165" s="146" t="s">
        <v>259</v>
      </c>
      <c r="G165" s="147" t="s">
        <v>150</v>
      </c>
      <c r="H165" s="148">
        <v>144.8</v>
      </c>
      <c r="I165" s="149"/>
      <c r="J165" s="150">
        <f>ROUND(I165*H165,2)</f>
        <v>0</v>
      </c>
      <c r="K165" s="146" t="s">
        <v>1</v>
      </c>
      <c r="L165" s="28"/>
      <c r="M165" s="151" t="s">
        <v>1</v>
      </c>
      <c r="N165" s="152" t="s">
        <v>39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AR165" s="155" t="s">
        <v>135</v>
      </c>
      <c r="AT165" s="155" t="s">
        <v>130</v>
      </c>
      <c r="AU165" s="155" t="s">
        <v>82</v>
      </c>
      <c r="AY165" s="13" t="s">
        <v>128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3" t="s">
        <v>82</v>
      </c>
      <c r="BK165" s="156">
        <f>ROUND(I165*H165,2)</f>
        <v>0</v>
      </c>
      <c r="BL165" s="13" t="s">
        <v>135</v>
      </c>
      <c r="BM165" s="155" t="s">
        <v>260</v>
      </c>
    </row>
    <row r="166" spans="2:65" s="1" customFormat="1" ht="24" customHeight="1">
      <c r="B166" s="143"/>
      <c r="C166" s="144" t="s">
        <v>261</v>
      </c>
      <c r="D166" s="144" t="s">
        <v>130</v>
      </c>
      <c r="E166" s="145" t="s">
        <v>262</v>
      </c>
      <c r="F166" s="146" t="s">
        <v>263</v>
      </c>
      <c r="G166" s="147" t="s">
        <v>133</v>
      </c>
      <c r="H166" s="148">
        <v>238.92</v>
      </c>
      <c r="I166" s="149"/>
      <c r="J166" s="150">
        <f>ROUND(I166*H166,2)</f>
        <v>0</v>
      </c>
      <c r="K166" s="146" t="s">
        <v>1</v>
      </c>
      <c r="L166" s="28"/>
      <c r="M166" s="151" t="s">
        <v>1</v>
      </c>
      <c r="N166" s="152" t="s">
        <v>39</v>
      </c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AR166" s="155" t="s">
        <v>135</v>
      </c>
      <c r="AT166" s="155" t="s">
        <v>130</v>
      </c>
      <c r="AU166" s="155" t="s">
        <v>82</v>
      </c>
      <c r="AY166" s="13" t="s">
        <v>128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3" t="s">
        <v>82</v>
      </c>
      <c r="BK166" s="156">
        <f>ROUND(I166*H166,2)</f>
        <v>0</v>
      </c>
      <c r="BL166" s="13" t="s">
        <v>135</v>
      </c>
      <c r="BM166" s="155" t="s">
        <v>264</v>
      </c>
    </row>
    <row r="167" spans="2:65" s="1" customFormat="1" ht="16.5" customHeight="1">
      <c r="B167" s="143"/>
      <c r="C167" s="144" t="s">
        <v>265</v>
      </c>
      <c r="D167" s="144" t="s">
        <v>130</v>
      </c>
      <c r="E167" s="145" t="s">
        <v>266</v>
      </c>
      <c r="F167" s="146" t="s">
        <v>267</v>
      </c>
      <c r="G167" s="147" t="s">
        <v>166</v>
      </c>
      <c r="H167" s="148">
        <v>1.728</v>
      </c>
      <c r="I167" s="149"/>
      <c r="J167" s="150">
        <f>ROUND(I167*H167,2)</f>
        <v>0</v>
      </c>
      <c r="K167" s="146" t="s">
        <v>1</v>
      </c>
      <c r="L167" s="28"/>
      <c r="M167" s="151" t="s">
        <v>1</v>
      </c>
      <c r="N167" s="152" t="s">
        <v>39</v>
      </c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AR167" s="155" t="s">
        <v>135</v>
      </c>
      <c r="AT167" s="155" t="s">
        <v>130</v>
      </c>
      <c r="AU167" s="155" t="s">
        <v>82</v>
      </c>
      <c r="AY167" s="13" t="s">
        <v>128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3" t="s">
        <v>82</v>
      </c>
      <c r="BK167" s="156">
        <f>ROUND(I167*H167,2)</f>
        <v>0</v>
      </c>
      <c r="BL167" s="13" t="s">
        <v>135</v>
      </c>
      <c r="BM167" s="155" t="s">
        <v>268</v>
      </c>
    </row>
    <row r="168" spans="2:65" s="1" customFormat="1" ht="36" customHeight="1">
      <c r="B168" s="143"/>
      <c r="C168" s="144" t="s">
        <v>269</v>
      </c>
      <c r="D168" s="144" t="s">
        <v>130</v>
      </c>
      <c r="E168" s="145" t="s">
        <v>270</v>
      </c>
      <c r="F168" s="146" t="s">
        <v>271</v>
      </c>
      <c r="G168" s="147" t="s">
        <v>133</v>
      </c>
      <c r="H168" s="148">
        <v>238.92</v>
      </c>
      <c r="I168" s="149"/>
      <c r="J168" s="150">
        <f>ROUND(I168*H168,2)</f>
        <v>0</v>
      </c>
      <c r="K168" s="146" t="s">
        <v>1</v>
      </c>
      <c r="L168" s="28"/>
      <c r="M168" s="151" t="s">
        <v>1</v>
      </c>
      <c r="N168" s="152" t="s">
        <v>39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AR168" s="155" t="s">
        <v>135</v>
      </c>
      <c r="AT168" s="155" t="s">
        <v>130</v>
      </c>
      <c r="AU168" s="155" t="s">
        <v>82</v>
      </c>
      <c r="AY168" s="13" t="s">
        <v>128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3" t="s">
        <v>82</v>
      </c>
      <c r="BK168" s="156">
        <f>ROUND(I168*H168,2)</f>
        <v>0</v>
      </c>
      <c r="BL168" s="13" t="s">
        <v>135</v>
      </c>
      <c r="BM168" s="155" t="s">
        <v>272</v>
      </c>
    </row>
    <row r="169" spans="2:63" s="11" customFormat="1" ht="25.9" customHeight="1">
      <c r="B169" s="133"/>
      <c r="D169" s="134" t="s">
        <v>73</v>
      </c>
      <c r="E169" s="135" t="s">
        <v>135</v>
      </c>
      <c r="F169" s="135" t="s">
        <v>273</v>
      </c>
      <c r="I169" s="136"/>
      <c r="J169" s="137">
        <f>BK169</f>
        <v>0</v>
      </c>
      <c r="L169" s="133"/>
      <c r="M169" s="138"/>
      <c r="P169" s="139">
        <f>SUM(P170:P172)</f>
        <v>0</v>
      </c>
      <c r="R169" s="139">
        <f>SUM(R170:R172)</f>
        <v>0</v>
      </c>
      <c r="T169" s="140">
        <f>SUM(T170:T172)</f>
        <v>0</v>
      </c>
      <c r="AR169" s="134" t="s">
        <v>82</v>
      </c>
      <c r="AT169" s="141" t="s">
        <v>73</v>
      </c>
      <c r="AU169" s="141" t="s">
        <v>74</v>
      </c>
      <c r="AY169" s="134" t="s">
        <v>128</v>
      </c>
      <c r="BK169" s="142">
        <f>SUM(BK170:BK172)</f>
        <v>0</v>
      </c>
    </row>
    <row r="170" spans="2:65" s="1" customFormat="1" ht="24" customHeight="1">
      <c r="B170" s="143"/>
      <c r="C170" s="144" t="s">
        <v>274</v>
      </c>
      <c r="D170" s="144" t="s">
        <v>130</v>
      </c>
      <c r="E170" s="145" t="s">
        <v>275</v>
      </c>
      <c r="F170" s="146" t="s">
        <v>276</v>
      </c>
      <c r="G170" s="147" t="s">
        <v>166</v>
      </c>
      <c r="H170" s="148">
        <v>8.25</v>
      </c>
      <c r="I170" s="149"/>
      <c r="J170" s="150">
        <f>ROUND(I170*H170,2)</f>
        <v>0</v>
      </c>
      <c r="K170" s="146" t="s">
        <v>1</v>
      </c>
      <c r="L170" s="28"/>
      <c r="M170" s="151" t="s">
        <v>1</v>
      </c>
      <c r="N170" s="152" t="s">
        <v>39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AR170" s="155" t="s">
        <v>135</v>
      </c>
      <c r="AT170" s="155" t="s">
        <v>130</v>
      </c>
      <c r="AU170" s="155" t="s">
        <v>82</v>
      </c>
      <c r="AY170" s="13" t="s">
        <v>128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3" t="s">
        <v>82</v>
      </c>
      <c r="BK170" s="156">
        <f>ROUND(I170*H170,2)</f>
        <v>0</v>
      </c>
      <c r="BL170" s="13" t="s">
        <v>135</v>
      </c>
      <c r="BM170" s="155" t="s">
        <v>277</v>
      </c>
    </row>
    <row r="171" spans="2:65" s="1" customFormat="1" ht="24" customHeight="1">
      <c r="B171" s="143"/>
      <c r="C171" s="144" t="s">
        <v>278</v>
      </c>
      <c r="D171" s="144" t="s">
        <v>130</v>
      </c>
      <c r="E171" s="145" t="s">
        <v>279</v>
      </c>
      <c r="F171" s="146" t="s">
        <v>280</v>
      </c>
      <c r="G171" s="147" t="s">
        <v>166</v>
      </c>
      <c r="H171" s="148">
        <v>0.45</v>
      </c>
      <c r="I171" s="149"/>
      <c r="J171" s="150">
        <f>ROUND(I171*H171,2)</f>
        <v>0</v>
      </c>
      <c r="K171" s="146" t="s">
        <v>1</v>
      </c>
      <c r="L171" s="28"/>
      <c r="M171" s="151" t="s">
        <v>1</v>
      </c>
      <c r="N171" s="152" t="s">
        <v>39</v>
      </c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AR171" s="155" t="s">
        <v>135</v>
      </c>
      <c r="AT171" s="155" t="s">
        <v>130</v>
      </c>
      <c r="AU171" s="155" t="s">
        <v>82</v>
      </c>
      <c r="AY171" s="13" t="s">
        <v>128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3" t="s">
        <v>82</v>
      </c>
      <c r="BK171" s="156">
        <f>ROUND(I171*H171,2)</f>
        <v>0</v>
      </c>
      <c r="BL171" s="13" t="s">
        <v>135</v>
      </c>
      <c r="BM171" s="155" t="s">
        <v>281</v>
      </c>
    </row>
    <row r="172" spans="2:65" s="1" customFormat="1" ht="24" customHeight="1">
      <c r="B172" s="143"/>
      <c r="C172" s="144" t="s">
        <v>7</v>
      </c>
      <c r="D172" s="144" t="s">
        <v>130</v>
      </c>
      <c r="E172" s="145" t="s">
        <v>282</v>
      </c>
      <c r="F172" s="146" t="s">
        <v>283</v>
      </c>
      <c r="G172" s="147" t="s">
        <v>133</v>
      </c>
      <c r="H172" s="148">
        <v>3</v>
      </c>
      <c r="I172" s="149"/>
      <c r="J172" s="150">
        <f>ROUND(I172*H172,2)</f>
        <v>0</v>
      </c>
      <c r="K172" s="146" t="s">
        <v>1</v>
      </c>
      <c r="L172" s="28"/>
      <c r="M172" s="151" t="s">
        <v>1</v>
      </c>
      <c r="N172" s="152" t="s">
        <v>39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55" t="s">
        <v>135</v>
      </c>
      <c r="AT172" s="155" t="s">
        <v>130</v>
      </c>
      <c r="AU172" s="155" t="s">
        <v>82</v>
      </c>
      <c r="AY172" s="13" t="s">
        <v>128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3" t="s">
        <v>82</v>
      </c>
      <c r="BK172" s="156">
        <f>ROUND(I172*H172,2)</f>
        <v>0</v>
      </c>
      <c r="BL172" s="13" t="s">
        <v>135</v>
      </c>
      <c r="BM172" s="155" t="s">
        <v>284</v>
      </c>
    </row>
    <row r="173" spans="2:63" s="11" customFormat="1" ht="25.9" customHeight="1">
      <c r="B173" s="133"/>
      <c r="D173" s="134" t="s">
        <v>73</v>
      </c>
      <c r="E173" s="135" t="s">
        <v>285</v>
      </c>
      <c r="F173" s="135" t="s">
        <v>80</v>
      </c>
      <c r="I173" s="136"/>
      <c r="J173" s="137">
        <f>BK173</f>
        <v>0</v>
      </c>
      <c r="L173" s="133"/>
      <c r="M173" s="138"/>
      <c r="P173" s="139">
        <f>SUM(P174:P192)</f>
        <v>0</v>
      </c>
      <c r="R173" s="139">
        <f>SUM(R174:R192)</f>
        <v>213.60023655999998</v>
      </c>
      <c r="T173" s="140">
        <f>SUM(T174:T192)</f>
        <v>0</v>
      </c>
      <c r="AR173" s="134" t="s">
        <v>82</v>
      </c>
      <c r="AT173" s="141" t="s">
        <v>73</v>
      </c>
      <c r="AU173" s="141" t="s">
        <v>74</v>
      </c>
      <c r="AY173" s="134" t="s">
        <v>128</v>
      </c>
      <c r="BK173" s="142">
        <f>SUM(BK174:BK192)</f>
        <v>0</v>
      </c>
    </row>
    <row r="174" spans="2:65" s="1" customFormat="1" ht="24" customHeight="1">
      <c r="B174" s="143"/>
      <c r="C174" s="144" t="s">
        <v>286</v>
      </c>
      <c r="D174" s="144" t="s">
        <v>130</v>
      </c>
      <c r="E174" s="145" t="s">
        <v>287</v>
      </c>
      <c r="F174" s="146" t="s">
        <v>288</v>
      </c>
      <c r="G174" s="147" t="s">
        <v>133</v>
      </c>
      <c r="H174" s="148">
        <v>1300.64</v>
      </c>
      <c r="I174" s="149"/>
      <c r="J174" s="150">
        <f aca="true" t="shared" si="10" ref="J174:J192">ROUND(I174*H174,2)</f>
        <v>0</v>
      </c>
      <c r="K174" s="146" t="s">
        <v>134</v>
      </c>
      <c r="L174" s="28"/>
      <c r="M174" s="151" t="s">
        <v>1</v>
      </c>
      <c r="N174" s="152" t="s">
        <v>39</v>
      </c>
      <c r="P174" s="153">
        <f aca="true" t="shared" si="11" ref="P174:P192">O174*H174</f>
        <v>0</v>
      </c>
      <c r="Q174" s="153">
        <v>0</v>
      </c>
      <c r="R174" s="153">
        <f aca="true" t="shared" si="12" ref="R174:R192">Q174*H174</f>
        <v>0</v>
      </c>
      <c r="S174" s="153">
        <v>0</v>
      </c>
      <c r="T174" s="154">
        <f aca="true" t="shared" si="13" ref="T174:T192">S174*H174</f>
        <v>0</v>
      </c>
      <c r="AR174" s="155" t="s">
        <v>135</v>
      </c>
      <c r="AT174" s="155" t="s">
        <v>130</v>
      </c>
      <c r="AU174" s="155" t="s">
        <v>82</v>
      </c>
      <c r="AY174" s="13" t="s">
        <v>128</v>
      </c>
      <c r="BE174" s="156">
        <f aca="true" t="shared" si="14" ref="BE174:BE192">IF(N174="základní",J174,0)</f>
        <v>0</v>
      </c>
      <c r="BF174" s="156">
        <f aca="true" t="shared" si="15" ref="BF174:BF192">IF(N174="snížená",J174,0)</f>
        <v>0</v>
      </c>
      <c r="BG174" s="156">
        <f aca="true" t="shared" si="16" ref="BG174:BG192">IF(N174="zákl. přenesená",J174,0)</f>
        <v>0</v>
      </c>
      <c r="BH174" s="156">
        <f aca="true" t="shared" si="17" ref="BH174:BH192">IF(N174="sníž. přenesená",J174,0)</f>
        <v>0</v>
      </c>
      <c r="BI174" s="156">
        <f aca="true" t="shared" si="18" ref="BI174:BI192">IF(N174="nulová",J174,0)</f>
        <v>0</v>
      </c>
      <c r="BJ174" s="13" t="s">
        <v>82</v>
      </c>
      <c r="BK174" s="156">
        <f aca="true" t="shared" si="19" ref="BK174:BK192">ROUND(I174*H174,2)</f>
        <v>0</v>
      </c>
      <c r="BL174" s="13" t="s">
        <v>135</v>
      </c>
      <c r="BM174" s="155" t="s">
        <v>289</v>
      </c>
    </row>
    <row r="175" spans="2:65" s="1" customFormat="1" ht="24" customHeight="1">
      <c r="B175" s="143"/>
      <c r="C175" s="144" t="s">
        <v>290</v>
      </c>
      <c r="D175" s="144" t="s">
        <v>130</v>
      </c>
      <c r="E175" s="145" t="s">
        <v>291</v>
      </c>
      <c r="F175" s="146" t="s">
        <v>292</v>
      </c>
      <c r="G175" s="147" t="s">
        <v>133</v>
      </c>
      <c r="H175" s="148">
        <v>113.088</v>
      </c>
      <c r="I175" s="149"/>
      <c r="J175" s="150">
        <f t="shared" si="10"/>
        <v>0</v>
      </c>
      <c r="K175" s="146" t="s">
        <v>134</v>
      </c>
      <c r="L175" s="28"/>
      <c r="M175" s="151" t="s">
        <v>1</v>
      </c>
      <c r="N175" s="152" t="s">
        <v>39</v>
      </c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AR175" s="155" t="s">
        <v>135</v>
      </c>
      <c r="AT175" s="155" t="s">
        <v>130</v>
      </c>
      <c r="AU175" s="155" t="s">
        <v>82</v>
      </c>
      <c r="AY175" s="13" t="s">
        <v>128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3" t="s">
        <v>82</v>
      </c>
      <c r="BK175" s="156">
        <f t="shared" si="19"/>
        <v>0</v>
      </c>
      <c r="BL175" s="13" t="s">
        <v>135</v>
      </c>
      <c r="BM175" s="155" t="s">
        <v>293</v>
      </c>
    </row>
    <row r="176" spans="2:65" s="1" customFormat="1" ht="24" customHeight="1">
      <c r="B176" s="143"/>
      <c r="C176" s="144" t="s">
        <v>294</v>
      </c>
      <c r="D176" s="144" t="s">
        <v>130</v>
      </c>
      <c r="E176" s="145" t="s">
        <v>291</v>
      </c>
      <c r="F176" s="146" t="s">
        <v>292</v>
      </c>
      <c r="G176" s="147" t="s">
        <v>133</v>
      </c>
      <c r="H176" s="148">
        <v>1300.64</v>
      </c>
      <c r="I176" s="149"/>
      <c r="J176" s="150">
        <f t="shared" si="10"/>
        <v>0</v>
      </c>
      <c r="K176" s="146" t="s">
        <v>134</v>
      </c>
      <c r="L176" s="28"/>
      <c r="M176" s="151" t="s">
        <v>1</v>
      </c>
      <c r="N176" s="152" t="s">
        <v>39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AR176" s="155" t="s">
        <v>135</v>
      </c>
      <c r="AT176" s="155" t="s">
        <v>130</v>
      </c>
      <c r="AU176" s="155" t="s">
        <v>82</v>
      </c>
      <c r="AY176" s="13" t="s">
        <v>128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3" t="s">
        <v>82</v>
      </c>
      <c r="BK176" s="156">
        <f t="shared" si="19"/>
        <v>0</v>
      </c>
      <c r="BL176" s="13" t="s">
        <v>135</v>
      </c>
      <c r="BM176" s="155" t="s">
        <v>295</v>
      </c>
    </row>
    <row r="177" spans="2:65" s="1" customFormat="1" ht="24" customHeight="1">
      <c r="B177" s="143"/>
      <c r="C177" s="144" t="s">
        <v>296</v>
      </c>
      <c r="D177" s="144" t="s">
        <v>130</v>
      </c>
      <c r="E177" s="145" t="s">
        <v>297</v>
      </c>
      <c r="F177" s="146" t="s">
        <v>298</v>
      </c>
      <c r="G177" s="147" t="s">
        <v>133</v>
      </c>
      <c r="H177" s="148">
        <v>1300.64</v>
      </c>
      <c r="I177" s="149"/>
      <c r="J177" s="150">
        <f t="shared" si="10"/>
        <v>0</v>
      </c>
      <c r="K177" s="146" t="s">
        <v>134</v>
      </c>
      <c r="L177" s="28"/>
      <c r="M177" s="151" t="s">
        <v>1</v>
      </c>
      <c r="N177" s="152" t="s">
        <v>39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AR177" s="155" t="s">
        <v>135</v>
      </c>
      <c r="AT177" s="155" t="s">
        <v>130</v>
      </c>
      <c r="AU177" s="155" t="s">
        <v>82</v>
      </c>
      <c r="AY177" s="13" t="s">
        <v>128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3" t="s">
        <v>82</v>
      </c>
      <c r="BK177" s="156">
        <f t="shared" si="19"/>
        <v>0</v>
      </c>
      <c r="BL177" s="13" t="s">
        <v>135</v>
      </c>
      <c r="BM177" s="155" t="s">
        <v>299</v>
      </c>
    </row>
    <row r="178" spans="2:65" s="1" customFormat="1" ht="24" customHeight="1">
      <c r="B178" s="143"/>
      <c r="C178" s="144" t="s">
        <v>300</v>
      </c>
      <c r="D178" s="144" t="s">
        <v>130</v>
      </c>
      <c r="E178" s="145" t="s">
        <v>301</v>
      </c>
      <c r="F178" s="146" t="s">
        <v>302</v>
      </c>
      <c r="G178" s="147" t="s">
        <v>133</v>
      </c>
      <c r="H178" s="148">
        <v>371.28</v>
      </c>
      <c r="I178" s="149"/>
      <c r="J178" s="150">
        <f t="shared" si="10"/>
        <v>0</v>
      </c>
      <c r="K178" s="146" t="s">
        <v>134</v>
      </c>
      <c r="L178" s="28"/>
      <c r="M178" s="151" t="s">
        <v>1</v>
      </c>
      <c r="N178" s="152" t="s">
        <v>39</v>
      </c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AR178" s="155" t="s">
        <v>135</v>
      </c>
      <c r="AT178" s="155" t="s">
        <v>130</v>
      </c>
      <c r="AU178" s="155" t="s">
        <v>82</v>
      </c>
      <c r="AY178" s="13" t="s">
        <v>128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3" t="s">
        <v>82</v>
      </c>
      <c r="BK178" s="156">
        <f t="shared" si="19"/>
        <v>0</v>
      </c>
      <c r="BL178" s="13" t="s">
        <v>135</v>
      </c>
      <c r="BM178" s="155" t="s">
        <v>303</v>
      </c>
    </row>
    <row r="179" spans="2:65" s="1" customFormat="1" ht="24" customHeight="1">
      <c r="B179" s="143"/>
      <c r="C179" s="144" t="s">
        <v>304</v>
      </c>
      <c r="D179" s="144" t="s">
        <v>130</v>
      </c>
      <c r="E179" s="145" t="s">
        <v>305</v>
      </c>
      <c r="F179" s="146" t="s">
        <v>306</v>
      </c>
      <c r="G179" s="147" t="s">
        <v>133</v>
      </c>
      <c r="H179" s="148">
        <v>41.25</v>
      </c>
      <c r="I179" s="149"/>
      <c r="J179" s="150">
        <f t="shared" si="10"/>
        <v>0</v>
      </c>
      <c r="K179" s="146" t="s">
        <v>1</v>
      </c>
      <c r="L179" s="28"/>
      <c r="M179" s="151" t="s">
        <v>1</v>
      </c>
      <c r="N179" s="152" t="s">
        <v>39</v>
      </c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AR179" s="155" t="s">
        <v>135</v>
      </c>
      <c r="AT179" s="155" t="s">
        <v>130</v>
      </c>
      <c r="AU179" s="155" t="s">
        <v>82</v>
      </c>
      <c r="AY179" s="13" t="s">
        <v>128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3" t="s">
        <v>82</v>
      </c>
      <c r="BK179" s="156">
        <f t="shared" si="19"/>
        <v>0</v>
      </c>
      <c r="BL179" s="13" t="s">
        <v>135</v>
      </c>
      <c r="BM179" s="155" t="s">
        <v>307</v>
      </c>
    </row>
    <row r="180" spans="2:65" s="1" customFormat="1" ht="36" customHeight="1">
      <c r="B180" s="143"/>
      <c r="C180" s="144" t="s">
        <v>308</v>
      </c>
      <c r="D180" s="144" t="s">
        <v>130</v>
      </c>
      <c r="E180" s="145" t="s">
        <v>309</v>
      </c>
      <c r="F180" s="146" t="s">
        <v>310</v>
      </c>
      <c r="G180" s="147" t="s">
        <v>133</v>
      </c>
      <c r="H180" s="148">
        <v>41.25</v>
      </c>
      <c r="I180" s="149"/>
      <c r="J180" s="150">
        <f t="shared" si="10"/>
        <v>0</v>
      </c>
      <c r="K180" s="146" t="s">
        <v>134</v>
      </c>
      <c r="L180" s="28"/>
      <c r="M180" s="151" t="s">
        <v>1</v>
      </c>
      <c r="N180" s="152" t="s">
        <v>39</v>
      </c>
      <c r="P180" s="153">
        <f t="shared" si="11"/>
        <v>0</v>
      </c>
      <c r="Q180" s="153">
        <v>0.26376</v>
      </c>
      <c r="R180" s="153">
        <f t="shared" si="12"/>
        <v>10.8801</v>
      </c>
      <c r="S180" s="153">
        <v>0</v>
      </c>
      <c r="T180" s="154">
        <f t="shared" si="13"/>
        <v>0</v>
      </c>
      <c r="AR180" s="155" t="s">
        <v>135</v>
      </c>
      <c r="AT180" s="155" t="s">
        <v>130</v>
      </c>
      <c r="AU180" s="155" t="s">
        <v>82</v>
      </c>
      <c r="AY180" s="13" t="s">
        <v>128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3" t="s">
        <v>82</v>
      </c>
      <c r="BK180" s="156">
        <f t="shared" si="19"/>
        <v>0</v>
      </c>
      <c r="BL180" s="13" t="s">
        <v>135</v>
      </c>
      <c r="BM180" s="155" t="s">
        <v>311</v>
      </c>
    </row>
    <row r="181" spans="2:65" s="1" customFormat="1" ht="36" customHeight="1">
      <c r="B181" s="143"/>
      <c r="C181" s="144" t="s">
        <v>312</v>
      </c>
      <c r="D181" s="144" t="s">
        <v>130</v>
      </c>
      <c r="E181" s="145" t="s">
        <v>313</v>
      </c>
      <c r="F181" s="146" t="s">
        <v>314</v>
      </c>
      <c r="G181" s="147" t="s">
        <v>133</v>
      </c>
      <c r="H181" s="148">
        <v>705.788</v>
      </c>
      <c r="I181" s="149"/>
      <c r="J181" s="150">
        <f t="shared" si="10"/>
        <v>0</v>
      </c>
      <c r="K181" s="146" t="s">
        <v>134</v>
      </c>
      <c r="L181" s="28"/>
      <c r="M181" s="151" t="s">
        <v>1</v>
      </c>
      <c r="N181" s="152" t="s">
        <v>39</v>
      </c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AR181" s="155" t="s">
        <v>135</v>
      </c>
      <c r="AT181" s="155" t="s">
        <v>130</v>
      </c>
      <c r="AU181" s="155" t="s">
        <v>82</v>
      </c>
      <c r="AY181" s="13" t="s">
        <v>128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3" t="s">
        <v>82</v>
      </c>
      <c r="BK181" s="156">
        <f t="shared" si="19"/>
        <v>0</v>
      </c>
      <c r="BL181" s="13" t="s">
        <v>135</v>
      </c>
      <c r="BM181" s="155" t="s">
        <v>315</v>
      </c>
    </row>
    <row r="182" spans="2:65" s="1" customFormat="1" ht="24" customHeight="1">
      <c r="B182" s="143"/>
      <c r="C182" s="144" t="s">
        <v>316</v>
      </c>
      <c r="D182" s="144" t="s">
        <v>130</v>
      </c>
      <c r="E182" s="145" t="s">
        <v>317</v>
      </c>
      <c r="F182" s="146" t="s">
        <v>318</v>
      </c>
      <c r="G182" s="147" t="s">
        <v>133</v>
      </c>
      <c r="H182" s="148">
        <v>41.25</v>
      </c>
      <c r="I182" s="149"/>
      <c r="J182" s="150">
        <f t="shared" si="10"/>
        <v>0</v>
      </c>
      <c r="K182" s="146" t="s">
        <v>1</v>
      </c>
      <c r="L182" s="28"/>
      <c r="M182" s="151" t="s">
        <v>1</v>
      </c>
      <c r="N182" s="152" t="s">
        <v>39</v>
      </c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AR182" s="155" t="s">
        <v>135</v>
      </c>
      <c r="AT182" s="155" t="s">
        <v>130</v>
      </c>
      <c r="AU182" s="155" t="s">
        <v>82</v>
      </c>
      <c r="AY182" s="13" t="s">
        <v>128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3" t="s">
        <v>82</v>
      </c>
      <c r="BK182" s="156">
        <f t="shared" si="19"/>
        <v>0</v>
      </c>
      <c r="BL182" s="13" t="s">
        <v>135</v>
      </c>
      <c r="BM182" s="155" t="s">
        <v>319</v>
      </c>
    </row>
    <row r="183" spans="2:65" s="1" customFormat="1" ht="24" customHeight="1">
      <c r="B183" s="143"/>
      <c r="C183" s="144" t="s">
        <v>320</v>
      </c>
      <c r="D183" s="144" t="s">
        <v>130</v>
      </c>
      <c r="E183" s="145" t="s">
        <v>321</v>
      </c>
      <c r="F183" s="146" t="s">
        <v>322</v>
      </c>
      <c r="G183" s="147" t="s">
        <v>133</v>
      </c>
      <c r="H183" s="148">
        <v>371.28</v>
      </c>
      <c r="I183" s="149"/>
      <c r="J183" s="150">
        <f t="shared" si="10"/>
        <v>0</v>
      </c>
      <c r="K183" s="146" t="s">
        <v>1</v>
      </c>
      <c r="L183" s="28"/>
      <c r="M183" s="151" t="s">
        <v>1</v>
      </c>
      <c r="N183" s="152" t="s">
        <v>39</v>
      </c>
      <c r="P183" s="153">
        <f t="shared" si="11"/>
        <v>0</v>
      </c>
      <c r="Q183" s="153">
        <v>0</v>
      </c>
      <c r="R183" s="153">
        <f t="shared" si="12"/>
        <v>0</v>
      </c>
      <c r="S183" s="153">
        <v>0</v>
      </c>
      <c r="T183" s="154">
        <f t="shared" si="13"/>
        <v>0</v>
      </c>
      <c r="AR183" s="155" t="s">
        <v>135</v>
      </c>
      <c r="AT183" s="155" t="s">
        <v>130</v>
      </c>
      <c r="AU183" s="155" t="s">
        <v>82</v>
      </c>
      <c r="AY183" s="13" t="s">
        <v>128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3" t="s">
        <v>82</v>
      </c>
      <c r="BK183" s="156">
        <f t="shared" si="19"/>
        <v>0</v>
      </c>
      <c r="BL183" s="13" t="s">
        <v>135</v>
      </c>
      <c r="BM183" s="155" t="s">
        <v>323</v>
      </c>
    </row>
    <row r="184" spans="2:65" s="1" customFormat="1" ht="24" customHeight="1">
      <c r="B184" s="143"/>
      <c r="C184" s="144" t="s">
        <v>324</v>
      </c>
      <c r="D184" s="144" t="s">
        <v>130</v>
      </c>
      <c r="E184" s="145" t="s">
        <v>325</v>
      </c>
      <c r="F184" s="146" t="s">
        <v>326</v>
      </c>
      <c r="G184" s="147" t="s">
        <v>133</v>
      </c>
      <c r="H184" s="148">
        <v>41.25</v>
      </c>
      <c r="I184" s="149"/>
      <c r="J184" s="150">
        <f t="shared" si="10"/>
        <v>0</v>
      </c>
      <c r="K184" s="146" t="s">
        <v>1</v>
      </c>
      <c r="L184" s="28"/>
      <c r="M184" s="151" t="s">
        <v>1</v>
      </c>
      <c r="N184" s="152" t="s">
        <v>39</v>
      </c>
      <c r="P184" s="153">
        <f t="shared" si="11"/>
        <v>0</v>
      </c>
      <c r="Q184" s="153">
        <v>0</v>
      </c>
      <c r="R184" s="153">
        <f t="shared" si="12"/>
        <v>0</v>
      </c>
      <c r="S184" s="153">
        <v>0</v>
      </c>
      <c r="T184" s="154">
        <f t="shared" si="13"/>
        <v>0</v>
      </c>
      <c r="AR184" s="155" t="s">
        <v>135</v>
      </c>
      <c r="AT184" s="155" t="s">
        <v>130</v>
      </c>
      <c r="AU184" s="155" t="s">
        <v>82</v>
      </c>
      <c r="AY184" s="13" t="s">
        <v>128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3" t="s">
        <v>82</v>
      </c>
      <c r="BK184" s="156">
        <f t="shared" si="19"/>
        <v>0</v>
      </c>
      <c r="BL184" s="13" t="s">
        <v>135</v>
      </c>
      <c r="BM184" s="155" t="s">
        <v>327</v>
      </c>
    </row>
    <row r="185" spans="2:65" s="1" customFormat="1" ht="48" customHeight="1">
      <c r="B185" s="143"/>
      <c r="C185" s="144" t="s">
        <v>328</v>
      </c>
      <c r="D185" s="144" t="s">
        <v>130</v>
      </c>
      <c r="E185" s="145" t="s">
        <v>329</v>
      </c>
      <c r="F185" s="146" t="s">
        <v>330</v>
      </c>
      <c r="G185" s="147" t="s">
        <v>133</v>
      </c>
      <c r="H185" s="148">
        <v>371.28</v>
      </c>
      <c r="I185" s="149"/>
      <c r="J185" s="150">
        <f t="shared" si="10"/>
        <v>0</v>
      </c>
      <c r="K185" s="146" t="s">
        <v>134</v>
      </c>
      <c r="L185" s="28"/>
      <c r="M185" s="151" t="s">
        <v>1</v>
      </c>
      <c r="N185" s="152" t="s">
        <v>39</v>
      </c>
      <c r="P185" s="153">
        <f t="shared" si="11"/>
        <v>0</v>
      </c>
      <c r="Q185" s="153">
        <v>0</v>
      </c>
      <c r="R185" s="153">
        <f t="shared" si="12"/>
        <v>0</v>
      </c>
      <c r="S185" s="153">
        <v>0</v>
      </c>
      <c r="T185" s="154">
        <f t="shared" si="13"/>
        <v>0</v>
      </c>
      <c r="AR185" s="155" t="s">
        <v>135</v>
      </c>
      <c r="AT185" s="155" t="s">
        <v>130</v>
      </c>
      <c r="AU185" s="155" t="s">
        <v>82</v>
      </c>
      <c r="AY185" s="13" t="s">
        <v>128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3" t="s">
        <v>82</v>
      </c>
      <c r="BK185" s="156">
        <f t="shared" si="19"/>
        <v>0</v>
      </c>
      <c r="BL185" s="13" t="s">
        <v>135</v>
      </c>
      <c r="BM185" s="155" t="s">
        <v>331</v>
      </c>
    </row>
    <row r="186" spans="2:65" s="1" customFormat="1" ht="36" customHeight="1">
      <c r="B186" s="143"/>
      <c r="C186" s="144" t="s">
        <v>332</v>
      </c>
      <c r="D186" s="144" t="s">
        <v>130</v>
      </c>
      <c r="E186" s="145" t="s">
        <v>333</v>
      </c>
      <c r="F186" s="146" t="s">
        <v>334</v>
      </c>
      <c r="G186" s="147" t="s">
        <v>133</v>
      </c>
      <c r="H186" s="148">
        <v>371.28</v>
      </c>
      <c r="I186" s="149"/>
      <c r="J186" s="150">
        <f t="shared" si="10"/>
        <v>0</v>
      </c>
      <c r="K186" s="146" t="s">
        <v>134</v>
      </c>
      <c r="L186" s="28"/>
      <c r="M186" s="151" t="s">
        <v>1</v>
      </c>
      <c r="N186" s="152" t="s">
        <v>39</v>
      </c>
      <c r="P186" s="153">
        <f t="shared" si="11"/>
        <v>0</v>
      </c>
      <c r="Q186" s="153">
        <v>0</v>
      </c>
      <c r="R186" s="153">
        <f t="shared" si="12"/>
        <v>0</v>
      </c>
      <c r="S186" s="153">
        <v>0</v>
      </c>
      <c r="T186" s="154">
        <f t="shared" si="13"/>
        <v>0</v>
      </c>
      <c r="AR186" s="155" t="s">
        <v>135</v>
      </c>
      <c r="AT186" s="155" t="s">
        <v>130</v>
      </c>
      <c r="AU186" s="155" t="s">
        <v>82</v>
      </c>
      <c r="AY186" s="13" t="s">
        <v>128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3" t="s">
        <v>82</v>
      </c>
      <c r="BK186" s="156">
        <f t="shared" si="19"/>
        <v>0</v>
      </c>
      <c r="BL186" s="13" t="s">
        <v>135</v>
      </c>
      <c r="BM186" s="155" t="s">
        <v>335</v>
      </c>
    </row>
    <row r="187" spans="2:65" s="1" customFormat="1" ht="72" customHeight="1">
      <c r="B187" s="143"/>
      <c r="C187" s="144" t="s">
        <v>336</v>
      </c>
      <c r="D187" s="144" t="s">
        <v>130</v>
      </c>
      <c r="E187" s="145" t="s">
        <v>337</v>
      </c>
      <c r="F187" s="146" t="s">
        <v>338</v>
      </c>
      <c r="G187" s="147" t="s">
        <v>133</v>
      </c>
      <c r="H187" s="148">
        <v>113.088</v>
      </c>
      <c r="I187" s="149"/>
      <c r="J187" s="150">
        <f t="shared" si="10"/>
        <v>0</v>
      </c>
      <c r="K187" s="146" t="s">
        <v>134</v>
      </c>
      <c r="L187" s="28"/>
      <c r="M187" s="151" t="s">
        <v>1</v>
      </c>
      <c r="N187" s="152" t="s">
        <v>39</v>
      </c>
      <c r="P187" s="153">
        <f t="shared" si="11"/>
        <v>0</v>
      </c>
      <c r="Q187" s="153">
        <v>0.08425</v>
      </c>
      <c r="R187" s="153">
        <f t="shared" si="12"/>
        <v>9.527664</v>
      </c>
      <c r="S187" s="153">
        <v>0</v>
      </c>
      <c r="T187" s="154">
        <f t="shared" si="13"/>
        <v>0</v>
      </c>
      <c r="AR187" s="155" t="s">
        <v>135</v>
      </c>
      <c r="AT187" s="155" t="s">
        <v>130</v>
      </c>
      <c r="AU187" s="155" t="s">
        <v>82</v>
      </c>
      <c r="AY187" s="13" t="s">
        <v>128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3" t="s">
        <v>82</v>
      </c>
      <c r="BK187" s="156">
        <f t="shared" si="19"/>
        <v>0</v>
      </c>
      <c r="BL187" s="13" t="s">
        <v>135</v>
      </c>
      <c r="BM187" s="155" t="s">
        <v>339</v>
      </c>
    </row>
    <row r="188" spans="2:65" s="1" customFormat="1" ht="24" customHeight="1">
      <c r="B188" s="143"/>
      <c r="C188" s="157" t="s">
        <v>340</v>
      </c>
      <c r="D188" s="157" t="s">
        <v>341</v>
      </c>
      <c r="E188" s="158" t="s">
        <v>342</v>
      </c>
      <c r="F188" s="159" t="s">
        <v>343</v>
      </c>
      <c r="G188" s="160" t="s">
        <v>133</v>
      </c>
      <c r="H188" s="161">
        <v>113.088</v>
      </c>
      <c r="I188" s="162"/>
      <c r="J188" s="163">
        <f t="shared" si="10"/>
        <v>0</v>
      </c>
      <c r="K188" s="159" t="s">
        <v>134</v>
      </c>
      <c r="L188" s="164"/>
      <c r="M188" s="165" t="s">
        <v>1</v>
      </c>
      <c r="N188" s="166" t="s">
        <v>39</v>
      </c>
      <c r="P188" s="153">
        <f t="shared" si="11"/>
        <v>0</v>
      </c>
      <c r="Q188" s="153">
        <v>0.113</v>
      </c>
      <c r="R188" s="153">
        <f t="shared" si="12"/>
        <v>12.778944</v>
      </c>
      <c r="S188" s="153">
        <v>0</v>
      </c>
      <c r="T188" s="154">
        <f t="shared" si="13"/>
        <v>0</v>
      </c>
      <c r="AR188" s="155" t="s">
        <v>176</v>
      </c>
      <c r="AT188" s="155" t="s">
        <v>341</v>
      </c>
      <c r="AU188" s="155" t="s">
        <v>82</v>
      </c>
      <c r="AY188" s="13" t="s">
        <v>128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3" t="s">
        <v>82</v>
      </c>
      <c r="BK188" s="156">
        <f t="shared" si="19"/>
        <v>0</v>
      </c>
      <c r="BL188" s="13" t="s">
        <v>135</v>
      </c>
      <c r="BM188" s="155" t="s">
        <v>344</v>
      </c>
    </row>
    <row r="189" spans="2:65" s="1" customFormat="1" ht="72" customHeight="1">
      <c r="B189" s="143"/>
      <c r="C189" s="144" t="s">
        <v>345</v>
      </c>
      <c r="D189" s="144" t="s">
        <v>130</v>
      </c>
      <c r="E189" s="145" t="s">
        <v>346</v>
      </c>
      <c r="F189" s="146" t="s">
        <v>347</v>
      </c>
      <c r="G189" s="147" t="s">
        <v>133</v>
      </c>
      <c r="H189" s="148">
        <v>705.788</v>
      </c>
      <c r="I189" s="149"/>
      <c r="J189" s="150">
        <f t="shared" si="10"/>
        <v>0</v>
      </c>
      <c r="K189" s="146" t="s">
        <v>134</v>
      </c>
      <c r="L189" s="28"/>
      <c r="M189" s="151" t="s">
        <v>1</v>
      </c>
      <c r="N189" s="152" t="s">
        <v>39</v>
      </c>
      <c r="P189" s="153">
        <f t="shared" si="11"/>
        <v>0</v>
      </c>
      <c r="Q189" s="153">
        <v>0.10362</v>
      </c>
      <c r="R189" s="153">
        <f t="shared" si="12"/>
        <v>73.13375256</v>
      </c>
      <c r="S189" s="153">
        <v>0</v>
      </c>
      <c r="T189" s="154">
        <f t="shared" si="13"/>
        <v>0</v>
      </c>
      <c r="AR189" s="155" t="s">
        <v>135</v>
      </c>
      <c r="AT189" s="155" t="s">
        <v>130</v>
      </c>
      <c r="AU189" s="155" t="s">
        <v>82</v>
      </c>
      <c r="AY189" s="13" t="s">
        <v>128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3" t="s">
        <v>82</v>
      </c>
      <c r="BK189" s="156">
        <f t="shared" si="19"/>
        <v>0</v>
      </c>
      <c r="BL189" s="13" t="s">
        <v>135</v>
      </c>
      <c r="BM189" s="155" t="s">
        <v>348</v>
      </c>
    </row>
    <row r="190" spans="2:65" s="1" customFormat="1" ht="16.5" customHeight="1">
      <c r="B190" s="143"/>
      <c r="C190" s="157" t="s">
        <v>349</v>
      </c>
      <c r="D190" s="157" t="s">
        <v>341</v>
      </c>
      <c r="E190" s="158" t="s">
        <v>350</v>
      </c>
      <c r="F190" s="159" t="s">
        <v>351</v>
      </c>
      <c r="G190" s="160" t="s">
        <v>133</v>
      </c>
      <c r="H190" s="161">
        <v>347.8</v>
      </c>
      <c r="I190" s="162"/>
      <c r="J190" s="163">
        <f t="shared" si="10"/>
        <v>0</v>
      </c>
      <c r="K190" s="159" t="s">
        <v>134</v>
      </c>
      <c r="L190" s="164"/>
      <c r="M190" s="165" t="s">
        <v>1</v>
      </c>
      <c r="N190" s="166" t="s">
        <v>39</v>
      </c>
      <c r="P190" s="153">
        <f t="shared" si="11"/>
        <v>0</v>
      </c>
      <c r="Q190" s="153">
        <v>0.152</v>
      </c>
      <c r="R190" s="153">
        <f t="shared" si="12"/>
        <v>52.8656</v>
      </c>
      <c r="S190" s="153">
        <v>0</v>
      </c>
      <c r="T190" s="154">
        <f t="shared" si="13"/>
        <v>0</v>
      </c>
      <c r="AR190" s="155" t="s">
        <v>176</v>
      </c>
      <c r="AT190" s="155" t="s">
        <v>341</v>
      </c>
      <c r="AU190" s="155" t="s">
        <v>82</v>
      </c>
      <c r="AY190" s="13" t="s">
        <v>128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3" t="s">
        <v>82</v>
      </c>
      <c r="BK190" s="156">
        <f t="shared" si="19"/>
        <v>0</v>
      </c>
      <c r="BL190" s="13" t="s">
        <v>135</v>
      </c>
      <c r="BM190" s="155" t="s">
        <v>352</v>
      </c>
    </row>
    <row r="191" spans="2:65" s="1" customFormat="1" ht="16.5" customHeight="1">
      <c r="B191" s="143"/>
      <c r="C191" s="157" t="s">
        <v>353</v>
      </c>
      <c r="D191" s="157" t="s">
        <v>341</v>
      </c>
      <c r="E191" s="158" t="s">
        <v>354</v>
      </c>
      <c r="F191" s="159" t="s">
        <v>355</v>
      </c>
      <c r="G191" s="160" t="s">
        <v>133</v>
      </c>
      <c r="H191" s="161">
        <v>357.988</v>
      </c>
      <c r="I191" s="162"/>
      <c r="J191" s="163">
        <f t="shared" si="10"/>
        <v>0</v>
      </c>
      <c r="K191" s="159" t="s">
        <v>134</v>
      </c>
      <c r="L191" s="164"/>
      <c r="M191" s="165" t="s">
        <v>1</v>
      </c>
      <c r="N191" s="166" t="s">
        <v>39</v>
      </c>
      <c r="P191" s="153">
        <f t="shared" si="11"/>
        <v>0</v>
      </c>
      <c r="Q191" s="153">
        <v>0.152</v>
      </c>
      <c r="R191" s="153">
        <f t="shared" si="12"/>
        <v>54.414176</v>
      </c>
      <c r="S191" s="153">
        <v>0</v>
      </c>
      <c r="T191" s="154">
        <f t="shared" si="13"/>
        <v>0</v>
      </c>
      <c r="AR191" s="155" t="s">
        <v>176</v>
      </c>
      <c r="AT191" s="155" t="s">
        <v>341</v>
      </c>
      <c r="AU191" s="155" t="s">
        <v>82</v>
      </c>
      <c r="AY191" s="13" t="s">
        <v>128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3" t="s">
        <v>82</v>
      </c>
      <c r="BK191" s="156">
        <f t="shared" si="19"/>
        <v>0</v>
      </c>
      <c r="BL191" s="13" t="s">
        <v>135</v>
      </c>
      <c r="BM191" s="155" t="s">
        <v>356</v>
      </c>
    </row>
    <row r="192" spans="2:65" s="1" customFormat="1" ht="16.5" customHeight="1">
      <c r="B192" s="143"/>
      <c r="C192" s="144" t="s">
        <v>357</v>
      </c>
      <c r="D192" s="144" t="s">
        <v>130</v>
      </c>
      <c r="E192" s="145" t="s">
        <v>358</v>
      </c>
      <c r="F192" s="146" t="s">
        <v>359</v>
      </c>
      <c r="G192" s="147" t="s">
        <v>150</v>
      </c>
      <c r="H192" s="148">
        <v>32</v>
      </c>
      <c r="I192" s="149"/>
      <c r="J192" s="150">
        <f t="shared" si="10"/>
        <v>0</v>
      </c>
      <c r="K192" s="146" t="s">
        <v>1</v>
      </c>
      <c r="L192" s="28"/>
      <c r="M192" s="151" t="s">
        <v>1</v>
      </c>
      <c r="N192" s="152" t="s">
        <v>39</v>
      </c>
      <c r="P192" s="153">
        <f t="shared" si="11"/>
        <v>0</v>
      </c>
      <c r="Q192" s="153">
        <v>0</v>
      </c>
      <c r="R192" s="153">
        <f t="shared" si="12"/>
        <v>0</v>
      </c>
      <c r="S192" s="153">
        <v>0</v>
      </c>
      <c r="T192" s="154">
        <f t="shared" si="13"/>
        <v>0</v>
      </c>
      <c r="AR192" s="155" t="s">
        <v>135</v>
      </c>
      <c r="AT192" s="155" t="s">
        <v>130</v>
      </c>
      <c r="AU192" s="155" t="s">
        <v>82</v>
      </c>
      <c r="AY192" s="13" t="s">
        <v>128</v>
      </c>
      <c r="BE192" s="156">
        <f t="shared" si="14"/>
        <v>0</v>
      </c>
      <c r="BF192" s="156">
        <f t="shared" si="15"/>
        <v>0</v>
      </c>
      <c r="BG192" s="156">
        <f t="shared" si="16"/>
        <v>0</v>
      </c>
      <c r="BH192" s="156">
        <f t="shared" si="17"/>
        <v>0</v>
      </c>
      <c r="BI192" s="156">
        <f t="shared" si="18"/>
        <v>0</v>
      </c>
      <c r="BJ192" s="13" t="s">
        <v>82</v>
      </c>
      <c r="BK192" s="156">
        <f t="shared" si="19"/>
        <v>0</v>
      </c>
      <c r="BL192" s="13" t="s">
        <v>135</v>
      </c>
      <c r="BM192" s="155" t="s">
        <v>360</v>
      </c>
    </row>
    <row r="193" spans="2:63" s="11" customFormat="1" ht="25.9" customHeight="1">
      <c r="B193" s="133"/>
      <c r="D193" s="134" t="s">
        <v>73</v>
      </c>
      <c r="E193" s="135" t="s">
        <v>176</v>
      </c>
      <c r="F193" s="135" t="s">
        <v>361</v>
      </c>
      <c r="I193" s="136"/>
      <c r="J193" s="137">
        <f>BK193</f>
        <v>0</v>
      </c>
      <c r="L193" s="133"/>
      <c r="M193" s="138"/>
      <c r="P193" s="139">
        <f>SUM(P194:P218)</f>
        <v>0</v>
      </c>
      <c r="R193" s="139">
        <f>SUM(R194:R218)</f>
        <v>0.39083</v>
      </c>
      <c r="T193" s="140">
        <f>SUM(T194:T218)</f>
        <v>0</v>
      </c>
      <c r="AR193" s="134" t="s">
        <v>82</v>
      </c>
      <c r="AT193" s="141" t="s">
        <v>73</v>
      </c>
      <c r="AU193" s="141" t="s">
        <v>74</v>
      </c>
      <c r="AY193" s="134" t="s">
        <v>128</v>
      </c>
      <c r="BK193" s="142">
        <f>SUM(BK194:BK218)</f>
        <v>0</v>
      </c>
    </row>
    <row r="194" spans="2:65" s="1" customFormat="1" ht="16.5" customHeight="1">
      <c r="B194" s="143"/>
      <c r="C194" s="144" t="s">
        <v>362</v>
      </c>
      <c r="D194" s="144" t="s">
        <v>130</v>
      </c>
      <c r="E194" s="145" t="s">
        <v>363</v>
      </c>
      <c r="F194" s="146" t="s">
        <v>364</v>
      </c>
      <c r="G194" s="147" t="s">
        <v>365</v>
      </c>
      <c r="H194" s="148">
        <v>2</v>
      </c>
      <c r="I194" s="149"/>
      <c r="J194" s="150">
        <f aca="true" t="shared" si="20" ref="J194:J218">ROUND(I194*H194,2)</f>
        <v>0</v>
      </c>
      <c r="K194" s="146" t="s">
        <v>1</v>
      </c>
      <c r="L194" s="28"/>
      <c r="M194" s="151" t="s">
        <v>1</v>
      </c>
      <c r="N194" s="152" t="s">
        <v>39</v>
      </c>
      <c r="P194" s="153">
        <f aca="true" t="shared" si="21" ref="P194:P218">O194*H194</f>
        <v>0</v>
      </c>
      <c r="Q194" s="153">
        <v>0</v>
      </c>
      <c r="R194" s="153">
        <f aca="true" t="shared" si="22" ref="R194:R218">Q194*H194</f>
        <v>0</v>
      </c>
      <c r="S194" s="153">
        <v>0</v>
      </c>
      <c r="T194" s="154">
        <f aca="true" t="shared" si="23" ref="T194:T218">S194*H194</f>
        <v>0</v>
      </c>
      <c r="AR194" s="155" t="s">
        <v>135</v>
      </c>
      <c r="AT194" s="155" t="s">
        <v>130</v>
      </c>
      <c r="AU194" s="155" t="s">
        <v>82</v>
      </c>
      <c r="AY194" s="13" t="s">
        <v>128</v>
      </c>
      <c r="BE194" s="156">
        <f aca="true" t="shared" si="24" ref="BE194:BE218">IF(N194="základní",J194,0)</f>
        <v>0</v>
      </c>
      <c r="BF194" s="156">
        <f aca="true" t="shared" si="25" ref="BF194:BF218">IF(N194="snížená",J194,0)</f>
        <v>0</v>
      </c>
      <c r="BG194" s="156">
        <f aca="true" t="shared" si="26" ref="BG194:BG218">IF(N194="zákl. přenesená",J194,0)</f>
        <v>0</v>
      </c>
      <c r="BH194" s="156">
        <f aca="true" t="shared" si="27" ref="BH194:BH218">IF(N194="sníž. přenesená",J194,0)</f>
        <v>0</v>
      </c>
      <c r="BI194" s="156">
        <f aca="true" t="shared" si="28" ref="BI194:BI218">IF(N194="nulová",J194,0)</f>
        <v>0</v>
      </c>
      <c r="BJ194" s="13" t="s">
        <v>82</v>
      </c>
      <c r="BK194" s="156">
        <f aca="true" t="shared" si="29" ref="BK194:BK218">ROUND(I194*H194,2)</f>
        <v>0</v>
      </c>
      <c r="BL194" s="13" t="s">
        <v>135</v>
      </c>
      <c r="BM194" s="155" t="s">
        <v>366</v>
      </c>
    </row>
    <row r="195" spans="2:65" s="1" customFormat="1" ht="36" customHeight="1">
      <c r="B195" s="143"/>
      <c r="C195" s="144" t="s">
        <v>367</v>
      </c>
      <c r="D195" s="144" t="s">
        <v>130</v>
      </c>
      <c r="E195" s="145" t="s">
        <v>368</v>
      </c>
      <c r="F195" s="146" t="s">
        <v>369</v>
      </c>
      <c r="G195" s="147" t="s">
        <v>365</v>
      </c>
      <c r="H195" s="148">
        <v>2</v>
      </c>
      <c r="I195" s="149"/>
      <c r="J195" s="150">
        <f t="shared" si="20"/>
        <v>0</v>
      </c>
      <c r="K195" s="146" t="s">
        <v>1</v>
      </c>
      <c r="L195" s="28"/>
      <c r="M195" s="151" t="s">
        <v>1</v>
      </c>
      <c r="N195" s="152" t="s">
        <v>39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AR195" s="155" t="s">
        <v>135</v>
      </c>
      <c r="AT195" s="155" t="s">
        <v>130</v>
      </c>
      <c r="AU195" s="155" t="s">
        <v>82</v>
      </c>
      <c r="AY195" s="13" t="s">
        <v>128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3" t="s">
        <v>82</v>
      </c>
      <c r="BK195" s="156">
        <f t="shared" si="29"/>
        <v>0</v>
      </c>
      <c r="BL195" s="13" t="s">
        <v>135</v>
      </c>
      <c r="BM195" s="155" t="s">
        <v>370</v>
      </c>
    </row>
    <row r="196" spans="2:65" s="1" customFormat="1" ht="24" customHeight="1">
      <c r="B196" s="143"/>
      <c r="C196" s="144" t="s">
        <v>371</v>
      </c>
      <c r="D196" s="144" t="s">
        <v>130</v>
      </c>
      <c r="E196" s="145" t="s">
        <v>372</v>
      </c>
      <c r="F196" s="146" t="s">
        <v>373</v>
      </c>
      <c r="G196" s="147" t="s">
        <v>365</v>
      </c>
      <c r="H196" s="148">
        <v>2</v>
      </c>
      <c r="I196" s="149"/>
      <c r="J196" s="150">
        <f t="shared" si="20"/>
        <v>0</v>
      </c>
      <c r="K196" s="146" t="s">
        <v>1</v>
      </c>
      <c r="L196" s="28"/>
      <c r="M196" s="151" t="s">
        <v>1</v>
      </c>
      <c r="N196" s="152" t="s">
        <v>39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AR196" s="155" t="s">
        <v>135</v>
      </c>
      <c r="AT196" s="155" t="s">
        <v>130</v>
      </c>
      <c r="AU196" s="155" t="s">
        <v>82</v>
      </c>
      <c r="AY196" s="13" t="s">
        <v>128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3" t="s">
        <v>82</v>
      </c>
      <c r="BK196" s="156">
        <f t="shared" si="29"/>
        <v>0</v>
      </c>
      <c r="BL196" s="13" t="s">
        <v>135</v>
      </c>
      <c r="BM196" s="155" t="s">
        <v>374</v>
      </c>
    </row>
    <row r="197" spans="2:65" s="1" customFormat="1" ht="36" customHeight="1">
      <c r="B197" s="143"/>
      <c r="C197" s="144" t="s">
        <v>375</v>
      </c>
      <c r="D197" s="144" t="s">
        <v>130</v>
      </c>
      <c r="E197" s="145" t="s">
        <v>376</v>
      </c>
      <c r="F197" s="146" t="s">
        <v>377</v>
      </c>
      <c r="G197" s="147" t="s">
        <v>365</v>
      </c>
      <c r="H197" s="148">
        <v>2</v>
      </c>
      <c r="I197" s="149"/>
      <c r="J197" s="150">
        <f t="shared" si="20"/>
        <v>0</v>
      </c>
      <c r="K197" s="146" t="s">
        <v>1</v>
      </c>
      <c r="L197" s="28"/>
      <c r="M197" s="151" t="s">
        <v>1</v>
      </c>
      <c r="N197" s="152" t="s">
        <v>39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AR197" s="155" t="s">
        <v>135</v>
      </c>
      <c r="AT197" s="155" t="s">
        <v>130</v>
      </c>
      <c r="AU197" s="155" t="s">
        <v>82</v>
      </c>
      <c r="AY197" s="13" t="s">
        <v>128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3" t="s">
        <v>82</v>
      </c>
      <c r="BK197" s="156">
        <f t="shared" si="29"/>
        <v>0</v>
      </c>
      <c r="BL197" s="13" t="s">
        <v>135</v>
      </c>
      <c r="BM197" s="155" t="s">
        <v>378</v>
      </c>
    </row>
    <row r="198" spans="2:65" s="1" customFormat="1" ht="24" customHeight="1">
      <c r="B198" s="143"/>
      <c r="C198" s="144" t="s">
        <v>379</v>
      </c>
      <c r="D198" s="144" t="s">
        <v>130</v>
      </c>
      <c r="E198" s="145" t="s">
        <v>380</v>
      </c>
      <c r="F198" s="146" t="s">
        <v>381</v>
      </c>
      <c r="G198" s="147" t="s">
        <v>365</v>
      </c>
      <c r="H198" s="148">
        <v>2</v>
      </c>
      <c r="I198" s="149"/>
      <c r="J198" s="150">
        <f t="shared" si="20"/>
        <v>0</v>
      </c>
      <c r="K198" s="146" t="s">
        <v>134</v>
      </c>
      <c r="L198" s="28"/>
      <c r="M198" s="151" t="s">
        <v>1</v>
      </c>
      <c r="N198" s="152" t="s">
        <v>39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AR198" s="155" t="s">
        <v>135</v>
      </c>
      <c r="AT198" s="155" t="s">
        <v>130</v>
      </c>
      <c r="AU198" s="155" t="s">
        <v>82</v>
      </c>
      <c r="AY198" s="13" t="s">
        <v>128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3" t="s">
        <v>82</v>
      </c>
      <c r="BK198" s="156">
        <f t="shared" si="29"/>
        <v>0</v>
      </c>
      <c r="BL198" s="13" t="s">
        <v>135</v>
      </c>
      <c r="BM198" s="155" t="s">
        <v>382</v>
      </c>
    </row>
    <row r="199" spans="2:65" s="1" customFormat="1" ht="36" customHeight="1">
      <c r="B199" s="143"/>
      <c r="C199" s="144" t="s">
        <v>383</v>
      </c>
      <c r="D199" s="144" t="s">
        <v>130</v>
      </c>
      <c r="E199" s="145" t="s">
        <v>384</v>
      </c>
      <c r="F199" s="146" t="s">
        <v>385</v>
      </c>
      <c r="G199" s="147" t="s">
        <v>150</v>
      </c>
      <c r="H199" s="148">
        <v>27.5</v>
      </c>
      <c r="I199" s="149"/>
      <c r="J199" s="150">
        <f t="shared" si="20"/>
        <v>0</v>
      </c>
      <c r="K199" s="146" t="s">
        <v>134</v>
      </c>
      <c r="L199" s="28"/>
      <c r="M199" s="151" t="s">
        <v>1</v>
      </c>
      <c r="N199" s="152" t="s">
        <v>39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AR199" s="155" t="s">
        <v>135</v>
      </c>
      <c r="AT199" s="155" t="s">
        <v>130</v>
      </c>
      <c r="AU199" s="155" t="s">
        <v>82</v>
      </c>
      <c r="AY199" s="13" t="s">
        <v>128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3" t="s">
        <v>82</v>
      </c>
      <c r="BK199" s="156">
        <f t="shared" si="29"/>
        <v>0</v>
      </c>
      <c r="BL199" s="13" t="s">
        <v>135</v>
      </c>
      <c r="BM199" s="155" t="s">
        <v>386</v>
      </c>
    </row>
    <row r="200" spans="2:65" s="1" customFormat="1" ht="24" customHeight="1">
      <c r="B200" s="143"/>
      <c r="C200" s="157" t="s">
        <v>387</v>
      </c>
      <c r="D200" s="157" t="s">
        <v>341</v>
      </c>
      <c r="E200" s="158" t="s">
        <v>388</v>
      </c>
      <c r="F200" s="159" t="s">
        <v>389</v>
      </c>
      <c r="G200" s="160" t="s">
        <v>150</v>
      </c>
      <c r="H200" s="161">
        <v>27.5</v>
      </c>
      <c r="I200" s="162"/>
      <c r="J200" s="163">
        <f t="shared" si="20"/>
        <v>0</v>
      </c>
      <c r="K200" s="159" t="s">
        <v>1</v>
      </c>
      <c r="L200" s="164"/>
      <c r="M200" s="165" t="s">
        <v>1</v>
      </c>
      <c r="N200" s="166" t="s">
        <v>39</v>
      </c>
      <c r="P200" s="153">
        <f t="shared" si="21"/>
        <v>0</v>
      </c>
      <c r="Q200" s="153">
        <v>0.0076</v>
      </c>
      <c r="R200" s="153">
        <f t="shared" si="22"/>
        <v>0.209</v>
      </c>
      <c r="S200" s="153">
        <v>0</v>
      </c>
      <c r="T200" s="154">
        <f t="shared" si="23"/>
        <v>0</v>
      </c>
      <c r="AR200" s="155" t="s">
        <v>176</v>
      </c>
      <c r="AT200" s="155" t="s">
        <v>341</v>
      </c>
      <c r="AU200" s="155" t="s">
        <v>82</v>
      </c>
      <c r="AY200" s="13" t="s">
        <v>128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3" t="s">
        <v>82</v>
      </c>
      <c r="BK200" s="156">
        <f t="shared" si="29"/>
        <v>0</v>
      </c>
      <c r="BL200" s="13" t="s">
        <v>135</v>
      </c>
      <c r="BM200" s="155" t="s">
        <v>390</v>
      </c>
    </row>
    <row r="201" spans="2:65" s="1" customFormat="1" ht="36" customHeight="1">
      <c r="B201" s="143"/>
      <c r="C201" s="144" t="s">
        <v>391</v>
      </c>
      <c r="D201" s="144" t="s">
        <v>130</v>
      </c>
      <c r="E201" s="145" t="s">
        <v>392</v>
      </c>
      <c r="F201" s="146" t="s">
        <v>393</v>
      </c>
      <c r="G201" s="147" t="s">
        <v>365</v>
      </c>
      <c r="H201" s="148">
        <v>3</v>
      </c>
      <c r="I201" s="149"/>
      <c r="J201" s="150">
        <f t="shared" si="20"/>
        <v>0</v>
      </c>
      <c r="K201" s="146" t="s">
        <v>134</v>
      </c>
      <c r="L201" s="28"/>
      <c r="M201" s="151" t="s">
        <v>1</v>
      </c>
      <c r="N201" s="152" t="s">
        <v>39</v>
      </c>
      <c r="P201" s="153">
        <f t="shared" si="21"/>
        <v>0</v>
      </c>
      <c r="Q201" s="153">
        <v>0.00167</v>
      </c>
      <c r="R201" s="153">
        <f t="shared" si="22"/>
        <v>0.0050100000000000006</v>
      </c>
      <c r="S201" s="153">
        <v>0</v>
      </c>
      <c r="T201" s="154">
        <f t="shared" si="23"/>
        <v>0</v>
      </c>
      <c r="AR201" s="155" t="s">
        <v>135</v>
      </c>
      <c r="AT201" s="155" t="s">
        <v>130</v>
      </c>
      <c r="AU201" s="155" t="s">
        <v>82</v>
      </c>
      <c r="AY201" s="13" t="s">
        <v>128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3" t="s">
        <v>82</v>
      </c>
      <c r="BK201" s="156">
        <f t="shared" si="29"/>
        <v>0</v>
      </c>
      <c r="BL201" s="13" t="s">
        <v>135</v>
      </c>
      <c r="BM201" s="155" t="s">
        <v>394</v>
      </c>
    </row>
    <row r="202" spans="2:65" s="1" customFormat="1" ht="24" customHeight="1">
      <c r="B202" s="143"/>
      <c r="C202" s="157" t="s">
        <v>395</v>
      </c>
      <c r="D202" s="157" t="s">
        <v>341</v>
      </c>
      <c r="E202" s="158" t="s">
        <v>396</v>
      </c>
      <c r="F202" s="159" t="s">
        <v>397</v>
      </c>
      <c r="G202" s="160" t="s">
        <v>150</v>
      </c>
      <c r="H202" s="161">
        <v>3</v>
      </c>
      <c r="I202" s="162"/>
      <c r="J202" s="163">
        <f t="shared" si="20"/>
        <v>0</v>
      </c>
      <c r="K202" s="159" t="s">
        <v>134</v>
      </c>
      <c r="L202" s="164"/>
      <c r="M202" s="165" t="s">
        <v>1</v>
      </c>
      <c r="N202" s="166" t="s">
        <v>39</v>
      </c>
      <c r="P202" s="153">
        <f t="shared" si="21"/>
        <v>0</v>
      </c>
      <c r="Q202" s="153">
        <v>0.0268</v>
      </c>
      <c r="R202" s="153">
        <f t="shared" si="22"/>
        <v>0.0804</v>
      </c>
      <c r="S202" s="153">
        <v>0</v>
      </c>
      <c r="T202" s="154">
        <f t="shared" si="23"/>
        <v>0</v>
      </c>
      <c r="AR202" s="155" t="s">
        <v>176</v>
      </c>
      <c r="AT202" s="155" t="s">
        <v>341</v>
      </c>
      <c r="AU202" s="155" t="s">
        <v>82</v>
      </c>
      <c r="AY202" s="13" t="s">
        <v>128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3" t="s">
        <v>82</v>
      </c>
      <c r="BK202" s="156">
        <f t="shared" si="29"/>
        <v>0</v>
      </c>
      <c r="BL202" s="13" t="s">
        <v>135</v>
      </c>
      <c r="BM202" s="155" t="s">
        <v>398</v>
      </c>
    </row>
    <row r="203" spans="2:65" s="1" customFormat="1" ht="16.5" customHeight="1">
      <c r="B203" s="143"/>
      <c r="C203" s="157" t="s">
        <v>399</v>
      </c>
      <c r="D203" s="157" t="s">
        <v>341</v>
      </c>
      <c r="E203" s="158" t="s">
        <v>400</v>
      </c>
      <c r="F203" s="159" t="s">
        <v>401</v>
      </c>
      <c r="G203" s="160" t="s">
        <v>365</v>
      </c>
      <c r="H203" s="161">
        <v>2</v>
      </c>
      <c r="I203" s="162"/>
      <c r="J203" s="163">
        <f t="shared" si="20"/>
        <v>0</v>
      </c>
      <c r="K203" s="159" t="s">
        <v>1</v>
      </c>
      <c r="L203" s="164"/>
      <c r="M203" s="165" t="s">
        <v>1</v>
      </c>
      <c r="N203" s="166" t="s">
        <v>39</v>
      </c>
      <c r="P203" s="153">
        <f t="shared" si="21"/>
        <v>0</v>
      </c>
      <c r="Q203" s="153">
        <v>0.0168</v>
      </c>
      <c r="R203" s="153">
        <f t="shared" si="22"/>
        <v>0.0336</v>
      </c>
      <c r="S203" s="153">
        <v>0</v>
      </c>
      <c r="T203" s="154">
        <f t="shared" si="23"/>
        <v>0</v>
      </c>
      <c r="AR203" s="155" t="s">
        <v>176</v>
      </c>
      <c r="AT203" s="155" t="s">
        <v>341</v>
      </c>
      <c r="AU203" s="155" t="s">
        <v>82</v>
      </c>
      <c r="AY203" s="13" t="s">
        <v>128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3" t="s">
        <v>82</v>
      </c>
      <c r="BK203" s="156">
        <f t="shared" si="29"/>
        <v>0</v>
      </c>
      <c r="BL203" s="13" t="s">
        <v>135</v>
      </c>
      <c r="BM203" s="155" t="s">
        <v>402</v>
      </c>
    </row>
    <row r="204" spans="2:65" s="1" customFormat="1" ht="16.5" customHeight="1">
      <c r="B204" s="143"/>
      <c r="C204" s="157" t="s">
        <v>403</v>
      </c>
      <c r="D204" s="157" t="s">
        <v>341</v>
      </c>
      <c r="E204" s="158" t="s">
        <v>404</v>
      </c>
      <c r="F204" s="159" t="s">
        <v>405</v>
      </c>
      <c r="G204" s="160" t="s">
        <v>365</v>
      </c>
      <c r="H204" s="161">
        <v>2</v>
      </c>
      <c r="I204" s="162"/>
      <c r="J204" s="163">
        <f t="shared" si="20"/>
        <v>0</v>
      </c>
      <c r="K204" s="159" t="s">
        <v>1</v>
      </c>
      <c r="L204" s="164"/>
      <c r="M204" s="165" t="s">
        <v>1</v>
      </c>
      <c r="N204" s="166" t="s">
        <v>39</v>
      </c>
      <c r="P204" s="153">
        <f t="shared" si="21"/>
        <v>0</v>
      </c>
      <c r="Q204" s="153">
        <v>0.0264</v>
      </c>
      <c r="R204" s="153">
        <f t="shared" si="22"/>
        <v>0.0528</v>
      </c>
      <c r="S204" s="153">
        <v>0</v>
      </c>
      <c r="T204" s="154">
        <f t="shared" si="23"/>
        <v>0</v>
      </c>
      <c r="AR204" s="155" t="s">
        <v>176</v>
      </c>
      <c r="AT204" s="155" t="s">
        <v>341</v>
      </c>
      <c r="AU204" s="155" t="s">
        <v>82</v>
      </c>
      <c r="AY204" s="13" t="s">
        <v>128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3" t="s">
        <v>82</v>
      </c>
      <c r="BK204" s="156">
        <f t="shared" si="29"/>
        <v>0</v>
      </c>
      <c r="BL204" s="13" t="s">
        <v>135</v>
      </c>
      <c r="BM204" s="155" t="s">
        <v>406</v>
      </c>
    </row>
    <row r="205" spans="2:65" s="1" customFormat="1" ht="48" customHeight="1">
      <c r="B205" s="143"/>
      <c r="C205" s="144" t="s">
        <v>407</v>
      </c>
      <c r="D205" s="144" t="s">
        <v>130</v>
      </c>
      <c r="E205" s="145" t="s">
        <v>408</v>
      </c>
      <c r="F205" s="146" t="s">
        <v>409</v>
      </c>
      <c r="G205" s="147" t="s">
        <v>365</v>
      </c>
      <c r="H205" s="148">
        <v>4</v>
      </c>
      <c r="I205" s="149"/>
      <c r="J205" s="150">
        <f t="shared" si="20"/>
        <v>0</v>
      </c>
      <c r="K205" s="146" t="s">
        <v>1</v>
      </c>
      <c r="L205" s="28"/>
      <c r="M205" s="151" t="s">
        <v>1</v>
      </c>
      <c r="N205" s="152" t="s">
        <v>39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AR205" s="155" t="s">
        <v>135</v>
      </c>
      <c r="AT205" s="155" t="s">
        <v>130</v>
      </c>
      <c r="AU205" s="155" t="s">
        <v>82</v>
      </c>
      <c r="AY205" s="13" t="s">
        <v>128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3" t="s">
        <v>82</v>
      </c>
      <c r="BK205" s="156">
        <f t="shared" si="29"/>
        <v>0</v>
      </c>
      <c r="BL205" s="13" t="s">
        <v>135</v>
      </c>
      <c r="BM205" s="155" t="s">
        <v>410</v>
      </c>
    </row>
    <row r="206" spans="2:65" s="1" customFormat="1" ht="48" customHeight="1">
      <c r="B206" s="143"/>
      <c r="C206" s="144" t="s">
        <v>411</v>
      </c>
      <c r="D206" s="144" t="s">
        <v>130</v>
      </c>
      <c r="E206" s="145" t="s">
        <v>412</v>
      </c>
      <c r="F206" s="146" t="s">
        <v>413</v>
      </c>
      <c r="G206" s="147" t="s">
        <v>365</v>
      </c>
      <c r="H206" s="148">
        <v>4</v>
      </c>
      <c r="I206" s="149"/>
      <c r="J206" s="150">
        <f t="shared" si="20"/>
        <v>0</v>
      </c>
      <c r="K206" s="146" t="s">
        <v>134</v>
      </c>
      <c r="L206" s="28"/>
      <c r="M206" s="151" t="s">
        <v>1</v>
      </c>
      <c r="N206" s="152" t="s">
        <v>39</v>
      </c>
      <c r="P206" s="153">
        <f t="shared" si="21"/>
        <v>0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AR206" s="155" t="s">
        <v>135</v>
      </c>
      <c r="AT206" s="155" t="s">
        <v>130</v>
      </c>
      <c r="AU206" s="155" t="s">
        <v>82</v>
      </c>
      <c r="AY206" s="13" t="s">
        <v>128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3" t="s">
        <v>82</v>
      </c>
      <c r="BK206" s="156">
        <f t="shared" si="29"/>
        <v>0</v>
      </c>
      <c r="BL206" s="13" t="s">
        <v>135</v>
      </c>
      <c r="BM206" s="155" t="s">
        <v>414</v>
      </c>
    </row>
    <row r="207" spans="2:65" s="1" customFormat="1" ht="36" customHeight="1">
      <c r="B207" s="143"/>
      <c r="C207" s="144" t="s">
        <v>415</v>
      </c>
      <c r="D207" s="144" t="s">
        <v>130</v>
      </c>
      <c r="E207" s="145" t="s">
        <v>416</v>
      </c>
      <c r="F207" s="146" t="s">
        <v>417</v>
      </c>
      <c r="G207" s="147" t="s">
        <v>365</v>
      </c>
      <c r="H207" s="148">
        <v>6</v>
      </c>
      <c r="I207" s="149"/>
      <c r="J207" s="150">
        <f t="shared" si="20"/>
        <v>0</v>
      </c>
      <c r="K207" s="146" t="s">
        <v>134</v>
      </c>
      <c r="L207" s="28"/>
      <c r="M207" s="151" t="s">
        <v>1</v>
      </c>
      <c r="N207" s="152" t="s">
        <v>39</v>
      </c>
      <c r="P207" s="153">
        <f t="shared" si="21"/>
        <v>0</v>
      </c>
      <c r="Q207" s="153">
        <v>0.00167</v>
      </c>
      <c r="R207" s="153">
        <f t="shared" si="22"/>
        <v>0.010020000000000001</v>
      </c>
      <c r="S207" s="153">
        <v>0</v>
      </c>
      <c r="T207" s="154">
        <f t="shared" si="23"/>
        <v>0</v>
      </c>
      <c r="AR207" s="155" t="s">
        <v>135</v>
      </c>
      <c r="AT207" s="155" t="s">
        <v>130</v>
      </c>
      <c r="AU207" s="155" t="s">
        <v>82</v>
      </c>
      <c r="AY207" s="13" t="s">
        <v>128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3" t="s">
        <v>82</v>
      </c>
      <c r="BK207" s="156">
        <f t="shared" si="29"/>
        <v>0</v>
      </c>
      <c r="BL207" s="13" t="s">
        <v>135</v>
      </c>
      <c r="BM207" s="155" t="s">
        <v>418</v>
      </c>
    </row>
    <row r="208" spans="2:65" s="1" customFormat="1" ht="48" customHeight="1">
      <c r="B208" s="143"/>
      <c r="C208" s="144" t="s">
        <v>419</v>
      </c>
      <c r="D208" s="144" t="s">
        <v>130</v>
      </c>
      <c r="E208" s="145" t="s">
        <v>420</v>
      </c>
      <c r="F208" s="146" t="s">
        <v>421</v>
      </c>
      <c r="G208" s="147" t="s">
        <v>365</v>
      </c>
      <c r="H208" s="148">
        <v>2</v>
      </c>
      <c r="I208" s="149"/>
      <c r="J208" s="150">
        <f t="shared" si="20"/>
        <v>0</v>
      </c>
      <c r="K208" s="146" t="s">
        <v>1</v>
      </c>
      <c r="L208" s="28"/>
      <c r="M208" s="151" t="s">
        <v>1</v>
      </c>
      <c r="N208" s="152" t="s">
        <v>39</v>
      </c>
      <c r="P208" s="153">
        <f t="shared" si="21"/>
        <v>0</v>
      </c>
      <c r="Q208" s="153">
        <v>0</v>
      </c>
      <c r="R208" s="153">
        <f t="shared" si="22"/>
        <v>0</v>
      </c>
      <c r="S208" s="153">
        <v>0</v>
      </c>
      <c r="T208" s="154">
        <f t="shared" si="23"/>
        <v>0</v>
      </c>
      <c r="AR208" s="155" t="s">
        <v>135</v>
      </c>
      <c r="AT208" s="155" t="s">
        <v>130</v>
      </c>
      <c r="AU208" s="155" t="s">
        <v>82</v>
      </c>
      <c r="AY208" s="13" t="s">
        <v>128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3" t="s">
        <v>82</v>
      </c>
      <c r="BK208" s="156">
        <f t="shared" si="29"/>
        <v>0</v>
      </c>
      <c r="BL208" s="13" t="s">
        <v>135</v>
      </c>
      <c r="BM208" s="155" t="s">
        <v>422</v>
      </c>
    </row>
    <row r="209" spans="2:65" s="1" customFormat="1" ht="24" customHeight="1">
      <c r="B209" s="143"/>
      <c r="C209" s="144" t="s">
        <v>423</v>
      </c>
      <c r="D209" s="144" t="s">
        <v>130</v>
      </c>
      <c r="E209" s="145" t="s">
        <v>424</v>
      </c>
      <c r="F209" s="146" t="s">
        <v>425</v>
      </c>
      <c r="G209" s="147" t="s">
        <v>150</v>
      </c>
      <c r="H209" s="148">
        <v>27.5</v>
      </c>
      <c r="I209" s="149"/>
      <c r="J209" s="150">
        <f t="shared" si="20"/>
        <v>0</v>
      </c>
      <c r="K209" s="146" t="s">
        <v>1</v>
      </c>
      <c r="L209" s="28"/>
      <c r="M209" s="151" t="s">
        <v>1</v>
      </c>
      <c r="N209" s="152" t="s">
        <v>39</v>
      </c>
      <c r="P209" s="153">
        <f t="shared" si="21"/>
        <v>0</v>
      </c>
      <c r="Q209" s="153">
        <v>0</v>
      </c>
      <c r="R209" s="153">
        <f t="shared" si="22"/>
        <v>0</v>
      </c>
      <c r="S209" s="153">
        <v>0</v>
      </c>
      <c r="T209" s="154">
        <f t="shared" si="23"/>
        <v>0</v>
      </c>
      <c r="AR209" s="155" t="s">
        <v>135</v>
      </c>
      <c r="AT209" s="155" t="s">
        <v>130</v>
      </c>
      <c r="AU209" s="155" t="s">
        <v>82</v>
      </c>
      <c r="AY209" s="13" t="s">
        <v>128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3" t="s">
        <v>82</v>
      </c>
      <c r="BK209" s="156">
        <f t="shared" si="29"/>
        <v>0</v>
      </c>
      <c r="BL209" s="13" t="s">
        <v>135</v>
      </c>
      <c r="BM209" s="155" t="s">
        <v>426</v>
      </c>
    </row>
    <row r="210" spans="2:65" s="1" customFormat="1" ht="24" customHeight="1">
      <c r="B210" s="143"/>
      <c r="C210" s="144" t="s">
        <v>427</v>
      </c>
      <c r="D210" s="144" t="s">
        <v>130</v>
      </c>
      <c r="E210" s="145" t="s">
        <v>428</v>
      </c>
      <c r="F210" s="146" t="s">
        <v>429</v>
      </c>
      <c r="G210" s="147" t="s">
        <v>150</v>
      </c>
      <c r="H210" s="148">
        <v>27.5</v>
      </c>
      <c r="I210" s="149"/>
      <c r="J210" s="150">
        <f t="shared" si="20"/>
        <v>0</v>
      </c>
      <c r="K210" s="146" t="s">
        <v>134</v>
      </c>
      <c r="L210" s="28"/>
      <c r="M210" s="151" t="s">
        <v>1</v>
      </c>
      <c r="N210" s="152" t="s">
        <v>39</v>
      </c>
      <c r="P210" s="153">
        <f t="shared" si="21"/>
        <v>0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AR210" s="155" t="s">
        <v>135</v>
      </c>
      <c r="AT210" s="155" t="s">
        <v>130</v>
      </c>
      <c r="AU210" s="155" t="s">
        <v>82</v>
      </c>
      <c r="AY210" s="13" t="s">
        <v>128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3" t="s">
        <v>82</v>
      </c>
      <c r="BK210" s="156">
        <f t="shared" si="29"/>
        <v>0</v>
      </c>
      <c r="BL210" s="13" t="s">
        <v>135</v>
      </c>
      <c r="BM210" s="155" t="s">
        <v>430</v>
      </c>
    </row>
    <row r="211" spans="2:65" s="1" customFormat="1" ht="36" customHeight="1">
      <c r="B211" s="143"/>
      <c r="C211" s="144" t="s">
        <v>431</v>
      </c>
      <c r="D211" s="144" t="s">
        <v>130</v>
      </c>
      <c r="E211" s="145" t="s">
        <v>432</v>
      </c>
      <c r="F211" s="146" t="s">
        <v>433</v>
      </c>
      <c r="G211" s="147" t="s">
        <v>166</v>
      </c>
      <c r="H211" s="148">
        <v>0.3</v>
      </c>
      <c r="I211" s="149"/>
      <c r="J211" s="150">
        <f t="shared" si="20"/>
        <v>0</v>
      </c>
      <c r="K211" s="146" t="s">
        <v>1</v>
      </c>
      <c r="L211" s="28"/>
      <c r="M211" s="151" t="s">
        <v>1</v>
      </c>
      <c r="N211" s="152" t="s">
        <v>39</v>
      </c>
      <c r="P211" s="153">
        <f t="shared" si="21"/>
        <v>0</v>
      </c>
      <c r="Q211" s="153">
        <v>0</v>
      </c>
      <c r="R211" s="153">
        <f t="shared" si="22"/>
        <v>0</v>
      </c>
      <c r="S211" s="153">
        <v>0</v>
      </c>
      <c r="T211" s="154">
        <f t="shared" si="23"/>
        <v>0</v>
      </c>
      <c r="AR211" s="155" t="s">
        <v>135</v>
      </c>
      <c r="AT211" s="155" t="s">
        <v>130</v>
      </c>
      <c r="AU211" s="155" t="s">
        <v>82</v>
      </c>
      <c r="AY211" s="13" t="s">
        <v>128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3" t="s">
        <v>82</v>
      </c>
      <c r="BK211" s="156">
        <f t="shared" si="29"/>
        <v>0</v>
      </c>
      <c r="BL211" s="13" t="s">
        <v>135</v>
      </c>
      <c r="BM211" s="155" t="s">
        <v>434</v>
      </c>
    </row>
    <row r="212" spans="2:65" s="1" customFormat="1" ht="24" customHeight="1">
      <c r="B212" s="143"/>
      <c r="C212" s="144" t="s">
        <v>435</v>
      </c>
      <c r="D212" s="144" t="s">
        <v>130</v>
      </c>
      <c r="E212" s="145" t="s">
        <v>436</v>
      </c>
      <c r="F212" s="146" t="s">
        <v>437</v>
      </c>
      <c r="G212" s="147" t="s">
        <v>133</v>
      </c>
      <c r="H212" s="148">
        <v>1.2</v>
      </c>
      <c r="I212" s="149"/>
      <c r="J212" s="150">
        <f t="shared" si="20"/>
        <v>0</v>
      </c>
      <c r="K212" s="146" t="s">
        <v>1</v>
      </c>
      <c r="L212" s="28"/>
      <c r="M212" s="151" t="s">
        <v>1</v>
      </c>
      <c r="N212" s="152" t="s">
        <v>39</v>
      </c>
      <c r="P212" s="153">
        <f t="shared" si="21"/>
        <v>0</v>
      </c>
      <c r="Q212" s="153">
        <v>0</v>
      </c>
      <c r="R212" s="153">
        <f t="shared" si="22"/>
        <v>0</v>
      </c>
      <c r="S212" s="153">
        <v>0</v>
      </c>
      <c r="T212" s="154">
        <f t="shared" si="23"/>
        <v>0</v>
      </c>
      <c r="AR212" s="155" t="s">
        <v>135</v>
      </c>
      <c r="AT212" s="155" t="s">
        <v>130</v>
      </c>
      <c r="AU212" s="155" t="s">
        <v>82</v>
      </c>
      <c r="AY212" s="13" t="s">
        <v>128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3" t="s">
        <v>82</v>
      </c>
      <c r="BK212" s="156">
        <f t="shared" si="29"/>
        <v>0</v>
      </c>
      <c r="BL212" s="13" t="s">
        <v>135</v>
      </c>
      <c r="BM212" s="155" t="s">
        <v>438</v>
      </c>
    </row>
    <row r="213" spans="2:65" s="1" customFormat="1" ht="36" customHeight="1">
      <c r="B213" s="143"/>
      <c r="C213" s="144" t="s">
        <v>439</v>
      </c>
      <c r="D213" s="144" t="s">
        <v>130</v>
      </c>
      <c r="E213" s="145" t="s">
        <v>440</v>
      </c>
      <c r="F213" s="146" t="s">
        <v>441</v>
      </c>
      <c r="G213" s="147" t="s">
        <v>365</v>
      </c>
      <c r="H213" s="148">
        <v>2</v>
      </c>
      <c r="I213" s="149"/>
      <c r="J213" s="150">
        <f t="shared" si="20"/>
        <v>0</v>
      </c>
      <c r="K213" s="146" t="s">
        <v>1</v>
      </c>
      <c r="L213" s="28"/>
      <c r="M213" s="151" t="s">
        <v>1</v>
      </c>
      <c r="N213" s="152" t="s">
        <v>39</v>
      </c>
      <c r="P213" s="153">
        <f t="shared" si="21"/>
        <v>0</v>
      </c>
      <c r="Q213" s="153">
        <v>0</v>
      </c>
      <c r="R213" s="153">
        <f t="shared" si="22"/>
        <v>0</v>
      </c>
      <c r="S213" s="153">
        <v>0</v>
      </c>
      <c r="T213" s="154">
        <f t="shared" si="23"/>
        <v>0</v>
      </c>
      <c r="AR213" s="155" t="s">
        <v>135</v>
      </c>
      <c r="AT213" s="155" t="s">
        <v>130</v>
      </c>
      <c r="AU213" s="155" t="s">
        <v>82</v>
      </c>
      <c r="AY213" s="13" t="s">
        <v>128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3" t="s">
        <v>82</v>
      </c>
      <c r="BK213" s="156">
        <f t="shared" si="29"/>
        <v>0</v>
      </c>
      <c r="BL213" s="13" t="s">
        <v>135</v>
      </c>
      <c r="BM213" s="155" t="s">
        <v>442</v>
      </c>
    </row>
    <row r="214" spans="2:65" s="1" customFormat="1" ht="24" customHeight="1">
      <c r="B214" s="143"/>
      <c r="C214" s="144" t="s">
        <v>443</v>
      </c>
      <c r="D214" s="144" t="s">
        <v>130</v>
      </c>
      <c r="E214" s="145" t="s">
        <v>444</v>
      </c>
      <c r="F214" s="146" t="s">
        <v>445</v>
      </c>
      <c r="G214" s="147" t="s">
        <v>365</v>
      </c>
      <c r="H214" s="148">
        <v>2</v>
      </c>
      <c r="I214" s="149"/>
      <c r="J214" s="150">
        <f t="shared" si="20"/>
        <v>0</v>
      </c>
      <c r="K214" s="146" t="s">
        <v>1</v>
      </c>
      <c r="L214" s="28"/>
      <c r="M214" s="151" t="s">
        <v>1</v>
      </c>
      <c r="N214" s="152" t="s">
        <v>39</v>
      </c>
      <c r="P214" s="153">
        <f t="shared" si="21"/>
        <v>0</v>
      </c>
      <c r="Q214" s="153">
        <v>0</v>
      </c>
      <c r="R214" s="153">
        <f t="shared" si="22"/>
        <v>0</v>
      </c>
      <c r="S214" s="153">
        <v>0</v>
      </c>
      <c r="T214" s="154">
        <f t="shared" si="23"/>
        <v>0</v>
      </c>
      <c r="AR214" s="155" t="s">
        <v>135</v>
      </c>
      <c r="AT214" s="155" t="s">
        <v>130</v>
      </c>
      <c r="AU214" s="155" t="s">
        <v>82</v>
      </c>
      <c r="AY214" s="13" t="s">
        <v>128</v>
      </c>
      <c r="BE214" s="156">
        <f t="shared" si="24"/>
        <v>0</v>
      </c>
      <c r="BF214" s="156">
        <f t="shared" si="25"/>
        <v>0</v>
      </c>
      <c r="BG214" s="156">
        <f t="shared" si="26"/>
        <v>0</v>
      </c>
      <c r="BH214" s="156">
        <f t="shared" si="27"/>
        <v>0</v>
      </c>
      <c r="BI214" s="156">
        <f t="shared" si="28"/>
        <v>0</v>
      </c>
      <c r="BJ214" s="13" t="s">
        <v>82</v>
      </c>
      <c r="BK214" s="156">
        <f t="shared" si="29"/>
        <v>0</v>
      </c>
      <c r="BL214" s="13" t="s">
        <v>135</v>
      </c>
      <c r="BM214" s="155" t="s">
        <v>446</v>
      </c>
    </row>
    <row r="215" spans="2:65" s="1" customFormat="1" ht="16.5" customHeight="1">
      <c r="B215" s="143"/>
      <c r="C215" s="144" t="s">
        <v>447</v>
      </c>
      <c r="D215" s="144" t="s">
        <v>130</v>
      </c>
      <c r="E215" s="145" t="s">
        <v>448</v>
      </c>
      <c r="F215" s="146" t="s">
        <v>449</v>
      </c>
      <c r="G215" s="147" t="s">
        <v>365</v>
      </c>
      <c r="H215" s="148">
        <v>1</v>
      </c>
      <c r="I215" s="149"/>
      <c r="J215" s="150">
        <f t="shared" si="20"/>
        <v>0</v>
      </c>
      <c r="K215" s="146" t="s">
        <v>1</v>
      </c>
      <c r="L215" s="28"/>
      <c r="M215" s="151" t="s">
        <v>1</v>
      </c>
      <c r="N215" s="152" t="s">
        <v>39</v>
      </c>
      <c r="P215" s="153">
        <f t="shared" si="21"/>
        <v>0</v>
      </c>
      <c r="Q215" s="153">
        <v>0</v>
      </c>
      <c r="R215" s="153">
        <f t="shared" si="22"/>
        <v>0</v>
      </c>
      <c r="S215" s="153">
        <v>0</v>
      </c>
      <c r="T215" s="154">
        <f t="shared" si="23"/>
        <v>0</v>
      </c>
      <c r="AR215" s="155" t="s">
        <v>135</v>
      </c>
      <c r="AT215" s="155" t="s">
        <v>130</v>
      </c>
      <c r="AU215" s="155" t="s">
        <v>82</v>
      </c>
      <c r="AY215" s="13" t="s">
        <v>128</v>
      </c>
      <c r="BE215" s="156">
        <f t="shared" si="24"/>
        <v>0</v>
      </c>
      <c r="BF215" s="156">
        <f t="shared" si="25"/>
        <v>0</v>
      </c>
      <c r="BG215" s="156">
        <f t="shared" si="26"/>
        <v>0</v>
      </c>
      <c r="BH215" s="156">
        <f t="shared" si="27"/>
        <v>0</v>
      </c>
      <c r="BI215" s="156">
        <f t="shared" si="28"/>
        <v>0</v>
      </c>
      <c r="BJ215" s="13" t="s">
        <v>82</v>
      </c>
      <c r="BK215" s="156">
        <f t="shared" si="29"/>
        <v>0</v>
      </c>
      <c r="BL215" s="13" t="s">
        <v>135</v>
      </c>
      <c r="BM215" s="155" t="s">
        <v>450</v>
      </c>
    </row>
    <row r="216" spans="2:65" s="1" customFormat="1" ht="24" customHeight="1">
      <c r="B216" s="143"/>
      <c r="C216" s="144" t="s">
        <v>451</v>
      </c>
      <c r="D216" s="144" t="s">
        <v>130</v>
      </c>
      <c r="E216" s="145" t="s">
        <v>452</v>
      </c>
      <c r="F216" s="146" t="s">
        <v>453</v>
      </c>
      <c r="G216" s="147" t="s">
        <v>166</v>
      </c>
      <c r="H216" s="148">
        <v>0.54</v>
      </c>
      <c r="I216" s="149"/>
      <c r="J216" s="150">
        <f t="shared" si="20"/>
        <v>0</v>
      </c>
      <c r="K216" s="146" t="s">
        <v>1</v>
      </c>
      <c r="L216" s="28"/>
      <c r="M216" s="151" t="s">
        <v>1</v>
      </c>
      <c r="N216" s="152" t="s">
        <v>39</v>
      </c>
      <c r="P216" s="153">
        <f t="shared" si="21"/>
        <v>0</v>
      </c>
      <c r="Q216" s="153">
        <v>0</v>
      </c>
      <c r="R216" s="153">
        <f t="shared" si="22"/>
        <v>0</v>
      </c>
      <c r="S216" s="153">
        <v>0</v>
      </c>
      <c r="T216" s="154">
        <f t="shared" si="23"/>
        <v>0</v>
      </c>
      <c r="AR216" s="155" t="s">
        <v>135</v>
      </c>
      <c r="AT216" s="155" t="s">
        <v>130</v>
      </c>
      <c r="AU216" s="155" t="s">
        <v>82</v>
      </c>
      <c r="AY216" s="13" t="s">
        <v>128</v>
      </c>
      <c r="BE216" s="156">
        <f t="shared" si="24"/>
        <v>0</v>
      </c>
      <c r="BF216" s="156">
        <f t="shared" si="25"/>
        <v>0</v>
      </c>
      <c r="BG216" s="156">
        <f t="shared" si="26"/>
        <v>0</v>
      </c>
      <c r="BH216" s="156">
        <f t="shared" si="27"/>
        <v>0</v>
      </c>
      <c r="BI216" s="156">
        <f t="shared" si="28"/>
        <v>0</v>
      </c>
      <c r="BJ216" s="13" t="s">
        <v>82</v>
      </c>
      <c r="BK216" s="156">
        <f t="shared" si="29"/>
        <v>0</v>
      </c>
      <c r="BL216" s="13" t="s">
        <v>135</v>
      </c>
      <c r="BM216" s="155" t="s">
        <v>454</v>
      </c>
    </row>
    <row r="217" spans="2:65" s="1" customFormat="1" ht="24" customHeight="1">
      <c r="B217" s="143"/>
      <c r="C217" s="144" t="s">
        <v>455</v>
      </c>
      <c r="D217" s="144" t="s">
        <v>130</v>
      </c>
      <c r="E217" s="145" t="s">
        <v>456</v>
      </c>
      <c r="F217" s="146" t="s">
        <v>457</v>
      </c>
      <c r="G217" s="147" t="s">
        <v>365</v>
      </c>
      <c r="H217" s="148">
        <v>1</v>
      </c>
      <c r="I217" s="149"/>
      <c r="J217" s="150">
        <f t="shared" si="20"/>
        <v>0</v>
      </c>
      <c r="K217" s="146" t="s">
        <v>1</v>
      </c>
      <c r="L217" s="28"/>
      <c r="M217" s="151" t="s">
        <v>1</v>
      </c>
      <c r="N217" s="152" t="s">
        <v>39</v>
      </c>
      <c r="P217" s="153">
        <f t="shared" si="21"/>
        <v>0</v>
      </c>
      <c r="Q217" s="153">
        <v>0</v>
      </c>
      <c r="R217" s="153">
        <f t="shared" si="22"/>
        <v>0</v>
      </c>
      <c r="S217" s="153">
        <v>0</v>
      </c>
      <c r="T217" s="154">
        <f t="shared" si="23"/>
        <v>0</v>
      </c>
      <c r="AR217" s="155" t="s">
        <v>135</v>
      </c>
      <c r="AT217" s="155" t="s">
        <v>130</v>
      </c>
      <c r="AU217" s="155" t="s">
        <v>82</v>
      </c>
      <c r="AY217" s="13" t="s">
        <v>128</v>
      </c>
      <c r="BE217" s="156">
        <f t="shared" si="24"/>
        <v>0</v>
      </c>
      <c r="BF217" s="156">
        <f t="shared" si="25"/>
        <v>0</v>
      </c>
      <c r="BG217" s="156">
        <f t="shared" si="26"/>
        <v>0</v>
      </c>
      <c r="BH217" s="156">
        <f t="shared" si="27"/>
        <v>0</v>
      </c>
      <c r="BI217" s="156">
        <f t="shared" si="28"/>
        <v>0</v>
      </c>
      <c r="BJ217" s="13" t="s">
        <v>82</v>
      </c>
      <c r="BK217" s="156">
        <f t="shared" si="29"/>
        <v>0</v>
      </c>
      <c r="BL217" s="13" t="s">
        <v>135</v>
      </c>
      <c r="BM217" s="155" t="s">
        <v>458</v>
      </c>
    </row>
    <row r="218" spans="2:65" s="1" customFormat="1" ht="16.5" customHeight="1">
      <c r="B218" s="143"/>
      <c r="C218" s="144" t="s">
        <v>459</v>
      </c>
      <c r="D218" s="144" t="s">
        <v>130</v>
      </c>
      <c r="E218" s="145" t="s">
        <v>460</v>
      </c>
      <c r="F218" s="146" t="s">
        <v>461</v>
      </c>
      <c r="G218" s="147" t="s">
        <v>150</v>
      </c>
      <c r="H218" s="148">
        <v>27.5</v>
      </c>
      <c r="I218" s="149"/>
      <c r="J218" s="150">
        <f t="shared" si="20"/>
        <v>0</v>
      </c>
      <c r="K218" s="146" t="s">
        <v>1</v>
      </c>
      <c r="L218" s="28"/>
      <c r="M218" s="151" t="s">
        <v>1</v>
      </c>
      <c r="N218" s="152" t="s">
        <v>39</v>
      </c>
      <c r="P218" s="153">
        <f t="shared" si="21"/>
        <v>0</v>
      </c>
      <c r="Q218" s="153">
        <v>0</v>
      </c>
      <c r="R218" s="153">
        <f t="shared" si="22"/>
        <v>0</v>
      </c>
      <c r="S218" s="153">
        <v>0</v>
      </c>
      <c r="T218" s="154">
        <f t="shared" si="23"/>
        <v>0</v>
      </c>
      <c r="AR218" s="155" t="s">
        <v>135</v>
      </c>
      <c r="AT218" s="155" t="s">
        <v>130</v>
      </c>
      <c r="AU218" s="155" t="s">
        <v>82</v>
      </c>
      <c r="AY218" s="13" t="s">
        <v>128</v>
      </c>
      <c r="BE218" s="156">
        <f t="shared" si="24"/>
        <v>0</v>
      </c>
      <c r="BF218" s="156">
        <f t="shared" si="25"/>
        <v>0</v>
      </c>
      <c r="BG218" s="156">
        <f t="shared" si="26"/>
        <v>0</v>
      </c>
      <c r="BH218" s="156">
        <f t="shared" si="27"/>
        <v>0</v>
      </c>
      <c r="BI218" s="156">
        <f t="shared" si="28"/>
        <v>0</v>
      </c>
      <c r="BJ218" s="13" t="s">
        <v>82</v>
      </c>
      <c r="BK218" s="156">
        <f t="shared" si="29"/>
        <v>0</v>
      </c>
      <c r="BL218" s="13" t="s">
        <v>135</v>
      </c>
      <c r="BM218" s="155" t="s">
        <v>462</v>
      </c>
    </row>
    <row r="219" spans="2:63" s="11" customFormat="1" ht="25.9" customHeight="1">
      <c r="B219" s="133"/>
      <c r="D219" s="134" t="s">
        <v>73</v>
      </c>
      <c r="E219" s="135" t="s">
        <v>371</v>
      </c>
      <c r="F219" s="135" t="s">
        <v>463</v>
      </c>
      <c r="I219" s="136"/>
      <c r="J219" s="137">
        <f>BK219</f>
        <v>0</v>
      </c>
      <c r="L219" s="133"/>
      <c r="M219" s="138"/>
      <c r="P219" s="139">
        <f>SUM(P220:P231)</f>
        <v>0</v>
      </c>
      <c r="R219" s="139">
        <f>SUM(R220:R231)</f>
        <v>0</v>
      </c>
      <c r="T219" s="140">
        <f>SUM(T220:T231)</f>
        <v>0</v>
      </c>
      <c r="AR219" s="134" t="s">
        <v>82</v>
      </c>
      <c r="AT219" s="141" t="s">
        <v>73</v>
      </c>
      <c r="AU219" s="141" t="s">
        <v>74</v>
      </c>
      <c r="AY219" s="134" t="s">
        <v>128</v>
      </c>
      <c r="BK219" s="142">
        <f>SUM(BK220:BK231)</f>
        <v>0</v>
      </c>
    </row>
    <row r="220" spans="2:65" s="1" customFormat="1" ht="36" customHeight="1">
      <c r="B220" s="143"/>
      <c r="C220" s="144" t="s">
        <v>464</v>
      </c>
      <c r="D220" s="144" t="s">
        <v>130</v>
      </c>
      <c r="E220" s="145" t="s">
        <v>465</v>
      </c>
      <c r="F220" s="146" t="s">
        <v>466</v>
      </c>
      <c r="G220" s="147" t="s">
        <v>365</v>
      </c>
      <c r="H220" s="148">
        <v>1</v>
      </c>
      <c r="I220" s="149"/>
      <c r="J220" s="150">
        <f aca="true" t="shared" si="30" ref="J220:J231">ROUND(I220*H220,2)</f>
        <v>0</v>
      </c>
      <c r="K220" s="146" t="s">
        <v>1</v>
      </c>
      <c r="L220" s="28"/>
      <c r="M220" s="151" t="s">
        <v>1</v>
      </c>
      <c r="N220" s="152" t="s">
        <v>39</v>
      </c>
      <c r="P220" s="153">
        <f aca="true" t="shared" si="31" ref="P220:P231">O220*H220</f>
        <v>0</v>
      </c>
      <c r="Q220" s="153">
        <v>0</v>
      </c>
      <c r="R220" s="153">
        <f aca="true" t="shared" si="32" ref="R220:R231">Q220*H220</f>
        <v>0</v>
      </c>
      <c r="S220" s="153">
        <v>0</v>
      </c>
      <c r="T220" s="154">
        <f aca="true" t="shared" si="33" ref="T220:T231">S220*H220</f>
        <v>0</v>
      </c>
      <c r="AR220" s="155" t="s">
        <v>135</v>
      </c>
      <c r="AT220" s="155" t="s">
        <v>130</v>
      </c>
      <c r="AU220" s="155" t="s">
        <v>82</v>
      </c>
      <c r="AY220" s="13" t="s">
        <v>128</v>
      </c>
      <c r="BE220" s="156">
        <f aca="true" t="shared" si="34" ref="BE220:BE231">IF(N220="základní",J220,0)</f>
        <v>0</v>
      </c>
      <c r="BF220" s="156">
        <f aca="true" t="shared" si="35" ref="BF220:BF231">IF(N220="snížená",J220,0)</f>
        <v>0</v>
      </c>
      <c r="BG220" s="156">
        <f aca="true" t="shared" si="36" ref="BG220:BG231">IF(N220="zákl. přenesená",J220,0)</f>
        <v>0</v>
      </c>
      <c r="BH220" s="156">
        <f aca="true" t="shared" si="37" ref="BH220:BH231">IF(N220="sníž. přenesená",J220,0)</f>
        <v>0</v>
      </c>
      <c r="BI220" s="156">
        <f aca="true" t="shared" si="38" ref="BI220:BI231">IF(N220="nulová",J220,0)</f>
        <v>0</v>
      </c>
      <c r="BJ220" s="13" t="s">
        <v>82</v>
      </c>
      <c r="BK220" s="156">
        <f aca="true" t="shared" si="39" ref="BK220:BK231">ROUND(I220*H220,2)</f>
        <v>0</v>
      </c>
      <c r="BL220" s="13" t="s">
        <v>135</v>
      </c>
      <c r="BM220" s="155" t="s">
        <v>467</v>
      </c>
    </row>
    <row r="221" spans="2:65" s="1" customFormat="1" ht="48" customHeight="1">
      <c r="B221" s="143"/>
      <c r="C221" s="144" t="s">
        <v>468</v>
      </c>
      <c r="D221" s="144" t="s">
        <v>130</v>
      </c>
      <c r="E221" s="145" t="s">
        <v>469</v>
      </c>
      <c r="F221" s="146" t="s">
        <v>470</v>
      </c>
      <c r="G221" s="147" t="s">
        <v>365</v>
      </c>
      <c r="H221" s="148">
        <v>1</v>
      </c>
      <c r="I221" s="149"/>
      <c r="J221" s="150">
        <f t="shared" si="30"/>
        <v>0</v>
      </c>
      <c r="K221" s="146" t="s">
        <v>1</v>
      </c>
      <c r="L221" s="28"/>
      <c r="M221" s="151" t="s">
        <v>1</v>
      </c>
      <c r="N221" s="152" t="s">
        <v>39</v>
      </c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AR221" s="155" t="s">
        <v>135</v>
      </c>
      <c r="AT221" s="155" t="s">
        <v>130</v>
      </c>
      <c r="AU221" s="155" t="s">
        <v>82</v>
      </c>
      <c r="AY221" s="13" t="s">
        <v>128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3" t="s">
        <v>82</v>
      </c>
      <c r="BK221" s="156">
        <f t="shared" si="39"/>
        <v>0</v>
      </c>
      <c r="BL221" s="13" t="s">
        <v>135</v>
      </c>
      <c r="BM221" s="155" t="s">
        <v>471</v>
      </c>
    </row>
    <row r="222" spans="2:65" s="1" customFormat="1" ht="48" customHeight="1">
      <c r="B222" s="143"/>
      <c r="C222" s="144" t="s">
        <v>472</v>
      </c>
      <c r="D222" s="144" t="s">
        <v>130</v>
      </c>
      <c r="E222" s="145" t="s">
        <v>473</v>
      </c>
      <c r="F222" s="146" t="s">
        <v>474</v>
      </c>
      <c r="G222" s="147" t="s">
        <v>365</v>
      </c>
      <c r="H222" s="148">
        <v>1</v>
      </c>
      <c r="I222" s="149"/>
      <c r="J222" s="150">
        <f t="shared" si="30"/>
        <v>0</v>
      </c>
      <c r="K222" s="146" t="s">
        <v>1</v>
      </c>
      <c r="L222" s="28"/>
      <c r="M222" s="151" t="s">
        <v>1</v>
      </c>
      <c r="N222" s="152" t="s">
        <v>39</v>
      </c>
      <c r="P222" s="153">
        <f t="shared" si="31"/>
        <v>0</v>
      </c>
      <c r="Q222" s="153">
        <v>0</v>
      </c>
      <c r="R222" s="153">
        <f t="shared" si="32"/>
        <v>0</v>
      </c>
      <c r="S222" s="153">
        <v>0</v>
      </c>
      <c r="T222" s="154">
        <f t="shared" si="33"/>
        <v>0</v>
      </c>
      <c r="AR222" s="155" t="s">
        <v>135</v>
      </c>
      <c r="AT222" s="155" t="s">
        <v>130</v>
      </c>
      <c r="AU222" s="155" t="s">
        <v>82</v>
      </c>
      <c r="AY222" s="13" t="s">
        <v>128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13" t="s">
        <v>82</v>
      </c>
      <c r="BK222" s="156">
        <f t="shared" si="39"/>
        <v>0</v>
      </c>
      <c r="BL222" s="13" t="s">
        <v>135</v>
      </c>
      <c r="BM222" s="155" t="s">
        <v>475</v>
      </c>
    </row>
    <row r="223" spans="2:65" s="1" customFormat="1" ht="16.5" customHeight="1">
      <c r="B223" s="143"/>
      <c r="C223" s="144" t="s">
        <v>476</v>
      </c>
      <c r="D223" s="144" t="s">
        <v>130</v>
      </c>
      <c r="E223" s="145" t="s">
        <v>477</v>
      </c>
      <c r="F223" s="146" t="s">
        <v>478</v>
      </c>
      <c r="G223" s="147" t="s">
        <v>365</v>
      </c>
      <c r="H223" s="148">
        <v>3</v>
      </c>
      <c r="I223" s="149"/>
      <c r="J223" s="150">
        <f t="shared" si="30"/>
        <v>0</v>
      </c>
      <c r="K223" s="146" t="s">
        <v>1</v>
      </c>
      <c r="L223" s="28"/>
      <c r="M223" s="151" t="s">
        <v>1</v>
      </c>
      <c r="N223" s="152" t="s">
        <v>39</v>
      </c>
      <c r="P223" s="153">
        <f t="shared" si="31"/>
        <v>0</v>
      </c>
      <c r="Q223" s="153">
        <v>0</v>
      </c>
      <c r="R223" s="153">
        <f t="shared" si="32"/>
        <v>0</v>
      </c>
      <c r="S223" s="153">
        <v>0</v>
      </c>
      <c r="T223" s="154">
        <f t="shared" si="33"/>
        <v>0</v>
      </c>
      <c r="AR223" s="155" t="s">
        <v>135</v>
      </c>
      <c r="AT223" s="155" t="s">
        <v>130</v>
      </c>
      <c r="AU223" s="155" t="s">
        <v>82</v>
      </c>
      <c r="AY223" s="13" t="s">
        <v>128</v>
      </c>
      <c r="BE223" s="156">
        <f t="shared" si="34"/>
        <v>0</v>
      </c>
      <c r="BF223" s="156">
        <f t="shared" si="35"/>
        <v>0</v>
      </c>
      <c r="BG223" s="156">
        <f t="shared" si="36"/>
        <v>0</v>
      </c>
      <c r="BH223" s="156">
        <f t="shared" si="37"/>
        <v>0</v>
      </c>
      <c r="BI223" s="156">
        <f t="shared" si="38"/>
        <v>0</v>
      </c>
      <c r="BJ223" s="13" t="s">
        <v>82</v>
      </c>
      <c r="BK223" s="156">
        <f t="shared" si="39"/>
        <v>0</v>
      </c>
      <c r="BL223" s="13" t="s">
        <v>135</v>
      </c>
      <c r="BM223" s="155" t="s">
        <v>479</v>
      </c>
    </row>
    <row r="224" spans="2:65" s="1" customFormat="1" ht="24" customHeight="1">
      <c r="B224" s="143"/>
      <c r="C224" s="144" t="s">
        <v>480</v>
      </c>
      <c r="D224" s="144" t="s">
        <v>130</v>
      </c>
      <c r="E224" s="145" t="s">
        <v>481</v>
      </c>
      <c r="F224" s="146" t="s">
        <v>482</v>
      </c>
      <c r="G224" s="147" t="s">
        <v>365</v>
      </c>
      <c r="H224" s="148">
        <v>3</v>
      </c>
      <c r="I224" s="149"/>
      <c r="J224" s="150">
        <f t="shared" si="30"/>
        <v>0</v>
      </c>
      <c r="K224" s="146" t="s">
        <v>1</v>
      </c>
      <c r="L224" s="28"/>
      <c r="M224" s="151" t="s">
        <v>1</v>
      </c>
      <c r="N224" s="152" t="s">
        <v>39</v>
      </c>
      <c r="P224" s="153">
        <f t="shared" si="31"/>
        <v>0</v>
      </c>
      <c r="Q224" s="153">
        <v>0</v>
      </c>
      <c r="R224" s="153">
        <f t="shared" si="32"/>
        <v>0</v>
      </c>
      <c r="S224" s="153">
        <v>0</v>
      </c>
      <c r="T224" s="154">
        <f t="shared" si="33"/>
        <v>0</v>
      </c>
      <c r="AR224" s="155" t="s">
        <v>135</v>
      </c>
      <c r="AT224" s="155" t="s">
        <v>130</v>
      </c>
      <c r="AU224" s="155" t="s">
        <v>82</v>
      </c>
      <c r="AY224" s="13" t="s">
        <v>128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13" t="s">
        <v>82</v>
      </c>
      <c r="BK224" s="156">
        <f t="shared" si="39"/>
        <v>0</v>
      </c>
      <c r="BL224" s="13" t="s">
        <v>135</v>
      </c>
      <c r="BM224" s="155" t="s">
        <v>483</v>
      </c>
    </row>
    <row r="225" spans="2:65" s="1" customFormat="1" ht="24" customHeight="1">
      <c r="B225" s="143"/>
      <c r="C225" s="144" t="s">
        <v>484</v>
      </c>
      <c r="D225" s="144" t="s">
        <v>130</v>
      </c>
      <c r="E225" s="145" t="s">
        <v>485</v>
      </c>
      <c r="F225" s="146" t="s">
        <v>486</v>
      </c>
      <c r="G225" s="147" t="s">
        <v>150</v>
      </c>
      <c r="H225" s="148">
        <v>61.85</v>
      </c>
      <c r="I225" s="149"/>
      <c r="J225" s="150">
        <f t="shared" si="30"/>
        <v>0</v>
      </c>
      <c r="K225" s="146" t="s">
        <v>1</v>
      </c>
      <c r="L225" s="28"/>
      <c r="M225" s="151" t="s">
        <v>1</v>
      </c>
      <c r="N225" s="152" t="s">
        <v>39</v>
      </c>
      <c r="P225" s="153">
        <f t="shared" si="31"/>
        <v>0</v>
      </c>
      <c r="Q225" s="153">
        <v>0</v>
      </c>
      <c r="R225" s="153">
        <f t="shared" si="32"/>
        <v>0</v>
      </c>
      <c r="S225" s="153">
        <v>0</v>
      </c>
      <c r="T225" s="154">
        <f t="shared" si="33"/>
        <v>0</v>
      </c>
      <c r="AR225" s="155" t="s">
        <v>135</v>
      </c>
      <c r="AT225" s="155" t="s">
        <v>130</v>
      </c>
      <c r="AU225" s="155" t="s">
        <v>82</v>
      </c>
      <c r="AY225" s="13" t="s">
        <v>128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3" t="s">
        <v>82</v>
      </c>
      <c r="BK225" s="156">
        <f t="shared" si="39"/>
        <v>0</v>
      </c>
      <c r="BL225" s="13" t="s">
        <v>135</v>
      </c>
      <c r="BM225" s="155" t="s">
        <v>487</v>
      </c>
    </row>
    <row r="226" spans="2:65" s="1" customFormat="1" ht="24" customHeight="1">
      <c r="B226" s="143"/>
      <c r="C226" s="144" t="s">
        <v>488</v>
      </c>
      <c r="D226" s="144" t="s">
        <v>130</v>
      </c>
      <c r="E226" s="145" t="s">
        <v>489</v>
      </c>
      <c r="F226" s="146" t="s">
        <v>490</v>
      </c>
      <c r="G226" s="147" t="s">
        <v>150</v>
      </c>
      <c r="H226" s="148">
        <v>61.85</v>
      </c>
      <c r="I226" s="149"/>
      <c r="J226" s="150">
        <f t="shared" si="30"/>
        <v>0</v>
      </c>
      <c r="K226" s="146" t="s">
        <v>1</v>
      </c>
      <c r="L226" s="28"/>
      <c r="M226" s="151" t="s">
        <v>1</v>
      </c>
      <c r="N226" s="152" t="s">
        <v>39</v>
      </c>
      <c r="P226" s="153">
        <f t="shared" si="31"/>
        <v>0</v>
      </c>
      <c r="Q226" s="153">
        <v>0</v>
      </c>
      <c r="R226" s="153">
        <f t="shared" si="32"/>
        <v>0</v>
      </c>
      <c r="S226" s="153">
        <v>0</v>
      </c>
      <c r="T226" s="154">
        <f t="shared" si="33"/>
        <v>0</v>
      </c>
      <c r="AR226" s="155" t="s">
        <v>135</v>
      </c>
      <c r="AT226" s="155" t="s">
        <v>130</v>
      </c>
      <c r="AU226" s="155" t="s">
        <v>82</v>
      </c>
      <c r="AY226" s="13" t="s">
        <v>128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3" t="s">
        <v>82</v>
      </c>
      <c r="BK226" s="156">
        <f t="shared" si="39"/>
        <v>0</v>
      </c>
      <c r="BL226" s="13" t="s">
        <v>135</v>
      </c>
      <c r="BM226" s="155" t="s">
        <v>491</v>
      </c>
    </row>
    <row r="227" spans="2:65" s="1" customFormat="1" ht="24" customHeight="1">
      <c r="B227" s="143"/>
      <c r="C227" s="144" t="s">
        <v>492</v>
      </c>
      <c r="D227" s="144" t="s">
        <v>130</v>
      </c>
      <c r="E227" s="145" t="s">
        <v>493</v>
      </c>
      <c r="F227" s="146" t="s">
        <v>494</v>
      </c>
      <c r="G227" s="147" t="s">
        <v>133</v>
      </c>
      <c r="H227" s="148">
        <v>1.2</v>
      </c>
      <c r="I227" s="149"/>
      <c r="J227" s="150">
        <f t="shared" si="30"/>
        <v>0</v>
      </c>
      <c r="K227" s="146" t="s">
        <v>1</v>
      </c>
      <c r="L227" s="28"/>
      <c r="M227" s="151" t="s">
        <v>1</v>
      </c>
      <c r="N227" s="152" t="s">
        <v>39</v>
      </c>
      <c r="P227" s="153">
        <f t="shared" si="31"/>
        <v>0</v>
      </c>
      <c r="Q227" s="153">
        <v>0</v>
      </c>
      <c r="R227" s="153">
        <f t="shared" si="32"/>
        <v>0</v>
      </c>
      <c r="S227" s="153">
        <v>0</v>
      </c>
      <c r="T227" s="154">
        <f t="shared" si="33"/>
        <v>0</v>
      </c>
      <c r="AR227" s="155" t="s">
        <v>135</v>
      </c>
      <c r="AT227" s="155" t="s">
        <v>130</v>
      </c>
      <c r="AU227" s="155" t="s">
        <v>82</v>
      </c>
      <c r="AY227" s="13" t="s">
        <v>128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3" t="s">
        <v>82</v>
      </c>
      <c r="BK227" s="156">
        <f t="shared" si="39"/>
        <v>0</v>
      </c>
      <c r="BL227" s="13" t="s">
        <v>135</v>
      </c>
      <c r="BM227" s="155" t="s">
        <v>495</v>
      </c>
    </row>
    <row r="228" spans="2:65" s="1" customFormat="1" ht="36" customHeight="1">
      <c r="B228" s="143"/>
      <c r="C228" s="144" t="s">
        <v>496</v>
      </c>
      <c r="D228" s="144" t="s">
        <v>130</v>
      </c>
      <c r="E228" s="145" t="s">
        <v>497</v>
      </c>
      <c r="F228" s="146" t="s">
        <v>498</v>
      </c>
      <c r="G228" s="147" t="s">
        <v>133</v>
      </c>
      <c r="H228" s="148">
        <v>1.2</v>
      </c>
      <c r="I228" s="149"/>
      <c r="J228" s="150">
        <f t="shared" si="30"/>
        <v>0</v>
      </c>
      <c r="K228" s="146" t="s">
        <v>1</v>
      </c>
      <c r="L228" s="28"/>
      <c r="M228" s="151" t="s">
        <v>1</v>
      </c>
      <c r="N228" s="152" t="s">
        <v>39</v>
      </c>
      <c r="P228" s="153">
        <f t="shared" si="31"/>
        <v>0</v>
      </c>
      <c r="Q228" s="153">
        <v>0</v>
      </c>
      <c r="R228" s="153">
        <f t="shared" si="32"/>
        <v>0</v>
      </c>
      <c r="S228" s="153">
        <v>0</v>
      </c>
      <c r="T228" s="154">
        <f t="shared" si="33"/>
        <v>0</v>
      </c>
      <c r="AR228" s="155" t="s">
        <v>135</v>
      </c>
      <c r="AT228" s="155" t="s">
        <v>130</v>
      </c>
      <c r="AU228" s="155" t="s">
        <v>82</v>
      </c>
      <c r="AY228" s="13" t="s">
        <v>128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13" t="s">
        <v>82</v>
      </c>
      <c r="BK228" s="156">
        <f t="shared" si="39"/>
        <v>0</v>
      </c>
      <c r="BL228" s="13" t="s">
        <v>135</v>
      </c>
      <c r="BM228" s="155" t="s">
        <v>499</v>
      </c>
    </row>
    <row r="229" spans="2:65" s="1" customFormat="1" ht="24" customHeight="1">
      <c r="B229" s="143"/>
      <c r="C229" s="144" t="s">
        <v>500</v>
      </c>
      <c r="D229" s="144" t="s">
        <v>130</v>
      </c>
      <c r="E229" s="145" t="s">
        <v>501</v>
      </c>
      <c r="F229" s="146" t="s">
        <v>502</v>
      </c>
      <c r="G229" s="147" t="s">
        <v>150</v>
      </c>
      <c r="H229" s="148">
        <v>61.85</v>
      </c>
      <c r="I229" s="149"/>
      <c r="J229" s="150">
        <f t="shared" si="30"/>
        <v>0</v>
      </c>
      <c r="K229" s="146" t="s">
        <v>1</v>
      </c>
      <c r="L229" s="28"/>
      <c r="M229" s="151" t="s">
        <v>1</v>
      </c>
      <c r="N229" s="152" t="s">
        <v>39</v>
      </c>
      <c r="P229" s="153">
        <f t="shared" si="31"/>
        <v>0</v>
      </c>
      <c r="Q229" s="153">
        <v>0</v>
      </c>
      <c r="R229" s="153">
        <f t="shared" si="32"/>
        <v>0</v>
      </c>
      <c r="S229" s="153">
        <v>0</v>
      </c>
      <c r="T229" s="154">
        <f t="shared" si="33"/>
        <v>0</v>
      </c>
      <c r="AR229" s="155" t="s">
        <v>135</v>
      </c>
      <c r="AT229" s="155" t="s">
        <v>130</v>
      </c>
      <c r="AU229" s="155" t="s">
        <v>82</v>
      </c>
      <c r="AY229" s="13" t="s">
        <v>128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13" t="s">
        <v>82</v>
      </c>
      <c r="BK229" s="156">
        <f t="shared" si="39"/>
        <v>0</v>
      </c>
      <c r="BL229" s="13" t="s">
        <v>135</v>
      </c>
      <c r="BM229" s="155" t="s">
        <v>503</v>
      </c>
    </row>
    <row r="230" spans="2:65" s="1" customFormat="1" ht="24" customHeight="1">
      <c r="B230" s="143"/>
      <c r="C230" s="144" t="s">
        <v>504</v>
      </c>
      <c r="D230" s="144" t="s">
        <v>130</v>
      </c>
      <c r="E230" s="145" t="s">
        <v>505</v>
      </c>
      <c r="F230" s="146" t="s">
        <v>506</v>
      </c>
      <c r="G230" s="147" t="s">
        <v>133</v>
      </c>
      <c r="H230" s="148">
        <v>1.2</v>
      </c>
      <c r="I230" s="149"/>
      <c r="J230" s="150">
        <f t="shared" si="30"/>
        <v>0</v>
      </c>
      <c r="K230" s="146" t="s">
        <v>1</v>
      </c>
      <c r="L230" s="28"/>
      <c r="M230" s="151" t="s">
        <v>1</v>
      </c>
      <c r="N230" s="152" t="s">
        <v>39</v>
      </c>
      <c r="P230" s="153">
        <f t="shared" si="31"/>
        <v>0</v>
      </c>
      <c r="Q230" s="153">
        <v>0</v>
      </c>
      <c r="R230" s="153">
        <f t="shared" si="32"/>
        <v>0</v>
      </c>
      <c r="S230" s="153">
        <v>0</v>
      </c>
      <c r="T230" s="154">
        <f t="shared" si="33"/>
        <v>0</v>
      </c>
      <c r="AR230" s="155" t="s">
        <v>135</v>
      </c>
      <c r="AT230" s="155" t="s">
        <v>130</v>
      </c>
      <c r="AU230" s="155" t="s">
        <v>82</v>
      </c>
      <c r="AY230" s="13" t="s">
        <v>128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13" t="s">
        <v>82</v>
      </c>
      <c r="BK230" s="156">
        <f t="shared" si="39"/>
        <v>0</v>
      </c>
      <c r="BL230" s="13" t="s">
        <v>135</v>
      </c>
      <c r="BM230" s="155" t="s">
        <v>507</v>
      </c>
    </row>
    <row r="231" spans="2:65" s="1" customFormat="1" ht="24" customHeight="1">
      <c r="B231" s="143"/>
      <c r="C231" s="144" t="s">
        <v>508</v>
      </c>
      <c r="D231" s="144" t="s">
        <v>130</v>
      </c>
      <c r="E231" s="145" t="s">
        <v>509</v>
      </c>
      <c r="F231" s="146" t="s">
        <v>510</v>
      </c>
      <c r="G231" s="147" t="s">
        <v>150</v>
      </c>
      <c r="H231" s="148">
        <v>31.6</v>
      </c>
      <c r="I231" s="149"/>
      <c r="J231" s="150">
        <f t="shared" si="30"/>
        <v>0</v>
      </c>
      <c r="K231" s="146" t="s">
        <v>1</v>
      </c>
      <c r="L231" s="28"/>
      <c r="M231" s="151" t="s">
        <v>1</v>
      </c>
      <c r="N231" s="152" t="s">
        <v>39</v>
      </c>
      <c r="P231" s="153">
        <f t="shared" si="31"/>
        <v>0</v>
      </c>
      <c r="Q231" s="153">
        <v>0</v>
      </c>
      <c r="R231" s="153">
        <f t="shared" si="32"/>
        <v>0</v>
      </c>
      <c r="S231" s="153">
        <v>0</v>
      </c>
      <c r="T231" s="154">
        <f t="shared" si="33"/>
        <v>0</v>
      </c>
      <c r="AR231" s="155" t="s">
        <v>135</v>
      </c>
      <c r="AT231" s="155" t="s">
        <v>130</v>
      </c>
      <c r="AU231" s="155" t="s">
        <v>82</v>
      </c>
      <c r="AY231" s="13" t="s">
        <v>128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3" t="s">
        <v>82</v>
      </c>
      <c r="BK231" s="156">
        <f t="shared" si="39"/>
        <v>0</v>
      </c>
      <c r="BL231" s="13" t="s">
        <v>135</v>
      </c>
      <c r="BM231" s="155" t="s">
        <v>511</v>
      </c>
    </row>
    <row r="232" spans="2:63" s="11" customFormat="1" ht="25.9" customHeight="1">
      <c r="B232" s="133"/>
      <c r="D232" s="134" t="s">
        <v>73</v>
      </c>
      <c r="E232" s="135" t="s">
        <v>512</v>
      </c>
      <c r="F232" s="135" t="s">
        <v>513</v>
      </c>
      <c r="I232" s="136"/>
      <c r="J232" s="137">
        <f>BK232</f>
        <v>0</v>
      </c>
      <c r="L232" s="133"/>
      <c r="M232" s="138"/>
      <c r="P232" s="139">
        <f>P233</f>
        <v>0</v>
      </c>
      <c r="R232" s="139">
        <f>R233</f>
        <v>0</v>
      </c>
      <c r="T232" s="140">
        <f>T233</f>
        <v>0</v>
      </c>
      <c r="AR232" s="134" t="s">
        <v>82</v>
      </c>
      <c r="AT232" s="141" t="s">
        <v>73</v>
      </c>
      <c r="AU232" s="141" t="s">
        <v>74</v>
      </c>
      <c r="AY232" s="134" t="s">
        <v>128</v>
      </c>
      <c r="BK232" s="142">
        <f>BK233</f>
        <v>0</v>
      </c>
    </row>
    <row r="233" spans="2:65" s="1" customFormat="1" ht="36" customHeight="1">
      <c r="B233" s="143"/>
      <c r="C233" s="144" t="s">
        <v>514</v>
      </c>
      <c r="D233" s="144" t="s">
        <v>130</v>
      </c>
      <c r="E233" s="145" t="s">
        <v>515</v>
      </c>
      <c r="F233" s="146" t="s">
        <v>516</v>
      </c>
      <c r="G233" s="147" t="s">
        <v>365</v>
      </c>
      <c r="H233" s="148">
        <v>1</v>
      </c>
      <c r="I233" s="149"/>
      <c r="J233" s="150">
        <f>ROUND(I233*H233,2)</f>
        <v>0</v>
      </c>
      <c r="K233" s="146" t="s">
        <v>1</v>
      </c>
      <c r="L233" s="28"/>
      <c r="M233" s="151" t="s">
        <v>1</v>
      </c>
      <c r="N233" s="152" t="s">
        <v>39</v>
      </c>
      <c r="P233" s="153">
        <f>O233*H233</f>
        <v>0</v>
      </c>
      <c r="Q233" s="153">
        <v>0</v>
      </c>
      <c r="R233" s="153">
        <f>Q233*H233</f>
        <v>0</v>
      </c>
      <c r="S233" s="153">
        <v>0</v>
      </c>
      <c r="T233" s="154">
        <f>S233*H233</f>
        <v>0</v>
      </c>
      <c r="AR233" s="155" t="s">
        <v>135</v>
      </c>
      <c r="AT233" s="155" t="s">
        <v>130</v>
      </c>
      <c r="AU233" s="155" t="s">
        <v>82</v>
      </c>
      <c r="AY233" s="13" t="s">
        <v>128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3" t="s">
        <v>82</v>
      </c>
      <c r="BK233" s="156">
        <f>ROUND(I233*H233,2)</f>
        <v>0</v>
      </c>
      <c r="BL233" s="13" t="s">
        <v>135</v>
      </c>
      <c r="BM233" s="155" t="s">
        <v>517</v>
      </c>
    </row>
    <row r="234" spans="2:63" s="11" customFormat="1" ht="25.9" customHeight="1">
      <c r="B234" s="133"/>
      <c r="D234" s="134" t="s">
        <v>73</v>
      </c>
      <c r="E234" s="135" t="s">
        <v>518</v>
      </c>
      <c r="F234" s="135" t="s">
        <v>519</v>
      </c>
      <c r="I234" s="136"/>
      <c r="J234" s="137">
        <f>BK234</f>
        <v>0</v>
      </c>
      <c r="L234" s="133"/>
      <c r="M234" s="138"/>
      <c r="P234" s="139">
        <f>SUM(P235:P237)</f>
        <v>0</v>
      </c>
      <c r="R234" s="139">
        <f>SUM(R235:R237)</f>
        <v>0</v>
      </c>
      <c r="T234" s="140">
        <f>SUM(T235:T237)</f>
        <v>0</v>
      </c>
      <c r="AR234" s="134" t="s">
        <v>82</v>
      </c>
      <c r="AT234" s="141" t="s">
        <v>73</v>
      </c>
      <c r="AU234" s="141" t="s">
        <v>74</v>
      </c>
      <c r="AY234" s="134" t="s">
        <v>128</v>
      </c>
      <c r="BK234" s="142">
        <f>SUM(BK235:BK237)</f>
        <v>0</v>
      </c>
    </row>
    <row r="235" spans="2:65" s="1" customFormat="1" ht="24" customHeight="1">
      <c r="B235" s="143"/>
      <c r="C235" s="144" t="s">
        <v>520</v>
      </c>
      <c r="D235" s="144" t="s">
        <v>130</v>
      </c>
      <c r="E235" s="145" t="s">
        <v>521</v>
      </c>
      <c r="F235" s="146" t="s">
        <v>522</v>
      </c>
      <c r="G235" s="147" t="s">
        <v>133</v>
      </c>
      <c r="H235" s="148">
        <v>18.72</v>
      </c>
      <c r="I235" s="149"/>
      <c r="J235" s="150">
        <f>ROUND(I235*H235,2)</f>
        <v>0</v>
      </c>
      <c r="K235" s="146" t="s">
        <v>1</v>
      </c>
      <c r="L235" s="28"/>
      <c r="M235" s="151" t="s">
        <v>1</v>
      </c>
      <c r="N235" s="152" t="s">
        <v>39</v>
      </c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AR235" s="155" t="s">
        <v>135</v>
      </c>
      <c r="AT235" s="155" t="s">
        <v>130</v>
      </c>
      <c r="AU235" s="155" t="s">
        <v>82</v>
      </c>
      <c r="AY235" s="13" t="s">
        <v>128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3" t="s">
        <v>82</v>
      </c>
      <c r="BK235" s="156">
        <f>ROUND(I235*H235,2)</f>
        <v>0</v>
      </c>
      <c r="BL235" s="13" t="s">
        <v>135</v>
      </c>
      <c r="BM235" s="155" t="s">
        <v>523</v>
      </c>
    </row>
    <row r="236" spans="2:65" s="1" customFormat="1" ht="36" customHeight="1">
      <c r="B236" s="143"/>
      <c r="C236" s="144" t="s">
        <v>524</v>
      </c>
      <c r="D236" s="144" t="s">
        <v>130</v>
      </c>
      <c r="E236" s="145" t="s">
        <v>525</v>
      </c>
      <c r="F236" s="146" t="s">
        <v>526</v>
      </c>
      <c r="G236" s="147" t="s">
        <v>133</v>
      </c>
      <c r="H236" s="148">
        <v>250.6</v>
      </c>
      <c r="I236" s="149"/>
      <c r="J236" s="150">
        <f>ROUND(I236*H236,2)</f>
        <v>0</v>
      </c>
      <c r="K236" s="146" t="s">
        <v>1</v>
      </c>
      <c r="L236" s="28"/>
      <c r="M236" s="151" t="s">
        <v>1</v>
      </c>
      <c r="N236" s="152" t="s">
        <v>39</v>
      </c>
      <c r="P236" s="153">
        <f>O236*H236</f>
        <v>0</v>
      </c>
      <c r="Q236" s="153">
        <v>0</v>
      </c>
      <c r="R236" s="153">
        <f>Q236*H236</f>
        <v>0</v>
      </c>
      <c r="S236" s="153">
        <v>0</v>
      </c>
      <c r="T236" s="154">
        <f>S236*H236</f>
        <v>0</v>
      </c>
      <c r="AR236" s="155" t="s">
        <v>135</v>
      </c>
      <c r="AT236" s="155" t="s">
        <v>130</v>
      </c>
      <c r="AU236" s="155" t="s">
        <v>82</v>
      </c>
      <c r="AY236" s="13" t="s">
        <v>128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3" t="s">
        <v>82</v>
      </c>
      <c r="BK236" s="156">
        <f>ROUND(I236*H236,2)</f>
        <v>0</v>
      </c>
      <c r="BL236" s="13" t="s">
        <v>135</v>
      </c>
      <c r="BM236" s="155" t="s">
        <v>527</v>
      </c>
    </row>
    <row r="237" spans="2:65" s="1" customFormat="1" ht="24" customHeight="1">
      <c r="B237" s="143"/>
      <c r="C237" s="144" t="s">
        <v>528</v>
      </c>
      <c r="D237" s="144" t="s">
        <v>130</v>
      </c>
      <c r="E237" s="145" t="s">
        <v>529</v>
      </c>
      <c r="F237" s="146" t="s">
        <v>530</v>
      </c>
      <c r="G237" s="147" t="s">
        <v>233</v>
      </c>
      <c r="H237" s="148">
        <v>96.955</v>
      </c>
      <c r="I237" s="149"/>
      <c r="J237" s="150">
        <f>ROUND(I237*H237,2)</f>
        <v>0</v>
      </c>
      <c r="K237" s="146" t="s">
        <v>1</v>
      </c>
      <c r="L237" s="28"/>
      <c r="M237" s="151" t="s">
        <v>1</v>
      </c>
      <c r="N237" s="152" t="s">
        <v>39</v>
      </c>
      <c r="P237" s="153">
        <f>O237*H237</f>
        <v>0</v>
      </c>
      <c r="Q237" s="153">
        <v>0</v>
      </c>
      <c r="R237" s="153">
        <f>Q237*H237</f>
        <v>0</v>
      </c>
      <c r="S237" s="153">
        <v>0</v>
      </c>
      <c r="T237" s="154">
        <f>S237*H237</f>
        <v>0</v>
      </c>
      <c r="AR237" s="155" t="s">
        <v>135</v>
      </c>
      <c r="AT237" s="155" t="s">
        <v>130</v>
      </c>
      <c r="AU237" s="155" t="s">
        <v>82</v>
      </c>
      <c r="AY237" s="13" t="s">
        <v>128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3" t="s">
        <v>82</v>
      </c>
      <c r="BK237" s="156">
        <f>ROUND(I237*H237,2)</f>
        <v>0</v>
      </c>
      <c r="BL237" s="13" t="s">
        <v>135</v>
      </c>
      <c r="BM237" s="155" t="s">
        <v>531</v>
      </c>
    </row>
    <row r="238" spans="2:63" s="11" customFormat="1" ht="25.9" customHeight="1">
      <c r="B238" s="133"/>
      <c r="D238" s="134" t="s">
        <v>73</v>
      </c>
      <c r="E238" s="135" t="s">
        <v>532</v>
      </c>
      <c r="F238" s="135" t="s">
        <v>533</v>
      </c>
      <c r="I238" s="136"/>
      <c r="J238" s="137">
        <f>BK238</f>
        <v>0</v>
      </c>
      <c r="L238" s="133"/>
      <c r="M238" s="138"/>
      <c r="P238" s="139">
        <f>SUM(P239:P241)</f>
        <v>0</v>
      </c>
      <c r="R238" s="139">
        <f>SUM(R239:R241)</f>
        <v>0</v>
      </c>
      <c r="T238" s="140">
        <f>SUM(T239:T241)</f>
        <v>0</v>
      </c>
      <c r="AR238" s="134" t="s">
        <v>82</v>
      </c>
      <c r="AT238" s="141" t="s">
        <v>73</v>
      </c>
      <c r="AU238" s="141" t="s">
        <v>74</v>
      </c>
      <c r="AY238" s="134" t="s">
        <v>128</v>
      </c>
      <c r="BK238" s="142">
        <f>SUM(BK239:BK241)</f>
        <v>0</v>
      </c>
    </row>
    <row r="239" spans="2:65" s="1" customFormat="1" ht="36" customHeight="1">
      <c r="B239" s="143"/>
      <c r="C239" s="144" t="s">
        <v>534</v>
      </c>
      <c r="D239" s="144" t="s">
        <v>130</v>
      </c>
      <c r="E239" s="145" t="s">
        <v>535</v>
      </c>
      <c r="F239" s="146" t="s">
        <v>536</v>
      </c>
      <c r="G239" s="147" t="s">
        <v>133</v>
      </c>
      <c r="H239" s="148">
        <v>268.1</v>
      </c>
      <c r="I239" s="149"/>
      <c r="J239" s="150">
        <f>ROUND(I239*H239,2)</f>
        <v>0</v>
      </c>
      <c r="K239" s="146" t="s">
        <v>1</v>
      </c>
      <c r="L239" s="28"/>
      <c r="M239" s="151" t="s">
        <v>1</v>
      </c>
      <c r="N239" s="152" t="s">
        <v>39</v>
      </c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AR239" s="155" t="s">
        <v>135</v>
      </c>
      <c r="AT239" s="155" t="s">
        <v>130</v>
      </c>
      <c r="AU239" s="155" t="s">
        <v>82</v>
      </c>
      <c r="AY239" s="13" t="s">
        <v>128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3" t="s">
        <v>82</v>
      </c>
      <c r="BK239" s="156">
        <f>ROUND(I239*H239,2)</f>
        <v>0</v>
      </c>
      <c r="BL239" s="13" t="s">
        <v>135</v>
      </c>
      <c r="BM239" s="155" t="s">
        <v>537</v>
      </c>
    </row>
    <row r="240" spans="2:65" s="1" customFormat="1" ht="36" customHeight="1">
      <c r="B240" s="143"/>
      <c r="C240" s="144" t="s">
        <v>538</v>
      </c>
      <c r="D240" s="144" t="s">
        <v>130</v>
      </c>
      <c r="E240" s="145" t="s">
        <v>539</v>
      </c>
      <c r="F240" s="146" t="s">
        <v>540</v>
      </c>
      <c r="G240" s="147" t="s">
        <v>133</v>
      </c>
      <c r="H240" s="148">
        <v>268.1</v>
      </c>
      <c r="I240" s="149"/>
      <c r="J240" s="150">
        <f>ROUND(I240*H240,2)</f>
        <v>0</v>
      </c>
      <c r="K240" s="146" t="s">
        <v>1</v>
      </c>
      <c r="L240" s="28"/>
      <c r="M240" s="151" t="s">
        <v>1</v>
      </c>
      <c r="N240" s="152" t="s">
        <v>39</v>
      </c>
      <c r="P240" s="153">
        <f>O240*H240</f>
        <v>0</v>
      </c>
      <c r="Q240" s="153">
        <v>0</v>
      </c>
      <c r="R240" s="153">
        <f>Q240*H240</f>
        <v>0</v>
      </c>
      <c r="S240" s="153">
        <v>0</v>
      </c>
      <c r="T240" s="154">
        <f>S240*H240</f>
        <v>0</v>
      </c>
      <c r="AR240" s="155" t="s">
        <v>135</v>
      </c>
      <c r="AT240" s="155" t="s">
        <v>130</v>
      </c>
      <c r="AU240" s="155" t="s">
        <v>82</v>
      </c>
      <c r="AY240" s="13" t="s">
        <v>128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3" t="s">
        <v>82</v>
      </c>
      <c r="BK240" s="156">
        <f>ROUND(I240*H240,2)</f>
        <v>0</v>
      </c>
      <c r="BL240" s="13" t="s">
        <v>135</v>
      </c>
      <c r="BM240" s="155" t="s">
        <v>541</v>
      </c>
    </row>
    <row r="241" spans="2:65" s="1" customFormat="1" ht="24" customHeight="1">
      <c r="B241" s="143"/>
      <c r="C241" s="144" t="s">
        <v>542</v>
      </c>
      <c r="D241" s="144" t="s">
        <v>130</v>
      </c>
      <c r="E241" s="145" t="s">
        <v>543</v>
      </c>
      <c r="F241" s="146" t="s">
        <v>544</v>
      </c>
      <c r="G241" s="147" t="s">
        <v>233</v>
      </c>
      <c r="H241" s="148">
        <v>67.025</v>
      </c>
      <c r="I241" s="149"/>
      <c r="J241" s="150">
        <f>ROUND(I241*H241,2)</f>
        <v>0</v>
      </c>
      <c r="K241" s="146" t="s">
        <v>1</v>
      </c>
      <c r="L241" s="28"/>
      <c r="M241" s="151" t="s">
        <v>1</v>
      </c>
      <c r="N241" s="152" t="s">
        <v>39</v>
      </c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AR241" s="155" t="s">
        <v>135</v>
      </c>
      <c r="AT241" s="155" t="s">
        <v>130</v>
      </c>
      <c r="AU241" s="155" t="s">
        <v>82</v>
      </c>
      <c r="AY241" s="13" t="s">
        <v>128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3" t="s">
        <v>82</v>
      </c>
      <c r="BK241" s="156">
        <f>ROUND(I241*H241,2)</f>
        <v>0</v>
      </c>
      <c r="BL241" s="13" t="s">
        <v>135</v>
      </c>
      <c r="BM241" s="155" t="s">
        <v>545</v>
      </c>
    </row>
    <row r="242" spans="2:63" s="11" customFormat="1" ht="25.9" customHeight="1">
      <c r="B242" s="133"/>
      <c r="D242" s="134" t="s">
        <v>73</v>
      </c>
      <c r="E242" s="135" t="s">
        <v>546</v>
      </c>
      <c r="F242" s="135" t="s">
        <v>547</v>
      </c>
      <c r="I242" s="136"/>
      <c r="J242" s="137">
        <f>BK242</f>
        <v>0</v>
      </c>
      <c r="L242" s="133"/>
      <c r="M242" s="138"/>
      <c r="P242" s="139">
        <f>P243</f>
        <v>0</v>
      </c>
      <c r="R242" s="139">
        <f>R243</f>
        <v>0</v>
      </c>
      <c r="T242" s="140">
        <f>T243</f>
        <v>0</v>
      </c>
      <c r="AR242" s="134" t="s">
        <v>82</v>
      </c>
      <c r="AT242" s="141" t="s">
        <v>73</v>
      </c>
      <c r="AU242" s="141" t="s">
        <v>74</v>
      </c>
      <c r="AY242" s="134" t="s">
        <v>128</v>
      </c>
      <c r="BK242" s="142">
        <f>BK243</f>
        <v>0</v>
      </c>
    </row>
    <row r="243" spans="2:65" s="1" customFormat="1" ht="36" customHeight="1">
      <c r="B243" s="143"/>
      <c r="C243" s="144" t="s">
        <v>548</v>
      </c>
      <c r="D243" s="144" t="s">
        <v>130</v>
      </c>
      <c r="E243" s="145" t="s">
        <v>549</v>
      </c>
      <c r="F243" s="146" t="s">
        <v>550</v>
      </c>
      <c r="G243" s="147" t="s">
        <v>150</v>
      </c>
      <c r="H243" s="148">
        <v>28.5</v>
      </c>
      <c r="I243" s="149"/>
      <c r="J243" s="150">
        <f>ROUND(I243*H243,2)</f>
        <v>0</v>
      </c>
      <c r="K243" s="146" t="s">
        <v>1</v>
      </c>
      <c r="L243" s="28"/>
      <c r="M243" s="151" t="s">
        <v>1</v>
      </c>
      <c r="N243" s="152" t="s">
        <v>39</v>
      </c>
      <c r="P243" s="153">
        <f>O243*H243</f>
        <v>0</v>
      </c>
      <c r="Q243" s="153">
        <v>0</v>
      </c>
      <c r="R243" s="153">
        <f>Q243*H243</f>
        <v>0</v>
      </c>
      <c r="S243" s="153">
        <v>0</v>
      </c>
      <c r="T243" s="154">
        <f>S243*H243</f>
        <v>0</v>
      </c>
      <c r="AR243" s="155" t="s">
        <v>135</v>
      </c>
      <c r="AT243" s="155" t="s">
        <v>130</v>
      </c>
      <c r="AU243" s="155" t="s">
        <v>82</v>
      </c>
      <c r="AY243" s="13" t="s">
        <v>128</v>
      </c>
      <c r="BE243" s="156">
        <f>IF(N243="základní",J243,0)</f>
        <v>0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3" t="s">
        <v>82</v>
      </c>
      <c r="BK243" s="156">
        <f>ROUND(I243*H243,2)</f>
        <v>0</v>
      </c>
      <c r="BL243" s="13" t="s">
        <v>135</v>
      </c>
      <c r="BM243" s="155" t="s">
        <v>551</v>
      </c>
    </row>
    <row r="244" spans="2:63" s="11" customFormat="1" ht="25.9" customHeight="1">
      <c r="B244" s="133"/>
      <c r="D244" s="134" t="s">
        <v>73</v>
      </c>
      <c r="E244" s="135" t="s">
        <v>552</v>
      </c>
      <c r="F244" s="135" t="s">
        <v>553</v>
      </c>
      <c r="I244" s="136"/>
      <c r="J244" s="137">
        <f>BK244</f>
        <v>0</v>
      </c>
      <c r="L244" s="133"/>
      <c r="M244" s="138"/>
      <c r="P244" s="139">
        <f>SUM(P245:P246)</f>
        <v>0</v>
      </c>
      <c r="R244" s="139">
        <f>SUM(R245:R246)</f>
        <v>0</v>
      </c>
      <c r="T244" s="140">
        <f>SUM(T245:T246)</f>
        <v>0</v>
      </c>
      <c r="AR244" s="134" t="s">
        <v>82</v>
      </c>
      <c r="AT244" s="141" t="s">
        <v>73</v>
      </c>
      <c r="AU244" s="141" t="s">
        <v>74</v>
      </c>
      <c r="AY244" s="134" t="s">
        <v>128</v>
      </c>
      <c r="BK244" s="142">
        <f>SUM(BK245:BK246)</f>
        <v>0</v>
      </c>
    </row>
    <row r="245" spans="2:65" s="1" customFormat="1" ht="24" customHeight="1">
      <c r="B245" s="143"/>
      <c r="C245" s="144" t="s">
        <v>554</v>
      </c>
      <c r="D245" s="144" t="s">
        <v>130</v>
      </c>
      <c r="E245" s="145" t="s">
        <v>555</v>
      </c>
      <c r="F245" s="146" t="s">
        <v>556</v>
      </c>
      <c r="G245" s="147" t="s">
        <v>233</v>
      </c>
      <c r="H245" s="148">
        <v>363.106</v>
      </c>
      <c r="I245" s="149"/>
      <c r="J245" s="150">
        <f>ROUND(I245*H245,2)</f>
        <v>0</v>
      </c>
      <c r="K245" s="146" t="s">
        <v>1</v>
      </c>
      <c r="L245" s="28"/>
      <c r="M245" s="151" t="s">
        <v>1</v>
      </c>
      <c r="N245" s="152" t="s">
        <v>39</v>
      </c>
      <c r="P245" s="153">
        <f>O245*H245</f>
        <v>0</v>
      </c>
      <c r="Q245" s="153">
        <v>0</v>
      </c>
      <c r="R245" s="153">
        <f>Q245*H245</f>
        <v>0</v>
      </c>
      <c r="S245" s="153">
        <v>0</v>
      </c>
      <c r="T245" s="154">
        <f>S245*H245</f>
        <v>0</v>
      </c>
      <c r="AR245" s="155" t="s">
        <v>135</v>
      </c>
      <c r="AT245" s="155" t="s">
        <v>130</v>
      </c>
      <c r="AU245" s="155" t="s">
        <v>82</v>
      </c>
      <c r="AY245" s="13" t="s">
        <v>128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3" t="s">
        <v>82</v>
      </c>
      <c r="BK245" s="156">
        <f>ROUND(I245*H245,2)</f>
        <v>0</v>
      </c>
      <c r="BL245" s="13" t="s">
        <v>135</v>
      </c>
      <c r="BM245" s="155" t="s">
        <v>557</v>
      </c>
    </row>
    <row r="246" spans="2:65" s="1" customFormat="1" ht="24" customHeight="1">
      <c r="B246" s="143"/>
      <c r="C246" s="144" t="s">
        <v>558</v>
      </c>
      <c r="D246" s="144" t="s">
        <v>130</v>
      </c>
      <c r="E246" s="145" t="s">
        <v>559</v>
      </c>
      <c r="F246" s="146" t="s">
        <v>560</v>
      </c>
      <c r="G246" s="147" t="s">
        <v>233</v>
      </c>
      <c r="H246" s="148">
        <v>363.106</v>
      </c>
      <c r="I246" s="149"/>
      <c r="J246" s="150">
        <f>ROUND(I246*H246,2)</f>
        <v>0</v>
      </c>
      <c r="K246" s="146" t="s">
        <v>1</v>
      </c>
      <c r="L246" s="28"/>
      <c r="M246" s="151" t="s">
        <v>1</v>
      </c>
      <c r="N246" s="152" t="s">
        <v>39</v>
      </c>
      <c r="P246" s="153">
        <f>O246*H246</f>
        <v>0</v>
      </c>
      <c r="Q246" s="153">
        <v>0</v>
      </c>
      <c r="R246" s="153">
        <f>Q246*H246</f>
        <v>0</v>
      </c>
      <c r="S246" s="153">
        <v>0</v>
      </c>
      <c r="T246" s="154">
        <f>S246*H246</f>
        <v>0</v>
      </c>
      <c r="AR246" s="155" t="s">
        <v>135</v>
      </c>
      <c r="AT246" s="155" t="s">
        <v>130</v>
      </c>
      <c r="AU246" s="155" t="s">
        <v>82</v>
      </c>
      <c r="AY246" s="13" t="s">
        <v>128</v>
      </c>
      <c r="BE246" s="156">
        <f>IF(N246="základní",J246,0)</f>
        <v>0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3" t="s">
        <v>82</v>
      </c>
      <c r="BK246" s="156">
        <f>ROUND(I246*H246,2)</f>
        <v>0</v>
      </c>
      <c r="BL246" s="13" t="s">
        <v>135</v>
      </c>
      <c r="BM246" s="155" t="s">
        <v>561</v>
      </c>
    </row>
    <row r="247" spans="2:63" s="11" customFormat="1" ht="25.9" customHeight="1">
      <c r="B247" s="133"/>
      <c r="D247" s="134" t="s">
        <v>73</v>
      </c>
      <c r="E247" s="135" t="s">
        <v>562</v>
      </c>
      <c r="F247" s="135" t="s">
        <v>563</v>
      </c>
      <c r="I247" s="136"/>
      <c r="J247" s="137">
        <f>BK247</f>
        <v>0</v>
      </c>
      <c r="L247" s="133"/>
      <c r="M247" s="138"/>
      <c r="P247" s="139">
        <f>SUM(P248:P252)</f>
        <v>0</v>
      </c>
      <c r="R247" s="139">
        <f>SUM(R248:R252)</f>
        <v>0</v>
      </c>
      <c r="T247" s="140">
        <f>SUM(T248:T252)</f>
        <v>0</v>
      </c>
      <c r="AR247" s="134" t="s">
        <v>82</v>
      </c>
      <c r="AT247" s="141" t="s">
        <v>73</v>
      </c>
      <c r="AU247" s="141" t="s">
        <v>74</v>
      </c>
      <c r="AY247" s="134" t="s">
        <v>128</v>
      </c>
      <c r="BK247" s="142">
        <f>SUM(BK248:BK252)</f>
        <v>0</v>
      </c>
    </row>
    <row r="248" spans="2:65" s="1" customFormat="1" ht="16.5" customHeight="1">
      <c r="B248" s="143"/>
      <c r="C248" s="144" t="s">
        <v>564</v>
      </c>
      <c r="D248" s="144" t="s">
        <v>130</v>
      </c>
      <c r="E248" s="145" t="s">
        <v>565</v>
      </c>
      <c r="F248" s="146" t="s">
        <v>566</v>
      </c>
      <c r="G248" s="147" t="s">
        <v>233</v>
      </c>
      <c r="H248" s="148">
        <v>363.106</v>
      </c>
      <c r="I248" s="149"/>
      <c r="J248" s="150">
        <f>ROUND(I248*H248,2)</f>
        <v>0</v>
      </c>
      <c r="K248" s="146" t="s">
        <v>1</v>
      </c>
      <c r="L248" s="28"/>
      <c r="M248" s="151" t="s">
        <v>1</v>
      </c>
      <c r="N248" s="152" t="s">
        <v>39</v>
      </c>
      <c r="P248" s="153">
        <f>O248*H248</f>
        <v>0</v>
      </c>
      <c r="Q248" s="153">
        <v>0</v>
      </c>
      <c r="R248" s="153">
        <f>Q248*H248</f>
        <v>0</v>
      </c>
      <c r="S248" s="153">
        <v>0</v>
      </c>
      <c r="T248" s="154">
        <f>S248*H248</f>
        <v>0</v>
      </c>
      <c r="AR248" s="155" t="s">
        <v>135</v>
      </c>
      <c r="AT248" s="155" t="s">
        <v>130</v>
      </c>
      <c r="AU248" s="155" t="s">
        <v>82</v>
      </c>
      <c r="AY248" s="13" t="s">
        <v>128</v>
      </c>
      <c r="BE248" s="156">
        <f>IF(N248="základní",J248,0)</f>
        <v>0</v>
      </c>
      <c r="BF248" s="156">
        <f>IF(N248="snížená",J248,0)</f>
        <v>0</v>
      </c>
      <c r="BG248" s="156">
        <f>IF(N248="zákl. přenesená",J248,0)</f>
        <v>0</v>
      </c>
      <c r="BH248" s="156">
        <f>IF(N248="sníž. přenesená",J248,0)</f>
        <v>0</v>
      </c>
      <c r="BI248" s="156">
        <f>IF(N248="nulová",J248,0)</f>
        <v>0</v>
      </c>
      <c r="BJ248" s="13" t="s">
        <v>82</v>
      </c>
      <c r="BK248" s="156">
        <f>ROUND(I248*H248,2)</f>
        <v>0</v>
      </c>
      <c r="BL248" s="13" t="s">
        <v>135</v>
      </c>
      <c r="BM248" s="155" t="s">
        <v>567</v>
      </c>
    </row>
    <row r="249" spans="2:65" s="1" customFormat="1" ht="24" customHeight="1">
      <c r="B249" s="143"/>
      <c r="C249" s="144" t="s">
        <v>568</v>
      </c>
      <c r="D249" s="144" t="s">
        <v>130</v>
      </c>
      <c r="E249" s="145" t="s">
        <v>569</v>
      </c>
      <c r="F249" s="146" t="s">
        <v>570</v>
      </c>
      <c r="G249" s="147" t="s">
        <v>233</v>
      </c>
      <c r="H249" s="148">
        <v>101.385</v>
      </c>
      <c r="I249" s="149"/>
      <c r="J249" s="150">
        <f>ROUND(I249*H249,2)</f>
        <v>0</v>
      </c>
      <c r="K249" s="146" t="s">
        <v>1</v>
      </c>
      <c r="L249" s="28"/>
      <c r="M249" s="151" t="s">
        <v>1</v>
      </c>
      <c r="N249" s="152" t="s">
        <v>39</v>
      </c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AR249" s="155" t="s">
        <v>135</v>
      </c>
      <c r="AT249" s="155" t="s">
        <v>130</v>
      </c>
      <c r="AU249" s="155" t="s">
        <v>82</v>
      </c>
      <c r="AY249" s="13" t="s">
        <v>128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3" t="s">
        <v>82</v>
      </c>
      <c r="BK249" s="156">
        <f>ROUND(I249*H249,2)</f>
        <v>0</v>
      </c>
      <c r="BL249" s="13" t="s">
        <v>135</v>
      </c>
      <c r="BM249" s="155" t="s">
        <v>571</v>
      </c>
    </row>
    <row r="250" spans="2:65" s="1" customFormat="1" ht="24" customHeight="1">
      <c r="B250" s="143"/>
      <c r="C250" s="144" t="s">
        <v>572</v>
      </c>
      <c r="D250" s="144" t="s">
        <v>130</v>
      </c>
      <c r="E250" s="145" t="s">
        <v>573</v>
      </c>
      <c r="F250" s="146" t="s">
        <v>574</v>
      </c>
      <c r="G250" s="147" t="s">
        <v>233</v>
      </c>
      <c r="H250" s="148">
        <v>464.491</v>
      </c>
      <c r="I250" s="149"/>
      <c r="J250" s="150">
        <f>ROUND(I250*H250,2)</f>
        <v>0</v>
      </c>
      <c r="K250" s="146" t="s">
        <v>1</v>
      </c>
      <c r="L250" s="28"/>
      <c r="M250" s="151" t="s">
        <v>1</v>
      </c>
      <c r="N250" s="152" t="s">
        <v>39</v>
      </c>
      <c r="P250" s="153">
        <f>O250*H250</f>
        <v>0</v>
      </c>
      <c r="Q250" s="153">
        <v>0</v>
      </c>
      <c r="R250" s="153">
        <f>Q250*H250</f>
        <v>0</v>
      </c>
      <c r="S250" s="153">
        <v>0</v>
      </c>
      <c r="T250" s="154">
        <f>S250*H250</f>
        <v>0</v>
      </c>
      <c r="AR250" s="155" t="s">
        <v>135</v>
      </c>
      <c r="AT250" s="155" t="s">
        <v>130</v>
      </c>
      <c r="AU250" s="155" t="s">
        <v>82</v>
      </c>
      <c r="AY250" s="13" t="s">
        <v>128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3" t="s">
        <v>82</v>
      </c>
      <c r="BK250" s="156">
        <f>ROUND(I250*H250,2)</f>
        <v>0</v>
      </c>
      <c r="BL250" s="13" t="s">
        <v>135</v>
      </c>
      <c r="BM250" s="155" t="s">
        <v>575</v>
      </c>
    </row>
    <row r="251" spans="2:65" s="1" customFormat="1" ht="24" customHeight="1">
      <c r="B251" s="143"/>
      <c r="C251" s="144" t="s">
        <v>576</v>
      </c>
      <c r="D251" s="144" t="s">
        <v>130</v>
      </c>
      <c r="E251" s="145" t="s">
        <v>577</v>
      </c>
      <c r="F251" s="146" t="s">
        <v>578</v>
      </c>
      <c r="G251" s="147" t="s">
        <v>233</v>
      </c>
      <c r="H251" s="148">
        <v>4180.419</v>
      </c>
      <c r="I251" s="149"/>
      <c r="J251" s="150">
        <f>ROUND(I251*H251,2)</f>
        <v>0</v>
      </c>
      <c r="K251" s="146" t="s">
        <v>1</v>
      </c>
      <c r="L251" s="28"/>
      <c r="M251" s="151" t="s">
        <v>1</v>
      </c>
      <c r="N251" s="152" t="s">
        <v>39</v>
      </c>
      <c r="P251" s="153">
        <f>O251*H251</f>
        <v>0</v>
      </c>
      <c r="Q251" s="153">
        <v>0</v>
      </c>
      <c r="R251" s="153">
        <f>Q251*H251</f>
        <v>0</v>
      </c>
      <c r="S251" s="153">
        <v>0</v>
      </c>
      <c r="T251" s="154">
        <f>S251*H251</f>
        <v>0</v>
      </c>
      <c r="AR251" s="155" t="s">
        <v>135</v>
      </c>
      <c r="AT251" s="155" t="s">
        <v>130</v>
      </c>
      <c r="AU251" s="155" t="s">
        <v>82</v>
      </c>
      <c r="AY251" s="13" t="s">
        <v>128</v>
      </c>
      <c r="BE251" s="156">
        <f>IF(N251="základní",J251,0)</f>
        <v>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3" t="s">
        <v>82</v>
      </c>
      <c r="BK251" s="156">
        <f>ROUND(I251*H251,2)</f>
        <v>0</v>
      </c>
      <c r="BL251" s="13" t="s">
        <v>135</v>
      </c>
      <c r="BM251" s="155" t="s">
        <v>579</v>
      </c>
    </row>
    <row r="252" spans="2:65" s="1" customFormat="1" ht="16.5" customHeight="1">
      <c r="B252" s="143"/>
      <c r="C252" s="144" t="s">
        <v>580</v>
      </c>
      <c r="D252" s="144" t="s">
        <v>130</v>
      </c>
      <c r="E252" s="145" t="s">
        <v>581</v>
      </c>
      <c r="F252" s="146" t="s">
        <v>582</v>
      </c>
      <c r="G252" s="147" t="s">
        <v>233</v>
      </c>
      <c r="H252" s="148">
        <v>11.265</v>
      </c>
      <c r="I252" s="149"/>
      <c r="J252" s="150">
        <f>ROUND(I252*H252,2)</f>
        <v>0</v>
      </c>
      <c r="K252" s="146" t="s">
        <v>1</v>
      </c>
      <c r="L252" s="28"/>
      <c r="M252" s="151" t="s">
        <v>1</v>
      </c>
      <c r="N252" s="152" t="s">
        <v>39</v>
      </c>
      <c r="P252" s="153">
        <f>O252*H252</f>
        <v>0</v>
      </c>
      <c r="Q252" s="153">
        <v>0</v>
      </c>
      <c r="R252" s="153">
        <f>Q252*H252</f>
        <v>0</v>
      </c>
      <c r="S252" s="153">
        <v>0</v>
      </c>
      <c r="T252" s="154">
        <f>S252*H252</f>
        <v>0</v>
      </c>
      <c r="AR252" s="155" t="s">
        <v>135</v>
      </c>
      <c r="AT252" s="155" t="s">
        <v>130</v>
      </c>
      <c r="AU252" s="155" t="s">
        <v>82</v>
      </c>
      <c r="AY252" s="13" t="s">
        <v>128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3" t="s">
        <v>82</v>
      </c>
      <c r="BK252" s="156">
        <f>ROUND(I252*H252,2)</f>
        <v>0</v>
      </c>
      <c r="BL252" s="13" t="s">
        <v>135</v>
      </c>
      <c r="BM252" s="155" t="s">
        <v>583</v>
      </c>
    </row>
    <row r="253" spans="2:63" s="11" customFormat="1" ht="25.9" customHeight="1">
      <c r="B253" s="133"/>
      <c r="D253" s="134" t="s">
        <v>73</v>
      </c>
      <c r="E253" s="135" t="s">
        <v>584</v>
      </c>
      <c r="F253" s="135" t="s">
        <v>585</v>
      </c>
      <c r="I253" s="136"/>
      <c r="J253" s="137">
        <f>BK253</f>
        <v>0</v>
      </c>
      <c r="L253" s="133"/>
      <c r="M253" s="138"/>
      <c r="P253" s="139">
        <f>P254</f>
        <v>0</v>
      </c>
      <c r="R253" s="139">
        <f>R254</f>
        <v>149.11459884</v>
      </c>
      <c r="T253" s="140">
        <f>T254</f>
        <v>32.542</v>
      </c>
      <c r="AR253" s="134" t="s">
        <v>82</v>
      </c>
      <c r="AT253" s="141" t="s">
        <v>73</v>
      </c>
      <c r="AU253" s="141" t="s">
        <v>74</v>
      </c>
      <c r="AY253" s="134" t="s">
        <v>128</v>
      </c>
      <c r="BK253" s="142">
        <f>BK254</f>
        <v>0</v>
      </c>
    </row>
    <row r="254" spans="2:63" s="11" customFormat="1" ht="22.9" customHeight="1">
      <c r="B254" s="133"/>
      <c r="D254" s="134" t="s">
        <v>73</v>
      </c>
      <c r="E254" s="167" t="s">
        <v>188</v>
      </c>
      <c r="F254" s="167" t="s">
        <v>586</v>
      </c>
      <c r="I254" s="136"/>
      <c r="J254" s="168">
        <f>BK254</f>
        <v>0</v>
      </c>
      <c r="L254" s="133"/>
      <c r="M254" s="138"/>
      <c r="P254" s="139">
        <f>SUM(P255:P265)</f>
        <v>0</v>
      </c>
      <c r="R254" s="139">
        <f>SUM(R255:R265)</f>
        <v>149.11459884</v>
      </c>
      <c r="T254" s="140">
        <f>SUM(T255:T265)</f>
        <v>32.542</v>
      </c>
      <c r="AR254" s="134" t="s">
        <v>82</v>
      </c>
      <c r="AT254" s="141" t="s">
        <v>73</v>
      </c>
      <c r="AU254" s="141" t="s">
        <v>82</v>
      </c>
      <c r="AY254" s="134" t="s">
        <v>128</v>
      </c>
      <c r="BK254" s="142">
        <f>SUM(BK255:BK265)</f>
        <v>0</v>
      </c>
    </row>
    <row r="255" spans="2:65" s="1" customFormat="1" ht="24" customHeight="1">
      <c r="B255" s="143"/>
      <c r="C255" s="144" t="s">
        <v>587</v>
      </c>
      <c r="D255" s="144" t="s">
        <v>130</v>
      </c>
      <c r="E255" s="145" t="s">
        <v>588</v>
      </c>
      <c r="F255" s="146" t="s">
        <v>589</v>
      </c>
      <c r="G255" s="147" t="s">
        <v>365</v>
      </c>
      <c r="H255" s="148">
        <v>4</v>
      </c>
      <c r="I255" s="149"/>
      <c r="J255" s="150">
        <f aca="true" t="shared" si="40" ref="J255:J265">ROUND(I255*H255,2)</f>
        <v>0</v>
      </c>
      <c r="K255" s="146" t="s">
        <v>134</v>
      </c>
      <c r="L255" s="28"/>
      <c r="M255" s="151" t="s">
        <v>1</v>
      </c>
      <c r="N255" s="152" t="s">
        <v>39</v>
      </c>
      <c r="P255" s="153">
        <f aca="true" t="shared" si="41" ref="P255:P265">O255*H255</f>
        <v>0</v>
      </c>
      <c r="Q255" s="153">
        <v>0.10931</v>
      </c>
      <c r="R255" s="153">
        <f aca="true" t="shared" si="42" ref="R255:R265">Q255*H255</f>
        <v>0.43724</v>
      </c>
      <c r="S255" s="153">
        <v>0</v>
      </c>
      <c r="T255" s="154">
        <f aca="true" t="shared" si="43" ref="T255:T265">S255*H255</f>
        <v>0</v>
      </c>
      <c r="AR255" s="155" t="s">
        <v>135</v>
      </c>
      <c r="AT255" s="155" t="s">
        <v>130</v>
      </c>
      <c r="AU255" s="155" t="s">
        <v>84</v>
      </c>
      <c r="AY255" s="13" t="s">
        <v>128</v>
      </c>
      <c r="BE255" s="156">
        <f aca="true" t="shared" si="44" ref="BE255:BE265">IF(N255="základní",J255,0)</f>
        <v>0</v>
      </c>
      <c r="BF255" s="156">
        <f aca="true" t="shared" si="45" ref="BF255:BF265">IF(N255="snížená",J255,0)</f>
        <v>0</v>
      </c>
      <c r="BG255" s="156">
        <f aca="true" t="shared" si="46" ref="BG255:BG265">IF(N255="zákl. přenesená",J255,0)</f>
        <v>0</v>
      </c>
      <c r="BH255" s="156">
        <f aca="true" t="shared" si="47" ref="BH255:BH265">IF(N255="sníž. přenesená",J255,0)</f>
        <v>0</v>
      </c>
      <c r="BI255" s="156">
        <f aca="true" t="shared" si="48" ref="BI255:BI265">IF(N255="nulová",J255,0)</f>
        <v>0</v>
      </c>
      <c r="BJ255" s="13" t="s">
        <v>82</v>
      </c>
      <c r="BK255" s="156">
        <f aca="true" t="shared" si="49" ref="BK255:BK265">ROUND(I255*H255,2)</f>
        <v>0</v>
      </c>
      <c r="BL255" s="13" t="s">
        <v>135</v>
      </c>
      <c r="BM255" s="155" t="s">
        <v>590</v>
      </c>
    </row>
    <row r="256" spans="2:65" s="1" customFormat="1" ht="16.5" customHeight="1">
      <c r="B256" s="143"/>
      <c r="C256" s="157" t="s">
        <v>591</v>
      </c>
      <c r="D256" s="157" t="s">
        <v>341</v>
      </c>
      <c r="E256" s="158" t="s">
        <v>592</v>
      </c>
      <c r="F256" s="159" t="s">
        <v>593</v>
      </c>
      <c r="G256" s="160" t="s">
        <v>365</v>
      </c>
      <c r="H256" s="161">
        <v>4</v>
      </c>
      <c r="I256" s="162"/>
      <c r="J256" s="163">
        <f t="shared" si="40"/>
        <v>0</v>
      </c>
      <c r="K256" s="159" t="s">
        <v>134</v>
      </c>
      <c r="L256" s="164"/>
      <c r="M256" s="165" t="s">
        <v>1</v>
      </c>
      <c r="N256" s="166" t="s">
        <v>39</v>
      </c>
      <c r="P256" s="153">
        <f t="shared" si="41"/>
        <v>0</v>
      </c>
      <c r="Q256" s="153">
        <v>0.00145</v>
      </c>
      <c r="R256" s="153">
        <f t="shared" si="42"/>
        <v>0.0058</v>
      </c>
      <c r="S256" s="153">
        <v>0</v>
      </c>
      <c r="T256" s="154">
        <f t="shared" si="43"/>
        <v>0</v>
      </c>
      <c r="AR256" s="155" t="s">
        <v>176</v>
      </c>
      <c r="AT256" s="155" t="s">
        <v>341</v>
      </c>
      <c r="AU256" s="155" t="s">
        <v>84</v>
      </c>
      <c r="AY256" s="13" t="s">
        <v>128</v>
      </c>
      <c r="BE256" s="156">
        <f t="shared" si="44"/>
        <v>0</v>
      </c>
      <c r="BF256" s="156">
        <f t="shared" si="45"/>
        <v>0</v>
      </c>
      <c r="BG256" s="156">
        <f t="shared" si="46"/>
        <v>0</v>
      </c>
      <c r="BH256" s="156">
        <f t="shared" si="47"/>
        <v>0</v>
      </c>
      <c r="BI256" s="156">
        <f t="shared" si="48"/>
        <v>0</v>
      </c>
      <c r="BJ256" s="13" t="s">
        <v>82</v>
      </c>
      <c r="BK256" s="156">
        <f t="shared" si="49"/>
        <v>0</v>
      </c>
      <c r="BL256" s="13" t="s">
        <v>135</v>
      </c>
      <c r="BM256" s="155" t="s">
        <v>594</v>
      </c>
    </row>
    <row r="257" spans="2:65" s="1" customFormat="1" ht="48" customHeight="1">
      <c r="B257" s="143"/>
      <c r="C257" s="144" t="s">
        <v>595</v>
      </c>
      <c r="D257" s="144" t="s">
        <v>130</v>
      </c>
      <c r="E257" s="145" t="s">
        <v>596</v>
      </c>
      <c r="F257" s="146" t="s">
        <v>597</v>
      </c>
      <c r="G257" s="147" t="s">
        <v>150</v>
      </c>
      <c r="H257" s="148">
        <v>372.9</v>
      </c>
      <c r="I257" s="149"/>
      <c r="J257" s="150">
        <f t="shared" si="40"/>
        <v>0</v>
      </c>
      <c r="K257" s="146" t="s">
        <v>134</v>
      </c>
      <c r="L257" s="28"/>
      <c r="M257" s="151" t="s">
        <v>1</v>
      </c>
      <c r="N257" s="152" t="s">
        <v>39</v>
      </c>
      <c r="P257" s="153">
        <f t="shared" si="41"/>
        <v>0</v>
      </c>
      <c r="Q257" s="153">
        <v>0.1554</v>
      </c>
      <c r="R257" s="153">
        <f t="shared" si="42"/>
        <v>57.948660000000004</v>
      </c>
      <c r="S257" s="153">
        <v>0</v>
      </c>
      <c r="T257" s="154">
        <f t="shared" si="43"/>
        <v>0</v>
      </c>
      <c r="AR257" s="155" t="s">
        <v>135</v>
      </c>
      <c r="AT257" s="155" t="s">
        <v>130</v>
      </c>
      <c r="AU257" s="155" t="s">
        <v>84</v>
      </c>
      <c r="AY257" s="13" t="s">
        <v>128</v>
      </c>
      <c r="BE257" s="156">
        <f t="shared" si="44"/>
        <v>0</v>
      </c>
      <c r="BF257" s="156">
        <f t="shared" si="45"/>
        <v>0</v>
      </c>
      <c r="BG257" s="156">
        <f t="shared" si="46"/>
        <v>0</v>
      </c>
      <c r="BH257" s="156">
        <f t="shared" si="47"/>
        <v>0</v>
      </c>
      <c r="BI257" s="156">
        <f t="shared" si="48"/>
        <v>0</v>
      </c>
      <c r="BJ257" s="13" t="s">
        <v>82</v>
      </c>
      <c r="BK257" s="156">
        <f t="shared" si="49"/>
        <v>0</v>
      </c>
      <c r="BL257" s="13" t="s">
        <v>135</v>
      </c>
      <c r="BM257" s="155" t="s">
        <v>598</v>
      </c>
    </row>
    <row r="258" spans="2:65" s="1" customFormat="1" ht="24" customHeight="1">
      <c r="B258" s="143"/>
      <c r="C258" s="157" t="s">
        <v>599</v>
      </c>
      <c r="D258" s="157" t="s">
        <v>341</v>
      </c>
      <c r="E258" s="158" t="s">
        <v>600</v>
      </c>
      <c r="F258" s="159" t="s">
        <v>601</v>
      </c>
      <c r="G258" s="160" t="s">
        <v>150</v>
      </c>
      <c r="H258" s="161">
        <v>67.1</v>
      </c>
      <c r="I258" s="162"/>
      <c r="J258" s="163">
        <f t="shared" si="40"/>
        <v>0</v>
      </c>
      <c r="K258" s="159" t="s">
        <v>1</v>
      </c>
      <c r="L258" s="164"/>
      <c r="M258" s="165" t="s">
        <v>1</v>
      </c>
      <c r="N258" s="166" t="s">
        <v>39</v>
      </c>
      <c r="P258" s="153">
        <f t="shared" si="41"/>
        <v>0</v>
      </c>
      <c r="Q258" s="153">
        <v>0.058</v>
      </c>
      <c r="R258" s="153">
        <f t="shared" si="42"/>
        <v>3.8918</v>
      </c>
      <c r="S258" s="153">
        <v>0</v>
      </c>
      <c r="T258" s="154">
        <f t="shared" si="43"/>
        <v>0</v>
      </c>
      <c r="AR258" s="155" t="s">
        <v>176</v>
      </c>
      <c r="AT258" s="155" t="s">
        <v>341</v>
      </c>
      <c r="AU258" s="155" t="s">
        <v>84</v>
      </c>
      <c r="AY258" s="13" t="s">
        <v>128</v>
      </c>
      <c r="BE258" s="156">
        <f t="shared" si="44"/>
        <v>0</v>
      </c>
      <c r="BF258" s="156">
        <f t="shared" si="45"/>
        <v>0</v>
      </c>
      <c r="BG258" s="156">
        <f t="shared" si="46"/>
        <v>0</v>
      </c>
      <c r="BH258" s="156">
        <f t="shared" si="47"/>
        <v>0</v>
      </c>
      <c r="BI258" s="156">
        <f t="shared" si="48"/>
        <v>0</v>
      </c>
      <c r="BJ258" s="13" t="s">
        <v>82</v>
      </c>
      <c r="BK258" s="156">
        <f t="shared" si="49"/>
        <v>0</v>
      </c>
      <c r="BL258" s="13" t="s">
        <v>135</v>
      </c>
      <c r="BM258" s="155" t="s">
        <v>602</v>
      </c>
    </row>
    <row r="259" spans="2:65" s="1" customFormat="1" ht="24" customHeight="1">
      <c r="B259" s="143"/>
      <c r="C259" s="157" t="s">
        <v>603</v>
      </c>
      <c r="D259" s="157" t="s">
        <v>341</v>
      </c>
      <c r="E259" s="158" t="s">
        <v>604</v>
      </c>
      <c r="F259" s="159" t="s">
        <v>605</v>
      </c>
      <c r="G259" s="160" t="s">
        <v>150</v>
      </c>
      <c r="H259" s="161">
        <v>305.8</v>
      </c>
      <c r="I259" s="162"/>
      <c r="J259" s="163">
        <f t="shared" si="40"/>
        <v>0</v>
      </c>
      <c r="K259" s="159" t="s">
        <v>1</v>
      </c>
      <c r="L259" s="164"/>
      <c r="M259" s="165" t="s">
        <v>1</v>
      </c>
      <c r="N259" s="166" t="s">
        <v>39</v>
      </c>
      <c r="P259" s="153">
        <f t="shared" si="41"/>
        <v>0</v>
      </c>
      <c r="Q259" s="153">
        <v>0.085</v>
      </c>
      <c r="R259" s="153">
        <f t="shared" si="42"/>
        <v>25.993000000000002</v>
      </c>
      <c r="S259" s="153">
        <v>0</v>
      </c>
      <c r="T259" s="154">
        <f t="shared" si="43"/>
        <v>0</v>
      </c>
      <c r="AR259" s="155" t="s">
        <v>176</v>
      </c>
      <c r="AT259" s="155" t="s">
        <v>341</v>
      </c>
      <c r="AU259" s="155" t="s">
        <v>84</v>
      </c>
      <c r="AY259" s="13" t="s">
        <v>128</v>
      </c>
      <c r="BE259" s="156">
        <f t="shared" si="44"/>
        <v>0</v>
      </c>
      <c r="BF259" s="156">
        <f t="shared" si="45"/>
        <v>0</v>
      </c>
      <c r="BG259" s="156">
        <f t="shared" si="46"/>
        <v>0</v>
      </c>
      <c r="BH259" s="156">
        <f t="shared" si="47"/>
        <v>0</v>
      </c>
      <c r="BI259" s="156">
        <f t="shared" si="48"/>
        <v>0</v>
      </c>
      <c r="BJ259" s="13" t="s">
        <v>82</v>
      </c>
      <c r="BK259" s="156">
        <f t="shared" si="49"/>
        <v>0</v>
      </c>
      <c r="BL259" s="13" t="s">
        <v>135</v>
      </c>
      <c r="BM259" s="155" t="s">
        <v>606</v>
      </c>
    </row>
    <row r="260" spans="2:65" s="1" customFormat="1" ht="48" customHeight="1">
      <c r="B260" s="143"/>
      <c r="C260" s="144" t="s">
        <v>607</v>
      </c>
      <c r="D260" s="144" t="s">
        <v>130</v>
      </c>
      <c r="E260" s="145" t="s">
        <v>608</v>
      </c>
      <c r="F260" s="146" t="s">
        <v>609</v>
      </c>
      <c r="G260" s="147" t="s">
        <v>150</v>
      </c>
      <c r="H260" s="148">
        <v>33.2</v>
      </c>
      <c r="I260" s="149"/>
      <c r="J260" s="150">
        <f t="shared" si="40"/>
        <v>0</v>
      </c>
      <c r="K260" s="146" t="s">
        <v>134</v>
      </c>
      <c r="L260" s="28"/>
      <c r="M260" s="151" t="s">
        <v>1</v>
      </c>
      <c r="N260" s="152" t="s">
        <v>39</v>
      </c>
      <c r="P260" s="153">
        <f t="shared" si="41"/>
        <v>0</v>
      </c>
      <c r="Q260" s="153">
        <v>0.1295</v>
      </c>
      <c r="R260" s="153">
        <f t="shared" si="42"/>
        <v>4.2994</v>
      </c>
      <c r="S260" s="153">
        <v>0</v>
      </c>
      <c r="T260" s="154">
        <f t="shared" si="43"/>
        <v>0</v>
      </c>
      <c r="AR260" s="155" t="s">
        <v>135</v>
      </c>
      <c r="AT260" s="155" t="s">
        <v>130</v>
      </c>
      <c r="AU260" s="155" t="s">
        <v>84</v>
      </c>
      <c r="AY260" s="13" t="s">
        <v>128</v>
      </c>
      <c r="BE260" s="156">
        <f t="shared" si="44"/>
        <v>0</v>
      </c>
      <c r="BF260" s="156">
        <f t="shared" si="45"/>
        <v>0</v>
      </c>
      <c r="BG260" s="156">
        <f t="shared" si="46"/>
        <v>0</v>
      </c>
      <c r="BH260" s="156">
        <f t="shared" si="47"/>
        <v>0</v>
      </c>
      <c r="BI260" s="156">
        <f t="shared" si="48"/>
        <v>0</v>
      </c>
      <c r="BJ260" s="13" t="s">
        <v>82</v>
      </c>
      <c r="BK260" s="156">
        <f t="shared" si="49"/>
        <v>0</v>
      </c>
      <c r="BL260" s="13" t="s">
        <v>135</v>
      </c>
      <c r="BM260" s="155" t="s">
        <v>610</v>
      </c>
    </row>
    <row r="261" spans="2:65" s="1" customFormat="1" ht="16.5" customHeight="1">
      <c r="B261" s="143"/>
      <c r="C261" s="157" t="s">
        <v>611</v>
      </c>
      <c r="D261" s="157" t="s">
        <v>341</v>
      </c>
      <c r="E261" s="158" t="s">
        <v>612</v>
      </c>
      <c r="F261" s="159" t="s">
        <v>613</v>
      </c>
      <c r="G261" s="160" t="s">
        <v>150</v>
      </c>
      <c r="H261" s="161">
        <v>33.2</v>
      </c>
      <c r="I261" s="162"/>
      <c r="J261" s="163">
        <f t="shared" si="40"/>
        <v>0</v>
      </c>
      <c r="K261" s="159" t="s">
        <v>1</v>
      </c>
      <c r="L261" s="164"/>
      <c r="M261" s="165" t="s">
        <v>1</v>
      </c>
      <c r="N261" s="166" t="s">
        <v>39</v>
      </c>
      <c r="P261" s="153">
        <f t="shared" si="41"/>
        <v>0</v>
      </c>
      <c r="Q261" s="153">
        <v>0.022</v>
      </c>
      <c r="R261" s="153">
        <f t="shared" si="42"/>
        <v>0.7304</v>
      </c>
      <c r="S261" s="153">
        <v>0</v>
      </c>
      <c r="T261" s="154">
        <f t="shared" si="43"/>
        <v>0</v>
      </c>
      <c r="AR261" s="155" t="s">
        <v>176</v>
      </c>
      <c r="AT261" s="155" t="s">
        <v>341</v>
      </c>
      <c r="AU261" s="155" t="s">
        <v>84</v>
      </c>
      <c r="AY261" s="13" t="s">
        <v>128</v>
      </c>
      <c r="BE261" s="156">
        <f t="shared" si="44"/>
        <v>0</v>
      </c>
      <c r="BF261" s="156">
        <f t="shared" si="45"/>
        <v>0</v>
      </c>
      <c r="BG261" s="156">
        <f t="shared" si="46"/>
        <v>0</v>
      </c>
      <c r="BH261" s="156">
        <f t="shared" si="47"/>
        <v>0</v>
      </c>
      <c r="BI261" s="156">
        <f t="shared" si="48"/>
        <v>0</v>
      </c>
      <c r="BJ261" s="13" t="s">
        <v>82</v>
      </c>
      <c r="BK261" s="156">
        <f t="shared" si="49"/>
        <v>0</v>
      </c>
      <c r="BL261" s="13" t="s">
        <v>135</v>
      </c>
      <c r="BM261" s="155" t="s">
        <v>614</v>
      </c>
    </row>
    <row r="262" spans="2:65" s="1" customFormat="1" ht="24" customHeight="1">
      <c r="B262" s="143"/>
      <c r="C262" s="144" t="s">
        <v>615</v>
      </c>
      <c r="D262" s="144" t="s">
        <v>130</v>
      </c>
      <c r="E262" s="145" t="s">
        <v>616</v>
      </c>
      <c r="F262" s="146" t="s">
        <v>617</v>
      </c>
      <c r="G262" s="147" t="s">
        <v>166</v>
      </c>
      <c r="H262" s="148">
        <v>24.366</v>
      </c>
      <c r="I262" s="149"/>
      <c r="J262" s="150">
        <f t="shared" si="40"/>
        <v>0</v>
      </c>
      <c r="K262" s="146" t="s">
        <v>134</v>
      </c>
      <c r="L262" s="28"/>
      <c r="M262" s="151" t="s">
        <v>1</v>
      </c>
      <c r="N262" s="152" t="s">
        <v>39</v>
      </c>
      <c r="P262" s="153">
        <f t="shared" si="41"/>
        <v>0</v>
      </c>
      <c r="Q262" s="153">
        <v>2.25634</v>
      </c>
      <c r="R262" s="153">
        <f t="shared" si="42"/>
        <v>54.977980439999996</v>
      </c>
      <c r="S262" s="153">
        <v>0</v>
      </c>
      <c r="T262" s="154">
        <f t="shared" si="43"/>
        <v>0</v>
      </c>
      <c r="AR262" s="155" t="s">
        <v>135</v>
      </c>
      <c r="AT262" s="155" t="s">
        <v>130</v>
      </c>
      <c r="AU262" s="155" t="s">
        <v>84</v>
      </c>
      <c r="AY262" s="13" t="s">
        <v>128</v>
      </c>
      <c r="BE262" s="156">
        <f t="shared" si="44"/>
        <v>0</v>
      </c>
      <c r="BF262" s="156">
        <f t="shared" si="45"/>
        <v>0</v>
      </c>
      <c r="BG262" s="156">
        <f t="shared" si="46"/>
        <v>0</v>
      </c>
      <c r="BH262" s="156">
        <f t="shared" si="47"/>
        <v>0</v>
      </c>
      <c r="BI262" s="156">
        <f t="shared" si="48"/>
        <v>0</v>
      </c>
      <c r="BJ262" s="13" t="s">
        <v>82</v>
      </c>
      <c r="BK262" s="156">
        <f t="shared" si="49"/>
        <v>0</v>
      </c>
      <c r="BL262" s="13" t="s">
        <v>135</v>
      </c>
      <c r="BM262" s="155" t="s">
        <v>618</v>
      </c>
    </row>
    <row r="263" spans="2:65" s="1" customFormat="1" ht="24" customHeight="1">
      <c r="B263" s="143"/>
      <c r="C263" s="144" t="s">
        <v>619</v>
      </c>
      <c r="D263" s="144" t="s">
        <v>130</v>
      </c>
      <c r="E263" s="145" t="s">
        <v>620</v>
      </c>
      <c r="F263" s="146" t="s">
        <v>621</v>
      </c>
      <c r="G263" s="147" t="s">
        <v>133</v>
      </c>
      <c r="H263" s="148">
        <v>1203.36</v>
      </c>
      <c r="I263" s="149"/>
      <c r="J263" s="150">
        <f t="shared" si="40"/>
        <v>0</v>
      </c>
      <c r="K263" s="146" t="s">
        <v>1</v>
      </c>
      <c r="L263" s="28"/>
      <c r="M263" s="151" t="s">
        <v>1</v>
      </c>
      <c r="N263" s="152" t="s">
        <v>39</v>
      </c>
      <c r="P263" s="153">
        <f t="shared" si="41"/>
        <v>0</v>
      </c>
      <c r="Q263" s="153">
        <v>0.00069</v>
      </c>
      <c r="R263" s="153">
        <f t="shared" si="42"/>
        <v>0.8303183999999999</v>
      </c>
      <c r="S263" s="153">
        <v>0</v>
      </c>
      <c r="T263" s="154">
        <f t="shared" si="43"/>
        <v>0</v>
      </c>
      <c r="AR263" s="155" t="s">
        <v>135</v>
      </c>
      <c r="AT263" s="155" t="s">
        <v>130</v>
      </c>
      <c r="AU263" s="155" t="s">
        <v>84</v>
      </c>
      <c r="AY263" s="13" t="s">
        <v>128</v>
      </c>
      <c r="BE263" s="156">
        <f t="shared" si="44"/>
        <v>0</v>
      </c>
      <c r="BF263" s="156">
        <f t="shared" si="45"/>
        <v>0</v>
      </c>
      <c r="BG263" s="156">
        <f t="shared" si="46"/>
        <v>0</v>
      </c>
      <c r="BH263" s="156">
        <f t="shared" si="47"/>
        <v>0</v>
      </c>
      <c r="BI263" s="156">
        <f t="shared" si="48"/>
        <v>0</v>
      </c>
      <c r="BJ263" s="13" t="s">
        <v>82</v>
      </c>
      <c r="BK263" s="156">
        <f t="shared" si="49"/>
        <v>0</v>
      </c>
      <c r="BL263" s="13" t="s">
        <v>135</v>
      </c>
      <c r="BM263" s="155" t="s">
        <v>622</v>
      </c>
    </row>
    <row r="264" spans="2:65" s="1" customFormat="1" ht="16.5" customHeight="1">
      <c r="B264" s="143"/>
      <c r="C264" s="144" t="s">
        <v>623</v>
      </c>
      <c r="D264" s="144" t="s">
        <v>130</v>
      </c>
      <c r="E264" s="145" t="s">
        <v>624</v>
      </c>
      <c r="F264" s="146" t="s">
        <v>625</v>
      </c>
      <c r="G264" s="147" t="s">
        <v>166</v>
      </c>
      <c r="H264" s="148">
        <v>5.696</v>
      </c>
      <c r="I264" s="149"/>
      <c r="J264" s="150">
        <f t="shared" si="40"/>
        <v>0</v>
      </c>
      <c r="K264" s="146" t="s">
        <v>134</v>
      </c>
      <c r="L264" s="28"/>
      <c r="M264" s="151" t="s">
        <v>1</v>
      </c>
      <c r="N264" s="152" t="s">
        <v>39</v>
      </c>
      <c r="P264" s="153">
        <f t="shared" si="41"/>
        <v>0</v>
      </c>
      <c r="Q264" s="153">
        <v>0</v>
      </c>
      <c r="R264" s="153">
        <f t="shared" si="42"/>
        <v>0</v>
      </c>
      <c r="S264" s="153">
        <v>2</v>
      </c>
      <c r="T264" s="154">
        <f t="shared" si="43"/>
        <v>11.392</v>
      </c>
      <c r="AR264" s="155" t="s">
        <v>135</v>
      </c>
      <c r="AT264" s="155" t="s">
        <v>130</v>
      </c>
      <c r="AU264" s="155" t="s">
        <v>84</v>
      </c>
      <c r="AY264" s="13" t="s">
        <v>128</v>
      </c>
      <c r="BE264" s="156">
        <f t="shared" si="44"/>
        <v>0</v>
      </c>
      <c r="BF264" s="156">
        <f t="shared" si="45"/>
        <v>0</v>
      </c>
      <c r="BG264" s="156">
        <f t="shared" si="46"/>
        <v>0</v>
      </c>
      <c r="BH264" s="156">
        <f t="shared" si="47"/>
        <v>0</v>
      </c>
      <c r="BI264" s="156">
        <f t="shared" si="48"/>
        <v>0</v>
      </c>
      <c r="BJ264" s="13" t="s">
        <v>82</v>
      </c>
      <c r="BK264" s="156">
        <f t="shared" si="49"/>
        <v>0</v>
      </c>
      <c r="BL264" s="13" t="s">
        <v>135</v>
      </c>
      <c r="BM264" s="155" t="s">
        <v>626</v>
      </c>
    </row>
    <row r="265" spans="2:65" s="1" customFormat="1" ht="36" customHeight="1">
      <c r="B265" s="143"/>
      <c r="C265" s="144" t="s">
        <v>627</v>
      </c>
      <c r="D265" s="144" t="s">
        <v>130</v>
      </c>
      <c r="E265" s="145" t="s">
        <v>628</v>
      </c>
      <c r="F265" s="146" t="s">
        <v>629</v>
      </c>
      <c r="G265" s="147" t="s">
        <v>166</v>
      </c>
      <c r="H265" s="148">
        <v>8.46</v>
      </c>
      <c r="I265" s="149"/>
      <c r="J265" s="150">
        <f t="shared" si="40"/>
        <v>0</v>
      </c>
      <c r="K265" s="146" t="s">
        <v>134</v>
      </c>
      <c r="L265" s="28"/>
      <c r="M265" s="151" t="s">
        <v>1</v>
      </c>
      <c r="N265" s="152" t="s">
        <v>39</v>
      </c>
      <c r="P265" s="153">
        <f t="shared" si="41"/>
        <v>0</v>
      </c>
      <c r="Q265" s="153">
        <v>0</v>
      </c>
      <c r="R265" s="153">
        <f t="shared" si="42"/>
        <v>0</v>
      </c>
      <c r="S265" s="153">
        <v>2.5</v>
      </c>
      <c r="T265" s="154">
        <f t="shared" si="43"/>
        <v>21.150000000000002</v>
      </c>
      <c r="AR265" s="155" t="s">
        <v>135</v>
      </c>
      <c r="AT265" s="155" t="s">
        <v>130</v>
      </c>
      <c r="AU265" s="155" t="s">
        <v>84</v>
      </c>
      <c r="AY265" s="13" t="s">
        <v>128</v>
      </c>
      <c r="BE265" s="156">
        <f t="shared" si="44"/>
        <v>0</v>
      </c>
      <c r="BF265" s="156">
        <f t="shared" si="45"/>
        <v>0</v>
      </c>
      <c r="BG265" s="156">
        <f t="shared" si="46"/>
        <v>0</v>
      </c>
      <c r="BH265" s="156">
        <f t="shared" si="47"/>
        <v>0</v>
      </c>
      <c r="BI265" s="156">
        <f t="shared" si="48"/>
        <v>0</v>
      </c>
      <c r="BJ265" s="13" t="s">
        <v>82</v>
      </c>
      <c r="BK265" s="156">
        <f t="shared" si="49"/>
        <v>0</v>
      </c>
      <c r="BL265" s="13" t="s">
        <v>135</v>
      </c>
      <c r="BM265" s="155" t="s">
        <v>630</v>
      </c>
    </row>
    <row r="266" spans="2:63" s="11" customFormat="1" ht="25.9" customHeight="1">
      <c r="B266" s="133"/>
      <c r="D266" s="134" t="s">
        <v>73</v>
      </c>
      <c r="E266" s="135" t="s">
        <v>631</v>
      </c>
      <c r="F266" s="135" t="s">
        <v>632</v>
      </c>
      <c r="I266" s="136"/>
      <c r="J266" s="137">
        <f>BK266</f>
        <v>0</v>
      </c>
      <c r="L266" s="133"/>
      <c r="M266" s="138"/>
      <c r="P266" s="139">
        <f>P267</f>
        <v>0</v>
      </c>
      <c r="R266" s="139">
        <f>R267</f>
        <v>0</v>
      </c>
      <c r="T266" s="140">
        <f>T267</f>
        <v>0</v>
      </c>
      <c r="AR266" s="134" t="s">
        <v>82</v>
      </c>
      <c r="AT266" s="141" t="s">
        <v>73</v>
      </c>
      <c r="AU266" s="141" t="s">
        <v>74</v>
      </c>
      <c r="AY266" s="134" t="s">
        <v>128</v>
      </c>
      <c r="BK266" s="142">
        <f>BK267</f>
        <v>0</v>
      </c>
    </row>
    <row r="267" spans="2:65" s="1" customFormat="1" ht="24" customHeight="1">
      <c r="B267" s="143"/>
      <c r="C267" s="144" t="s">
        <v>633</v>
      </c>
      <c r="D267" s="144" t="s">
        <v>130</v>
      </c>
      <c r="E267" s="145" t="s">
        <v>634</v>
      </c>
      <c r="F267" s="146" t="s">
        <v>635</v>
      </c>
      <c r="G267" s="147" t="s">
        <v>150</v>
      </c>
      <c r="H267" s="148">
        <v>37</v>
      </c>
      <c r="I267" s="149"/>
      <c r="J267" s="150">
        <f>ROUND(I267*H267,2)</f>
        <v>0</v>
      </c>
      <c r="K267" s="146" t="s">
        <v>1</v>
      </c>
      <c r="L267" s="28"/>
      <c r="M267" s="169" t="s">
        <v>1</v>
      </c>
      <c r="N267" s="170" t="s">
        <v>39</v>
      </c>
      <c r="O267" s="171"/>
      <c r="P267" s="172">
        <f>O267*H267</f>
        <v>0</v>
      </c>
      <c r="Q267" s="172">
        <v>0</v>
      </c>
      <c r="R267" s="172">
        <f>Q267*H267</f>
        <v>0</v>
      </c>
      <c r="S267" s="172">
        <v>0</v>
      </c>
      <c r="T267" s="173">
        <f>S267*H267</f>
        <v>0</v>
      </c>
      <c r="AR267" s="155" t="s">
        <v>135</v>
      </c>
      <c r="AT267" s="155" t="s">
        <v>130</v>
      </c>
      <c r="AU267" s="155" t="s">
        <v>82</v>
      </c>
      <c r="AY267" s="13" t="s">
        <v>128</v>
      </c>
      <c r="BE267" s="156">
        <f>IF(N267="základní",J267,0)</f>
        <v>0</v>
      </c>
      <c r="BF267" s="156">
        <f>IF(N267="snížená",J267,0)</f>
        <v>0</v>
      </c>
      <c r="BG267" s="156">
        <f>IF(N267="zákl. přenesená",J267,0)</f>
        <v>0</v>
      </c>
      <c r="BH267" s="156">
        <f>IF(N267="sníž. přenesená",J267,0)</f>
        <v>0</v>
      </c>
      <c r="BI267" s="156">
        <f>IF(N267="nulová",J267,0)</f>
        <v>0</v>
      </c>
      <c r="BJ267" s="13" t="s">
        <v>82</v>
      </c>
      <c r="BK267" s="156">
        <f>ROUND(I267*H267,2)</f>
        <v>0</v>
      </c>
      <c r="BL267" s="13" t="s">
        <v>135</v>
      </c>
      <c r="BM267" s="155" t="s">
        <v>636</v>
      </c>
    </row>
    <row r="268" spans="2:12" s="1" customFormat="1" ht="7" customHeight="1">
      <c r="B268" s="40"/>
      <c r="C268" s="41"/>
      <c r="D268" s="41"/>
      <c r="E268" s="41"/>
      <c r="F268" s="41"/>
      <c r="G268" s="41"/>
      <c r="H268" s="41"/>
      <c r="I268" s="107"/>
      <c r="J268" s="41"/>
      <c r="K268" s="41"/>
      <c r="L268" s="28"/>
    </row>
  </sheetData>
  <autoFilter ref="C130:K267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1"/>
  <sheetViews>
    <sheetView showGridLines="0" workbookViewId="0" topLeftCell="A128">
      <selection activeCell="F112" sqref="F1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4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87</v>
      </c>
    </row>
    <row r="3" spans="2:46" ht="7" customHeight="1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84</v>
      </c>
    </row>
    <row r="4" spans="2:46" ht="25" customHeight="1">
      <c r="B4" s="16"/>
      <c r="D4" s="17" t="s">
        <v>91</v>
      </c>
      <c r="L4" s="16"/>
      <c r="M4" s="86" t="s">
        <v>10</v>
      </c>
      <c r="AT4" s="13" t="s">
        <v>3</v>
      </c>
    </row>
    <row r="5" spans="2:12" ht="7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16" t="str">
        <f>'Rekapitulace stavby'!K6</f>
        <v>Sjezd a parkoviště Velíšská ulice ve Vlašimi</v>
      </c>
      <c r="F7" s="217"/>
      <c r="G7" s="217"/>
      <c r="H7" s="217"/>
      <c r="L7" s="16"/>
    </row>
    <row r="8" spans="2:12" s="1" customFormat="1" ht="12" customHeight="1">
      <c r="B8" s="28"/>
      <c r="D8" s="23" t="s">
        <v>92</v>
      </c>
      <c r="I8" s="87"/>
      <c r="L8" s="28"/>
    </row>
    <row r="9" spans="2:12" s="1" customFormat="1" ht="37" customHeight="1">
      <c r="B9" s="28"/>
      <c r="E9" s="200" t="s">
        <v>637</v>
      </c>
      <c r="F9" s="215"/>
      <c r="G9" s="215"/>
      <c r="H9" s="215"/>
      <c r="I9" s="87"/>
      <c r="L9" s="28"/>
    </row>
    <row r="10" spans="2:12" s="1" customFormat="1" ht="12">
      <c r="B10" s="28"/>
      <c r="I10" s="87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88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88" t="s">
        <v>22</v>
      </c>
      <c r="J12" s="48" t="str">
        <f>'Rekapitulace stavby'!AN8</f>
        <v>2. 4. 2019</v>
      </c>
      <c r="L12" s="28"/>
    </row>
    <row r="13" spans="2:12" s="1" customFormat="1" ht="10.9" customHeight="1">
      <c r="B13" s="28"/>
      <c r="I13" s="87"/>
      <c r="L13" s="28"/>
    </row>
    <row r="14" spans="2:12" s="1" customFormat="1" ht="12" customHeight="1">
      <c r="B14" s="28"/>
      <c r="D14" s="23" t="s">
        <v>24</v>
      </c>
      <c r="I14" s="88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88" t="s">
        <v>27</v>
      </c>
      <c r="J15" s="21" t="s">
        <v>1</v>
      </c>
      <c r="L15" s="28"/>
    </row>
    <row r="16" spans="2:12" s="1" customFormat="1" ht="7" customHeight="1">
      <c r="B16" s="28"/>
      <c r="I16" s="87"/>
      <c r="L16" s="28"/>
    </row>
    <row r="17" spans="2:12" s="1" customFormat="1" ht="12" customHeight="1">
      <c r="B17" s="28"/>
      <c r="D17" s="23" t="s">
        <v>28</v>
      </c>
      <c r="I17" s="88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8" t="str">
        <f>'Rekapitulace stavby'!E14</f>
        <v>Vyplň údaj</v>
      </c>
      <c r="F18" s="203"/>
      <c r="G18" s="203"/>
      <c r="H18" s="203"/>
      <c r="I18" s="88" t="s">
        <v>27</v>
      </c>
      <c r="J18" s="24" t="str">
        <f>'Rekapitulace stavby'!AN14</f>
        <v>Vyplň údaj</v>
      </c>
      <c r="L18" s="28"/>
    </row>
    <row r="19" spans="2:12" s="1" customFormat="1" ht="7" customHeight="1">
      <c r="B19" s="28"/>
      <c r="I19" s="87"/>
      <c r="L19" s="28"/>
    </row>
    <row r="20" spans="2:12" s="1" customFormat="1" ht="12" customHeight="1">
      <c r="B20" s="28"/>
      <c r="D20" s="23" t="s">
        <v>30</v>
      </c>
      <c r="I20" s="88" t="s">
        <v>25</v>
      </c>
      <c r="J20" s="21" t="s">
        <v>1</v>
      </c>
      <c r="L20" s="28"/>
    </row>
    <row r="21" spans="2:12" s="1" customFormat="1" ht="18" customHeight="1">
      <c r="B21" s="28"/>
      <c r="E21" s="21"/>
      <c r="I21" s="88" t="s">
        <v>27</v>
      </c>
      <c r="J21" s="21" t="s">
        <v>1</v>
      </c>
      <c r="L21" s="28"/>
    </row>
    <row r="22" spans="2:12" s="1" customFormat="1" ht="7" customHeight="1">
      <c r="B22" s="28"/>
      <c r="I22" s="87"/>
      <c r="L22" s="28"/>
    </row>
    <row r="23" spans="2:12" s="1" customFormat="1" ht="12" customHeight="1">
      <c r="B23" s="28"/>
      <c r="D23" s="23" t="s">
        <v>32</v>
      </c>
      <c r="I23" s="88" t="s">
        <v>25</v>
      </c>
      <c r="J23" s="21"/>
      <c r="L23" s="28"/>
    </row>
    <row r="24" spans="2:12" s="1" customFormat="1" ht="18" customHeight="1">
      <c r="B24" s="28"/>
      <c r="E24" s="21"/>
      <c r="I24" s="88" t="s">
        <v>27</v>
      </c>
      <c r="J24" s="21" t="s">
        <v>1</v>
      </c>
      <c r="L24" s="28"/>
    </row>
    <row r="25" spans="2:12" s="1" customFormat="1" ht="7" customHeight="1">
      <c r="B25" s="28"/>
      <c r="I25" s="87"/>
      <c r="L25" s="28"/>
    </row>
    <row r="26" spans="2:12" s="1" customFormat="1" ht="12" customHeight="1">
      <c r="B26" s="28"/>
      <c r="D26" s="23" t="s">
        <v>33</v>
      </c>
      <c r="I26" s="87"/>
      <c r="L26" s="28"/>
    </row>
    <row r="27" spans="2:12" s="7" customFormat="1" ht="16.5" customHeight="1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7" customHeight="1">
      <c r="B28" s="28"/>
      <c r="I28" s="87"/>
      <c r="L28" s="28"/>
    </row>
    <row r="29" spans="2:12" s="1" customFormat="1" ht="7" customHeight="1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4" customHeight="1">
      <c r="B30" s="28"/>
      <c r="D30" s="92" t="s">
        <v>34</v>
      </c>
      <c r="I30" s="87"/>
      <c r="J30" s="62">
        <f>ROUND(J116,2)</f>
        <v>0</v>
      </c>
      <c r="L30" s="28"/>
    </row>
    <row r="31" spans="2:12" s="1" customFormat="1" ht="7" customHeight="1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5" customHeight="1">
      <c r="B32" s="28"/>
      <c r="F32" s="31" t="s">
        <v>36</v>
      </c>
      <c r="I32" s="93" t="s">
        <v>35</v>
      </c>
      <c r="J32" s="31" t="s">
        <v>37</v>
      </c>
      <c r="L32" s="28"/>
    </row>
    <row r="33" spans="2:12" s="1" customFormat="1" ht="14.5" customHeight="1">
      <c r="B33" s="28"/>
      <c r="D33" s="51" t="s">
        <v>38</v>
      </c>
      <c r="E33" s="23" t="s">
        <v>39</v>
      </c>
      <c r="F33" s="94">
        <f>ROUND((SUM(BE116:BE120)),2)</f>
        <v>0</v>
      </c>
      <c r="I33" s="95">
        <v>0.21</v>
      </c>
      <c r="J33" s="94">
        <f>ROUND(((SUM(BE116:BE120))*I33),2)</f>
        <v>0</v>
      </c>
      <c r="L33" s="28"/>
    </row>
    <row r="34" spans="2:12" s="1" customFormat="1" ht="14.5" customHeight="1">
      <c r="B34" s="28"/>
      <c r="E34" s="23" t="s">
        <v>40</v>
      </c>
      <c r="F34" s="94">
        <f>ROUND((SUM(BF116:BF120)),2)</f>
        <v>0</v>
      </c>
      <c r="I34" s="95">
        <v>0.15</v>
      </c>
      <c r="J34" s="94">
        <f>ROUND(((SUM(BF116:BF120))*I34),2)</f>
        <v>0</v>
      </c>
      <c r="L34" s="28"/>
    </row>
    <row r="35" spans="2:12" s="1" customFormat="1" ht="14.5" customHeight="1" hidden="1">
      <c r="B35" s="28"/>
      <c r="E35" s="23" t="s">
        <v>41</v>
      </c>
      <c r="F35" s="94">
        <f>ROUND((SUM(BG116:BG120)),2)</f>
        <v>0</v>
      </c>
      <c r="I35" s="95">
        <v>0.21</v>
      </c>
      <c r="J35" s="94">
        <f>0</f>
        <v>0</v>
      </c>
      <c r="L35" s="28"/>
    </row>
    <row r="36" spans="2:12" s="1" customFormat="1" ht="14.5" customHeight="1" hidden="1">
      <c r="B36" s="28"/>
      <c r="E36" s="23" t="s">
        <v>42</v>
      </c>
      <c r="F36" s="94">
        <f>ROUND((SUM(BH116:BH120)),2)</f>
        <v>0</v>
      </c>
      <c r="I36" s="95">
        <v>0.15</v>
      </c>
      <c r="J36" s="94">
        <f>0</f>
        <v>0</v>
      </c>
      <c r="L36" s="28"/>
    </row>
    <row r="37" spans="2:12" s="1" customFormat="1" ht="14.5" customHeight="1" hidden="1">
      <c r="B37" s="28"/>
      <c r="E37" s="23" t="s">
        <v>43</v>
      </c>
      <c r="F37" s="94">
        <f>ROUND((SUM(BI116:BI120)),2)</f>
        <v>0</v>
      </c>
      <c r="I37" s="95">
        <v>0</v>
      </c>
      <c r="J37" s="94">
        <f>0</f>
        <v>0</v>
      </c>
      <c r="L37" s="28"/>
    </row>
    <row r="38" spans="2:12" s="1" customFormat="1" ht="7" customHeight="1">
      <c r="B38" s="28"/>
      <c r="I38" s="87"/>
      <c r="L38" s="28"/>
    </row>
    <row r="39" spans="2:12" s="1" customFormat="1" ht="25.4" customHeight="1">
      <c r="B39" s="28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100"/>
      <c r="J39" s="101">
        <f>SUM(J30:J37)</f>
        <v>0</v>
      </c>
      <c r="K39" s="102"/>
      <c r="L39" s="28"/>
    </row>
    <row r="40" spans="2:12" s="1" customFormat="1" ht="14.5" customHeight="1">
      <c r="B40" s="28"/>
      <c r="I40" s="87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37" t="s">
        <v>47</v>
      </c>
      <c r="E50" s="38"/>
      <c r="F50" s="38"/>
      <c r="G50" s="37" t="s">
        <v>48</v>
      </c>
      <c r="H50" s="38"/>
      <c r="I50" s="103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5">
      <c r="B61" s="28"/>
      <c r="D61" s="39" t="s">
        <v>49</v>
      </c>
      <c r="E61" s="30"/>
      <c r="F61" s="104" t="s">
        <v>50</v>
      </c>
      <c r="G61" s="39" t="s">
        <v>49</v>
      </c>
      <c r="H61" s="30"/>
      <c r="I61" s="105"/>
      <c r="J61" s="106" t="s">
        <v>50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">
      <c r="B65" s="28"/>
      <c r="D65" s="37" t="s">
        <v>51</v>
      </c>
      <c r="E65" s="38"/>
      <c r="F65" s="38"/>
      <c r="G65" s="37" t="s">
        <v>52</v>
      </c>
      <c r="H65" s="38"/>
      <c r="I65" s="103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5">
      <c r="B76" s="28"/>
      <c r="D76" s="39" t="s">
        <v>49</v>
      </c>
      <c r="E76" s="30"/>
      <c r="F76" s="104" t="s">
        <v>50</v>
      </c>
      <c r="G76" s="39" t="s">
        <v>49</v>
      </c>
      <c r="H76" s="30"/>
      <c r="I76" s="105"/>
      <c r="J76" s="106" t="s">
        <v>50</v>
      </c>
      <c r="K76" s="30"/>
      <c r="L76" s="28"/>
    </row>
    <row r="77" spans="2:12" s="1" customFormat="1" ht="14.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8"/>
    </row>
    <row r="81" spans="2:12" s="1" customFormat="1" ht="7" customHeight="1">
      <c r="B81" s="42"/>
      <c r="C81" s="43"/>
      <c r="D81" s="43"/>
      <c r="E81" s="43"/>
      <c r="F81" s="43"/>
      <c r="G81" s="43"/>
      <c r="H81" s="43"/>
      <c r="I81" s="108"/>
      <c r="J81" s="43"/>
      <c r="K81" s="43"/>
      <c r="L81" s="28"/>
    </row>
    <row r="82" spans="2:12" s="1" customFormat="1" ht="25" customHeight="1">
      <c r="B82" s="28"/>
      <c r="C82" s="17" t="s">
        <v>94</v>
      </c>
      <c r="I82" s="87"/>
      <c r="L82" s="28"/>
    </row>
    <row r="83" spans="2:12" s="1" customFormat="1" ht="7" customHeight="1">
      <c r="B83" s="28"/>
      <c r="I83" s="87"/>
      <c r="L83" s="28"/>
    </row>
    <row r="84" spans="2:12" s="1" customFormat="1" ht="12" customHeight="1">
      <c r="B84" s="28"/>
      <c r="C84" s="23" t="s">
        <v>16</v>
      </c>
      <c r="I84" s="87"/>
      <c r="L84" s="28"/>
    </row>
    <row r="85" spans="2:12" s="1" customFormat="1" ht="16.5" customHeight="1">
      <c r="B85" s="28"/>
      <c r="E85" s="216" t="str">
        <f>E7</f>
        <v>Sjezd a parkoviště Velíšská ulice ve Vlašimi</v>
      </c>
      <c r="F85" s="217"/>
      <c r="G85" s="217"/>
      <c r="H85" s="217"/>
      <c r="I85" s="87"/>
      <c r="L85" s="28"/>
    </row>
    <row r="86" spans="2:12" s="1" customFormat="1" ht="12" customHeight="1">
      <c r="B86" s="28"/>
      <c r="C86" s="23" t="s">
        <v>92</v>
      </c>
      <c r="I86" s="87"/>
      <c r="L86" s="28"/>
    </row>
    <row r="87" spans="2:12" s="1" customFormat="1" ht="16.5" customHeight="1">
      <c r="B87" s="28"/>
      <c r="E87" s="200" t="str">
        <f>E9</f>
        <v xml:space="preserve">SO901 - Dopravně inženýrské opatření </v>
      </c>
      <c r="F87" s="215"/>
      <c r="G87" s="215"/>
      <c r="H87" s="215"/>
      <c r="I87" s="87"/>
      <c r="L87" s="28"/>
    </row>
    <row r="88" spans="2:12" s="1" customFormat="1" ht="7" customHeight="1">
      <c r="B88" s="28"/>
      <c r="I88" s="87"/>
      <c r="L88" s="28"/>
    </row>
    <row r="89" spans="2:12" s="1" customFormat="1" ht="12" customHeight="1">
      <c r="B89" s="28"/>
      <c r="C89" s="23" t="s">
        <v>20</v>
      </c>
      <c r="F89" s="21" t="str">
        <f>F12</f>
        <v xml:space="preserve">Vlašim </v>
      </c>
      <c r="I89" s="88" t="s">
        <v>22</v>
      </c>
      <c r="J89" s="48" t="str">
        <f>IF(J12="","",J12)</f>
        <v>2. 4. 2019</v>
      </c>
      <c r="L89" s="28"/>
    </row>
    <row r="90" spans="2:12" s="1" customFormat="1" ht="7" customHeight="1">
      <c r="B90" s="28"/>
      <c r="I90" s="87"/>
      <c r="L90" s="28"/>
    </row>
    <row r="91" spans="2:12" s="1" customFormat="1" ht="28" customHeight="1">
      <c r="B91" s="28"/>
      <c r="C91" s="23" t="s">
        <v>24</v>
      </c>
      <c r="F91" s="175" t="s">
        <v>743</v>
      </c>
      <c r="I91" s="88" t="s">
        <v>30</v>
      </c>
      <c r="J91" s="26">
        <f>E21</f>
        <v>0</v>
      </c>
      <c r="L91" s="28"/>
    </row>
    <row r="92" spans="2:12" s="1" customFormat="1" ht="28" customHeight="1">
      <c r="B92" s="28"/>
      <c r="C92" s="23" t="s">
        <v>28</v>
      </c>
      <c r="F92" s="21" t="str">
        <f>IF(E18="","",E18)</f>
        <v>Vyplň údaj</v>
      </c>
      <c r="I92" s="88" t="s">
        <v>32</v>
      </c>
      <c r="J92" s="26">
        <f>E24</f>
        <v>0</v>
      </c>
      <c r="L92" s="28"/>
    </row>
    <row r="93" spans="2:12" s="1" customFormat="1" ht="10.4" customHeight="1">
      <c r="B93" s="28"/>
      <c r="I93" s="87"/>
      <c r="L93" s="28"/>
    </row>
    <row r="94" spans="2:12" s="1" customFormat="1" ht="29.25" customHeight="1">
      <c r="B94" s="28"/>
      <c r="C94" s="109" t="s">
        <v>95</v>
      </c>
      <c r="D94" s="96"/>
      <c r="E94" s="96"/>
      <c r="F94" s="96"/>
      <c r="G94" s="96"/>
      <c r="H94" s="96"/>
      <c r="I94" s="110"/>
      <c r="J94" s="111" t="s">
        <v>96</v>
      </c>
      <c r="K94" s="96"/>
      <c r="L94" s="28"/>
    </row>
    <row r="95" spans="2:12" s="1" customFormat="1" ht="10.4" customHeight="1">
      <c r="B95" s="28"/>
      <c r="I95" s="87"/>
      <c r="L95" s="28"/>
    </row>
    <row r="96" spans="2:47" s="1" customFormat="1" ht="22.9" customHeight="1">
      <c r="B96" s="28"/>
      <c r="C96" s="112" t="s">
        <v>97</v>
      </c>
      <c r="I96" s="87"/>
      <c r="J96" s="62">
        <f>J116</f>
        <v>0</v>
      </c>
      <c r="L96" s="28"/>
      <c r="AU96" s="13" t="s">
        <v>98</v>
      </c>
    </row>
    <row r="97" spans="2:12" s="1" customFormat="1" ht="21.75" customHeight="1">
      <c r="B97" s="28"/>
      <c r="I97" s="87"/>
      <c r="L97" s="28"/>
    </row>
    <row r="98" spans="2:12" s="1" customFormat="1" ht="7" customHeight="1">
      <c r="B98" s="40"/>
      <c r="C98" s="41"/>
      <c r="D98" s="41"/>
      <c r="E98" s="41"/>
      <c r="F98" s="41"/>
      <c r="G98" s="41"/>
      <c r="H98" s="41"/>
      <c r="I98" s="107"/>
      <c r="J98" s="41"/>
      <c r="K98" s="41"/>
      <c r="L98" s="28"/>
    </row>
    <row r="102" spans="2:12" s="1" customFormat="1" ht="7" customHeight="1">
      <c r="B102" s="42"/>
      <c r="C102" s="43"/>
      <c r="D102" s="43"/>
      <c r="E102" s="43"/>
      <c r="F102" s="43"/>
      <c r="G102" s="43"/>
      <c r="H102" s="43"/>
      <c r="I102" s="108"/>
      <c r="J102" s="43"/>
      <c r="K102" s="43"/>
      <c r="L102" s="28"/>
    </row>
    <row r="103" spans="2:12" s="1" customFormat="1" ht="25" customHeight="1">
      <c r="B103" s="28"/>
      <c r="C103" s="17" t="s">
        <v>114</v>
      </c>
      <c r="I103" s="87"/>
      <c r="L103" s="28"/>
    </row>
    <row r="104" spans="2:12" s="1" customFormat="1" ht="7" customHeight="1">
      <c r="B104" s="28"/>
      <c r="I104" s="87"/>
      <c r="L104" s="28"/>
    </row>
    <row r="105" spans="2:12" s="1" customFormat="1" ht="12" customHeight="1">
      <c r="B105" s="28"/>
      <c r="C105" s="23" t="s">
        <v>16</v>
      </c>
      <c r="I105" s="87"/>
      <c r="L105" s="28"/>
    </row>
    <row r="106" spans="2:12" s="1" customFormat="1" ht="16.5" customHeight="1">
      <c r="B106" s="28"/>
      <c r="E106" s="216" t="str">
        <f>E7</f>
        <v>Sjezd a parkoviště Velíšská ulice ve Vlašimi</v>
      </c>
      <c r="F106" s="217"/>
      <c r="G106" s="217"/>
      <c r="H106" s="217"/>
      <c r="I106" s="87"/>
      <c r="L106" s="28"/>
    </row>
    <row r="107" spans="2:12" s="1" customFormat="1" ht="12" customHeight="1">
      <c r="B107" s="28"/>
      <c r="C107" s="23" t="s">
        <v>92</v>
      </c>
      <c r="I107" s="87"/>
      <c r="L107" s="28"/>
    </row>
    <row r="108" spans="2:12" s="1" customFormat="1" ht="16.5" customHeight="1">
      <c r="B108" s="28"/>
      <c r="E108" s="200" t="str">
        <f>E9</f>
        <v xml:space="preserve">SO901 - Dopravně inženýrské opatření </v>
      </c>
      <c r="F108" s="215"/>
      <c r="G108" s="215"/>
      <c r="H108" s="215"/>
      <c r="I108" s="87"/>
      <c r="L108" s="28"/>
    </row>
    <row r="109" spans="2:12" s="1" customFormat="1" ht="7" customHeight="1">
      <c r="B109" s="28"/>
      <c r="I109" s="87"/>
      <c r="L109" s="28"/>
    </row>
    <row r="110" spans="2:12" s="1" customFormat="1" ht="12" customHeight="1">
      <c r="B110" s="28"/>
      <c r="C110" s="23" t="s">
        <v>20</v>
      </c>
      <c r="F110" s="21" t="str">
        <f>F12</f>
        <v xml:space="preserve">Vlašim </v>
      </c>
      <c r="I110" s="88" t="s">
        <v>22</v>
      </c>
      <c r="J110" s="48" t="str">
        <f>IF(J12="","",J12)</f>
        <v>2. 4. 2019</v>
      </c>
      <c r="L110" s="28"/>
    </row>
    <row r="111" spans="2:12" s="1" customFormat="1" ht="7" customHeight="1">
      <c r="B111" s="28"/>
      <c r="I111" s="87"/>
      <c r="L111" s="28"/>
    </row>
    <row r="112" spans="2:12" s="1" customFormat="1" ht="28" customHeight="1">
      <c r="B112" s="28"/>
      <c r="C112" s="23" t="s">
        <v>24</v>
      </c>
      <c r="F112" s="175" t="s">
        <v>743</v>
      </c>
      <c r="I112" s="88" t="s">
        <v>30</v>
      </c>
      <c r="J112" s="26">
        <f>E21</f>
        <v>0</v>
      </c>
      <c r="L112" s="28"/>
    </row>
    <row r="113" spans="2:12" s="1" customFormat="1" ht="28" customHeight="1">
      <c r="B113" s="28"/>
      <c r="C113" s="23" t="s">
        <v>28</v>
      </c>
      <c r="F113" s="21" t="str">
        <f>IF(E18="","",E18)</f>
        <v>Vyplň údaj</v>
      </c>
      <c r="I113" s="88" t="s">
        <v>32</v>
      </c>
      <c r="J113" s="26">
        <f>E24</f>
        <v>0</v>
      </c>
      <c r="L113" s="28"/>
    </row>
    <row r="114" spans="2:12" s="1" customFormat="1" ht="10.4" customHeight="1">
      <c r="B114" s="28"/>
      <c r="I114" s="87"/>
      <c r="L114" s="28"/>
    </row>
    <row r="115" spans="2:20" s="10" customFormat="1" ht="29.25" customHeight="1">
      <c r="B115" s="123"/>
      <c r="C115" s="124" t="s">
        <v>115</v>
      </c>
      <c r="D115" s="125" t="s">
        <v>59</v>
      </c>
      <c r="E115" s="125" t="s">
        <v>55</v>
      </c>
      <c r="F115" s="125" t="s">
        <v>56</v>
      </c>
      <c r="G115" s="125" t="s">
        <v>116</v>
      </c>
      <c r="H115" s="125" t="s">
        <v>117</v>
      </c>
      <c r="I115" s="126" t="s">
        <v>118</v>
      </c>
      <c r="J115" s="127" t="s">
        <v>96</v>
      </c>
      <c r="K115" s="128" t="s">
        <v>119</v>
      </c>
      <c r="L115" s="123"/>
      <c r="M115" s="55" t="s">
        <v>1</v>
      </c>
      <c r="N115" s="56" t="s">
        <v>38</v>
      </c>
      <c r="O115" s="56" t="s">
        <v>120</v>
      </c>
      <c r="P115" s="56" t="s">
        <v>121</v>
      </c>
      <c r="Q115" s="56" t="s">
        <v>122</v>
      </c>
      <c r="R115" s="56" t="s">
        <v>123</v>
      </c>
      <c r="S115" s="56" t="s">
        <v>124</v>
      </c>
      <c r="T115" s="57" t="s">
        <v>125</v>
      </c>
    </row>
    <row r="116" spans="2:63" s="1" customFormat="1" ht="22.9" customHeight="1">
      <c r="B116" s="28"/>
      <c r="C116" s="60" t="s">
        <v>126</v>
      </c>
      <c r="I116" s="87"/>
      <c r="J116" s="129">
        <f>BK116</f>
        <v>0</v>
      </c>
      <c r="L116" s="28"/>
      <c r="M116" s="58"/>
      <c r="N116" s="49"/>
      <c r="O116" s="49"/>
      <c r="P116" s="130">
        <f>SUM(P117:P120)</f>
        <v>0</v>
      </c>
      <c r="Q116" s="49"/>
      <c r="R116" s="130">
        <f>SUM(R117:R120)</f>
        <v>0</v>
      </c>
      <c r="S116" s="49"/>
      <c r="T116" s="131">
        <f>SUM(T117:T120)</f>
        <v>0</v>
      </c>
      <c r="AT116" s="13" t="s">
        <v>73</v>
      </c>
      <c r="AU116" s="13" t="s">
        <v>98</v>
      </c>
      <c r="BK116" s="132">
        <f>SUM(BK117:BK120)</f>
        <v>0</v>
      </c>
    </row>
    <row r="117" spans="2:65" s="1" customFormat="1" ht="36" customHeight="1">
      <c r="B117" s="143"/>
      <c r="C117" s="144" t="s">
        <v>82</v>
      </c>
      <c r="D117" s="144" t="s">
        <v>130</v>
      </c>
      <c r="E117" s="145" t="s">
        <v>638</v>
      </c>
      <c r="F117" s="146" t="s">
        <v>639</v>
      </c>
      <c r="G117" s="147" t="s">
        <v>365</v>
      </c>
      <c r="H117" s="148">
        <v>12</v>
      </c>
      <c r="I117" s="149"/>
      <c r="J117" s="150">
        <f>ROUND(I117*H117,2)</f>
        <v>0</v>
      </c>
      <c r="K117" s="146" t="s">
        <v>1</v>
      </c>
      <c r="L117" s="28"/>
      <c r="M117" s="151" t="s">
        <v>1</v>
      </c>
      <c r="N117" s="152" t="s">
        <v>39</v>
      </c>
      <c r="P117" s="153">
        <f>O117*H117</f>
        <v>0</v>
      </c>
      <c r="Q117" s="153">
        <v>0</v>
      </c>
      <c r="R117" s="153">
        <f>Q117*H117</f>
        <v>0</v>
      </c>
      <c r="S117" s="153">
        <v>0</v>
      </c>
      <c r="T117" s="154">
        <f>S117*H117</f>
        <v>0</v>
      </c>
      <c r="AR117" s="155" t="s">
        <v>135</v>
      </c>
      <c r="AT117" s="155" t="s">
        <v>130</v>
      </c>
      <c r="AU117" s="155" t="s">
        <v>74</v>
      </c>
      <c r="AY117" s="13" t="s">
        <v>128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3" t="s">
        <v>82</v>
      </c>
      <c r="BK117" s="156">
        <f>ROUND(I117*H117,2)</f>
        <v>0</v>
      </c>
      <c r="BL117" s="13" t="s">
        <v>135</v>
      </c>
      <c r="BM117" s="155" t="s">
        <v>640</v>
      </c>
    </row>
    <row r="118" spans="2:65" s="1" customFormat="1" ht="36" customHeight="1">
      <c r="B118" s="143"/>
      <c r="C118" s="144" t="s">
        <v>84</v>
      </c>
      <c r="D118" s="144" t="s">
        <v>130</v>
      </c>
      <c r="E118" s="145" t="s">
        <v>641</v>
      </c>
      <c r="F118" s="146" t="s">
        <v>642</v>
      </c>
      <c r="G118" s="147" t="s">
        <v>365</v>
      </c>
      <c r="H118" s="148">
        <v>1080</v>
      </c>
      <c r="I118" s="149"/>
      <c r="J118" s="150">
        <f>ROUND(I118*H118,2)</f>
        <v>0</v>
      </c>
      <c r="K118" s="146" t="s">
        <v>1</v>
      </c>
      <c r="L118" s="28"/>
      <c r="M118" s="151" t="s">
        <v>1</v>
      </c>
      <c r="N118" s="152" t="s">
        <v>39</v>
      </c>
      <c r="P118" s="153">
        <f>O118*H118</f>
        <v>0</v>
      </c>
      <c r="Q118" s="153">
        <v>0</v>
      </c>
      <c r="R118" s="153">
        <f>Q118*H118</f>
        <v>0</v>
      </c>
      <c r="S118" s="153">
        <v>0</v>
      </c>
      <c r="T118" s="154">
        <f>S118*H118</f>
        <v>0</v>
      </c>
      <c r="AR118" s="155" t="s">
        <v>135</v>
      </c>
      <c r="AT118" s="155" t="s">
        <v>130</v>
      </c>
      <c r="AU118" s="155" t="s">
        <v>74</v>
      </c>
      <c r="AY118" s="13" t="s">
        <v>128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3" t="s">
        <v>82</v>
      </c>
      <c r="BK118" s="156">
        <f>ROUND(I118*H118,2)</f>
        <v>0</v>
      </c>
      <c r="BL118" s="13" t="s">
        <v>135</v>
      </c>
      <c r="BM118" s="155" t="s">
        <v>643</v>
      </c>
    </row>
    <row r="119" spans="2:65" s="1" customFormat="1" ht="24" customHeight="1">
      <c r="B119" s="143"/>
      <c r="C119" s="144" t="s">
        <v>143</v>
      </c>
      <c r="D119" s="144" t="s">
        <v>130</v>
      </c>
      <c r="E119" s="145" t="s">
        <v>644</v>
      </c>
      <c r="F119" s="146" t="s">
        <v>645</v>
      </c>
      <c r="G119" s="147" t="s">
        <v>365</v>
      </c>
      <c r="H119" s="148">
        <v>2</v>
      </c>
      <c r="I119" s="149"/>
      <c r="J119" s="150">
        <f>ROUND(I119*H119,2)</f>
        <v>0</v>
      </c>
      <c r="K119" s="146" t="s">
        <v>1</v>
      </c>
      <c r="L119" s="28"/>
      <c r="M119" s="151" t="s">
        <v>1</v>
      </c>
      <c r="N119" s="152" t="s">
        <v>39</v>
      </c>
      <c r="P119" s="153">
        <f>O119*H119</f>
        <v>0</v>
      </c>
      <c r="Q119" s="153">
        <v>0</v>
      </c>
      <c r="R119" s="153">
        <f>Q119*H119</f>
        <v>0</v>
      </c>
      <c r="S119" s="153">
        <v>0</v>
      </c>
      <c r="T119" s="154">
        <f>S119*H119</f>
        <v>0</v>
      </c>
      <c r="AR119" s="155" t="s">
        <v>135</v>
      </c>
      <c r="AT119" s="155" t="s">
        <v>130</v>
      </c>
      <c r="AU119" s="155" t="s">
        <v>74</v>
      </c>
      <c r="AY119" s="13" t="s">
        <v>128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3" t="s">
        <v>82</v>
      </c>
      <c r="BK119" s="156">
        <f>ROUND(I119*H119,2)</f>
        <v>0</v>
      </c>
      <c r="BL119" s="13" t="s">
        <v>135</v>
      </c>
      <c r="BM119" s="155" t="s">
        <v>646</v>
      </c>
    </row>
    <row r="120" spans="2:65" s="1" customFormat="1" ht="36" customHeight="1">
      <c r="B120" s="143"/>
      <c r="C120" s="144" t="s">
        <v>135</v>
      </c>
      <c r="D120" s="144" t="s">
        <v>130</v>
      </c>
      <c r="E120" s="145" t="s">
        <v>647</v>
      </c>
      <c r="F120" s="146" t="s">
        <v>648</v>
      </c>
      <c r="G120" s="147" t="s">
        <v>365</v>
      </c>
      <c r="H120" s="148">
        <v>180</v>
      </c>
      <c r="I120" s="149"/>
      <c r="J120" s="150">
        <f>ROUND(I120*H120,2)</f>
        <v>0</v>
      </c>
      <c r="K120" s="146" t="s">
        <v>1</v>
      </c>
      <c r="L120" s="28"/>
      <c r="M120" s="169" t="s">
        <v>1</v>
      </c>
      <c r="N120" s="170" t="s">
        <v>39</v>
      </c>
      <c r="O120" s="171"/>
      <c r="P120" s="172">
        <f>O120*H120</f>
        <v>0</v>
      </c>
      <c r="Q120" s="172">
        <v>0</v>
      </c>
      <c r="R120" s="172">
        <f>Q120*H120</f>
        <v>0</v>
      </c>
      <c r="S120" s="172">
        <v>0</v>
      </c>
      <c r="T120" s="173">
        <f>S120*H120</f>
        <v>0</v>
      </c>
      <c r="AR120" s="155" t="s">
        <v>135</v>
      </c>
      <c r="AT120" s="155" t="s">
        <v>130</v>
      </c>
      <c r="AU120" s="155" t="s">
        <v>74</v>
      </c>
      <c r="AY120" s="13" t="s">
        <v>128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3" t="s">
        <v>82</v>
      </c>
      <c r="BK120" s="156">
        <f>ROUND(I120*H120,2)</f>
        <v>0</v>
      </c>
      <c r="BL120" s="13" t="s">
        <v>135</v>
      </c>
      <c r="BM120" s="155" t="s">
        <v>649</v>
      </c>
    </row>
    <row r="121" spans="2:12" s="1" customFormat="1" ht="7" customHeight="1">
      <c r="B121" s="40"/>
      <c r="C121" s="41"/>
      <c r="D121" s="41"/>
      <c r="E121" s="41"/>
      <c r="F121" s="41"/>
      <c r="G121" s="41"/>
      <c r="H121" s="41"/>
      <c r="I121" s="107"/>
      <c r="J121" s="41"/>
      <c r="K121" s="41"/>
      <c r="L121" s="28"/>
    </row>
  </sheetData>
  <autoFilter ref="C115:K120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6"/>
  <sheetViews>
    <sheetView showGridLines="0" workbookViewId="0" topLeftCell="A161">
      <selection activeCell="E15" sqref="E1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4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90</v>
      </c>
    </row>
    <row r="3" spans="2:46" ht="7" customHeight="1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84</v>
      </c>
    </row>
    <row r="4" spans="2:46" ht="25" customHeight="1">
      <c r="B4" s="16"/>
      <c r="D4" s="17" t="s">
        <v>91</v>
      </c>
      <c r="L4" s="16"/>
      <c r="M4" s="86" t="s">
        <v>10</v>
      </c>
      <c r="AT4" s="13" t="s">
        <v>3</v>
      </c>
    </row>
    <row r="5" spans="2:12" ht="7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16" t="str">
        <f>'Rekapitulace stavby'!K6</f>
        <v>Sjezd a parkoviště Velíšská ulice ve Vlašimi</v>
      </c>
      <c r="F7" s="217"/>
      <c r="G7" s="217"/>
      <c r="H7" s="217"/>
      <c r="L7" s="16"/>
    </row>
    <row r="8" spans="2:12" s="1" customFormat="1" ht="12" customHeight="1">
      <c r="B8" s="28"/>
      <c r="D8" s="23" t="s">
        <v>92</v>
      </c>
      <c r="I8" s="87"/>
      <c r="L8" s="28"/>
    </row>
    <row r="9" spans="2:12" s="1" customFormat="1" ht="37" customHeight="1">
      <c r="B9" s="28"/>
      <c r="E9" s="200" t="s">
        <v>650</v>
      </c>
      <c r="F9" s="215"/>
      <c r="G9" s="215"/>
      <c r="H9" s="215"/>
      <c r="I9" s="87"/>
      <c r="L9" s="28"/>
    </row>
    <row r="10" spans="2:12" s="1" customFormat="1" ht="12">
      <c r="B10" s="28"/>
      <c r="I10" s="87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88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88" t="s">
        <v>22</v>
      </c>
      <c r="J12" s="48" t="str">
        <f>'Rekapitulace stavby'!AN8</f>
        <v>2. 4. 2019</v>
      </c>
      <c r="L12" s="28"/>
    </row>
    <row r="13" spans="2:12" s="1" customFormat="1" ht="10.9" customHeight="1">
      <c r="B13" s="28"/>
      <c r="I13" s="87"/>
      <c r="L13" s="28"/>
    </row>
    <row r="14" spans="2:12" s="1" customFormat="1" ht="12" customHeight="1">
      <c r="B14" s="28"/>
      <c r="D14" s="23" t="s">
        <v>24</v>
      </c>
      <c r="I14" s="88" t="s">
        <v>25</v>
      </c>
      <c r="J14" s="21" t="s">
        <v>1</v>
      </c>
      <c r="L14" s="28"/>
    </row>
    <row r="15" spans="2:12" s="1" customFormat="1" ht="18" customHeight="1">
      <c r="B15" s="28"/>
      <c r="E15" s="175" t="s">
        <v>743</v>
      </c>
      <c r="I15" s="88" t="s">
        <v>27</v>
      </c>
      <c r="J15" s="21" t="s">
        <v>1</v>
      </c>
      <c r="L15" s="28"/>
    </row>
    <row r="16" spans="2:12" s="1" customFormat="1" ht="7" customHeight="1">
      <c r="B16" s="28"/>
      <c r="I16" s="87"/>
      <c r="L16" s="28"/>
    </row>
    <row r="17" spans="2:12" s="1" customFormat="1" ht="12" customHeight="1">
      <c r="B17" s="28"/>
      <c r="D17" s="23" t="s">
        <v>28</v>
      </c>
      <c r="I17" s="88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8" t="str">
        <f>'Rekapitulace stavby'!E14</f>
        <v>Vyplň údaj</v>
      </c>
      <c r="F18" s="203"/>
      <c r="G18" s="203"/>
      <c r="H18" s="203"/>
      <c r="I18" s="88" t="s">
        <v>27</v>
      </c>
      <c r="J18" s="24" t="str">
        <f>'Rekapitulace stavby'!AN14</f>
        <v>Vyplň údaj</v>
      </c>
      <c r="L18" s="28"/>
    </row>
    <row r="19" spans="2:12" s="1" customFormat="1" ht="7" customHeight="1">
      <c r="B19" s="28"/>
      <c r="I19" s="87"/>
      <c r="L19" s="28"/>
    </row>
    <row r="20" spans="2:12" s="1" customFormat="1" ht="12" customHeight="1">
      <c r="B20" s="28"/>
      <c r="D20" s="23" t="s">
        <v>30</v>
      </c>
      <c r="I20" s="88" t="s">
        <v>25</v>
      </c>
      <c r="J20" s="21" t="s">
        <v>1</v>
      </c>
      <c r="L20" s="28"/>
    </row>
    <row r="21" spans="2:12" s="1" customFormat="1" ht="18" customHeight="1">
      <c r="B21" s="28"/>
      <c r="E21" s="21"/>
      <c r="I21" s="88" t="s">
        <v>27</v>
      </c>
      <c r="J21" s="21" t="s">
        <v>1</v>
      </c>
      <c r="L21" s="28"/>
    </row>
    <row r="22" spans="2:12" s="1" customFormat="1" ht="7" customHeight="1">
      <c r="B22" s="28"/>
      <c r="I22" s="87"/>
      <c r="L22" s="28"/>
    </row>
    <row r="23" spans="2:12" s="1" customFormat="1" ht="12" customHeight="1">
      <c r="B23" s="28"/>
      <c r="D23" s="23" t="s">
        <v>32</v>
      </c>
      <c r="I23" s="88" t="s">
        <v>25</v>
      </c>
      <c r="J23" s="21"/>
      <c r="L23" s="28"/>
    </row>
    <row r="24" spans="2:12" s="1" customFormat="1" ht="18" customHeight="1">
      <c r="B24" s="28"/>
      <c r="E24" s="21"/>
      <c r="I24" s="88" t="s">
        <v>27</v>
      </c>
      <c r="J24" s="21" t="s">
        <v>1</v>
      </c>
      <c r="L24" s="28"/>
    </row>
    <row r="25" spans="2:12" s="1" customFormat="1" ht="7" customHeight="1">
      <c r="B25" s="28"/>
      <c r="I25" s="87"/>
      <c r="L25" s="28"/>
    </row>
    <row r="26" spans="2:12" s="1" customFormat="1" ht="12" customHeight="1">
      <c r="B26" s="28"/>
      <c r="D26" s="23" t="s">
        <v>33</v>
      </c>
      <c r="I26" s="87"/>
      <c r="L26" s="28"/>
    </row>
    <row r="27" spans="2:12" s="7" customFormat="1" ht="16.5" customHeight="1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7" customHeight="1">
      <c r="B28" s="28"/>
      <c r="I28" s="87"/>
      <c r="L28" s="28"/>
    </row>
    <row r="29" spans="2:12" s="1" customFormat="1" ht="7" customHeight="1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4" customHeight="1">
      <c r="B30" s="28"/>
      <c r="D30" s="92" t="s">
        <v>34</v>
      </c>
      <c r="I30" s="87"/>
      <c r="J30" s="62">
        <f>ROUND(J118,2)</f>
        <v>0</v>
      </c>
      <c r="L30" s="28"/>
    </row>
    <row r="31" spans="2:12" s="1" customFormat="1" ht="7" customHeight="1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5" customHeight="1">
      <c r="B32" s="28"/>
      <c r="F32" s="31" t="s">
        <v>36</v>
      </c>
      <c r="I32" s="93" t="s">
        <v>35</v>
      </c>
      <c r="J32" s="31" t="s">
        <v>37</v>
      </c>
      <c r="L32" s="28"/>
    </row>
    <row r="33" spans="2:12" s="1" customFormat="1" ht="14.5" customHeight="1">
      <c r="B33" s="28"/>
      <c r="D33" s="51" t="s">
        <v>38</v>
      </c>
      <c r="E33" s="23" t="s">
        <v>39</v>
      </c>
      <c r="F33" s="94">
        <f>ROUND((SUM(BE118:BE145)),2)</f>
        <v>0</v>
      </c>
      <c r="I33" s="95">
        <v>0.21</v>
      </c>
      <c r="J33" s="94">
        <f>ROUND(((SUM(BE118:BE145))*I33),2)</f>
        <v>0</v>
      </c>
      <c r="L33" s="28"/>
    </row>
    <row r="34" spans="2:12" s="1" customFormat="1" ht="14.5" customHeight="1">
      <c r="B34" s="28"/>
      <c r="E34" s="23" t="s">
        <v>40</v>
      </c>
      <c r="F34" s="94">
        <f>ROUND((SUM(BF118:BF145)),2)</f>
        <v>0</v>
      </c>
      <c r="I34" s="95">
        <v>0.15</v>
      </c>
      <c r="J34" s="94">
        <f>ROUND(((SUM(BF118:BF145))*I34),2)</f>
        <v>0</v>
      </c>
      <c r="L34" s="28"/>
    </row>
    <row r="35" spans="2:12" s="1" customFormat="1" ht="14.5" customHeight="1" hidden="1">
      <c r="B35" s="28"/>
      <c r="E35" s="23" t="s">
        <v>41</v>
      </c>
      <c r="F35" s="94">
        <f>ROUND((SUM(BG118:BG145)),2)</f>
        <v>0</v>
      </c>
      <c r="I35" s="95">
        <v>0.21</v>
      </c>
      <c r="J35" s="94">
        <f>0</f>
        <v>0</v>
      </c>
      <c r="L35" s="28"/>
    </row>
    <row r="36" spans="2:12" s="1" customFormat="1" ht="14.5" customHeight="1" hidden="1">
      <c r="B36" s="28"/>
      <c r="E36" s="23" t="s">
        <v>42</v>
      </c>
      <c r="F36" s="94">
        <f>ROUND((SUM(BH118:BH145)),2)</f>
        <v>0</v>
      </c>
      <c r="I36" s="95">
        <v>0.15</v>
      </c>
      <c r="J36" s="94">
        <f>0</f>
        <v>0</v>
      </c>
      <c r="L36" s="28"/>
    </row>
    <row r="37" spans="2:12" s="1" customFormat="1" ht="14.5" customHeight="1" hidden="1">
      <c r="B37" s="28"/>
      <c r="E37" s="23" t="s">
        <v>43</v>
      </c>
      <c r="F37" s="94">
        <f>ROUND((SUM(BI118:BI145)),2)</f>
        <v>0</v>
      </c>
      <c r="I37" s="95">
        <v>0</v>
      </c>
      <c r="J37" s="94">
        <f>0</f>
        <v>0</v>
      </c>
      <c r="L37" s="28"/>
    </row>
    <row r="38" spans="2:12" s="1" customFormat="1" ht="7" customHeight="1">
      <c r="B38" s="28"/>
      <c r="I38" s="87"/>
      <c r="L38" s="28"/>
    </row>
    <row r="39" spans="2:12" s="1" customFormat="1" ht="25.4" customHeight="1">
      <c r="B39" s="28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100"/>
      <c r="J39" s="101">
        <f>SUM(J30:J37)</f>
        <v>0</v>
      </c>
      <c r="K39" s="102"/>
      <c r="L39" s="28"/>
    </row>
    <row r="40" spans="2:12" s="1" customFormat="1" ht="14.5" customHeight="1">
      <c r="B40" s="28"/>
      <c r="I40" s="87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37" t="s">
        <v>47</v>
      </c>
      <c r="E50" s="38"/>
      <c r="F50" s="38"/>
      <c r="G50" s="37" t="s">
        <v>48</v>
      </c>
      <c r="H50" s="38"/>
      <c r="I50" s="103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5">
      <c r="B61" s="28"/>
      <c r="D61" s="39" t="s">
        <v>49</v>
      </c>
      <c r="E61" s="30"/>
      <c r="F61" s="104" t="s">
        <v>50</v>
      </c>
      <c r="G61" s="39" t="s">
        <v>49</v>
      </c>
      <c r="H61" s="30"/>
      <c r="I61" s="105"/>
      <c r="J61" s="106" t="s">
        <v>50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">
      <c r="B65" s="28"/>
      <c r="D65" s="37" t="s">
        <v>51</v>
      </c>
      <c r="E65" s="38"/>
      <c r="F65" s="38"/>
      <c r="G65" s="37" t="s">
        <v>52</v>
      </c>
      <c r="H65" s="38"/>
      <c r="I65" s="103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5">
      <c r="B76" s="28"/>
      <c r="D76" s="39" t="s">
        <v>49</v>
      </c>
      <c r="E76" s="30"/>
      <c r="F76" s="104" t="s">
        <v>50</v>
      </c>
      <c r="G76" s="39" t="s">
        <v>49</v>
      </c>
      <c r="H76" s="30"/>
      <c r="I76" s="105"/>
      <c r="J76" s="106" t="s">
        <v>50</v>
      </c>
      <c r="K76" s="30"/>
      <c r="L76" s="28"/>
    </row>
    <row r="77" spans="2:12" s="1" customFormat="1" ht="14.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8"/>
    </row>
    <row r="81" spans="2:12" s="1" customFormat="1" ht="7" customHeight="1">
      <c r="B81" s="42"/>
      <c r="C81" s="43"/>
      <c r="D81" s="43"/>
      <c r="E81" s="43"/>
      <c r="F81" s="43"/>
      <c r="G81" s="43"/>
      <c r="H81" s="43"/>
      <c r="I81" s="108"/>
      <c r="J81" s="43"/>
      <c r="K81" s="43"/>
      <c r="L81" s="28"/>
    </row>
    <row r="82" spans="2:12" s="1" customFormat="1" ht="25" customHeight="1">
      <c r="B82" s="28"/>
      <c r="C82" s="17" t="s">
        <v>94</v>
      </c>
      <c r="I82" s="87"/>
      <c r="L82" s="28"/>
    </row>
    <row r="83" spans="2:12" s="1" customFormat="1" ht="7" customHeight="1">
      <c r="B83" s="28"/>
      <c r="I83" s="87"/>
      <c r="L83" s="28"/>
    </row>
    <row r="84" spans="2:12" s="1" customFormat="1" ht="12" customHeight="1">
      <c r="B84" s="28"/>
      <c r="C84" s="23" t="s">
        <v>16</v>
      </c>
      <c r="I84" s="87"/>
      <c r="L84" s="28"/>
    </row>
    <row r="85" spans="2:12" s="1" customFormat="1" ht="16.5" customHeight="1">
      <c r="B85" s="28"/>
      <c r="E85" s="216" t="str">
        <f>E7</f>
        <v>Sjezd a parkoviště Velíšská ulice ve Vlašimi</v>
      </c>
      <c r="F85" s="217"/>
      <c r="G85" s="217"/>
      <c r="H85" s="217"/>
      <c r="I85" s="87"/>
      <c r="L85" s="28"/>
    </row>
    <row r="86" spans="2:12" s="1" customFormat="1" ht="12" customHeight="1">
      <c r="B86" s="28"/>
      <c r="C86" s="23" t="s">
        <v>92</v>
      </c>
      <c r="I86" s="87"/>
      <c r="L86" s="28"/>
    </row>
    <row r="87" spans="2:12" s="1" customFormat="1" ht="16.5" customHeight="1">
      <c r="B87" s="28"/>
      <c r="E87" s="200" t="str">
        <f>E9</f>
        <v xml:space="preserve">VRN01 - Vedlejší a ostatní náklady </v>
      </c>
      <c r="F87" s="215"/>
      <c r="G87" s="215"/>
      <c r="H87" s="215"/>
      <c r="I87" s="87"/>
      <c r="L87" s="28"/>
    </row>
    <row r="88" spans="2:12" s="1" customFormat="1" ht="7" customHeight="1">
      <c r="B88" s="28"/>
      <c r="I88" s="87"/>
      <c r="L88" s="28"/>
    </row>
    <row r="89" spans="2:12" s="1" customFormat="1" ht="12" customHeight="1">
      <c r="B89" s="28"/>
      <c r="C89" s="23" t="s">
        <v>20</v>
      </c>
      <c r="F89" s="21" t="str">
        <f>F12</f>
        <v xml:space="preserve">Vlašim </v>
      </c>
      <c r="I89" s="88" t="s">
        <v>22</v>
      </c>
      <c r="J89" s="48" t="str">
        <f>IF(J12="","",J12)</f>
        <v>2. 4. 2019</v>
      </c>
      <c r="L89" s="28"/>
    </row>
    <row r="90" spans="2:12" s="1" customFormat="1" ht="7" customHeight="1">
      <c r="B90" s="28"/>
      <c r="I90" s="87"/>
      <c r="L90" s="28"/>
    </row>
    <row r="91" spans="2:12" s="1" customFormat="1" ht="28" customHeight="1">
      <c r="B91" s="28"/>
      <c r="C91" s="23" t="s">
        <v>24</v>
      </c>
      <c r="F91" s="175" t="s">
        <v>743</v>
      </c>
      <c r="I91" s="88" t="s">
        <v>30</v>
      </c>
      <c r="J91" s="26">
        <f>E21</f>
        <v>0</v>
      </c>
      <c r="L91" s="28"/>
    </row>
    <row r="92" spans="2:12" s="1" customFormat="1" ht="28" customHeight="1">
      <c r="B92" s="28"/>
      <c r="C92" s="23" t="s">
        <v>28</v>
      </c>
      <c r="F92" s="21" t="str">
        <f>IF(E18="","",E18)</f>
        <v>Vyplň údaj</v>
      </c>
      <c r="I92" s="88" t="s">
        <v>32</v>
      </c>
      <c r="J92" s="26">
        <f>E24</f>
        <v>0</v>
      </c>
      <c r="L92" s="28"/>
    </row>
    <row r="93" spans="2:12" s="1" customFormat="1" ht="10.4" customHeight="1">
      <c r="B93" s="28"/>
      <c r="I93" s="87"/>
      <c r="L93" s="28"/>
    </row>
    <row r="94" spans="2:12" s="1" customFormat="1" ht="29.25" customHeight="1">
      <c r="B94" s="28"/>
      <c r="C94" s="109" t="s">
        <v>95</v>
      </c>
      <c r="D94" s="96"/>
      <c r="E94" s="96"/>
      <c r="F94" s="96"/>
      <c r="G94" s="96"/>
      <c r="H94" s="96"/>
      <c r="I94" s="110"/>
      <c r="J94" s="111" t="s">
        <v>96</v>
      </c>
      <c r="K94" s="96"/>
      <c r="L94" s="28"/>
    </row>
    <row r="95" spans="2:12" s="1" customFormat="1" ht="10.4" customHeight="1">
      <c r="B95" s="28"/>
      <c r="I95" s="87"/>
      <c r="L95" s="28"/>
    </row>
    <row r="96" spans="2:47" s="1" customFormat="1" ht="22.9" customHeight="1">
      <c r="B96" s="28"/>
      <c r="C96" s="112" t="s">
        <v>97</v>
      </c>
      <c r="I96" s="87"/>
      <c r="J96" s="62">
        <f>J118</f>
        <v>0</v>
      </c>
      <c r="L96" s="28"/>
      <c r="AU96" s="13" t="s">
        <v>98</v>
      </c>
    </row>
    <row r="97" spans="2:12" s="8" customFormat="1" ht="25" customHeight="1">
      <c r="B97" s="113"/>
      <c r="D97" s="114" t="s">
        <v>651</v>
      </c>
      <c r="E97" s="115"/>
      <c r="F97" s="115"/>
      <c r="G97" s="115"/>
      <c r="H97" s="115"/>
      <c r="I97" s="116"/>
      <c r="J97" s="117">
        <f>J119</f>
        <v>0</v>
      </c>
      <c r="L97" s="113"/>
    </row>
    <row r="98" spans="2:12" s="8" customFormat="1" ht="25" customHeight="1">
      <c r="B98" s="113"/>
      <c r="D98" s="114" t="s">
        <v>652</v>
      </c>
      <c r="E98" s="115"/>
      <c r="F98" s="115"/>
      <c r="G98" s="115"/>
      <c r="H98" s="115"/>
      <c r="I98" s="116"/>
      <c r="J98" s="117">
        <f>J140</f>
        <v>0</v>
      </c>
      <c r="L98" s="113"/>
    </row>
    <row r="99" spans="2:12" s="1" customFormat="1" ht="21.75" customHeight="1">
      <c r="B99" s="28"/>
      <c r="I99" s="87"/>
      <c r="L99" s="28"/>
    </row>
    <row r="100" spans="2:12" s="1" customFormat="1" ht="7" customHeight="1">
      <c r="B100" s="40"/>
      <c r="C100" s="41"/>
      <c r="D100" s="41"/>
      <c r="E100" s="41"/>
      <c r="F100" s="41"/>
      <c r="G100" s="41"/>
      <c r="H100" s="41"/>
      <c r="I100" s="107"/>
      <c r="J100" s="41"/>
      <c r="K100" s="41"/>
      <c r="L100" s="28"/>
    </row>
    <row r="104" spans="2:12" s="1" customFormat="1" ht="7" customHeight="1">
      <c r="B104" s="42"/>
      <c r="C104" s="43"/>
      <c r="D104" s="43"/>
      <c r="E104" s="43"/>
      <c r="F104" s="43"/>
      <c r="G104" s="43"/>
      <c r="H104" s="43"/>
      <c r="I104" s="108"/>
      <c r="J104" s="43"/>
      <c r="K104" s="43"/>
      <c r="L104" s="28"/>
    </row>
    <row r="105" spans="2:12" s="1" customFormat="1" ht="25" customHeight="1">
      <c r="B105" s="28"/>
      <c r="C105" s="17" t="s">
        <v>114</v>
      </c>
      <c r="I105" s="87"/>
      <c r="L105" s="28"/>
    </row>
    <row r="106" spans="2:12" s="1" customFormat="1" ht="7" customHeight="1">
      <c r="B106" s="28"/>
      <c r="I106" s="87"/>
      <c r="L106" s="28"/>
    </row>
    <row r="107" spans="2:12" s="1" customFormat="1" ht="12" customHeight="1">
      <c r="B107" s="28"/>
      <c r="C107" s="23" t="s">
        <v>16</v>
      </c>
      <c r="I107" s="87"/>
      <c r="L107" s="28"/>
    </row>
    <row r="108" spans="2:12" s="1" customFormat="1" ht="16.5" customHeight="1">
      <c r="B108" s="28"/>
      <c r="E108" s="216" t="str">
        <f>E7</f>
        <v>Sjezd a parkoviště Velíšská ulice ve Vlašimi</v>
      </c>
      <c r="F108" s="217"/>
      <c r="G108" s="217"/>
      <c r="H108" s="217"/>
      <c r="I108" s="87"/>
      <c r="L108" s="28"/>
    </row>
    <row r="109" spans="2:12" s="1" customFormat="1" ht="12" customHeight="1">
      <c r="B109" s="28"/>
      <c r="C109" s="23" t="s">
        <v>92</v>
      </c>
      <c r="I109" s="87"/>
      <c r="L109" s="28"/>
    </row>
    <row r="110" spans="2:12" s="1" customFormat="1" ht="16.5" customHeight="1">
      <c r="B110" s="28"/>
      <c r="E110" s="200" t="str">
        <f>E9</f>
        <v xml:space="preserve">VRN01 - Vedlejší a ostatní náklady </v>
      </c>
      <c r="F110" s="215"/>
      <c r="G110" s="215"/>
      <c r="H110" s="215"/>
      <c r="I110" s="87"/>
      <c r="L110" s="28"/>
    </row>
    <row r="111" spans="2:12" s="1" customFormat="1" ht="7" customHeight="1">
      <c r="B111" s="28"/>
      <c r="I111" s="87"/>
      <c r="L111" s="28"/>
    </row>
    <row r="112" spans="2:12" s="1" customFormat="1" ht="12" customHeight="1">
      <c r="B112" s="28"/>
      <c r="C112" s="23" t="s">
        <v>20</v>
      </c>
      <c r="F112" s="21" t="str">
        <f>F12</f>
        <v xml:space="preserve">Vlašim </v>
      </c>
      <c r="I112" s="88" t="s">
        <v>22</v>
      </c>
      <c r="J112" s="48" t="str">
        <f>IF(J12="","",J12)</f>
        <v>2. 4. 2019</v>
      </c>
      <c r="L112" s="28"/>
    </row>
    <row r="113" spans="2:12" s="1" customFormat="1" ht="7" customHeight="1">
      <c r="B113" s="28"/>
      <c r="I113" s="87"/>
      <c r="L113" s="28"/>
    </row>
    <row r="114" spans="2:12" s="1" customFormat="1" ht="28" customHeight="1">
      <c r="B114" s="28"/>
      <c r="C114" s="23" t="s">
        <v>24</v>
      </c>
      <c r="F114" s="21" t="str">
        <f>E15</f>
        <v xml:space="preserve"> </v>
      </c>
      <c r="I114" s="88" t="s">
        <v>30</v>
      </c>
      <c r="J114" s="26">
        <f>E21</f>
        <v>0</v>
      </c>
      <c r="L114" s="28"/>
    </row>
    <row r="115" spans="2:12" s="1" customFormat="1" ht="28" customHeight="1">
      <c r="B115" s="28"/>
      <c r="C115" s="23" t="s">
        <v>28</v>
      </c>
      <c r="F115" s="21" t="str">
        <f>IF(E18="","",E18)</f>
        <v>Vyplň údaj</v>
      </c>
      <c r="I115" s="88" t="s">
        <v>32</v>
      </c>
      <c r="J115" s="26">
        <f>E24</f>
        <v>0</v>
      </c>
      <c r="L115" s="28"/>
    </row>
    <row r="116" spans="2:12" s="1" customFormat="1" ht="10.4" customHeight="1">
      <c r="B116" s="28"/>
      <c r="I116" s="87"/>
      <c r="L116" s="28"/>
    </row>
    <row r="117" spans="2:20" s="10" customFormat="1" ht="29.25" customHeight="1">
      <c r="B117" s="123"/>
      <c r="C117" s="124" t="s">
        <v>115</v>
      </c>
      <c r="D117" s="125" t="s">
        <v>59</v>
      </c>
      <c r="E117" s="125" t="s">
        <v>55</v>
      </c>
      <c r="F117" s="125" t="s">
        <v>56</v>
      </c>
      <c r="G117" s="125" t="s">
        <v>116</v>
      </c>
      <c r="H117" s="125" t="s">
        <v>117</v>
      </c>
      <c r="I117" s="126" t="s">
        <v>118</v>
      </c>
      <c r="J117" s="127" t="s">
        <v>96</v>
      </c>
      <c r="K117" s="128" t="s">
        <v>119</v>
      </c>
      <c r="L117" s="123"/>
      <c r="M117" s="55" t="s">
        <v>1</v>
      </c>
      <c r="N117" s="56" t="s">
        <v>38</v>
      </c>
      <c r="O117" s="56" t="s">
        <v>120</v>
      </c>
      <c r="P117" s="56" t="s">
        <v>121</v>
      </c>
      <c r="Q117" s="56" t="s">
        <v>122</v>
      </c>
      <c r="R117" s="56" t="s">
        <v>123</v>
      </c>
      <c r="S117" s="56" t="s">
        <v>124</v>
      </c>
      <c r="T117" s="57" t="s">
        <v>125</v>
      </c>
    </row>
    <row r="118" spans="2:63" s="1" customFormat="1" ht="22.9" customHeight="1">
      <c r="B118" s="28"/>
      <c r="C118" s="60" t="s">
        <v>126</v>
      </c>
      <c r="I118" s="87"/>
      <c r="J118" s="129">
        <f>BK118</f>
        <v>0</v>
      </c>
      <c r="L118" s="28"/>
      <c r="M118" s="58"/>
      <c r="N118" s="49"/>
      <c r="O118" s="49"/>
      <c r="P118" s="130">
        <f>P119+P140</f>
        <v>0</v>
      </c>
      <c r="Q118" s="49"/>
      <c r="R118" s="130">
        <f>R119+R140</f>
        <v>0</v>
      </c>
      <c r="S118" s="49"/>
      <c r="T118" s="131">
        <f>T119+T140</f>
        <v>0</v>
      </c>
      <c r="AT118" s="13" t="s">
        <v>73</v>
      </c>
      <c r="AU118" s="13" t="s">
        <v>98</v>
      </c>
      <c r="BK118" s="132">
        <f>BK119+BK140</f>
        <v>0</v>
      </c>
    </row>
    <row r="119" spans="2:63" s="11" customFormat="1" ht="25.9" customHeight="1">
      <c r="B119" s="133"/>
      <c r="D119" s="134" t="s">
        <v>73</v>
      </c>
      <c r="E119" s="135" t="s">
        <v>653</v>
      </c>
      <c r="F119" s="135" t="s">
        <v>654</v>
      </c>
      <c r="I119" s="136"/>
      <c r="J119" s="137">
        <f>BK119</f>
        <v>0</v>
      </c>
      <c r="L119" s="133"/>
      <c r="M119" s="138"/>
      <c r="P119" s="139">
        <f>SUM(P120:P139)</f>
        <v>0</v>
      </c>
      <c r="R119" s="139">
        <f>SUM(R120:R139)</f>
        <v>0</v>
      </c>
      <c r="T119" s="140">
        <f>SUM(T120:T139)</f>
        <v>0</v>
      </c>
      <c r="AR119" s="134" t="s">
        <v>82</v>
      </c>
      <c r="AT119" s="141" t="s">
        <v>73</v>
      </c>
      <c r="AU119" s="141" t="s">
        <v>74</v>
      </c>
      <c r="AY119" s="134" t="s">
        <v>128</v>
      </c>
      <c r="BK119" s="142">
        <f>SUM(BK120:BK139)</f>
        <v>0</v>
      </c>
    </row>
    <row r="120" spans="2:65" s="1" customFormat="1" ht="16.5" customHeight="1">
      <c r="B120" s="143"/>
      <c r="C120" s="144" t="s">
        <v>188</v>
      </c>
      <c r="D120" s="144" t="s">
        <v>130</v>
      </c>
      <c r="E120" s="145" t="s">
        <v>655</v>
      </c>
      <c r="F120" s="146" t="s">
        <v>656</v>
      </c>
      <c r="G120" s="147" t="s">
        <v>657</v>
      </c>
      <c r="H120" s="148">
        <v>1</v>
      </c>
      <c r="I120" s="149"/>
      <c r="J120" s="150">
        <f aca="true" t="shared" si="0" ref="J120:J139">ROUND(I120*H120,2)</f>
        <v>0</v>
      </c>
      <c r="K120" s="146" t="s">
        <v>1</v>
      </c>
      <c r="L120" s="28"/>
      <c r="M120" s="151" t="s">
        <v>1</v>
      </c>
      <c r="N120" s="152" t="s">
        <v>39</v>
      </c>
      <c r="P120" s="153">
        <f aca="true" t="shared" si="1" ref="P120:P139">O120*H120</f>
        <v>0</v>
      </c>
      <c r="Q120" s="153">
        <v>0</v>
      </c>
      <c r="R120" s="153">
        <f aca="true" t="shared" si="2" ref="R120:R139">Q120*H120</f>
        <v>0</v>
      </c>
      <c r="S120" s="153">
        <v>0</v>
      </c>
      <c r="T120" s="154">
        <f aca="true" t="shared" si="3" ref="T120:T139">S120*H120</f>
        <v>0</v>
      </c>
      <c r="AR120" s="155" t="s">
        <v>135</v>
      </c>
      <c r="AT120" s="155" t="s">
        <v>130</v>
      </c>
      <c r="AU120" s="155" t="s">
        <v>82</v>
      </c>
      <c r="AY120" s="13" t="s">
        <v>128</v>
      </c>
      <c r="BE120" s="156">
        <f aca="true" t="shared" si="4" ref="BE120:BE139">IF(N120="základní",J120,0)</f>
        <v>0</v>
      </c>
      <c r="BF120" s="156">
        <f aca="true" t="shared" si="5" ref="BF120:BF139">IF(N120="snížená",J120,0)</f>
        <v>0</v>
      </c>
      <c r="BG120" s="156">
        <f aca="true" t="shared" si="6" ref="BG120:BG139">IF(N120="zákl. přenesená",J120,0)</f>
        <v>0</v>
      </c>
      <c r="BH120" s="156">
        <f aca="true" t="shared" si="7" ref="BH120:BH139">IF(N120="sníž. přenesená",J120,0)</f>
        <v>0</v>
      </c>
      <c r="BI120" s="156">
        <f aca="true" t="shared" si="8" ref="BI120:BI139">IF(N120="nulová",J120,0)</f>
        <v>0</v>
      </c>
      <c r="BJ120" s="13" t="s">
        <v>82</v>
      </c>
      <c r="BK120" s="156">
        <f aca="true" t="shared" si="9" ref="BK120:BK139">ROUND(I120*H120,2)</f>
        <v>0</v>
      </c>
      <c r="BL120" s="13" t="s">
        <v>135</v>
      </c>
      <c r="BM120" s="155" t="s">
        <v>658</v>
      </c>
    </row>
    <row r="121" spans="2:65" s="1" customFormat="1" ht="24" customHeight="1">
      <c r="B121" s="143"/>
      <c r="C121" s="144" t="s">
        <v>196</v>
      </c>
      <c r="D121" s="144" t="s">
        <v>130</v>
      </c>
      <c r="E121" s="145" t="s">
        <v>659</v>
      </c>
      <c r="F121" s="146" t="s">
        <v>660</v>
      </c>
      <c r="G121" s="147" t="s">
        <v>657</v>
      </c>
      <c r="H121" s="148">
        <v>1</v>
      </c>
      <c r="I121" s="149"/>
      <c r="J121" s="150">
        <f t="shared" si="0"/>
        <v>0</v>
      </c>
      <c r="K121" s="146" t="s">
        <v>1</v>
      </c>
      <c r="L121" s="28"/>
      <c r="M121" s="151" t="s">
        <v>1</v>
      </c>
      <c r="N121" s="152" t="s">
        <v>39</v>
      </c>
      <c r="P121" s="153">
        <f t="shared" si="1"/>
        <v>0</v>
      </c>
      <c r="Q121" s="153">
        <v>0</v>
      </c>
      <c r="R121" s="153">
        <f t="shared" si="2"/>
        <v>0</v>
      </c>
      <c r="S121" s="153">
        <v>0</v>
      </c>
      <c r="T121" s="154">
        <f t="shared" si="3"/>
        <v>0</v>
      </c>
      <c r="AR121" s="155" t="s">
        <v>135</v>
      </c>
      <c r="AT121" s="155" t="s">
        <v>130</v>
      </c>
      <c r="AU121" s="155" t="s">
        <v>82</v>
      </c>
      <c r="AY121" s="13" t="s">
        <v>128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13" t="s">
        <v>82</v>
      </c>
      <c r="BK121" s="156">
        <f t="shared" si="9"/>
        <v>0</v>
      </c>
      <c r="BL121" s="13" t="s">
        <v>135</v>
      </c>
      <c r="BM121" s="155" t="s">
        <v>661</v>
      </c>
    </row>
    <row r="122" spans="2:65" s="1" customFormat="1" ht="36" customHeight="1">
      <c r="B122" s="143"/>
      <c r="C122" s="144" t="s">
        <v>200</v>
      </c>
      <c r="D122" s="144" t="s">
        <v>130</v>
      </c>
      <c r="E122" s="145" t="s">
        <v>662</v>
      </c>
      <c r="F122" s="146" t="s">
        <v>663</v>
      </c>
      <c r="G122" s="147" t="s">
        <v>664</v>
      </c>
      <c r="H122" s="148">
        <v>1</v>
      </c>
      <c r="I122" s="149"/>
      <c r="J122" s="150">
        <f t="shared" si="0"/>
        <v>0</v>
      </c>
      <c r="K122" s="146" t="s">
        <v>1</v>
      </c>
      <c r="L122" s="28"/>
      <c r="M122" s="151" t="s">
        <v>1</v>
      </c>
      <c r="N122" s="152" t="s">
        <v>39</v>
      </c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AR122" s="155" t="s">
        <v>135</v>
      </c>
      <c r="AT122" s="155" t="s">
        <v>130</v>
      </c>
      <c r="AU122" s="155" t="s">
        <v>82</v>
      </c>
      <c r="AY122" s="13" t="s">
        <v>128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3" t="s">
        <v>82</v>
      </c>
      <c r="BK122" s="156">
        <f t="shared" si="9"/>
        <v>0</v>
      </c>
      <c r="BL122" s="13" t="s">
        <v>135</v>
      </c>
      <c r="BM122" s="155" t="s">
        <v>665</v>
      </c>
    </row>
    <row r="123" spans="2:65" s="1" customFormat="1" ht="36" customHeight="1">
      <c r="B123" s="143"/>
      <c r="C123" s="144" t="s">
        <v>219</v>
      </c>
      <c r="D123" s="144" t="s">
        <v>130</v>
      </c>
      <c r="E123" s="145" t="s">
        <v>666</v>
      </c>
      <c r="F123" s="146" t="s">
        <v>667</v>
      </c>
      <c r="G123" s="147" t="s">
        <v>668</v>
      </c>
      <c r="H123" s="148">
        <v>30</v>
      </c>
      <c r="I123" s="149"/>
      <c r="J123" s="150">
        <f t="shared" si="0"/>
        <v>0</v>
      </c>
      <c r="K123" s="146" t="s">
        <v>1</v>
      </c>
      <c r="L123" s="28"/>
      <c r="M123" s="151" t="s">
        <v>1</v>
      </c>
      <c r="N123" s="152" t="s">
        <v>39</v>
      </c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AR123" s="155" t="s">
        <v>135</v>
      </c>
      <c r="AT123" s="155" t="s">
        <v>130</v>
      </c>
      <c r="AU123" s="155" t="s">
        <v>82</v>
      </c>
      <c r="AY123" s="13" t="s">
        <v>128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3" t="s">
        <v>82</v>
      </c>
      <c r="BK123" s="156">
        <f t="shared" si="9"/>
        <v>0</v>
      </c>
      <c r="BL123" s="13" t="s">
        <v>135</v>
      </c>
      <c r="BM123" s="155" t="s">
        <v>669</v>
      </c>
    </row>
    <row r="124" spans="2:65" s="1" customFormat="1" ht="24" customHeight="1">
      <c r="B124" s="143"/>
      <c r="C124" s="144" t="s">
        <v>8</v>
      </c>
      <c r="D124" s="144" t="s">
        <v>130</v>
      </c>
      <c r="E124" s="145" t="s">
        <v>670</v>
      </c>
      <c r="F124" s="146" t="s">
        <v>671</v>
      </c>
      <c r="G124" s="147" t="s">
        <v>664</v>
      </c>
      <c r="H124" s="148">
        <v>1</v>
      </c>
      <c r="I124" s="149"/>
      <c r="J124" s="150">
        <f t="shared" si="0"/>
        <v>0</v>
      </c>
      <c r="K124" s="146" t="s">
        <v>1</v>
      </c>
      <c r="L124" s="28"/>
      <c r="M124" s="151" t="s">
        <v>1</v>
      </c>
      <c r="N124" s="152" t="s">
        <v>39</v>
      </c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AR124" s="155" t="s">
        <v>135</v>
      </c>
      <c r="AT124" s="155" t="s">
        <v>130</v>
      </c>
      <c r="AU124" s="155" t="s">
        <v>82</v>
      </c>
      <c r="AY124" s="13" t="s">
        <v>128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3" t="s">
        <v>82</v>
      </c>
      <c r="BK124" s="156">
        <f t="shared" si="9"/>
        <v>0</v>
      </c>
      <c r="BL124" s="13" t="s">
        <v>135</v>
      </c>
      <c r="BM124" s="155" t="s">
        <v>672</v>
      </c>
    </row>
    <row r="125" spans="2:65" s="1" customFormat="1" ht="36" customHeight="1">
      <c r="B125" s="143"/>
      <c r="C125" s="144" t="s">
        <v>235</v>
      </c>
      <c r="D125" s="144" t="s">
        <v>130</v>
      </c>
      <c r="E125" s="145" t="s">
        <v>673</v>
      </c>
      <c r="F125" s="146" t="s">
        <v>674</v>
      </c>
      <c r="G125" s="147" t="s">
        <v>668</v>
      </c>
      <c r="H125" s="148">
        <v>15</v>
      </c>
      <c r="I125" s="149"/>
      <c r="J125" s="150">
        <f t="shared" si="0"/>
        <v>0</v>
      </c>
      <c r="K125" s="146" t="s">
        <v>1</v>
      </c>
      <c r="L125" s="28"/>
      <c r="M125" s="151" t="s">
        <v>1</v>
      </c>
      <c r="N125" s="152" t="s">
        <v>39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AR125" s="155" t="s">
        <v>135</v>
      </c>
      <c r="AT125" s="155" t="s">
        <v>130</v>
      </c>
      <c r="AU125" s="155" t="s">
        <v>82</v>
      </c>
      <c r="AY125" s="13" t="s">
        <v>128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3" t="s">
        <v>82</v>
      </c>
      <c r="BK125" s="156">
        <f t="shared" si="9"/>
        <v>0</v>
      </c>
      <c r="BL125" s="13" t="s">
        <v>135</v>
      </c>
      <c r="BM125" s="155" t="s">
        <v>675</v>
      </c>
    </row>
    <row r="126" spans="2:65" s="1" customFormat="1" ht="16.5" customHeight="1">
      <c r="B126" s="143"/>
      <c r="C126" s="144" t="s">
        <v>239</v>
      </c>
      <c r="D126" s="144" t="s">
        <v>130</v>
      </c>
      <c r="E126" s="145" t="s">
        <v>676</v>
      </c>
      <c r="F126" s="146" t="s">
        <v>677</v>
      </c>
      <c r="G126" s="147" t="s">
        <v>668</v>
      </c>
      <c r="H126" s="148">
        <v>20</v>
      </c>
      <c r="I126" s="149"/>
      <c r="J126" s="150">
        <f t="shared" si="0"/>
        <v>0</v>
      </c>
      <c r="K126" s="146" t="s">
        <v>1</v>
      </c>
      <c r="L126" s="28"/>
      <c r="M126" s="151" t="s">
        <v>1</v>
      </c>
      <c r="N126" s="152" t="s">
        <v>39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AR126" s="155" t="s">
        <v>135</v>
      </c>
      <c r="AT126" s="155" t="s">
        <v>130</v>
      </c>
      <c r="AU126" s="155" t="s">
        <v>82</v>
      </c>
      <c r="AY126" s="13" t="s">
        <v>128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3" t="s">
        <v>82</v>
      </c>
      <c r="BK126" s="156">
        <f t="shared" si="9"/>
        <v>0</v>
      </c>
      <c r="BL126" s="13" t="s">
        <v>135</v>
      </c>
      <c r="BM126" s="155" t="s">
        <v>678</v>
      </c>
    </row>
    <row r="127" spans="2:65" s="1" customFormat="1" ht="16.5" customHeight="1">
      <c r="B127" s="143"/>
      <c r="C127" s="144" t="s">
        <v>274</v>
      </c>
      <c r="D127" s="144" t="s">
        <v>130</v>
      </c>
      <c r="E127" s="145" t="s">
        <v>679</v>
      </c>
      <c r="F127" s="146" t="s">
        <v>680</v>
      </c>
      <c r="G127" s="147" t="s">
        <v>657</v>
      </c>
      <c r="H127" s="148">
        <v>1</v>
      </c>
      <c r="I127" s="149"/>
      <c r="J127" s="150">
        <f t="shared" si="0"/>
        <v>0</v>
      </c>
      <c r="K127" s="146" t="s">
        <v>1</v>
      </c>
      <c r="L127" s="28"/>
      <c r="M127" s="151" t="s">
        <v>1</v>
      </c>
      <c r="N127" s="152" t="s">
        <v>39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AR127" s="155" t="s">
        <v>135</v>
      </c>
      <c r="AT127" s="155" t="s">
        <v>130</v>
      </c>
      <c r="AU127" s="155" t="s">
        <v>82</v>
      </c>
      <c r="AY127" s="13" t="s">
        <v>128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3" t="s">
        <v>82</v>
      </c>
      <c r="BK127" s="156">
        <f t="shared" si="9"/>
        <v>0</v>
      </c>
      <c r="BL127" s="13" t="s">
        <v>135</v>
      </c>
      <c r="BM127" s="155" t="s">
        <v>681</v>
      </c>
    </row>
    <row r="128" spans="2:65" s="1" customFormat="1" ht="24" customHeight="1">
      <c r="B128" s="143"/>
      <c r="C128" s="144" t="s">
        <v>278</v>
      </c>
      <c r="D128" s="144" t="s">
        <v>130</v>
      </c>
      <c r="E128" s="145" t="s">
        <v>682</v>
      </c>
      <c r="F128" s="146" t="s">
        <v>683</v>
      </c>
      <c r="G128" s="147" t="s">
        <v>657</v>
      </c>
      <c r="H128" s="148">
        <v>1</v>
      </c>
      <c r="I128" s="149"/>
      <c r="J128" s="150">
        <f t="shared" si="0"/>
        <v>0</v>
      </c>
      <c r="K128" s="146" t="s">
        <v>1</v>
      </c>
      <c r="L128" s="28"/>
      <c r="M128" s="151" t="s">
        <v>1</v>
      </c>
      <c r="N128" s="152" t="s">
        <v>39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135</v>
      </c>
      <c r="AT128" s="155" t="s">
        <v>130</v>
      </c>
      <c r="AU128" s="155" t="s">
        <v>82</v>
      </c>
      <c r="AY128" s="13" t="s">
        <v>128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3" t="s">
        <v>82</v>
      </c>
      <c r="BK128" s="156">
        <f t="shared" si="9"/>
        <v>0</v>
      </c>
      <c r="BL128" s="13" t="s">
        <v>135</v>
      </c>
      <c r="BM128" s="155" t="s">
        <v>684</v>
      </c>
    </row>
    <row r="129" spans="2:65" s="1" customFormat="1" ht="48" customHeight="1">
      <c r="B129" s="143"/>
      <c r="C129" s="144" t="s">
        <v>7</v>
      </c>
      <c r="D129" s="144" t="s">
        <v>130</v>
      </c>
      <c r="E129" s="145" t="s">
        <v>685</v>
      </c>
      <c r="F129" s="146" t="s">
        <v>686</v>
      </c>
      <c r="G129" s="147" t="s">
        <v>668</v>
      </c>
      <c r="H129" s="148">
        <v>20</v>
      </c>
      <c r="I129" s="149"/>
      <c r="J129" s="150">
        <f t="shared" si="0"/>
        <v>0</v>
      </c>
      <c r="K129" s="146" t="s">
        <v>1</v>
      </c>
      <c r="L129" s="28"/>
      <c r="M129" s="151" t="s">
        <v>1</v>
      </c>
      <c r="N129" s="152" t="s">
        <v>39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135</v>
      </c>
      <c r="AT129" s="155" t="s">
        <v>130</v>
      </c>
      <c r="AU129" s="155" t="s">
        <v>82</v>
      </c>
      <c r="AY129" s="13" t="s">
        <v>128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3" t="s">
        <v>82</v>
      </c>
      <c r="BK129" s="156">
        <f t="shared" si="9"/>
        <v>0</v>
      </c>
      <c r="BL129" s="13" t="s">
        <v>135</v>
      </c>
      <c r="BM129" s="155" t="s">
        <v>687</v>
      </c>
    </row>
    <row r="130" spans="2:65" s="1" customFormat="1" ht="24" customHeight="1">
      <c r="B130" s="143"/>
      <c r="C130" s="144" t="s">
        <v>324</v>
      </c>
      <c r="D130" s="144" t="s">
        <v>130</v>
      </c>
      <c r="E130" s="145" t="s">
        <v>688</v>
      </c>
      <c r="F130" s="146" t="s">
        <v>689</v>
      </c>
      <c r="G130" s="147" t="s">
        <v>657</v>
      </c>
      <c r="H130" s="148">
        <v>1</v>
      </c>
      <c r="I130" s="149"/>
      <c r="J130" s="150">
        <f t="shared" si="0"/>
        <v>0</v>
      </c>
      <c r="K130" s="146" t="s">
        <v>1</v>
      </c>
      <c r="L130" s="28"/>
      <c r="M130" s="151" t="s">
        <v>1</v>
      </c>
      <c r="N130" s="152" t="s">
        <v>39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135</v>
      </c>
      <c r="AT130" s="155" t="s">
        <v>130</v>
      </c>
      <c r="AU130" s="155" t="s">
        <v>82</v>
      </c>
      <c r="AY130" s="13" t="s">
        <v>128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3" t="s">
        <v>82</v>
      </c>
      <c r="BK130" s="156">
        <f t="shared" si="9"/>
        <v>0</v>
      </c>
      <c r="BL130" s="13" t="s">
        <v>135</v>
      </c>
      <c r="BM130" s="155" t="s">
        <v>690</v>
      </c>
    </row>
    <row r="131" spans="2:65" s="1" customFormat="1" ht="24" customHeight="1">
      <c r="B131" s="143"/>
      <c r="C131" s="144" t="s">
        <v>316</v>
      </c>
      <c r="D131" s="144" t="s">
        <v>130</v>
      </c>
      <c r="E131" s="145" t="s">
        <v>691</v>
      </c>
      <c r="F131" s="146" t="s">
        <v>692</v>
      </c>
      <c r="G131" s="147" t="s">
        <v>657</v>
      </c>
      <c r="H131" s="148">
        <v>1</v>
      </c>
      <c r="I131" s="149"/>
      <c r="J131" s="150">
        <f t="shared" si="0"/>
        <v>0</v>
      </c>
      <c r="K131" s="146" t="s">
        <v>1</v>
      </c>
      <c r="L131" s="28"/>
      <c r="M131" s="151" t="s">
        <v>1</v>
      </c>
      <c r="N131" s="152" t="s">
        <v>39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135</v>
      </c>
      <c r="AT131" s="155" t="s">
        <v>130</v>
      </c>
      <c r="AU131" s="155" t="s">
        <v>82</v>
      </c>
      <c r="AY131" s="13" t="s">
        <v>128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3" t="s">
        <v>82</v>
      </c>
      <c r="BK131" s="156">
        <f t="shared" si="9"/>
        <v>0</v>
      </c>
      <c r="BL131" s="13" t="s">
        <v>135</v>
      </c>
      <c r="BM131" s="155" t="s">
        <v>693</v>
      </c>
    </row>
    <row r="132" spans="2:65" s="1" customFormat="1" ht="36" customHeight="1">
      <c r="B132" s="143"/>
      <c r="C132" s="144" t="s">
        <v>694</v>
      </c>
      <c r="D132" s="144" t="s">
        <v>130</v>
      </c>
      <c r="E132" s="145" t="s">
        <v>695</v>
      </c>
      <c r="F132" s="146" t="s">
        <v>696</v>
      </c>
      <c r="G132" s="147" t="s">
        <v>657</v>
      </c>
      <c r="H132" s="148">
        <v>1</v>
      </c>
      <c r="I132" s="149"/>
      <c r="J132" s="150">
        <f t="shared" si="0"/>
        <v>0</v>
      </c>
      <c r="K132" s="146" t="s">
        <v>1</v>
      </c>
      <c r="L132" s="28"/>
      <c r="M132" s="151" t="s">
        <v>1</v>
      </c>
      <c r="N132" s="152" t="s">
        <v>39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135</v>
      </c>
      <c r="AT132" s="155" t="s">
        <v>130</v>
      </c>
      <c r="AU132" s="155" t="s">
        <v>82</v>
      </c>
      <c r="AY132" s="13" t="s">
        <v>128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3" t="s">
        <v>82</v>
      </c>
      <c r="BK132" s="156">
        <f t="shared" si="9"/>
        <v>0</v>
      </c>
      <c r="BL132" s="13" t="s">
        <v>135</v>
      </c>
      <c r="BM132" s="155" t="s">
        <v>697</v>
      </c>
    </row>
    <row r="133" spans="2:65" s="1" customFormat="1" ht="48" customHeight="1">
      <c r="B133" s="143"/>
      <c r="C133" s="144" t="s">
        <v>698</v>
      </c>
      <c r="D133" s="144" t="s">
        <v>130</v>
      </c>
      <c r="E133" s="145" t="s">
        <v>699</v>
      </c>
      <c r="F133" s="146" t="s">
        <v>700</v>
      </c>
      <c r="G133" s="147" t="s">
        <v>657</v>
      </c>
      <c r="H133" s="148">
        <v>1</v>
      </c>
      <c r="I133" s="149"/>
      <c r="J133" s="150">
        <f t="shared" si="0"/>
        <v>0</v>
      </c>
      <c r="K133" s="146" t="s">
        <v>1</v>
      </c>
      <c r="L133" s="28"/>
      <c r="M133" s="151" t="s">
        <v>1</v>
      </c>
      <c r="N133" s="152" t="s">
        <v>39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135</v>
      </c>
      <c r="AT133" s="155" t="s">
        <v>130</v>
      </c>
      <c r="AU133" s="155" t="s">
        <v>82</v>
      </c>
      <c r="AY133" s="13" t="s">
        <v>128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3" t="s">
        <v>82</v>
      </c>
      <c r="BK133" s="156">
        <f t="shared" si="9"/>
        <v>0</v>
      </c>
      <c r="BL133" s="13" t="s">
        <v>135</v>
      </c>
      <c r="BM133" s="155" t="s">
        <v>701</v>
      </c>
    </row>
    <row r="134" spans="2:65" s="1" customFormat="1" ht="48" customHeight="1">
      <c r="B134" s="143"/>
      <c r="C134" s="144" t="s">
        <v>702</v>
      </c>
      <c r="D134" s="144" t="s">
        <v>130</v>
      </c>
      <c r="E134" s="145" t="s">
        <v>703</v>
      </c>
      <c r="F134" s="146" t="s">
        <v>704</v>
      </c>
      <c r="G134" s="147" t="s">
        <v>657</v>
      </c>
      <c r="H134" s="148">
        <v>1</v>
      </c>
      <c r="I134" s="149"/>
      <c r="J134" s="150">
        <f t="shared" si="0"/>
        <v>0</v>
      </c>
      <c r="K134" s="146" t="s">
        <v>1</v>
      </c>
      <c r="L134" s="28"/>
      <c r="M134" s="151" t="s">
        <v>1</v>
      </c>
      <c r="N134" s="152" t="s">
        <v>39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135</v>
      </c>
      <c r="AT134" s="155" t="s">
        <v>130</v>
      </c>
      <c r="AU134" s="155" t="s">
        <v>82</v>
      </c>
      <c r="AY134" s="13" t="s">
        <v>128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3" t="s">
        <v>82</v>
      </c>
      <c r="BK134" s="156">
        <f t="shared" si="9"/>
        <v>0</v>
      </c>
      <c r="BL134" s="13" t="s">
        <v>135</v>
      </c>
      <c r="BM134" s="155" t="s">
        <v>705</v>
      </c>
    </row>
    <row r="135" spans="2:65" s="1" customFormat="1" ht="48" customHeight="1">
      <c r="B135" s="143"/>
      <c r="C135" s="144" t="s">
        <v>706</v>
      </c>
      <c r="D135" s="144" t="s">
        <v>130</v>
      </c>
      <c r="E135" s="145" t="s">
        <v>707</v>
      </c>
      <c r="F135" s="146" t="s">
        <v>708</v>
      </c>
      <c r="G135" s="147" t="s">
        <v>657</v>
      </c>
      <c r="H135" s="148">
        <v>1</v>
      </c>
      <c r="I135" s="149"/>
      <c r="J135" s="150">
        <f t="shared" si="0"/>
        <v>0</v>
      </c>
      <c r="K135" s="146" t="s">
        <v>1</v>
      </c>
      <c r="L135" s="28"/>
      <c r="M135" s="151" t="s">
        <v>1</v>
      </c>
      <c r="N135" s="152" t="s">
        <v>39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135</v>
      </c>
      <c r="AT135" s="155" t="s">
        <v>130</v>
      </c>
      <c r="AU135" s="155" t="s">
        <v>82</v>
      </c>
      <c r="AY135" s="13" t="s">
        <v>128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3" t="s">
        <v>82</v>
      </c>
      <c r="BK135" s="156">
        <f t="shared" si="9"/>
        <v>0</v>
      </c>
      <c r="BL135" s="13" t="s">
        <v>135</v>
      </c>
      <c r="BM135" s="155" t="s">
        <v>709</v>
      </c>
    </row>
    <row r="136" spans="2:65" s="1" customFormat="1" ht="24" customHeight="1">
      <c r="B136" s="143"/>
      <c r="C136" s="144" t="s">
        <v>710</v>
      </c>
      <c r="D136" s="144" t="s">
        <v>130</v>
      </c>
      <c r="E136" s="145" t="s">
        <v>711</v>
      </c>
      <c r="F136" s="146" t="s">
        <v>712</v>
      </c>
      <c r="G136" s="147" t="s">
        <v>657</v>
      </c>
      <c r="H136" s="148">
        <v>1</v>
      </c>
      <c r="I136" s="149"/>
      <c r="J136" s="150">
        <f t="shared" si="0"/>
        <v>0</v>
      </c>
      <c r="K136" s="146" t="s">
        <v>1</v>
      </c>
      <c r="L136" s="28"/>
      <c r="M136" s="151" t="s">
        <v>1</v>
      </c>
      <c r="N136" s="152" t="s">
        <v>39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135</v>
      </c>
      <c r="AT136" s="155" t="s">
        <v>130</v>
      </c>
      <c r="AU136" s="155" t="s">
        <v>82</v>
      </c>
      <c r="AY136" s="13" t="s">
        <v>128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3" t="s">
        <v>82</v>
      </c>
      <c r="BK136" s="156">
        <f t="shared" si="9"/>
        <v>0</v>
      </c>
      <c r="BL136" s="13" t="s">
        <v>135</v>
      </c>
      <c r="BM136" s="155" t="s">
        <v>713</v>
      </c>
    </row>
    <row r="137" spans="2:65" s="1" customFormat="1" ht="48" customHeight="1">
      <c r="B137" s="143"/>
      <c r="C137" s="144" t="s">
        <v>714</v>
      </c>
      <c r="D137" s="144" t="s">
        <v>130</v>
      </c>
      <c r="E137" s="145" t="s">
        <v>715</v>
      </c>
      <c r="F137" s="146" t="s">
        <v>716</v>
      </c>
      <c r="G137" s="147" t="s">
        <v>657</v>
      </c>
      <c r="H137" s="148">
        <v>1</v>
      </c>
      <c r="I137" s="149"/>
      <c r="J137" s="150">
        <f t="shared" si="0"/>
        <v>0</v>
      </c>
      <c r="K137" s="146" t="s">
        <v>1</v>
      </c>
      <c r="L137" s="28"/>
      <c r="M137" s="151" t="s">
        <v>1</v>
      </c>
      <c r="N137" s="152" t="s">
        <v>39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135</v>
      </c>
      <c r="AT137" s="155" t="s">
        <v>130</v>
      </c>
      <c r="AU137" s="155" t="s">
        <v>82</v>
      </c>
      <c r="AY137" s="13" t="s">
        <v>128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3" t="s">
        <v>82</v>
      </c>
      <c r="BK137" s="156">
        <f t="shared" si="9"/>
        <v>0</v>
      </c>
      <c r="BL137" s="13" t="s">
        <v>135</v>
      </c>
      <c r="BM137" s="155" t="s">
        <v>717</v>
      </c>
    </row>
    <row r="138" spans="2:65" s="1" customFormat="1" ht="16.5" customHeight="1">
      <c r="B138" s="143"/>
      <c r="C138" s="144" t="s">
        <v>718</v>
      </c>
      <c r="D138" s="144" t="s">
        <v>130</v>
      </c>
      <c r="E138" s="145" t="s">
        <v>719</v>
      </c>
      <c r="F138" s="146" t="s">
        <v>720</v>
      </c>
      <c r="G138" s="147" t="s">
        <v>657</v>
      </c>
      <c r="H138" s="148">
        <v>1</v>
      </c>
      <c r="I138" s="149"/>
      <c r="J138" s="150">
        <f t="shared" si="0"/>
        <v>0</v>
      </c>
      <c r="K138" s="146" t="s">
        <v>1</v>
      </c>
      <c r="L138" s="28"/>
      <c r="M138" s="151" t="s">
        <v>1</v>
      </c>
      <c r="N138" s="152" t="s">
        <v>39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135</v>
      </c>
      <c r="AT138" s="155" t="s">
        <v>130</v>
      </c>
      <c r="AU138" s="155" t="s">
        <v>82</v>
      </c>
      <c r="AY138" s="13" t="s">
        <v>128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3" t="s">
        <v>82</v>
      </c>
      <c r="BK138" s="156">
        <f t="shared" si="9"/>
        <v>0</v>
      </c>
      <c r="BL138" s="13" t="s">
        <v>135</v>
      </c>
      <c r="BM138" s="155" t="s">
        <v>721</v>
      </c>
    </row>
    <row r="139" spans="2:65" s="1" customFormat="1" ht="48" customHeight="1">
      <c r="B139" s="143"/>
      <c r="C139" s="144" t="s">
        <v>722</v>
      </c>
      <c r="D139" s="144" t="s">
        <v>130</v>
      </c>
      <c r="E139" s="145" t="s">
        <v>723</v>
      </c>
      <c r="F139" s="146" t="s">
        <v>724</v>
      </c>
      <c r="G139" s="147" t="s">
        <v>668</v>
      </c>
      <c r="H139" s="148">
        <v>25</v>
      </c>
      <c r="I139" s="149"/>
      <c r="J139" s="150">
        <f t="shared" si="0"/>
        <v>0</v>
      </c>
      <c r="K139" s="146" t="s">
        <v>1</v>
      </c>
      <c r="L139" s="28"/>
      <c r="M139" s="151" t="s">
        <v>1</v>
      </c>
      <c r="N139" s="152" t="s">
        <v>39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135</v>
      </c>
      <c r="AT139" s="155" t="s">
        <v>130</v>
      </c>
      <c r="AU139" s="155" t="s">
        <v>82</v>
      </c>
      <c r="AY139" s="13" t="s">
        <v>128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3" t="s">
        <v>82</v>
      </c>
      <c r="BK139" s="156">
        <f t="shared" si="9"/>
        <v>0</v>
      </c>
      <c r="BL139" s="13" t="s">
        <v>135</v>
      </c>
      <c r="BM139" s="155" t="s">
        <v>725</v>
      </c>
    </row>
    <row r="140" spans="2:63" s="11" customFormat="1" ht="25.9" customHeight="1">
      <c r="B140" s="133"/>
      <c r="D140" s="134" t="s">
        <v>73</v>
      </c>
      <c r="E140" s="135" t="s">
        <v>726</v>
      </c>
      <c r="F140" s="135" t="s">
        <v>727</v>
      </c>
      <c r="I140" s="136"/>
      <c r="J140" s="137">
        <f>BK140</f>
        <v>0</v>
      </c>
      <c r="L140" s="133"/>
      <c r="M140" s="138"/>
      <c r="P140" s="139">
        <f>SUM(P141:P145)</f>
        <v>0</v>
      </c>
      <c r="R140" s="139">
        <f>SUM(R141:R145)</f>
        <v>0</v>
      </c>
      <c r="T140" s="140">
        <f>SUM(T141:T145)</f>
        <v>0</v>
      </c>
      <c r="AR140" s="134" t="s">
        <v>82</v>
      </c>
      <c r="AT140" s="141" t="s">
        <v>73</v>
      </c>
      <c r="AU140" s="141" t="s">
        <v>74</v>
      </c>
      <c r="AY140" s="134" t="s">
        <v>128</v>
      </c>
      <c r="BK140" s="142">
        <f>SUM(BK141:BK145)</f>
        <v>0</v>
      </c>
    </row>
    <row r="141" spans="2:65" s="1" customFormat="1" ht="16.5" customHeight="1">
      <c r="B141" s="143"/>
      <c r="C141" s="144" t="s">
        <v>82</v>
      </c>
      <c r="D141" s="144" t="s">
        <v>130</v>
      </c>
      <c r="E141" s="145" t="s">
        <v>728</v>
      </c>
      <c r="F141" s="146" t="s">
        <v>729</v>
      </c>
      <c r="G141" s="147" t="s">
        <v>657</v>
      </c>
      <c r="H141" s="148">
        <v>1</v>
      </c>
      <c r="I141" s="149"/>
      <c r="J141" s="150">
        <f>ROUND(I141*H141,2)</f>
        <v>0</v>
      </c>
      <c r="K141" s="146" t="s">
        <v>1</v>
      </c>
      <c r="L141" s="28"/>
      <c r="M141" s="151" t="s">
        <v>1</v>
      </c>
      <c r="N141" s="152" t="s">
        <v>39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135</v>
      </c>
      <c r="AT141" s="155" t="s">
        <v>130</v>
      </c>
      <c r="AU141" s="155" t="s">
        <v>82</v>
      </c>
      <c r="AY141" s="13" t="s">
        <v>128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3" t="s">
        <v>82</v>
      </c>
      <c r="BK141" s="156">
        <f>ROUND(I141*H141,2)</f>
        <v>0</v>
      </c>
      <c r="BL141" s="13" t="s">
        <v>135</v>
      </c>
      <c r="BM141" s="155" t="s">
        <v>730</v>
      </c>
    </row>
    <row r="142" spans="2:65" s="1" customFormat="1" ht="16.5" customHeight="1">
      <c r="B142" s="143"/>
      <c r="C142" s="144" t="s">
        <v>84</v>
      </c>
      <c r="D142" s="144" t="s">
        <v>130</v>
      </c>
      <c r="E142" s="145" t="s">
        <v>731</v>
      </c>
      <c r="F142" s="146" t="s">
        <v>732</v>
      </c>
      <c r="G142" s="147" t="s">
        <v>657</v>
      </c>
      <c r="H142" s="148">
        <v>1</v>
      </c>
      <c r="I142" s="149"/>
      <c r="J142" s="150">
        <f>ROUND(I142*H142,2)</f>
        <v>0</v>
      </c>
      <c r="K142" s="146" t="s">
        <v>1</v>
      </c>
      <c r="L142" s="28"/>
      <c r="M142" s="151" t="s">
        <v>1</v>
      </c>
      <c r="N142" s="152" t="s">
        <v>39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AR142" s="155" t="s">
        <v>135</v>
      </c>
      <c r="AT142" s="155" t="s">
        <v>130</v>
      </c>
      <c r="AU142" s="155" t="s">
        <v>82</v>
      </c>
      <c r="AY142" s="13" t="s">
        <v>128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3" t="s">
        <v>82</v>
      </c>
      <c r="BK142" s="156">
        <f>ROUND(I142*H142,2)</f>
        <v>0</v>
      </c>
      <c r="BL142" s="13" t="s">
        <v>135</v>
      </c>
      <c r="BM142" s="155" t="s">
        <v>733</v>
      </c>
    </row>
    <row r="143" spans="2:65" s="1" customFormat="1" ht="16.5" customHeight="1">
      <c r="B143" s="143"/>
      <c r="C143" s="144" t="s">
        <v>143</v>
      </c>
      <c r="D143" s="144" t="s">
        <v>130</v>
      </c>
      <c r="E143" s="145" t="s">
        <v>734</v>
      </c>
      <c r="F143" s="146" t="s">
        <v>735</v>
      </c>
      <c r="G143" s="147" t="s">
        <v>657</v>
      </c>
      <c r="H143" s="148">
        <v>1</v>
      </c>
      <c r="I143" s="149"/>
      <c r="J143" s="150">
        <f>ROUND(I143*H143,2)</f>
        <v>0</v>
      </c>
      <c r="K143" s="146" t="s">
        <v>1</v>
      </c>
      <c r="L143" s="28"/>
      <c r="M143" s="151" t="s">
        <v>1</v>
      </c>
      <c r="N143" s="152" t="s">
        <v>39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135</v>
      </c>
      <c r="AT143" s="155" t="s">
        <v>130</v>
      </c>
      <c r="AU143" s="155" t="s">
        <v>82</v>
      </c>
      <c r="AY143" s="13" t="s">
        <v>128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3" t="s">
        <v>82</v>
      </c>
      <c r="BK143" s="156">
        <f>ROUND(I143*H143,2)</f>
        <v>0</v>
      </c>
      <c r="BL143" s="13" t="s">
        <v>135</v>
      </c>
      <c r="BM143" s="155" t="s">
        <v>736</v>
      </c>
    </row>
    <row r="144" spans="2:65" s="1" customFormat="1" ht="16.5" customHeight="1">
      <c r="B144" s="143"/>
      <c r="C144" s="144" t="s">
        <v>135</v>
      </c>
      <c r="D144" s="144" t="s">
        <v>130</v>
      </c>
      <c r="E144" s="145" t="s">
        <v>737</v>
      </c>
      <c r="F144" s="146" t="s">
        <v>738</v>
      </c>
      <c r="G144" s="147" t="s">
        <v>657</v>
      </c>
      <c r="H144" s="148">
        <v>1</v>
      </c>
      <c r="I144" s="149"/>
      <c r="J144" s="150">
        <f>ROUND(I144*H144,2)</f>
        <v>0</v>
      </c>
      <c r="K144" s="146" t="s">
        <v>1</v>
      </c>
      <c r="L144" s="28"/>
      <c r="M144" s="151" t="s">
        <v>1</v>
      </c>
      <c r="N144" s="152" t="s">
        <v>39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135</v>
      </c>
      <c r="AT144" s="155" t="s">
        <v>130</v>
      </c>
      <c r="AU144" s="155" t="s">
        <v>82</v>
      </c>
      <c r="AY144" s="13" t="s">
        <v>128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3" t="s">
        <v>82</v>
      </c>
      <c r="BK144" s="156">
        <f>ROUND(I144*H144,2)</f>
        <v>0</v>
      </c>
      <c r="BL144" s="13" t="s">
        <v>135</v>
      </c>
      <c r="BM144" s="155" t="s">
        <v>739</v>
      </c>
    </row>
    <row r="145" spans="2:65" s="1" customFormat="1" ht="24" customHeight="1">
      <c r="B145" s="143"/>
      <c r="C145" s="144" t="s">
        <v>285</v>
      </c>
      <c r="D145" s="144" t="s">
        <v>130</v>
      </c>
      <c r="E145" s="145" t="s">
        <v>740</v>
      </c>
      <c r="F145" s="146" t="s">
        <v>741</v>
      </c>
      <c r="G145" s="147" t="s">
        <v>657</v>
      </c>
      <c r="H145" s="148">
        <v>1</v>
      </c>
      <c r="I145" s="149"/>
      <c r="J145" s="150">
        <f>ROUND(I145*H145,2)</f>
        <v>0</v>
      </c>
      <c r="K145" s="146" t="s">
        <v>1</v>
      </c>
      <c r="L145" s="28"/>
      <c r="M145" s="169" t="s">
        <v>1</v>
      </c>
      <c r="N145" s="170" t="s">
        <v>39</v>
      </c>
      <c r="O145" s="171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5" t="s">
        <v>135</v>
      </c>
      <c r="AT145" s="155" t="s">
        <v>130</v>
      </c>
      <c r="AU145" s="155" t="s">
        <v>82</v>
      </c>
      <c r="AY145" s="13" t="s">
        <v>128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3" t="s">
        <v>82</v>
      </c>
      <c r="BK145" s="156">
        <f>ROUND(I145*H145,2)</f>
        <v>0</v>
      </c>
      <c r="BL145" s="13" t="s">
        <v>135</v>
      </c>
      <c r="BM145" s="155" t="s">
        <v>742</v>
      </c>
    </row>
    <row r="146" spans="2:12" s="1" customFormat="1" ht="7" customHeight="1">
      <c r="B146" s="40"/>
      <c r="C146" s="41"/>
      <c r="D146" s="41"/>
      <c r="E146" s="41"/>
      <c r="F146" s="41"/>
      <c r="G146" s="41"/>
      <c r="H146" s="41"/>
      <c r="I146" s="107"/>
      <c r="J146" s="41"/>
      <c r="K146" s="41"/>
      <c r="L146" s="28"/>
    </row>
  </sheetData>
  <autoFilter ref="C117:K14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Tichovský</dc:creator>
  <cp:keywords/>
  <dc:description/>
  <cp:lastModifiedBy>uzivatel</cp:lastModifiedBy>
  <dcterms:created xsi:type="dcterms:W3CDTF">2019-04-04T20:24:40Z</dcterms:created>
  <dcterms:modified xsi:type="dcterms:W3CDTF">2019-04-09T12:28:38Z</dcterms:modified>
  <cp:category/>
  <cp:version/>
  <cp:contentType/>
  <cp:contentStatus/>
</cp:coreProperties>
</file>