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410" windowHeight="9060" activeTab="0"/>
  </bookViews>
  <sheets>
    <sheet name="Rekapitulace stavby" sheetId="1" r:id="rId1"/>
    <sheet name="001 - Stavební práce" sheetId="2" r:id="rId2"/>
    <sheet name="002 - Oplocení" sheetId="3" r:id="rId3"/>
    <sheet name="003 - Umělý trávník" sheetId="4" r:id="rId4"/>
    <sheet name="004 - Osvětlení" sheetId="5" r:id="rId5"/>
    <sheet name="005 - VRN" sheetId="6" r:id="rId6"/>
  </sheets>
  <definedNames>
    <definedName name="_xlnm.Print_Area" localSheetId="1">'001 - Stavební práce'!$C$4:$Q$70,'001 - Stavební práce'!$C$76:$Q$99,'001 - Stavební práce'!$C$105:$Q$236</definedName>
    <definedName name="_xlnm.Print_Area" localSheetId="2">'002 - Oplocení'!$C$4:$Q$70,'002 - Oplocení'!$C$76:$Q$98,'002 - Oplocení'!$C$104:$Q$188</definedName>
    <definedName name="_xlnm.Print_Area" localSheetId="3">'003 - Umělý trávník'!$C$4:$Q$70,'003 - Umělý trávník'!$C$76:$Q$94,'003 - Umělý trávník'!$C$100:$Q$119</definedName>
    <definedName name="_xlnm.Print_Area" localSheetId="4">'004 - Osvětlení'!$C$4:$Q$70,'004 - Osvětlení'!$C$76:$Q$100,'004 - Osvětlení'!$C$106:$Q$155</definedName>
    <definedName name="_xlnm.Print_Area" localSheetId="5">'005 - VRN'!$C$4:$Q$70,'005 - VRN'!$C$76:$Q$96,'005 - VRN'!$C$102:$Q$120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'001 - Stavební práce'!$115:$115</definedName>
    <definedName name="_xlnm.Print_Titles" localSheetId="2">'002 - Oplocení'!$114:$114</definedName>
    <definedName name="_xlnm.Print_Titles" localSheetId="3">'003 - Umělý trávník'!$110:$110</definedName>
    <definedName name="_xlnm.Print_Titles" localSheetId="4">'004 - Osvětlení'!$116:$116</definedName>
    <definedName name="_xlnm.Print_Titles" localSheetId="5">'005 - VRN'!$112:$112</definedName>
  </definedNames>
  <calcPr calcId="162913"/>
</workbook>
</file>

<file path=xl/sharedStrings.xml><?xml version="1.0" encoding="utf-8"?>
<sst xmlns="http://schemas.openxmlformats.org/spreadsheetml/2006/main" count="3189" uniqueCount="528">
  <si>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</si>
  <si>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</si>
  <si>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</si>
  <si>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</si>
  <si>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</si>
  <si>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</si>
  <si>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</si>
  <si>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</si>
  <si>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</si>
  <si>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</si>
  <si>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</si>
  <si>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</si>
  <si>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</si>
  <si>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</si>
  <si>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</si>
  <si>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</si>
  <si>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</si>
  <si>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Hřiště ve Velíšské ul.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</si>
  <si>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</si>
  <si>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</si>
  <si>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</si>
  <si>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</si>
  <si>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</si>
  <si>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</si>
  <si>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</si>
  <si>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</si>
  <si>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</si>
  <si>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</si>
  <si>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</si>
  <si>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</si>
  <si>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</si>
  <si>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</si>
  <si>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</si>
  <si>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</si>
  <si>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</si>
  <si>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</si>
  <si>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</si>
  <si>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</si>
  <si>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</si>
  <si>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</si>
  <si>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</si>
  <si>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</si>
  <si>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</si>
  <si>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</si>
  <si>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</si>
  <si>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</si>
  <si>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</si>
  <si>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</si>
  <si>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</si>
  <si>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</si>
  <si>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</si>
  <si>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</si>
  <si>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</si>
  <si>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</si>
  <si>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</si>
  <si>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</si>
  <si>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</si>
  <si>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</si>
  <si>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</si>
  <si>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</si>
  <si>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</si>
  <si>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</si>
  <si>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</si>
  <si>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</si>
  <si>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</si>
  <si>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</si>
  <si>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</si>
  <si>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</si>
  <si>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</si>
  <si>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</si>
  <si>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</si>
  <si>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</si>
  <si>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</si>
  <si>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{38a995da-f171-4846-a3f3-59bec35e0e1f}</t>
  </si>
  <si>
    <t>{00000000-0000-0000-0000-000000000000}</t>
  </si>
  <si>
    <t>/</t>
  </si>
  <si>
    <t>001</t>
  </si>
  <si>
    <t>Stavební práce</t>
  </si>
  <si>
    <t>1</t>
  </si>
  <si>
    <t>{ae12bd0e-6ebd-4d46-a511-54b13402cca2}</t>
  </si>
  <si>
    <t>002</t>
  </si>
  <si>
    <t>Oplocení</t>
  </si>
  <si>
    <t>{2522ee64-bd4c-4881-a910-9d75a059fb6d}</t>
  </si>
  <si>
    <t>003</t>
  </si>
  <si>
    <t>Umělý trávník</t>
  </si>
  <si>
    <t>{e3303a8d-2150-49e1-8b2a-924b60c12ec5}</t>
  </si>
  <si>
    <t>004</t>
  </si>
  <si>
    <t>Osvětlení</t>
  </si>
  <si>
    <t>{4cd0957b-a56c-479d-84f3-78f33d98bdb1}</t>
  </si>
  <si>
    <t>005</t>
  </si>
  <si>
    <t>VRN</t>
  </si>
  <si>
    <t>{ab11c4b2-1ce0-449d-8915-fd6f326b3f7f}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</si>
  <si>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</si>
  <si>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</si>
  <si>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</si>
  <si>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</si>
  <si>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</si>
  <si>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</si>
  <si>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</si>
  <si>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</si>
  <si>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</si>
  <si>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</si>
  <si>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</si>
  <si>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</si>
  <si>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001 - Stavební práce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</si>
  <si>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</si>
  <si>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</si>
  <si>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</si>
  <si>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</si>
  <si>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</si>
  <si>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</si>
  <si>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</si>
  <si>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</si>
  <si>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</si>
  <si>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</si>
  <si>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</si>
  <si>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</si>
  <si>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</si>
  <si>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</si>
  <si>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</si>
  <si>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</si>
  <si>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</si>
  <si>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</si>
  <si>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</si>
  <si>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</si>
  <si>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</si>
  <si>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</si>
  <si>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</si>
  <si>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</si>
  <si>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</si>
  <si>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</si>
  <si>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</si>
  <si>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</si>
  <si>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</si>
  <si>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</si>
  <si>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</si>
  <si>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122201102</t>
  </si>
  <si>
    <t>Odkopávky a prokopávky nezapažené v hornině tř. 3 objem do 1000 m3</t>
  </si>
  <si>
    <t>m3</t>
  </si>
  <si>
    <t>4</t>
  </si>
  <si>
    <t>-525560716</t>
  </si>
  <si>
    <t>51*31*0,3</t>
  </si>
  <si>
    <t>VV</t>
  </si>
  <si>
    <t>Součet</t>
  </si>
  <si>
    <t>122201109</t>
  </si>
  <si>
    <t>Příplatek za lepivost u odkopávek v hornině tř. 1 až 3</t>
  </si>
  <si>
    <t>-36162027</t>
  </si>
  <si>
    <t>3</t>
  </si>
  <si>
    <t>131201101</t>
  </si>
  <si>
    <t>Hloubení jam nezapažených v hornině tř. 3 objemu do 100 m3</t>
  </si>
  <si>
    <t>-738262541</t>
  </si>
  <si>
    <t>patky sloupů</t>
  </si>
  <si>
    <t>(20*2+9*2)*0,3*0,4*0,8*1,2</t>
  </si>
  <si>
    <t>131201109</t>
  </si>
  <si>
    <t>Příplatek za lepivost u hloubení jam nezapažených v hornině tř. 3</t>
  </si>
  <si>
    <t>-1736705731</t>
  </si>
  <si>
    <t>5</t>
  </si>
  <si>
    <t>132201101</t>
  </si>
  <si>
    <t>Hloubení rýh š do 600 mm v hornině tř. 3 objemu do 100 m3</t>
  </si>
  <si>
    <t>-1592812910</t>
  </si>
  <si>
    <t>drenáž</t>
  </si>
  <si>
    <t>(50*2+30*2)*0,4*0,6</t>
  </si>
  <si>
    <t>kanalizace</t>
  </si>
  <si>
    <t>15*0,6*1,5</t>
  </si>
  <si>
    <t>6</t>
  </si>
  <si>
    <t>132201109</t>
  </si>
  <si>
    <t>Příplatek za lepivost k hloubení rýh š do 600 mm v hornině tř. 3</t>
  </si>
  <si>
    <t>878122925</t>
  </si>
  <si>
    <t>7</t>
  </si>
  <si>
    <t>133201101</t>
  </si>
  <si>
    <t>Hloubení šachet v hornině tř. 3 objemu do 100 m3</t>
  </si>
  <si>
    <t>-443772930</t>
  </si>
  <si>
    <t>1*2*1,5</t>
  </si>
  <si>
    <t>8</t>
  </si>
  <si>
    <t>133201109</t>
  </si>
  <si>
    <t>Příplatek za lepivost u hloubení šachet v hornině tř. 3</t>
  </si>
  <si>
    <t>1890900177</t>
  </si>
  <si>
    <t>9</t>
  </si>
  <si>
    <t>162601102</t>
  </si>
  <si>
    <t>Vodorovné přemístění do 5000 m výkopku/sypaniny z horniny tř. 1 až 4</t>
  </si>
  <si>
    <t>-154154642</t>
  </si>
  <si>
    <t>51,9</t>
  </si>
  <si>
    <t>10</t>
  </si>
  <si>
    <t>171201201</t>
  </si>
  <si>
    <t>Uložení sypaniny na skládky</t>
  </si>
  <si>
    <t>1976420641</t>
  </si>
  <si>
    <t>11</t>
  </si>
  <si>
    <t>171201211</t>
  </si>
  <si>
    <t>Poplatek za uložení stavebního odpadu - zeminy a kameniva na skládce</t>
  </si>
  <si>
    <t>t</t>
  </si>
  <si>
    <t>-2069134357</t>
  </si>
  <si>
    <t>12</t>
  </si>
  <si>
    <t>174101101</t>
  </si>
  <si>
    <t>Zásyp jam, šachet rýh nebo kolem objektů sypaninou se zhutněním</t>
  </si>
  <si>
    <t>121601502</t>
  </si>
  <si>
    <t>13</t>
  </si>
  <si>
    <t>181951100</t>
  </si>
  <si>
    <t>Úprava pláně v hornině tř. 1 až 4 se zhutněním vpříčním spádu 1% , Edef min. 45 MPa</t>
  </si>
  <si>
    <t>m2</t>
  </si>
  <si>
    <t>1686335751</t>
  </si>
  <si>
    <t>51*31</t>
  </si>
  <si>
    <t>14</t>
  </si>
  <si>
    <t>211561111</t>
  </si>
  <si>
    <t>Výplň odvodňovacích žeber nebo trativodů kamenivem hrubým drceným frakce 4 až 16 mm</t>
  </si>
  <si>
    <t>-1886829942</t>
  </si>
  <si>
    <t>(50*2+30*2)*0,4*0,55</t>
  </si>
  <si>
    <t>211971121</t>
  </si>
  <si>
    <t>Zřízení opláštění žeber nebo trativodů geotextilií v rýze nebo zářezu sklonu přes 1:2 š do 2,5 m</t>
  </si>
  <si>
    <t>1689024236</t>
  </si>
  <si>
    <t>(45*2+25*2+10)*1,6</t>
  </si>
  <si>
    <t>16</t>
  </si>
  <si>
    <t>M</t>
  </si>
  <si>
    <t>69311035</t>
  </si>
  <si>
    <t>geotextilie tkaná PP 30kN/m</t>
  </si>
  <si>
    <t>1101350600</t>
  </si>
  <si>
    <t>240*1,2</t>
  </si>
  <si>
    <t>17</t>
  </si>
  <si>
    <t>212572111</t>
  </si>
  <si>
    <t>Lože pro trativody ze štěrkopísku tříděného</t>
  </si>
  <si>
    <t>187819134</t>
  </si>
  <si>
    <t>(45*2+25*2+10)*0,4*0,05</t>
  </si>
  <si>
    <t>18</t>
  </si>
  <si>
    <t>212755214</t>
  </si>
  <si>
    <t>Trativody z drenážních trubek plastových flexibilních D 100 mm bez lože</t>
  </si>
  <si>
    <t>m</t>
  </si>
  <si>
    <t>-399234381</t>
  </si>
  <si>
    <t>45*2+25*2+10</t>
  </si>
  <si>
    <t>19</t>
  </si>
  <si>
    <t>271572211</t>
  </si>
  <si>
    <t>Podsyp pod základové konstrukce se zhutněním z netříděného štěrkopísku</t>
  </si>
  <si>
    <t>-1052295211</t>
  </si>
  <si>
    <t>(20*2+9*2)*0,3*0,4*0,15</t>
  </si>
  <si>
    <t>obrubníky</t>
  </si>
  <si>
    <t xml:space="preserve">      - hřiště</t>
  </si>
  <si>
    <t>(40*2+20*2)*0,3*0,15</t>
  </si>
  <si>
    <t xml:space="preserve">      - zámková dlažba</t>
  </si>
  <si>
    <t>(50*2+30*2)*0,3*0,15</t>
  </si>
  <si>
    <t>20</t>
  </si>
  <si>
    <t>275313511</t>
  </si>
  <si>
    <t>Základové patky z betonu tř. C 12/15</t>
  </si>
  <si>
    <t>1674982860</t>
  </si>
  <si>
    <t>(20*2+9*2)*0,3*0,4*0,8</t>
  </si>
  <si>
    <t>275351121</t>
  </si>
  <si>
    <t>Zřízení bednění základových patek</t>
  </si>
  <si>
    <t>413754736</t>
  </si>
  <si>
    <t>(20*2+9*2)*(0,3*2+0,4*2)*0,5</t>
  </si>
  <si>
    <t>22</t>
  </si>
  <si>
    <t>275351122</t>
  </si>
  <si>
    <t>Odstranění bednění základových patek</t>
  </si>
  <si>
    <t>1212981866</t>
  </si>
  <si>
    <t>23</t>
  </si>
  <si>
    <t>564231000</t>
  </si>
  <si>
    <t>Filtrační vrstva z hutněného  štěrkopísku tl 60-150 mm horní povrch vodorovný</t>
  </si>
  <si>
    <t>-2050643015</t>
  </si>
  <si>
    <t>40*20</t>
  </si>
  <si>
    <t>24</t>
  </si>
  <si>
    <t>564831111</t>
  </si>
  <si>
    <t>Podklad ze štěrkodrtě ŠD tl 100 mm</t>
  </si>
  <si>
    <t>-710239722</t>
  </si>
  <si>
    <t>zámková dlažba</t>
  </si>
  <si>
    <t>1,5*(20*2+40*2+1,5*1,5*4)</t>
  </si>
  <si>
    <t>25</t>
  </si>
  <si>
    <t>564861111</t>
  </si>
  <si>
    <t>Podklad ze štěrkodrtě ŠD tl 200 mm hutněný Edef 80 - 120 MPa</t>
  </si>
  <si>
    <t>-1248135326</t>
  </si>
  <si>
    <t>26</t>
  </si>
  <si>
    <t>571904100</t>
  </si>
  <si>
    <t>Vyrovnání podlkladu kamenivem drceným tř. frakce 0 - 4 ( maximální odchylka 5 mm na 4m lať )</t>
  </si>
  <si>
    <t>-2008497543</t>
  </si>
  <si>
    <t>27</t>
  </si>
  <si>
    <t>596211112</t>
  </si>
  <si>
    <t>Kladení zámkové dlažby komunikací pro pěší tl 60 mm skupiny A pl do 300 m2</t>
  </si>
  <si>
    <t>1931931693</t>
  </si>
  <si>
    <t>28</t>
  </si>
  <si>
    <t>59245301</t>
  </si>
  <si>
    <t>dlažba zámková profilová kraj 20x14x6 cm přírodní</t>
  </si>
  <si>
    <t>295476511</t>
  </si>
  <si>
    <t>29</t>
  </si>
  <si>
    <t>871313121</t>
  </si>
  <si>
    <t>Montáž kanalizačního potrubí z PVC těsněné gumovým kroužkem otevřený výkop sklon do 20 % DN 160</t>
  </si>
  <si>
    <t>793070271</t>
  </si>
  <si>
    <t>30</t>
  </si>
  <si>
    <t>28611131</t>
  </si>
  <si>
    <t>trubka kanalizační PVC DN 160x1000 mm SN4</t>
  </si>
  <si>
    <t>-1229991682</t>
  </si>
  <si>
    <t>31</t>
  </si>
  <si>
    <t>894411111</t>
  </si>
  <si>
    <t>Zřízení šachet kanalizačních z betonových dílců na potrubí DN do 200 dno beton tř. C 25/30</t>
  </si>
  <si>
    <t>kus</t>
  </si>
  <si>
    <t>609133786</t>
  </si>
  <si>
    <t>32</t>
  </si>
  <si>
    <t>59224064</t>
  </si>
  <si>
    <t>dno betonové šachtové kulaté DN 1000 x 500, 100 x 65 x 15 cm</t>
  </si>
  <si>
    <t>-1046955697</t>
  </si>
  <si>
    <t>33</t>
  </si>
  <si>
    <t>59224161</t>
  </si>
  <si>
    <t>skruž kanalizační s ocelovými stupadly 100 x 50 x 12 cm</t>
  </si>
  <si>
    <t>-1692284614</t>
  </si>
  <si>
    <t>34</t>
  </si>
  <si>
    <t>59224168</t>
  </si>
  <si>
    <t>skruž betonová přechodová 62,5/100x60x12 cm, stupadla poplastovaná kapsová</t>
  </si>
  <si>
    <t>-689215536</t>
  </si>
  <si>
    <t>35</t>
  </si>
  <si>
    <t>28661932</t>
  </si>
  <si>
    <t>poklop šachtový litinový dno DN 600 pro třídu zatížení A15</t>
  </si>
  <si>
    <t>-1591612343</t>
  </si>
  <si>
    <t>36</t>
  </si>
  <si>
    <t>916331112</t>
  </si>
  <si>
    <t>Osazení parkového obrubníku betonového do lože z betonu s boční opěrou</t>
  </si>
  <si>
    <t>850618081</t>
  </si>
  <si>
    <t>hřiště</t>
  </si>
  <si>
    <t>40*2+20*2</t>
  </si>
  <si>
    <t>50*2+30*2</t>
  </si>
  <si>
    <t>37</t>
  </si>
  <si>
    <t>59217037</t>
  </si>
  <si>
    <t>obrubník parkový betonový přírodní 50x5x20cm</t>
  </si>
  <si>
    <t>-888338205</t>
  </si>
  <si>
    <t>(40*2+20*2)*2*1,05</t>
  </si>
  <si>
    <t>(50*2+30*2)*2*1,05</t>
  </si>
  <si>
    <t>38</t>
  </si>
  <si>
    <t>916991121</t>
  </si>
  <si>
    <t>Lože pod obrubník z betonu prostého C12/15</t>
  </si>
  <si>
    <t>463244415</t>
  </si>
  <si>
    <t>280*0,15*0,3</t>
  </si>
  <si>
    <t>39</t>
  </si>
  <si>
    <t>998229112</t>
  </si>
  <si>
    <t xml:space="preserve">Přesun hmot  pro pozemní komunikace s krytem dlážděným </t>
  </si>
  <si>
    <t>-911383012</t>
  </si>
  <si>
    <t>002 - Oplocení</t>
  </si>
  <si>
    <t>PSV - Práce a dodávky PSV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</si>
  <si>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</si>
  <si>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</si>
  <si>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</si>
  <si>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944500000</t>
  </si>
  <si>
    <t xml:space="preserve">Montáž nylonové sítě </t>
  </si>
  <si>
    <t>1559501592</t>
  </si>
  <si>
    <t>(40*2+20*2)*2</t>
  </si>
  <si>
    <t>31680000</t>
  </si>
  <si>
    <t>nylonová síť vč. montážního příslušenství</t>
  </si>
  <si>
    <t>-298276326</t>
  </si>
  <si>
    <t>946111112</t>
  </si>
  <si>
    <t>Montáž pojízdných věží trubkových/dílcových š do 0,9 m dl do 3,2 m v do 2,5 m</t>
  </si>
  <si>
    <t>1629552074</t>
  </si>
  <si>
    <t>946111212</t>
  </si>
  <si>
    <t>Příplatek k pojízdným věžím š do 0,9 m dl do 3,2 m v do 2,5 m za první a ZKD den použití</t>
  </si>
  <si>
    <t>-128552588</t>
  </si>
  <si>
    <t>4*10</t>
  </si>
  <si>
    <t>946111812</t>
  </si>
  <si>
    <t>Demontáž pojízdných věží trubkových/dílcových š do 0,9 m dl do 3,2 m v do 2,5 m</t>
  </si>
  <si>
    <t>80502696</t>
  </si>
  <si>
    <t>766200000</t>
  </si>
  <si>
    <t>Montáž  dřevených prken vč.spojovacího materiálu</t>
  </si>
  <si>
    <t>-204601431</t>
  </si>
  <si>
    <t>7*((40*2+20*2)-3*2)</t>
  </si>
  <si>
    <t>60556100</t>
  </si>
  <si>
    <t>dřevěná prkna 125 x 25 mm</t>
  </si>
  <si>
    <t>-1822054319</t>
  </si>
  <si>
    <t>7*((40*2+20*2)-3*2)*0,125*0,025*1,2</t>
  </si>
  <si>
    <t>998766201</t>
  </si>
  <si>
    <t>Přesun hmot procentní pro konstrukce truhlářské v objektech v do 6 m</t>
  </si>
  <si>
    <t>%</t>
  </si>
  <si>
    <t>-796366980</t>
  </si>
  <si>
    <t>767995112</t>
  </si>
  <si>
    <t>Montáž atypických zámečnických konstrukcí hmotnosti do 10 kg</t>
  </si>
  <si>
    <t>kg</t>
  </si>
  <si>
    <t>-761882777</t>
  </si>
  <si>
    <t>0,2*0,17*(20*2+8*2)*80*1,1</t>
  </si>
  <si>
    <t>(3*2+0,75*2)*2*7,34*1,1</t>
  </si>
  <si>
    <t>120</t>
  </si>
  <si>
    <t>13611228</t>
  </si>
  <si>
    <t>plech ocelový hladký jakost S 235 JR tl 10mm tabule</t>
  </si>
  <si>
    <t>1378281843</t>
  </si>
  <si>
    <t>0,2*0,17*(20*2+8*2)*80*0,0011</t>
  </si>
  <si>
    <t>13010432</t>
  </si>
  <si>
    <t>úhelník ocelový rovnostranný jakost 11 375 80x80x6mm</t>
  </si>
  <si>
    <t>1450322192</t>
  </si>
  <si>
    <t>(3*2+0,75*2)*2*7,34*0,0011</t>
  </si>
  <si>
    <t>13611218</t>
  </si>
  <si>
    <t>plech ocelový hladký jakost S 235 JR tl 5mm tabule</t>
  </si>
  <si>
    <t>-1925662992</t>
  </si>
  <si>
    <t>767995113</t>
  </si>
  <si>
    <t>Montáž atypických zámečnických konstrukcí hmotnosti do 20 kg</t>
  </si>
  <si>
    <t>-149192885</t>
  </si>
  <si>
    <t>sloupy</t>
  </si>
  <si>
    <t>(20*2+9*2)*3*7,01*1,1</t>
  </si>
  <si>
    <t>u branky</t>
  </si>
  <si>
    <t>3*2*7,01*1,1</t>
  </si>
  <si>
    <t>mezikonstrukce</t>
  </si>
  <si>
    <t>(40*2+20*2)*7,01*1,1</t>
  </si>
  <si>
    <t>(19*2+8*2)*7,01*1,1</t>
  </si>
  <si>
    <t>dveře - zárubně</t>
  </si>
  <si>
    <t>((2+1)*2)*7,01*1,1</t>
  </si>
  <si>
    <t>dveře -rám</t>
  </si>
  <si>
    <t>(2*2+1*2)*2*7,01*1,1</t>
  </si>
  <si>
    <t>14011055</t>
  </si>
  <si>
    <t>trubka ocelová  82,5x5mm</t>
  </si>
  <si>
    <t>-1598325918</t>
  </si>
  <si>
    <t>(20*2+9*2)*3*1,1</t>
  </si>
  <si>
    <t>3*2*1,1</t>
  </si>
  <si>
    <t>(40*2+20*2)*1,1</t>
  </si>
  <si>
    <t>(19*2+8*2)*1,1</t>
  </si>
  <si>
    <t>((2+1)*2)*1,1</t>
  </si>
  <si>
    <t>(2*2+1*2)*2*1,1</t>
  </si>
  <si>
    <t>998767201</t>
  </si>
  <si>
    <t>Přesun hmot procentní pro zámečnické konstrukce v objektech v do 6 m</t>
  </si>
  <si>
    <t>1186390905</t>
  </si>
  <si>
    <t>R001</t>
  </si>
  <si>
    <t xml:space="preserve">Montážní materiál </t>
  </si>
  <si>
    <t>soubor</t>
  </si>
  <si>
    <t>1716639997</t>
  </si>
  <si>
    <t>783118211</t>
  </si>
  <si>
    <t>Lakovací dvojnásobný syntetický nátěr truhlářských konstrukcí s mezibroušením</t>
  </si>
  <si>
    <t>-1276801810</t>
  </si>
  <si>
    <t>(7*((40*2+20*2)-3*2))*(0,12*2+0,025*2)</t>
  </si>
  <si>
    <t>783314201</t>
  </si>
  <si>
    <t>Základní antikorozní jednonásobný syntetický standardní nátěr zámečnických konstrukcí</t>
  </si>
  <si>
    <t>375906126</t>
  </si>
  <si>
    <t>409,2*0,26</t>
  </si>
  <si>
    <t>2,12</t>
  </si>
  <si>
    <t>(3*2+0,75*2)*2*0,35</t>
  </si>
  <si>
    <t>0,2*0,17*(20*2+8*2)*2</t>
  </si>
  <si>
    <t>783315101</t>
  </si>
  <si>
    <t>Mezinátěr jednonásobný syntetický standardní zámečnických konstrukcí</t>
  </si>
  <si>
    <t>-718003739</t>
  </si>
  <si>
    <t>783317101</t>
  </si>
  <si>
    <t>Krycí jednonásobný syntetický standardní nátěr zámečnických konstrukcí</t>
  </si>
  <si>
    <t>2117619278</t>
  </si>
  <si>
    <t>003 - Umělý trávník</t>
  </si>
  <si>
    <t>OST - Ostatní - umělý trávník</t>
  </si>
  <si>
    <t xml:space="preserve">    O01 - Ostatní - umělý trávník</t>
  </si>
  <si>
    <t>01</t>
  </si>
  <si>
    <t>Dodávka a montáž umělého trávníku s monofilním texturovaným vláknem v 35mm</t>
  </si>
  <si>
    <t>512</t>
  </si>
  <si>
    <t>311547941</t>
  </si>
  <si>
    <t>02</t>
  </si>
  <si>
    <t>Dodávka a montáž pružné polyuretanové vodopropustné podložky tl.10 mm</t>
  </si>
  <si>
    <t>1167755682</t>
  </si>
  <si>
    <t>03</t>
  </si>
  <si>
    <t>Dodávka a montáž hliníkového kotvícího profilu umělého koberce</t>
  </si>
  <si>
    <t>1218949378</t>
  </si>
  <si>
    <t>04</t>
  </si>
  <si>
    <t xml:space="preserve">Dodávka a montáž lajnování </t>
  </si>
  <si>
    <t>1537860275</t>
  </si>
  <si>
    <t>004 - Osvětlení</t>
  </si>
  <si>
    <t xml:space="preserve">    1 - Zemní práce - základy osvětlení</t>
  </si>
  <si>
    <t>M - Práce a dodávky M</t>
  </si>
  <si>
    <t xml:space="preserve">    21-M - Elektromontáže</t>
  </si>
  <si>
    <t xml:space="preserve">    46-M - Zemní práce při extr.mont.pracích</t>
  </si>
  <si>
    <t xml:space="preserve">    58-M - Revize vyhrazených technických zařízení</t>
  </si>
  <si>
    <t>131201102</t>
  </si>
  <si>
    <t>Hloubení jam nezapažených v hornině tř. 3 objemu do 1000 m3</t>
  </si>
  <si>
    <t>206574995</t>
  </si>
  <si>
    <t>2,25*2,25*1*4*1,25</t>
  </si>
  <si>
    <t>-1134377392</t>
  </si>
  <si>
    <t>162501102</t>
  </si>
  <si>
    <t>Vodorovné přemístění do 3000 m výkopku/sypaniny z horniny tř. 1 až 4</t>
  </si>
  <si>
    <t>1852522166</t>
  </si>
  <si>
    <t>-1938615807</t>
  </si>
  <si>
    <t>479182154</t>
  </si>
  <si>
    <t>275313811</t>
  </si>
  <si>
    <t>Základové patky z betonu tř. C 25/30</t>
  </si>
  <si>
    <t>-1358103930</t>
  </si>
  <si>
    <t>2,25*2,25*1*4</t>
  </si>
  <si>
    <t>914582266</t>
  </si>
  <si>
    <t>2,25*4*0,5*4</t>
  </si>
  <si>
    <t>1453999178</t>
  </si>
  <si>
    <t>275361821</t>
  </si>
  <si>
    <t>Výztuž základových patek betonářskou ocelí 10 505 (R)</t>
  </si>
  <si>
    <t>-1698815509</t>
  </si>
  <si>
    <t>998012021</t>
  </si>
  <si>
    <t>Přesun hmot pro budovy monolitické v do 6 m</t>
  </si>
  <si>
    <t>-1526333822</t>
  </si>
  <si>
    <t>210190200X</t>
  </si>
  <si>
    <t xml:space="preserve">Atypický rozvaděč </t>
  </si>
  <si>
    <t>64</t>
  </si>
  <si>
    <t>660034019</t>
  </si>
  <si>
    <t>210204100X</t>
  </si>
  <si>
    <t>Montáž stožárů</t>
  </si>
  <si>
    <t>1855028153</t>
  </si>
  <si>
    <t>59261880X</t>
  </si>
  <si>
    <t xml:space="preserve">stožár pro osvětlení  </t>
  </si>
  <si>
    <t>256</t>
  </si>
  <si>
    <t>1394330002</t>
  </si>
  <si>
    <t>210902143X</t>
  </si>
  <si>
    <t xml:space="preserve">Montáž kabelu </t>
  </si>
  <si>
    <t>781478764</t>
  </si>
  <si>
    <t>34113229X</t>
  </si>
  <si>
    <t xml:space="preserve">kabel silový </t>
  </si>
  <si>
    <t>128</t>
  </si>
  <si>
    <t>-706670879</t>
  </si>
  <si>
    <t>741373000X</t>
  </si>
  <si>
    <t>Montáž svítidel vč. zapojení, nastavení, měřícího protokolu</t>
  </si>
  <si>
    <t>1602821816</t>
  </si>
  <si>
    <t>34854100X</t>
  </si>
  <si>
    <t>svítidlo  vč. výbojky a kompenzového předřadníku s pojistkou</t>
  </si>
  <si>
    <t>-1084114578</t>
  </si>
  <si>
    <t>460010024</t>
  </si>
  <si>
    <t>Vytyčení trasy vedení kabelového podzemního v zastavěném prostoru</t>
  </si>
  <si>
    <t>km</t>
  </si>
  <si>
    <t>410996088</t>
  </si>
  <si>
    <t>460202234</t>
  </si>
  <si>
    <t>Hloubení kabelových nezapažených rýh strojně š 50 cm, hl 50 cm, v hornině tř 4</t>
  </si>
  <si>
    <t>-25586785</t>
  </si>
  <si>
    <t>460421082</t>
  </si>
  <si>
    <t>Lože kabelů z písku nebo štěrkopísku tl 5 cm nad kabel, kryté plastovou folií, š lože do 50 cm</t>
  </si>
  <si>
    <t>-574110325</t>
  </si>
  <si>
    <t>460561821</t>
  </si>
  <si>
    <t>Zásyp rýh strojně včetně zhutnění a urovnání povrchu - v zástavbě</t>
  </si>
  <si>
    <t>1324929325</t>
  </si>
  <si>
    <t>200*0,5*0,5</t>
  </si>
  <si>
    <t>580101001</t>
  </si>
  <si>
    <t>Revize zařízení</t>
  </si>
  <si>
    <t>-674527007</t>
  </si>
  <si>
    <t>005 -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</si>
  <si>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</si>
  <si>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</si>
  <si>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</si>
  <si>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</si>
  <si>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012103000</t>
  </si>
  <si>
    <t xml:space="preserve">Geodetické práce </t>
  </si>
  <si>
    <t>1024</t>
  </si>
  <si>
    <t>-1665711098</t>
  </si>
  <si>
    <t>030001000</t>
  </si>
  <si>
    <t>Zařízení staveniště</t>
  </si>
  <si>
    <t>669465521</t>
  </si>
  <si>
    <t>045002000</t>
  </si>
  <si>
    <t>Kompletační a koordinační činnost</t>
  </si>
  <si>
    <t>127116909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</si>
</sst>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3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1" fillId="0" borderId="13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5" xfId="0" applyNumberFormat="1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166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1" xfId="0" applyNumberFormat="1" applyFont="1" applyBorder="1" applyAlignment="1">
      <alignment/>
    </xf>
    <xf numFmtId="166" fontId="34" fillId="0" borderId="12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  <protection locked="0"/>
    </xf>
    <xf numFmtId="49" fontId="36" fillId="0" borderId="24" xfId="0" applyNumberFormat="1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167" fontId="36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16" fillId="5" borderId="0" xfId="0" applyFont="1" applyFill="1" applyAlignment="1">
      <alignment horizontal="center" vertical="center"/>
    </xf>
    <xf numFmtId="0" fontId="0" fillId="0" borderId="0" xfId="0"/>
    <xf numFmtId="4" fontId="21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4" borderId="25" xfId="0" applyFont="1" applyFill="1" applyBorder="1" applyAlignment="1">
      <alignment horizontal="left" vertical="center"/>
    </xf>
    <xf numFmtId="4" fontId="26" fillId="4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/>
    </xf>
    <xf numFmtId="0" fontId="36" fillId="0" borderId="24" xfId="0" applyFont="1" applyBorder="1" applyAlignment="1" applyProtection="1">
      <alignment horizontal="left" vertical="center" wrapText="1"/>
      <protection locked="0"/>
    </xf>
    <xf numFmtId="4" fontId="36" fillId="0" borderId="24" xfId="0" applyNumberFormat="1" applyFont="1" applyBorder="1" applyAlignment="1" applyProtection="1">
      <alignment vertical="center"/>
      <protection locked="0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15" fillId="2" borderId="0" xfId="20" applyFont="1" applyFill="1" applyAlignment="1" applyProtection="1">
      <alignment horizontal="center" vertical="center"/>
      <protection/>
    </xf>
    <xf numFmtId="4" fontId="20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" fontId="26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7"/>
  <sheetViews>
    <sheetView showGridLines="0" tabSelected="1" workbookViewId="0" topLeftCell="A1">
      <pane ySplit="1" topLeftCell="A2" activePane="bottomLeft" state="frozen"/>
      <selection pane="bottomLeft" activeCell="AN14" sqref="AN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R2" s="189" t="s">
        <v>8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184" t="s">
        <v>12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26"/>
      <c r="AS4" s="20" t="s">
        <v>13</v>
      </c>
      <c r="BS4" s="21" t="s">
        <v>14</v>
      </c>
    </row>
    <row r="5" spans="2:71" ht="14.45" customHeight="1">
      <c r="B5" s="25"/>
      <c r="C5" s="27"/>
      <c r="D5" s="28" t="s">
        <v>15</v>
      </c>
      <c r="E5" s="27"/>
      <c r="F5" s="27"/>
      <c r="G5" s="27"/>
      <c r="H5" s="27"/>
      <c r="I5" s="27"/>
      <c r="J5" s="27"/>
      <c r="K5" s="186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27"/>
      <c r="AQ5" s="26"/>
      <c r="BS5" s="21" t="s">
        <v>9</v>
      </c>
    </row>
    <row r="6" spans="2:71" ht="36.95" customHeight="1">
      <c r="B6" s="25"/>
      <c r="C6" s="27"/>
      <c r="D6" s="30" t="s">
        <v>16</v>
      </c>
      <c r="E6" s="27"/>
      <c r="F6" s="27"/>
      <c r="G6" s="27"/>
      <c r="H6" s="27"/>
      <c r="I6" s="27"/>
      <c r="J6" s="27"/>
      <c r="K6" s="188" t="s">
        <v>17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27"/>
      <c r="AQ6" s="26"/>
      <c r="BS6" s="21" t="s">
        <v>9</v>
      </c>
    </row>
    <row r="7" spans="2:71" ht="14.45" customHeight="1">
      <c r="B7" s="25"/>
      <c r="C7" s="27"/>
      <c r="D7" s="31" t="s">
        <v>18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19</v>
      </c>
      <c r="AL7" s="27"/>
      <c r="AM7" s="27"/>
      <c r="AN7" s="29" t="s">
        <v>5</v>
      </c>
      <c r="AO7" s="27"/>
      <c r="AP7" s="27"/>
      <c r="AQ7" s="26"/>
      <c r="BS7" s="21" t="s">
        <v>9</v>
      </c>
    </row>
    <row r="8" spans="2:71" ht="14.45" customHeight="1">
      <c r="B8" s="25"/>
      <c r="C8" s="27"/>
      <c r="D8" s="31" t="s">
        <v>20</v>
      </c>
      <c r="E8" s="27"/>
      <c r="F8" s="27"/>
      <c r="G8" s="27"/>
      <c r="H8" s="27"/>
      <c r="I8" s="27"/>
      <c r="J8" s="27"/>
      <c r="K8" s="29" t="s">
        <v>21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22</v>
      </c>
      <c r="AL8" s="27"/>
      <c r="AM8" s="27"/>
      <c r="AN8" s="29"/>
      <c r="AO8" s="27"/>
      <c r="AP8" s="27"/>
      <c r="AQ8" s="26"/>
      <c r="BS8" s="21" t="s">
        <v>9</v>
      </c>
    </row>
    <row r="9" spans="2:71" ht="14.45" customHeight="1">
      <c r="B9" s="25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6"/>
      <c r="BS9" s="21" t="s">
        <v>9</v>
      </c>
    </row>
    <row r="10" spans="2:71" ht="14.45" customHeight="1">
      <c r="B10" s="25"/>
      <c r="C10" s="27"/>
      <c r="D10" s="31" t="s">
        <v>23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24</v>
      </c>
      <c r="AL10" s="27"/>
      <c r="AM10" s="27"/>
      <c r="AN10" s="29" t="s">
        <v>5</v>
      </c>
      <c r="AO10" s="27"/>
      <c r="AP10" s="27"/>
      <c r="AQ10" s="26"/>
      <c r="BS10" s="21" t="s">
        <v>9</v>
      </c>
    </row>
    <row r="11" spans="2:71" ht="18.4" customHeight="1">
      <c r="B11" s="25"/>
      <c r="C11" s="27"/>
      <c r="D11" s="27"/>
      <c r="E11" s="29" t="s">
        <v>21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25</v>
      </c>
      <c r="AL11" s="27"/>
      <c r="AM11" s="27"/>
      <c r="AN11" s="29" t="s">
        <v>5</v>
      </c>
      <c r="AO11" s="27"/>
      <c r="AP11" s="27"/>
      <c r="AQ11" s="26"/>
      <c r="BS11" s="21" t="s">
        <v>9</v>
      </c>
    </row>
    <row r="12" spans="2:71" ht="6.95" customHeight="1">
      <c r="B12" s="2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6"/>
      <c r="BS12" s="21" t="s">
        <v>9</v>
      </c>
    </row>
    <row r="13" spans="2:71" ht="14.45" customHeight="1">
      <c r="B13" s="25"/>
      <c r="C13" s="27"/>
      <c r="D13" s="31" t="s">
        <v>26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24</v>
      </c>
      <c r="AL13" s="27"/>
      <c r="AM13" s="27"/>
      <c r="AN13" s="29" t="s">
        <v>5</v>
      </c>
      <c r="AO13" s="27"/>
      <c r="AP13" s="27"/>
      <c r="AQ13" s="26"/>
      <c r="BS13" s="21" t="s">
        <v>9</v>
      </c>
    </row>
    <row r="14" spans="2:71" ht="15">
      <c r="B14" s="25"/>
      <c r="C14" s="27"/>
      <c r="D14" s="27"/>
      <c r="E14" s="29" t="s">
        <v>21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1" t="s">
        <v>25</v>
      </c>
      <c r="AL14" s="27"/>
      <c r="AM14" s="27"/>
      <c r="AN14" s="29" t="s">
        <v>5</v>
      </c>
      <c r="AO14" s="27"/>
      <c r="AP14" s="27"/>
      <c r="AQ14" s="26"/>
      <c r="BS14" s="21" t="s">
        <v>9</v>
      </c>
    </row>
    <row r="15" spans="2:71" ht="6.95" customHeight="1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6"/>
      <c r="BS15" s="21" t="s">
        <v>6</v>
      </c>
    </row>
    <row r="16" spans="2:71" ht="14.45" customHeight="1">
      <c r="B16" s="25"/>
      <c r="C16" s="27"/>
      <c r="D16" s="31" t="s">
        <v>27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24</v>
      </c>
      <c r="AL16" s="27"/>
      <c r="AM16" s="27"/>
      <c r="AN16" s="29" t="s">
        <v>5</v>
      </c>
      <c r="AO16" s="27"/>
      <c r="AP16" s="27"/>
      <c r="AQ16" s="26"/>
      <c r="BS16" s="21" t="s">
        <v>6</v>
      </c>
    </row>
    <row r="17" spans="2:71" ht="18.4" customHeight="1">
      <c r="B17" s="25"/>
      <c r="C17" s="27"/>
      <c r="D17" s="27"/>
      <c r="E17" s="29" t="s">
        <v>21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25</v>
      </c>
      <c r="AL17" s="27"/>
      <c r="AM17" s="27"/>
      <c r="AN17" s="29" t="s">
        <v>5</v>
      </c>
      <c r="AO17" s="27"/>
      <c r="AP17" s="27"/>
      <c r="AQ17" s="26"/>
      <c r="BS17" s="21" t="s">
        <v>28</v>
      </c>
    </row>
    <row r="18" spans="2:71" ht="6.95" customHeight="1">
      <c r="B18" s="2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6"/>
      <c r="BS18" s="21" t="s">
        <v>9</v>
      </c>
    </row>
    <row r="19" spans="2:71" ht="14.45" customHeight="1">
      <c r="B19" s="25"/>
      <c r="C19" s="27"/>
      <c r="D19" s="31" t="s">
        <v>29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24</v>
      </c>
      <c r="AL19" s="27"/>
      <c r="AM19" s="27"/>
      <c r="AN19" s="29" t="s">
        <v>5</v>
      </c>
      <c r="AO19" s="27"/>
      <c r="AP19" s="27"/>
      <c r="AQ19" s="26"/>
      <c r="BS19" s="21" t="s">
        <v>9</v>
      </c>
    </row>
    <row r="20" spans="2:43" ht="18.4" customHeight="1">
      <c r="B20" s="25"/>
      <c r="C20" s="27"/>
      <c r="D20" s="27"/>
      <c r="E20" s="29" t="s">
        <v>21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25</v>
      </c>
      <c r="AL20" s="27"/>
      <c r="AM20" s="27"/>
      <c r="AN20" s="29" t="s">
        <v>5</v>
      </c>
      <c r="AO20" s="27"/>
      <c r="AP20" s="27"/>
      <c r="AQ20" s="26"/>
    </row>
    <row r="21" spans="2:43" ht="6.95" customHeight="1">
      <c r="B21" s="2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6"/>
    </row>
    <row r="22" spans="2:43" ht="15">
      <c r="B22" s="25"/>
      <c r="C22" s="27"/>
      <c r="D22" s="31" t="s">
        <v>30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6"/>
    </row>
    <row r="23" spans="2:43" ht="16.5" customHeight="1">
      <c r="B23" s="25"/>
      <c r="C23" s="27"/>
      <c r="D23" s="27"/>
      <c r="E23" s="195" t="s">
        <v>5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27"/>
      <c r="AP23" s="27"/>
      <c r="AQ23" s="26"/>
    </row>
    <row r="24" spans="2:43" ht="6.95" customHeight="1">
      <c r="B24" s="2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6"/>
    </row>
    <row r="25" spans="2:43" ht="6.95" customHeight="1">
      <c r="B25" s="25"/>
      <c r="C25" s="2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7"/>
      <c r="AQ25" s="26"/>
    </row>
    <row r="26" spans="2:43" ht="14.45" customHeight="1">
      <c r="B26" s="25"/>
      <c r="C26" s="27"/>
      <c r="D26" s="33" t="s">
        <v>31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96">
        <f>ROUND(AG87,2)</f>
        <v>0</v>
      </c>
      <c r="AL26" s="187"/>
      <c r="AM26" s="187"/>
      <c r="AN26" s="187"/>
      <c r="AO26" s="187"/>
      <c r="AP26" s="27"/>
      <c r="AQ26" s="26"/>
    </row>
    <row r="27" spans="2:43" ht="14.45" customHeight="1">
      <c r="B27" s="25"/>
      <c r="C27" s="27"/>
      <c r="D27" s="33" t="s">
        <v>32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196">
        <f>ROUND(AG94,2)</f>
        <v>0</v>
      </c>
      <c r="AL27" s="196"/>
      <c r="AM27" s="196"/>
      <c r="AN27" s="196"/>
      <c r="AO27" s="196"/>
      <c r="AP27" s="27"/>
      <c r="AQ27" s="26"/>
    </row>
    <row r="28" spans="2:43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</row>
    <row r="29" spans="2:43" s="1" customFormat="1" ht="25.9" customHeight="1">
      <c r="B29" s="34"/>
      <c r="C29" s="35"/>
      <c r="D29" s="37" t="s">
        <v>33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97">
        <f>ROUND(AK26+AK27,2)</f>
        <v>0</v>
      </c>
      <c r="AL29" s="198"/>
      <c r="AM29" s="198"/>
      <c r="AN29" s="198"/>
      <c r="AO29" s="198"/>
      <c r="AP29" s="35"/>
      <c r="AQ29" s="36"/>
    </row>
    <row r="30" spans="2:43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</row>
    <row r="31" spans="2:43" s="2" customFormat="1" ht="14.45" customHeight="1">
      <c r="B31" s="39"/>
      <c r="C31" s="40"/>
      <c r="D31" s="41" t="s">
        <v>34</v>
      </c>
      <c r="E31" s="40"/>
      <c r="F31" s="41" t="s">
        <v>35</v>
      </c>
      <c r="G31" s="40"/>
      <c r="H31" s="40"/>
      <c r="I31" s="40"/>
      <c r="J31" s="40"/>
      <c r="K31" s="40"/>
      <c r="L31" s="180">
        <v>0.21</v>
      </c>
      <c r="M31" s="181"/>
      <c r="N31" s="181"/>
      <c r="O31" s="181"/>
      <c r="P31" s="40"/>
      <c r="Q31" s="40"/>
      <c r="R31" s="40"/>
      <c r="S31" s="40"/>
      <c r="T31" s="43" t="s">
        <v>36</v>
      </c>
      <c r="U31" s="40"/>
      <c r="V31" s="40"/>
      <c r="W31" s="191">
        <f>ROUND(AZ87+SUM(CD95),2)</f>
        <v>0</v>
      </c>
      <c r="X31" s="181"/>
      <c r="Y31" s="181"/>
      <c r="Z31" s="181"/>
      <c r="AA31" s="181"/>
      <c r="AB31" s="181"/>
      <c r="AC31" s="181"/>
      <c r="AD31" s="181"/>
      <c r="AE31" s="181"/>
      <c r="AF31" s="40"/>
      <c r="AG31" s="40"/>
      <c r="AH31" s="40"/>
      <c r="AI31" s="40"/>
      <c r="AJ31" s="40"/>
      <c r="AK31" s="191">
        <f>ROUND(AV87+SUM(BY95),2)</f>
        <v>0</v>
      </c>
      <c r="AL31" s="181"/>
      <c r="AM31" s="181"/>
      <c r="AN31" s="181"/>
      <c r="AO31" s="181"/>
      <c r="AP31" s="40"/>
      <c r="AQ31" s="44"/>
    </row>
    <row r="32" spans="2:43" s="2" customFormat="1" ht="14.45" customHeight="1">
      <c r="B32" s="39"/>
      <c r="C32" s="40"/>
      <c r="D32" s="40"/>
      <c r="E32" s="40"/>
      <c r="F32" s="41" t="s">
        <v>37</v>
      </c>
      <c r="G32" s="40"/>
      <c r="H32" s="40"/>
      <c r="I32" s="40"/>
      <c r="J32" s="40"/>
      <c r="K32" s="40"/>
      <c r="L32" s="180">
        <v>0.15</v>
      </c>
      <c r="M32" s="181"/>
      <c r="N32" s="181"/>
      <c r="O32" s="181"/>
      <c r="P32" s="40"/>
      <c r="Q32" s="40"/>
      <c r="R32" s="40"/>
      <c r="S32" s="40"/>
      <c r="T32" s="43" t="s">
        <v>36</v>
      </c>
      <c r="U32" s="40"/>
      <c r="V32" s="40"/>
      <c r="W32" s="191">
        <f>ROUND(BA87+SUM(CE95),2)</f>
        <v>0</v>
      </c>
      <c r="X32" s="181"/>
      <c r="Y32" s="181"/>
      <c r="Z32" s="181"/>
      <c r="AA32" s="181"/>
      <c r="AB32" s="181"/>
      <c r="AC32" s="181"/>
      <c r="AD32" s="181"/>
      <c r="AE32" s="181"/>
      <c r="AF32" s="40"/>
      <c r="AG32" s="40"/>
      <c r="AH32" s="40"/>
      <c r="AI32" s="40"/>
      <c r="AJ32" s="40"/>
      <c r="AK32" s="191">
        <f>ROUND(AW87+SUM(BZ95),2)</f>
        <v>0</v>
      </c>
      <c r="AL32" s="181"/>
      <c r="AM32" s="181"/>
      <c r="AN32" s="181"/>
      <c r="AO32" s="181"/>
      <c r="AP32" s="40"/>
      <c r="AQ32" s="44"/>
    </row>
    <row r="33" spans="2:43" s="2" customFormat="1" ht="14.45" customHeight="1" hidden="1">
      <c r="B33" s="39"/>
      <c r="C33" s="40"/>
      <c r="D33" s="40"/>
      <c r="E33" s="40"/>
      <c r="F33" s="41" t="s">
        <v>38</v>
      </c>
      <c r="G33" s="40"/>
      <c r="H33" s="40"/>
      <c r="I33" s="40"/>
      <c r="J33" s="40"/>
      <c r="K33" s="40"/>
      <c r="L33" s="180">
        <v>0.21</v>
      </c>
      <c r="M33" s="181"/>
      <c r="N33" s="181"/>
      <c r="O33" s="181"/>
      <c r="P33" s="40"/>
      <c r="Q33" s="40"/>
      <c r="R33" s="40"/>
      <c r="S33" s="40"/>
      <c r="T33" s="43" t="s">
        <v>36</v>
      </c>
      <c r="U33" s="40"/>
      <c r="V33" s="40"/>
      <c r="W33" s="191">
        <f>ROUND(BB87+SUM(CF95),2)</f>
        <v>0</v>
      </c>
      <c r="X33" s="181"/>
      <c r="Y33" s="181"/>
      <c r="Z33" s="181"/>
      <c r="AA33" s="181"/>
      <c r="AB33" s="181"/>
      <c r="AC33" s="181"/>
      <c r="AD33" s="181"/>
      <c r="AE33" s="181"/>
      <c r="AF33" s="40"/>
      <c r="AG33" s="40"/>
      <c r="AH33" s="40"/>
      <c r="AI33" s="40"/>
      <c r="AJ33" s="40"/>
      <c r="AK33" s="191">
        <v>0</v>
      </c>
      <c r="AL33" s="181"/>
      <c r="AM33" s="181"/>
      <c r="AN33" s="181"/>
      <c r="AO33" s="181"/>
      <c r="AP33" s="40"/>
      <c r="AQ33" s="44"/>
    </row>
    <row r="34" spans="2:43" s="2" customFormat="1" ht="14.45" customHeight="1" hidden="1">
      <c r="B34" s="39"/>
      <c r="C34" s="40"/>
      <c r="D34" s="40"/>
      <c r="E34" s="40"/>
      <c r="F34" s="41" t="s">
        <v>39</v>
      </c>
      <c r="G34" s="40"/>
      <c r="H34" s="40"/>
      <c r="I34" s="40"/>
      <c r="J34" s="40"/>
      <c r="K34" s="40"/>
      <c r="L34" s="180">
        <v>0.15</v>
      </c>
      <c r="M34" s="181"/>
      <c r="N34" s="181"/>
      <c r="O34" s="181"/>
      <c r="P34" s="40"/>
      <c r="Q34" s="40"/>
      <c r="R34" s="40"/>
      <c r="S34" s="40"/>
      <c r="T34" s="43" t="s">
        <v>36</v>
      </c>
      <c r="U34" s="40"/>
      <c r="V34" s="40"/>
      <c r="W34" s="191">
        <f>ROUND(BC87+SUM(CG95),2)</f>
        <v>0</v>
      </c>
      <c r="X34" s="181"/>
      <c r="Y34" s="181"/>
      <c r="Z34" s="181"/>
      <c r="AA34" s="181"/>
      <c r="AB34" s="181"/>
      <c r="AC34" s="181"/>
      <c r="AD34" s="181"/>
      <c r="AE34" s="181"/>
      <c r="AF34" s="40"/>
      <c r="AG34" s="40"/>
      <c r="AH34" s="40"/>
      <c r="AI34" s="40"/>
      <c r="AJ34" s="40"/>
      <c r="AK34" s="191">
        <v>0</v>
      </c>
      <c r="AL34" s="181"/>
      <c r="AM34" s="181"/>
      <c r="AN34" s="181"/>
      <c r="AO34" s="181"/>
      <c r="AP34" s="40"/>
      <c r="AQ34" s="44"/>
    </row>
    <row r="35" spans="2:43" s="2" customFormat="1" ht="14.45" customHeight="1" hidden="1">
      <c r="B35" s="39"/>
      <c r="C35" s="40"/>
      <c r="D35" s="40"/>
      <c r="E35" s="40"/>
      <c r="F35" s="41" t="s">
        <v>40</v>
      </c>
      <c r="G35" s="40"/>
      <c r="H35" s="40"/>
      <c r="I35" s="40"/>
      <c r="J35" s="40"/>
      <c r="K35" s="40"/>
      <c r="L35" s="180">
        <v>0</v>
      </c>
      <c r="M35" s="181"/>
      <c r="N35" s="181"/>
      <c r="O35" s="181"/>
      <c r="P35" s="40"/>
      <c r="Q35" s="40"/>
      <c r="R35" s="40"/>
      <c r="S35" s="40"/>
      <c r="T35" s="43" t="s">
        <v>36</v>
      </c>
      <c r="U35" s="40"/>
      <c r="V35" s="40"/>
      <c r="W35" s="191">
        <f>ROUND(BD87+SUM(CH95),2)</f>
        <v>0</v>
      </c>
      <c r="X35" s="181"/>
      <c r="Y35" s="181"/>
      <c r="Z35" s="181"/>
      <c r="AA35" s="181"/>
      <c r="AB35" s="181"/>
      <c r="AC35" s="181"/>
      <c r="AD35" s="181"/>
      <c r="AE35" s="181"/>
      <c r="AF35" s="40"/>
      <c r="AG35" s="40"/>
      <c r="AH35" s="40"/>
      <c r="AI35" s="40"/>
      <c r="AJ35" s="40"/>
      <c r="AK35" s="191">
        <v>0</v>
      </c>
      <c r="AL35" s="181"/>
      <c r="AM35" s="181"/>
      <c r="AN35" s="181"/>
      <c r="AO35" s="181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41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42</v>
      </c>
      <c r="U37" s="47"/>
      <c r="V37" s="47"/>
      <c r="W37" s="47"/>
      <c r="X37" s="199" t="s">
        <v>43</v>
      </c>
      <c r="Y37" s="200"/>
      <c r="Z37" s="200"/>
      <c r="AA37" s="200"/>
      <c r="AB37" s="200"/>
      <c r="AC37" s="47"/>
      <c r="AD37" s="47"/>
      <c r="AE37" s="47"/>
      <c r="AF37" s="47"/>
      <c r="AG37" s="47"/>
      <c r="AH37" s="47"/>
      <c r="AI37" s="47"/>
      <c r="AJ37" s="47"/>
      <c r="AK37" s="201">
        <f>SUM(AK29:AK35)</f>
        <v>0</v>
      </c>
      <c r="AL37" s="200"/>
      <c r="AM37" s="200"/>
      <c r="AN37" s="200"/>
      <c r="AO37" s="202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6"/>
    </row>
    <row r="40" spans="2:43" ht="13.5">
      <c r="B40" s="2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6"/>
    </row>
    <row r="41" spans="2:43" ht="13.5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6"/>
    </row>
    <row r="42" spans="2:43" ht="13.5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6"/>
    </row>
    <row r="43" spans="2:43" ht="13.5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6"/>
    </row>
    <row r="44" spans="2:43" ht="13.5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6"/>
    </row>
    <row r="45" spans="2:43" ht="13.5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6"/>
    </row>
    <row r="46" spans="2:43" ht="13.5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6"/>
    </row>
    <row r="47" spans="2:43" ht="13.5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6"/>
    </row>
    <row r="48" spans="2:43" ht="13.5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6"/>
    </row>
    <row r="49" spans="2:43" s="1" customFormat="1" ht="15">
      <c r="B49" s="34"/>
      <c r="C49" s="35"/>
      <c r="D49" s="49" t="s">
        <v>44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45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5"/>
      <c r="C50" s="27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3"/>
      <c r="AA50" s="27"/>
      <c r="AB50" s="27"/>
      <c r="AC50" s="52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3"/>
      <c r="AP50" s="27"/>
      <c r="AQ50" s="26"/>
    </row>
    <row r="51" spans="2:43" ht="13.5">
      <c r="B51" s="25"/>
      <c r="C51" s="27"/>
      <c r="D51" s="5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3"/>
      <c r="AA51" s="27"/>
      <c r="AB51" s="27"/>
      <c r="AC51" s="52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3"/>
      <c r="AP51" s="27"/>
      <c r="AQ51" s="26"/>
    </row>
    <row r="52" spans="2:43" ht="13.5">
      <c r="B52" s="25"/>
      <c r="C52" s="27"/>
      <c r="D52" s="5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3"/>
      <c r="AA52" s="27"/>
      <c r="AB52" s="27"/>
      <c r="AC52" s="52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3"/>
      <c r="AP52" s="27"/>
      <c r="AQ52" s="26"/>
    </row>
    <row r="53" spans="2:43" ht="13.5">
      <c r="B53" s="25"/>
      <c r="C53" s="27"/>
      <c r="D53" s="5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3"/>
      <c r="AA53" s="27"/>
      <c r="AB53" s="27"/>
      <c r="AC53" s="52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3"/>
      <c r="AP53" s="27"/>
      <c r="AQ53" s="26"/>
    </row>
    <row r="54" spans="2:43" ht="13.5">
      <c r="B54" s="25"/>
      <c r="C54" s="27"/>
      <c r="D54" s="5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3"/>
      <c r="AA54" s="27"/>
      <c r="AB54" s="27"/>
      <c r="AC54" s="52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3"/>
      <c r="AP54" s="27"/>
      <c r="AQ54" s="26"/>
    </row>
    <row r="55" spans="2:43" ht="13.5">
      <c r="B55" s="25"/>
      <c r="C55" s="27"/>
      <c r="D55" s="5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3"/>
      <c r="AA55" s="27"/>
      <c r="AB55" s="27"/>
      <c r="AC55" s="52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3"/>
      <c r="AP55" s="27"/>
      <c r="AQ55" s="26"/>
    </row>
    <row r="56" spans="2:43" ht="13.5">
      <c r="B56" s="25"/>
      <c r="C56" s="27"/>
      <c r="D56" s="5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27"/>
      <c r="AB56" s="27"/>
      <c r="AC56" s="52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3"/>
      <c r="AP56" s="27"/>
      <c r="AQ56" s="26"/>
    </row>
    <row r="57" spans="2:43" ht="13.5">
      <c r="B57" s="25"/>
      <c r="C57" s="27"/>
      <c r="D57" s="5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3"/>
      <c r="AA57" s="27"/>
      <c r="AB57" s="27"/>
      <c r="AC57" s="52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3"/>
      <c r="AP57" s="27"/>
      <c r="AQ57" s="26"/>
    </row>
    <row r="58" spans="2:43" s="1" customFormat="1" ht="15">
      <c r="B58" s="34"/>
      <c r="C58" s="35"/>
      <c r="D58" s="54" t="s">
        <v>46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47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46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47</v>
      </c>
      <c r="AN58" s="55"/>
      <c r="AO58" s="57"/>
      <c r="AP58" s="35"/>
      <c r="AQ58" s="36"/>
    </row>
    <row r="59" spans="2:43" ht="13.5">
      <c r="B59" s="25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6"/>
    </row>
    <row r="60" spans="2:43" s="1" customFormat="1" ht="15">
      <c r="B60" s="34"/>
      <c r="C60" s="35"/>
      <c r="D60" s="49" t="s">
        <v>48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49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5"/>
      <c r="C61" s="27"/>
      <c r="D61" s="5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3"/>
      <c r="AA61" s="27"/>
      <c r="AB61" s="27"/>
      <c r="AC61" s="5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3"/>
      <c r="AP61" s="27"/>
      <c r="AQ61" s="26"/>
    </row>
    <row r="62" spans="2:43" ht="13.5">
      <c r="B62" s="25"/>
      <c r="C62" s="27"/>
      <c r="D62" s="5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3"/>
      <c r="AA62" s="27"/>
      <c r="AB62" s="27"/>
      <c r="AC62" s="5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3"/>
      <c r="AP62" s="27"/>
      <c r="AQ62" s="26"/>
    </row>
    <row r="63" spans="2:43" ht="13.5">
      <c r="B63" s="25"/>
      <c r="C63" s="27"/>
      <c r="D63" s="5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3"/>
      <c r="AA63" s="27"/>
      <c r="AB63" s="27"/>
      <c r="AC63" s="52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3"/>
      <c r="AP63" s="27"/>
      <c r="AQ63" s="26"/>
    </row>
    <row r="64" spans="2:43" ht="13.5">
      <c r="B64" s="25"/>
      <c r="C64" s="27"/>
      <c r="D64" s="5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3"/>
      <c r="AA64" s="27"/>
      <c r="AB64" s="27"/>
      <c r="AC64" s="52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3"/>
      <c r="AP64" s="27"/>
      <c r="AQ64" s="26"/>
    </row>
    <row r="65" spans="2:43" ht="13.5">
      <c r="B65" s="25"/>
      <c r="C65" s="27"/>
      <c r="D65" s="5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3"/>
      <c r="AA65" s="27"/>
      <c r="AB65" s="27"/>
      <c r="AC65" s="52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3"/>
      <c r="AP65" s="27"/>
      <c r="AQ65" s="26"/>
    </row>
    <row r="66" spans="2:43" ht="13.5">
      <c r="B66" s="25"/>
      <c r="C66" s="27"/>
      <c r="D66" s="5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3"/>
      <c r="AA66" s="27"/>
      <c r="AB66" s="27"/>
      <c r="AC66" s="5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3"/>
      <c r="AP66" s="27"/>
      <c r="AQ66" s="26"/>
    </row>
    <row r="67" spans="2:43" ht="13.5">
      <c r="B67" s="25"/>
      <c r="C67" s="27"/>
      <c r="D67" s="5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3"/>
      <c r="AA67" s="27"/>
      <c r="AB67" s="27"/>
      <c r="AC67" s="5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3"/>
      <c r="AP67" s="27"/>
      <c r="AQ67" s="26"/>
    </row>
    <row r="68" spans="2:43" ht="13.5">
      <c r="B68" s="25"/>
      <c r="C68" s="27"/>
      <c r="D68" s="5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3"/>
      <c r="AA68" s="27"/>
      <c r="AB68" s="27"/>
      <c r="AC68" s="52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3"/>
      <c r="AP68" s="27"/>
      <c r="AQ68" s="26"/>
    </row>
    <row r="69" spans="2:43" s="1" customFormat="1" ht="15">
      <c r="B69" s="34"/>
      <c r="C69" s="35"/>
      <c r="D69" s="54" t="s">
        <v>46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47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46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47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84" t="s">
        <v>50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36"/>
    </row>
    <row r="77" spans="2:43" s="3" customFormat="1" ht="14.45" customHeight="1">
      <c r="B77" s="64"/>
      <c r="C77" s="31" t="s">
        <v>15</v>
      </c>
      <c r="D77" s="65"/>
      <c r="E77" s="65"/>
      <c r="F77" s="65"/>
      <c r="G77" s="65"/>
      <c r="H77" s="65"/>
      <c r="I77" s="65"/>
      <c r="J77" s="65"/>
      <c r="K77" s="65"/>
      <c r="L77" s="65">
        <f>K5</f>
        <v>0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16</v>
      </c>
      <c r="D78" s="69"/>
      <c r="E78" s="69"/>
      <c r="F78" s="69"/>
      <c r="G78" s="69"/>
      <c r="H78" s="69"/>
      <c r="I78" s="69"/>
      <c r="J78" s="69"/>
      <c r="K78" s="69"/>
      <c r="L78" s="204" t="str">
        <f>K6</f>
        <v>Hřiště ve Velíšské ul.</v>
      </c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31" t="s">
        <v>20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1" t="s">
        <v>22</v>
      </c>
      <c r="AJ80" s="35"/>
      <c r="AK80" s="35"/>
      <c r="AL80" s="35"/>
      <c r="AM80" s="72" t="str">
        <f>IF(AN8="","",AN8)</f>
        <v/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5">
      <c r="B82" s="34"/>
      <c r="C82" s="31" t="s">
        <v>23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1" t="s">
        <v>27</v>
      </c>
      <c r="AJ82" s="35"/>
      <c r="AK82" s="35"/>
      <c r="AL82" s="35"/>
      <c r="AM82" s="214" t="str">
        <f>IF(E17="","",E17)</f>
        <v xml:space="preserve"> </v>
      </c>
      <c r="AN82" s="214"/>
      <c r="AO82" s="214"/>
      <c r="AP82" s="214"/>
      <c r="AQ82" s="36"/>
      <c r="AS82" s="210" t="s">
        <v>51</v>
      </c>
      <c r="AT82" s="211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5">
      <c r="B83" s="34"/>
      <c r="C83" s="31" t="s">
        <v>26</v>
      </c>
      <c r="D83" s="35"/>
      <c r="E83" s="35"/>
      <c r="F83" s="35"/>
      <c r="G83" s="35"/>
      <c r="H83" s="35"/>
      <c r="I83" s="35"/>
      <c r="J83" s="35"/>
      <c r="K83" s="35"/>
      <c r="L83" s="65" t="str">
        <f>IF(E14="","",E14)</f>
        <v xml:space="preserve"> 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1" t="s">
        <v>29</v>
      </c>
      <c r="AJ83" s="35"/>
      <c r="AK83" s="35"/>
      <c r="AL83" s="35"/>
      <c r="AM83" s="214" t="str">
        <f>IF(E20="","",E20)</f>
        <v xml:space="preserve"> </v>
      </c>
      <c r="AN83" s="214"/>
      <c r="AO83" s="214"/>
      <c r="AP83" s="214"/>
      <c r="AQ83" s="36"/>
      <c r="AS83" s="212"/>
      <c r="AT83" s="213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2"/>
      <c r="AT84" s="213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206" t="s">
        <v>52</v>
      </c>
      <c r="D85" s="207"/>
      <c r="E85" s="207"/>
      <c r="F85" s="207"/>
      <c r="G85" s="207"/>
      <c r="H85" s="74"/>
      <c r="I85" s="208" t="s">
        <v>53</v>
      </c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8" t="s">
        <v>54</v>
      </c>
      <c r="AH85" s="207"/>
      <c r="AI85" s="207"/>
      <c r="AJ85" s="207"/>
      <c r="AK85" s="207"/>
      <c r="AL85" s="207"/>
      <c r="AM85" s="207"/>
      <c r="AN85" s="208" t="s">
        <v>55</v>
      </c>
      <c r="AO85" s="207"/>
      <c r="AP85" s="215"/>
      <c r="AQ85" s="36"/>
      <c r="AS85" s="75" t="s">
        <v>56</v>
      </c>
      <c r="AT85" s="76" t="s">
        <v>57</v>
      </c>
      <c r="AU85" s="76" t="s">
        <v>58</v>
      </c>
      <c r="AV85" s="76" t="s">
        <v>59</v>
      </c>
      <c r="AW85" s="76" t="s">
        <v>60</v>
      </c>
      <c r="AX85" s="76" t="s">
        <v>61</v>
      </c>
      <c r="AY85" s="76" t="s">
        <v>62</v>
      </c>
      <c r="AZ85" s="76" t="s">
        <v>63</v>
      </c>
      <c r="BA85" s="76" t="s">
        <v>64</v>
      </c>
      <c r="BB85" s="76" t="s">
        <v>65</v>
      </c>
      <c r="BC85" s="76" t="s">
        <v>66</v>
      </c>
      <c r="BD85" s="77" t="s">
        <v>67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79" t="s">
        <v>68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09">
        <f>ROUND(SUM(AG88:AG92),2)</f>
        <v>0</v>
      </c>
      <c r="AH87" s="209"/>
      <c r="AI87" s="209"/>
      <c r="AJ87" s="209"/>
      <c r="AK87" s="209"/>
      <c r="AL87" s="209"/>
      <c r="AM87" s="209"/>
      <c r="AN87" s="192">
        <f aca="true" t="shared" si="0" ref="AN87:AN92">SUM(AG87,AT87)</f>
        <v>0</v>
      </c>
      <c r="AO87" s="192"/>
      <c r="AP87" s="192"/>
      <c r="AQ87" s="70"/>
      <c r="AS87" s="81">
        <f>ROUND(SUM(AS88:AS92),2)</f>
        <v>0</v>
      </c>
      <c r="AT87" s="82">
        <f aca="true" t="shared" si="1" ref="AT87:AT92">ROUND(SUM(AV87:AW87),2)</f>
        <v>0</v>
      </c>
      <c r="AU87" s="83">
        <f>ROUND(SUM(AU88:AU92),5)</f>
        <v>2664.69001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ROUND(SUM(AZ88:AZ92),2)</f>
        <v>0</v>
      </c>
      <c r="BA87" s="82">
        <f>ROUND(SUM(BA88:BA92),2)</f>
        <v>0</v>
      </c>
      <c r="BB87" s="82">
        <f>ROUND(SUM(BB88:BB92),2)</f>
        <v>0</v>
      </c>
      <c r="BC87" s="82">
        <f>ROUND(SUM(BC88:BC92),2)</f>
        <v>0</v>
      </c>
      <c r="BD87" s="84">
        <f>ROUND(SUM(BD88:BD92),2)</f>
        <v>0</v>
      </c>
      <c r="BS87" s="85" t="s">
        <v>69</v>
      </c>
      <c r="BT87" s="85" t="s">
        <v>70</v>
      </c>
      <c r="BU87" s="86" t="s">
        <v>71</v>
      </c>
      <c r="BV87" s="85" t="s">
        <v>72</v>
      </c>
      <c r="BW87" s="85" t="s">
        <v>73</v>
      </c>
      <c r="BX87" s="85" t="s">
        <v>74</v>
      </c>
    </row>
    <row r="88" spans="1:76" s="5" customFormat="1" ht="16.5" customHeight="1">
      <c r="A88" s="87" t="s">
        <v>75</v>
      </c>
      <c r="B88" s="88"/>
      <c r="C88" s="89"/>
      <c r="D88" s="203" t="s">
        <v>76</v>
      </c>
      <c r="E88" s="203"/>
      <c r="F88" s="203"/>
      <c r="G88" s="203"/>
      <c r="H88" s="203"/>
      <c r="I88" s="90"/>
      <c r="J88" s="203" t="s">
        <v>77</v>
      </c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193">
        <f>'001 - Stavební práce'!M30</f>
        <v>0</v>
      </c>
      <c r="AH88" s="194"/>
      <c r="AI88" s="194"/>
      <c r="AJ88" s="194"/>
      <c r="AK88" s="194"/>
      <c r="AL88" s="194"/>
      <c r="AM88" s="194"/>
      <c r="AN88" s="193">
        <f t="shared" si="0"/>
        <v>0</v>
      </c>
      <c r="AO88" s="194"/>
      <c r="AP88" s="194"/>
      <c r="AQ88" s="91"/>
      <c r="AS88" s="92">
        <f>'001 - Stavební práce'!M28</f>
        <v>0</v>
      </c>
      <c r="AT88" s="93">
        <f t="shared" si="1"/>
        <v>0</v>
      </c>
      <c r="AU88" s="94">
        <f>'001 - Stavební práce'!W116</f>
        <v>1643.233416</v>
      </c>
      <c r="AV88" s="93">
        <f>'001 - Stavební práce'!M32</f>
        <v>0</v>
      </c>
      <c r="AW88" s="93">
        <f>'001 - Stavební práce'!M33</f>
        <v>0</v>
      </c>
      <c r="AX88" s="93">
        <f>'001 - Stavební práce'!M34</f>
        <v>0</v>
      </c>
      <c r="AY88" s="93">
        <f>'001 - Stavební práce'!M35</f>
        <v>0</v>
      </c>
      <c r="AZ88" s="93">
        <f>'001 - Stavební práce'!H32</f>
        <v>0</v>
      </c>
      <c r="BA88" s="93">
        <f>'001 - Stavební práce'!H33</f>
        <v>0</v>
      </c>
      <c r="BB88" s="93">
        <f>'001 - Stavební práce'!H34</f>
        <v>0</v>
      </c>
      <c r="BC88" s="93">
        <f>'001 - Stavební práce'!H35</f>
        <v>0</v>
      </c>
      <c r="BD88" s="95">
        <f>'001 - Stavební práce'!H36</f>
        <v>0</v>
      </c>
      <c r="BT88" s="96" t="s">
        <v>78</v>
      </c>
      <c r="BV88" s="96" t="s">
        <v>72</v>
      </c>
      <c r="BW88" s="96" t="s">
        <v>79</v>
      </c>
      <c r="BX88" s="96" t="s">
        <v>73</v>
      </c>
    </row>
    <row r="89" spans="1:76" s="5" customFormat="1" ht="16.5" customHeight="1">
      <c r="A89" s="87" t="s">
        <v>75</v>
      </c>
      <c r="B89" s="88"/>
      <c r="C89" s="89"/>
      <c r="D89" s="203" t="s">
        <v>80</v>
      </c>
      <c r="E89" s="203"/>
      <c r="F89" s="203"/>
      <c r="G89" s="203"/>
      <c r="H89" s="203"/>
      <c r="I89" s="90"/>
      <c r="J89" s="203" t="s">
        <v>81</v>
      </c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193">
        <f>'002 - Oplocení'!M30</f>
        <v>0</v>
      </c>
      <c r="AH89" s="194"/>
      <c r="AI89" s="194"/>
      <c r="AJ89" s="194"/>
      <c r="AK89" s="194"/>
      <c r="AL89" s="194"/>
      <c r="AM89" s="194"/>
      <c r="AN89" s="193">
        <f t="shared" si="0"/>
        <v>0</v>
      </c>
      <c r="AO89" s="194"/>
      <c r="AP89" s="194"/>
      <c r="AQ89" s="91"/>
      <c r="AS89" s="92">
        <f>'002 - Oplocení'!M28</f>
        <v>0</v>
      </c>
      <c r="AT89" s="93">
        <f t="shared" si="1"/>
        <v>0</v>
      </c>
      <c r="AU89" s="94">
        <f>'002 - Oplocení'!W115</f>
        <v>767.9895680000001</v>
      </c>
      <c r="AV89" s="93">
        <f>'002 - Oplocení'!M32</f>
        <v>0</v>
      </c>
      <c r="AW89" s="93">
        <f>'002 - Oplocení'!M33</f>
        <v>0</v>
      </c>
      <c r="AX89" s="93">
        <f>'002 - Oplocení'!M34</f>
        <v>0</v>
      </c>
      <c r="AY89" s="93">
        <f>'002 - Oplocení'!M35</f>
        <v>0</v>
      </c>
      <c r="AZ89" s="93">
        <f>'002 - Oplocení'!H32</f>
        <v>0</v>
      </c>
      <c r="BA89" s="93">
        <f>'002 - Oplocení'!H33</f>
        <v>0</v>
      </c>
      <c r="BB89" s="93">
        <f>'002 - Oplocení'!H34</f>
        <v>0</v>
      </c>
      <c r="BC89" s="93">
        <f>'002 - Oplocení'!H35</f>
        <v>0</v>
      </c>
      <c r="BD89" s="95">
        <f>'002 - Oplocení'!H36</f>
        <v>0</v>
      </c>
      <c r="BT89" s="96" t="s">
        <v>78</v>
      </c>
      <c r="BV89" s="96" t="s">
        <v>72</v>
      </c>
      <c r="BW89" s="96" t="s">
        <v>82</v>
      </c>
      <c r="BX89" s="96" t="s">
        <v>73</v>
      </c>
    </row>
    <row r="90" spans="1:76" s="5" customFormat="1" ht="16.5" customHeight="1">
      <c r="A90" s="87" t="s">
        <v>75</v>
      </c>
      <c r="B90" s="88"/>
      <c r="C90" s="89"/>
      <c r="D90" s="203" t="s">
        <v>83</v>
      </c>
      <c r="E90" s="203"/>
      <c r="F90" s="203"/>
      <c r="G90" s="203"/>
      <c r="H90" s="203"/>
      <c r="I90" s="90"/>
      <c r="J90" s="203" t="s">
        <v>84</v>
      </c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193">
        <f>'003 - Umělý trávník'!M30</f>
        <v>0</v>
      </c>
      <c r="AH90" s="194"/>
      <c r="AI90" s="194"/>
      <c r="AJ90" s="194"/>
      <c r="AK90" s="194"/>
      <c r="AL90" s="194"/>
      <c r="AM90" s="194"/>
      <c r="AN90" s="193">
        <f t="shared" si="0"/>
        <v>0</v>
      </c>
      <c r="AO90" s="194"/>
      <c r="AP90" s="194"/>
      <c r="AQ90" s="91"/>
      <c r="AS90" s="92">
        <f>'003 - Umělý trávník'!M28</f>
        <v>0</v>
      </c>
      <c r="AT90" s="93">
        <f t="shared" si="1"/>
        <v>0</v>
      </c>
      <c r="AU90" s="94">
        <f>'003 - Umělý trávník'!W111</f>
        <v>0</v>
      </c>
      <c r="AV90" s="93">
        <f>'003 - Umělý trávník'!M32</f>
        <v>0</v>
      </c>
      <c r="AW90" s="93">
        <f>'003 - Umělý trávník'!M33</f>
        <v>0</v>
      </c>
      <c r="AX90" s="93">
        <f>'003 - Umělý trávník'!M34</f>
        <v>0</v>
      </c>
      <c r="AY90" s="93">
        <f>'003 - Umělý trávník'!M35</f>
        <v>0</v>
      </c>
      <c r="AZ90" s="93">
        <f>'003 - Umělý trávník'!H32</f>
        <v>0</v>
      </c>
      <c r="BA90" s="93">
        <f>'003 - Umělý trávník'!H33</f>
        <v>0</v>
      </c>
      <c r="BB90" s="93">
        <f>'003 - Umělý trávník'!H34</f>
        <v>0</v>
      </c>
      <c r="BC90" s="93">
        <f>'003 - Umělý trávník'!H35</f>
        <v>0</v>
      </c>
      <c r="BD90" s="95">
        <f>'003 - Umělý trávník'!H36</f>
        <v>0</v>
      </c>
      <c r="BT90" s="96" t="s">
        <v>78</v>
      </c>
      <c r="BV90" s="96" t="s">
        <v>72</v>
      </c>
      <c r="BW90" s="96" t="s">
        <v>85</v>
      </c>
      <c r="BX90" s="96" t="s">
        <v>73</v>
      </c>
    </row>
    <row r="91" spans="1:76" s="5" customFormat="1" ht="16.5" customHeight="1">
      <c r="A91" s="87" t="s">
        <v>75</v>
      </c>
      <c r="B91" s="88"/>
      <c r="C91" s="89"/>
      <c r="D91" s="203" t="s">
        <v>86</v>
      </c>
      <c r="E91" s="203"/>
      <c r="F91" s="203"/>
      <c r="G91" s="203"/>
      <c r="H91" s="203"/>
      <c r="I91" s="90"/>
      <c r="J91" s="203" t="s">
        <v>87</v>
      </c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193">
        <f>'004 - Osvětlení'!M30</f>
        <v>0</v>
      </c>
      <c r="AH91" s="194"/>
      <c r="AI91" s="194"/>
      <c r="AJ91" s="194"/>
      <c r="AK91" s="194"/>
      <c r="AL91" s="194"/>
      <c r="AM91" s="194"/>
      <c r="AN91" s="193">
        <f t="shared" si="0"/>
        <v>0</v>
      </c>
      <c r="AO91" s="194"/>
      <c r="AP91" s="194"/>
      <c r="AQ91" s="91"/>
      <c r="AS91" s="92">
        <f>'004 - Osvětlení'!M28</f>
        <v>0</v>
      </c>
      <c r="AT91" s="93">
        <f t="shared" si="1"/>
        <v>0</v>
      </c>
      <c r="AU91" s="94">
        <f>'004 - Osvětlení'!W117</f>
        <v>253.46702400000004</v>
      </c>
      <c r="AV91" s="93">
        <f>'004 - Osvětlení'!M32</f>
        <v>0</v>
      </c>
      <c r="AW91" s="93">
        <f>'004 - Osvětlení'!M33</f>
        <v>0</v>
      </c>
      <c r="AX91" s="93">
        <f>'004 - Osvětlení'!M34</f>
        <v>0</v>
      </c>
      <c r="AY91" s="93">
        <f>'004 - Osvětlení'!M35</f>
        <v>0</v>
      </c>
      <c r="AZ91" s="93">
        <f>'004 - Osvětlení'!H32</f>
        <v>0</v>
      </c>
      <c r="BA91" s="93">
        <f>'004 - Osvětlení'!H33</f>
        <v>0</v>
      </c>
      <c r="BB91" s="93">
        <f>'004 - Osvětlení'!H34</f>
        <v>0</v>
      </c>
      <c r="BC91" s="93">
        <f>'004 - Osvětlení'!H35</f>
        <v>0</v>
      </c>
      <c r="BD91" s="95">
        <f>'004 - Osvětlení'!H36</f>
        <v>0</v>
      </c>
      <c r="BT91" s="96" t="s">
        <v>78</v>
      </c>
      <c r="BV91" s="96" t="s">
        <v>72</v>
      </c>
      <c r="BW91" s="96" t="s">
        <v>88</v>
      </c>
      <c r="BX91" s="96" t="s">
        <v>73</v>
      </c>
    </row>
    <row r="92" spans="1:76" s="5" customFormat="1" ht="16.5" customHeight="1">
      <c r="A92" s="87" t="s">
        <v>75</v>
      </c>
      <c r="B92" s="88"/>
      <c r="C92" s="89"/>
      <c r="D92" s="203" t="s">
        <v>89</v>
      </c>
      <c r="E92" s="203"/>
      <c r="F92" s="203"/>
      <c r="G92" s="203"/>
      <c r="H92" s="203"/>
      <c r="I92" s="90"/>
      <c r="J92" s="203" t="s">
        <v>90</v>
      </c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193">
        <f>'005 - VRN'!M30</f>
        <v>0</v>
      </c>
      <c r="AH92" s="194"/>
      <c r="AI92" s="194"/>
      <c r="AJ92" s="194"/>
      <c r="AK92" s="194"/>
      <c r="AL92" s="194"/>
      <c r="AM92" s="194"/>
      <c r="AN92" s="193">
        <f t="shared" si="0"/>
        <v>0</v>
      </c>
      <c r="AO92" s="194"/>
      <c r="AP92" s="194"/>
      <c r="AQ92" s="91"/>
      <c r="AS92" s="97">
        <f>'005 - VRN'!M28</f>
        <v>0</v>
      </c>
      <c r="AT92" s="98">
        <f t="shared" si="1"/>
        <v>0</v>
      </c>
      <c r="AU92" s="99">
        <f>'005 - VRN'!W113</f>
        <v>0</v>
      </c>
      <c r="AV92" s="98">
        <f>'005 - VRN'!M32</f>
        <v>0</v>
      </c>
      <c r="AW92" s="98">
        <f>'005 - VRN'!M33</f>
        <v>0</v>
      </c>
      <c r="AX92" s="98">
        <f>'005 - VRN'!M34</f>
        <v>0</v>
      </c>
      <c r="AY92" s="98">
        <f>'005 - VRN'!M35</f>
        <v>0</v>
      </c>
      <c r="AZ92" s="98">
        <f>'005 - VRN'!H32</f>
        <v>0</v>
      </c>
      <c r="BA92" s="98">
        <f>'005 - VRN'!H33</f>
        <v>0</v>
      </c>
      <c r="BB92" s="98">
        <f>'005 - VRN'!H34</f>
        <v>0</v>
      </c>
      <c r="BC92" s="98">
        <f>'005 - VRN'!H35</f>
        <v>0</v>
      </c>
      <c r="BD92" s="100">
        <f>'005 - VRN'!H36</f>
        <v>0</v>
      </c>
      <c r="BT92" s="96" t="s">
        <v>78</v>
      </c>
      <c r="BV92" s="96" t="s">
        <v>72</v>
      </c>
      <c r="BW92" s="96" t="s">
        <v>91</v>
      </c>
      <c r="BX92" s="96" t="s">
        <v>73</v>
      </c>
    </row>
    <row r="93" spans="2:43" ht="13.5">
      <c r="B93" s="25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6"/>
    </row>
    <row r="94" spans="2:48" s="1" customFormat="1" ht="30" customHeight="1">
      <c r="B94" s="34"/>
      <c r="C94" s="79" t="s">
        <v>92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192">
        <v>0</v>
      </c>
      <c r="AH94" s="192"/>
      <c r="AI94" s="192"/>
      <c r="AJ94" s="192"/>
      <c r="AK94" s="192"/>
      <c r="AL94" s="192"/>
      <c r="AM94" s="192"/>
      <c r="AN94" s="192">
        <v>0</v>
      </c>
      <c r="AO94" s="192"/>
      <c r="AP94" s="192"/>
      <c r="AQ94" s="36"/>
      <c r="AS94" s="75" t="s">
        <v>93</v>
      </c>
      <c r="AT94" s="76" t="s">
        <v>94</v>
      </c>
      <c r="AU94" s="76" t="s">
        <v>34</v>
      </c>
      <c r="AV94" s="77" t="s">
        <v>57</v>
      </c>
    </row>
    <row r="95" spans="2:48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  <c r="AS95" s="101"/>
      <c r="AT95" s="55"/>
      <c r="AU95" s="55"/>
      <c r="AV95" s="57"/>
    </row>
    <row r="96" spans="2:43" s="1" customFormat="1" ht="30" customHeight="1">
      <c r="B96" s="34"/>
      <c r="C96" s="102" t="s">
        <v>95</v>
      </c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216">
        <f>ROUND(AG87+AG94,2)</f>
        <v>0</v>
      </c>
      <c r="AH96" s="216"/>
      <c r="AI96" s="216"/>
      <c r="AJ96" s="216"/>
      <c r="AK96" s="216"/>
      <c r="AL96" s="216"/>
      <c r="AM96" s="216"/>
      <c r="AN96" s="216">
        <f>AN87+AN94</f>
        <v>0</v>
      </c>
      <c r="AO96" s="216"/>
      <c r="AP96" s="216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mergeCells count="61">
    <mergeCell ref="AN90:AP90"/>
    <mergeCell ref="AN87:AP87"/>
    <mergeCell ref="AN94:AP94"/>
    <mergeCell ref="AN96:AP96"/>
    <mergeCell ref="D92:H92"/>
    <mergeCell ref="J92:AF92"/>
    <mergeCell ref="AN89:AP89"/>
    <mergeCell ref="AN91:AP91"/>
    <mergeCell ref="AN92:AP92"/>
    <mergeCell ref="D89:H89"/>
    <mergeCell ref="J89:AF89"/>
    <mergeCell ref="D90:H90"/>
    <mergeCell ref="J90:AF90"/>
    <mergeCell ref="D91:H91"/>
    <mergeCell ref="J91:AF91"/>
    <mergeCell ref="AG96:AM96"/>
    <mergeCell ref="D88:H88"/>
    <mergeCell ref="AG87:AM87"/>
    <mergeCell ref="AS82:AT84"/>
    <mergeCell ref="AM83:AP83"/>
    <mergeCell ref="AN85:AP85"/>
    <mergeCell ref="AN88:AP88"/>
    <mergeCell ref="AM82:AP82"/>
    <mergeCell ref="E23:AN23"/>
    <mergeCell ref="AK26:AO26"/>
    <mergeCell ref="AK27:AO27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AK34:AO34"/>
    <mergeCell ref="W35:AE35"/>
    <mergeCell ref="AK35:AO35"/>
    <mergeCell ref="AG94:AM94"/>
    <mergeCell ref="AG88:AM88"/>
    <mergeCell ref="AG89:AM89"/>
    <mergeCell ref="AG90:AM90"/>
    <mergeCell ref="AG91:AM91"/>
    <mergeCell ref="AG92:AM92"/>
    <mergeCell ref="X37:AB37"/>
    <mergeCell ref="AK37:AO37"/>
    <mergeCell ref="J88:AF88"/>
    <mergeCell ref="C76:AP76"/>
    <mergeCell ref="L78:AO78"/>
    <mergeCell ref="C85:G85"/>
    <mergeCell ref="I85:AF85"/>
    <mergeCell ref="AG85:AM85"/>
    <mergeCell ref="C2:AP2"/>
    <mergeCell ref="C4:AP4"/>
    <mergeCell ref="K5:AO5"/>
    <mergeCell ref="K6:AO6"/>
    <mergeCell ref="AR2:BE2"/>
    <mergeCell ref="L35:O35"/>
    <mergeCell ref="L33:O33"/>
    <mergeCell ref="L31:O31"/>
    <mergeCell ref="L32:O32"/>
    <mergeCell ref="L34:O34"/>
  </mergeCells>
  <hyperlinks>
    <hyperlink ref="K1:S1" location="C2" display="1) Souhrnný list stavby"/>
    <hyperlink ref="W1:AF1" location="C87" display="2) Rekapitulace objektů"/>
    <hyperlink ref="A88" location="'001 - Stavební práce'!C2" display="/"/>
    <hyperlink ref="A89" location="'002 - Oplocení'!C2" display="/"/>
    <hyperlink ref="A90" location="'003 - Umělý trávník'!C2" display="/"/>
    <hyperlink ref="A91" location="'004 - Osvětlení'!C2" display="/"/>
    <hyperlink ref="A92" location="'005 - VRN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7"/>
  <sheetViews>
    <sheetView showGridLines="0" workbookViewId="0" topLeftCell="A1">
      <pane ySplit="1" topLeftCell="A228" activePane="bottomLeft" state="frozen"/>
      <selection pane="bottomLeft" activeCell="P234" sqref="P23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96</v>
      </c>
      <c r="G1" s="16"/>
      <c r="H1" s="240" t="s">
        <v>97</v>
      </c>
      <c r="I1" s="240"/>
      <c r="J1" s="240"/>
      <c r="K1" s="240"/>
      <c r="L1" s="16" t="s">
        <v>98</v>
      </c>
      <c r="M1" s="14"/>
      <c r="N1" s="14"/>
      <c r="O1" s="15" t="s">
        <v>99</v>
      </c>
      <c r="P1" s="14"/>
      <c r="Q1" s="14"/>
      <c r="R1" s="14"/>
      <c r="S1" s="16" t="s">
        <v>100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21" t="s">
        <v>79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101</v>
      </c>
    </row>
    <row r="4" spans="2:46" ht="36.95" customHeight="1">
      <c r="B4" s="25"/>
      <c r="C4" s="184" t="s">
        <v>102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6"/>
      <c r="T4" s="20" t="s">
        <v>13</v>
      </c>
      <c r="AT4" s="21" t="s">
        <v>6</v>
      </c>
    </row>
    <row r="5" spans="2:18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2:18" ht="25.35" customHeight="1">
      <c r="B6" s="25"/>
      <c r="C6" s="27"/>
      <c r="D6" s="31" t="s">
        <v>16</v>
      </c>
      <c r="E6" s="27"/>
      <c r="F6" s="235" t="str">
        <f>'Rekapitulace stavby'!K6</f>
        <v>Hřiště ve Velíšské ul.</v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7"/>
      <c r="R6" s="26"/>
    </row>
    <row r="7" spans="2:18" s="1" customFormat="1" ht="32.85" customHeight="1">
      <c r="B7" s="34"/>
      <c r="C7" s="35"/>
      <c r="D7" s="30" t="s">
        <v>103</v>
      </c>
      <c r="E7" s="35"/>
      <c r="F7" s="188" t="s">
        <v>104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35"/>
      <c r="R7" s="36"/>
    </row>
    <row r="8" spans="2:18" s="1" customFormat="1" ht="14.45" customHeight="1">
      <c r="B8" s="34"/>
      <c r="C8" s="35"/>
      <c r="D8" s="31" t="s">
        <v>18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19</v>
      </c>
      <c r="N8" s="35"/>
      <c r="O8" s="29" t="s">
        <v>5</v>
      </c>
      <c r="P8" s="35"/>
      <c r="Q8" s="35"/>
      <c r="R8" s="36"/>
    </row>
    <row r="9" spans="2:18" s="1" customFormat="1" ht="14.45" customHeight="1">
      <c r="B9" s="34"/>
      <c r="C9" s="35"/>
      <c r="D9" s="31" t="s">
        <v>20</v>
      </c>
      <c r="E9" s="35"/>
      <c r="F9" s="29" t="s">
        <v>21</v>
      </c>
      <c r="G9" s="35"/>
      <c r="H9" s="35"/>
      <c r="I9" s="35"/>
      <c r="J9" s="35"/>
      <c r="K9" s="35"/>
      <c r="L9" s="35"/>
      <c r="M9" s="31" t="s">
        <v>22</v>
      </c>
      <c r="N9" s="35"/>
      <c r="O9" s="238"/>
      <c r="P9" s="238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186" t="str">
        <f>IF('Rekapitulace stavby'!AN10="","",'Rekapitulace stavby'!AN10)</f>
        <v/>
      </c>
      <c r="P11" s="186"/>
      <c r="Q11" s="35"/>
      <c r="R11" s="36"/>
    </row>
    <row r="12" spans="2:18" s="1" customFormat="1" ht="18" customHeight="1">
      <c r="B12" s="34"/>
      <c r="C12" s="35"/>
      <c r="D12" s="35"/>
      <c r="E12" s="29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25</v>
      </c>
      <c r="N12" s="35"/>
      <c r="O12" s="186" t="str">
        <f>IF('Rekapitulace stavby'!AN11="","",'Rekapitulace stavby'!AN11)</f>
        <v/>
      </c>
      <c r="P12" s="186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1" t="s">
        <v>26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186" t="str">
        <f>IF('Rekapitulace stavby'!AN13="","",'Rekapitulace stavby'!AN13)</f>
        <v/>
      </c>
      <c r="P14" s="186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25</v>
      </c>
      <c r="N15" s="35"/>
      <c r="O15" s="186" t="str">
        <f>IF('Rekapitulace stavby'!AN14="","",'Rekapitulace stavby'!AN14)</f>
        <v/>
      </c>
      <c r="P15" s="186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27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186" t="str">
        <f>IF('Rekapitulace stavby'!AN16="","",'Rekapitulace stavby'!AN16)</f>
        <v/>
      </c>
      <c r="P17" s="186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25</v>
      </c>
      <c r="N18" s="35"/>
      <c r="O18" s="186" t="str">
        <f>IF('Rekapitulace stavby'!AN17="","",'Rekapitulace stavby'!AN17)</f>
        <v/>
      </c>
      <c r="P18" s="186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29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186" t="str">
        <f>IF('Rekapitulace stavby'!AN19="","",'Rekapitulace stavby'!AN19)</f>
        <v/>
      </c>
      <c r="P20" s="186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25</v>
      </c>
      <c r="N21" s="35"/>
      <c r="O21" s="186" t="str">
        <f>IF('Rekapitulace stavby'!AN20="","",'Rekapitulace stavby'!AN20)</f>
        <v/>
      </c>
      <c r="P21" s="186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5" t="s">
        <v>5</v>
      </c>
      <c r="F24" s="195"/>
      <c r="G24" s="195"/>
      <c r="H24" s="195"/>
      <c r="I24" s="195"/>
      <c r="J24" s="195"/>
      <c r="K24" s="195"/>
      <c r="L24" s="19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105</v>
      </c>
      <c r="E27" s="35"/>
      <c r="F27" s="35"/>
      <c r="G27" s="35"/>
      <c r="H27" s="35"/>
      <c r="I27" s="35"/>
      <c r="J27" s="35"/>
      <c r="K27" s="35"/>
      <c r="L27" s="35"/>
      <c r="M27" s="196">
        <f>N88</f>
        <v>0</v>
      </c>
      <c r="N27" s="196"/>
      <c r="O27" s="196"/>
      <c r="P27" s="196"/>
      <c r="Q27" s="35"/>
      <c r="R27" s="36"/>
    </row>
    <row r="28" spans="2:18" s="1" customFormat="1" ht="14.45" customHeight="1">
      <c r="B28" s="34"/>
      <c r="C28" s="35"/>
      <c r="D28" s="33" t="s">
        <v>106</v>
      </c>
      <c r="E28" s="35"/>
      <c r="F28" s="35"/>
      <c r="G28" s="35"/>
      <c r="H28" s="35"/>
      <c r="I28" s="35"/>
      <c r="J28" s="35"/>
      <c r="K28" s="35"/>
      <c r="L28" s="35"/>
      <c r="M28" s="196">
        <f>N97</f>
        <v>0</v>
      </c>
      <c r="N28" s="196"/>
      <c r="O28" s="196"/>
      <c r="P28" s="19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33</v>
      </c>
      <c r="E30" s="35"/>
      <c r="F30" s="35"/>
      <c r="G30" s="35"/>
      <c r="H30" s="35"/>
      <c r="I30" s="35"/>
      <c r="J30" s="35"/>
      <c r="K30" s="35"/>
      <c r="L30" s="35"/>
      <c r="M30" s="241">
        <f>ROUND(M27+M28,2)</f>
        <v>0</v>
      </c>
      <c r="N30" s="237"/>
      <c r="O30" s="237"/>
      <c r="P30" s="237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34</v>
      </c>
      <c r="E32" s="41" t="s">
        <v>35</v>
      </c>
      <c r="F32" s="42">
        <v>0.21</v>
      </c>
      <c r="G32" s="107" t="s">
        <v>36</v>
      </c>
      <c r="H32" s="239">
        <f>ROUND((SUM(BE97:BE98)+SUM(BE116:BE236)),2)</f>
        <v>0</v>
      </c>
      <c r="I32" s="237"/>
      <c r="J32" s="237"/>
      <c r="K32" s="35"/>
      <c r="L32" s="35"/>
      <c r="M32" s="239">
        <f>ROUND(ROUND((SUM(BE97:BE98)+SUM(BE116:BE236)),2)*F32,2)</f>
        <v>0</v>
      </c>
      <c r="N32" s="237"/>
      <c r="O32" s="237"/>
      <c r="P32" s="237"/>
      <c r="Q32" s="35"/>
      <c r="R32" s="36"/>
    </row>
    <row r="33" spans="2:18" s="1" customFormat="1" ht="14.45" customHeight="1">
      <c r="B33" s="34"/>
      <c r="C33" s="35"/>
      <c r="D33" s="35"/>
      <c r="E33" s="41" t="s">
        <v>37</v>
      </c>
      <c r="F33" s="42">
        <v>0.15</v>
      </c>
      <c r="G33" s="107" t="s">
        <v>36</v>
      </c>
      <c r="H33" s="239">
        <f>ROUND((SUM(BF97:BF98)+SUM(BF116:BF236)),2)</f>
        <v>0</v>
      </c>
      <c r="I33" s="237"/>
      <c r="J33" s="237"/>
      <c r="K33" s="35"/>
      <c r="L33" s="35"/>
      <c r="M33" s="239">
        <f>ROUND(ROUND((SUM(BF97:BF98)+SUM(BF116:BF236)),2)*F33,2)</f>
        <v>0</v>
      </c>
      <c r="N33" s="237"/>
      <c r="O33" s="237"/>
      <c r="P33" s="237"/>
      <c r="Q33" s="35"/>
      <c r="R33" s="36"/>
    </row>
    <row r="34" spans="2:18" s="1" customFormat="1" ht="14.45" customHeight="1" hidden="1">
      <c r="B34" s="34"/>
      <c r="C34" s="35"/>
      <c r="D34" s="35"/>
      <c r="E34" s="41" t="s">
        <v>38</v>
      </c>
      <c r="F34" s="42">
        <v>0.21</v>
      </c>
      <c r="G34" s="107" t="s">
        <v>36</v>
      </c>
      <c r="H34" s="239">
        <f>ROUND((SUM(BG97:BG98)+SUM(BG116:BG236)),2)</f>
        <v>0</v>
      </c>
      <c r="I34" s="237"/>
      <c r="J34" s="237"/>
      <c r="K34" s="35"/>
      <c r="L34" s="35"/>
      <c r="M34" s="239">
        <v>0</v>
      </c>
      <c r="N34" s="237"/>
      <c r="O34" s="237"/>
      <c r="P34" s="237"/>
      <c r="Q34" s="35"/>
      <c r="R34" s="36"/>
    </row>
    <row r="35" spans="2:18" s="1" customFormat="1" ht="14.45" customHeight="1" hidden="1">
      <c r="B35" s="34"/>
      <c r="C35" s="35"/>
      <c r="D35" s="35"/>
      <c r="E35" s="41" t="s">
        <v>39</v>
      </c>
      <c r="F35" s="42">
        <v>0.15</v>
      </c>
      <c r="G35" s="107" t="s">
        <v>36</v>
      </c>
      <c r="H35" s="239">
        <f>ROUND((SUM(BH97:BH98)+SUM(BH116:BH236)),2)</f>
        <v>0</v>
      </c>
      <c r="I35" s="237"/>
      <c r="J35" s="237"/>
      <c r="K35" s="35"/>
      <c r="L35" s="35"/>
      <c r="M35" s="239">
        <v>0</v>
      </c>
      <c r="N35" s="237"/>
      <c r="O35" s="237"/>
      <c r="P35" s="237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40</v>
      </c>
      <c r="F36" s="42">
        <v>0</v>
      </c>
      <c r="G36" s="107" t="s">
        <v>36</v>
      </c>
      <c r="H36" s="239">
        <f>ROUND((SUM(BI97:BI98)+SUM(BI116:BI236)),2)</f>
        <v>0</v>
      </c>
      <c r="I36" s="237"/>
      <c r="J36" s="237"/>
      <c r="K36" s="35"/>
      <c r="L36" s="35"/>
      <c r="M36" s="239">
        <v>0</v>
      </c>
      <c r="N36" s="237"/>
      <c r="O36" s="237"/>
      <c r="P36" s="237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41</v>
      </c>
      <c r="E38" s="74"/>
      <c r="F38" s="74"/>
      <c r="G38" s="109" t="s">
        <v>42</v>
      </c>
      <c r="H38" s="110" t="s">
        <v>43</v>
      </c>
      <c r="I38" s="74"/>
      <c r="J38" s="74"/>
      <c r="K38" s="74"/>
      <c r="L38" s="242">
        <f>SUM(M30:M36)</f>
        <v>0</v>
      </c>
      <c r="M38" s="242"/>
      <c r="N38" s="242"/>
      <c r="O38" s="242"/>
      <c r="P38" s="243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 ht="13.5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 ht="13.5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 ht="13.5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 ht="13.5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 ht="13.5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 ht="13.5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 ht="13.5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 ht="13.5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44</v>
      </c>
      <c r="E50" s="50"/>
      <c r="F50" s="50"/>
      <c r="G50" s="50"/>
      <c r="H50" s="51"/>
      <c r="I50" s="35"/>
      <c r="J50" s="49" t="s">
        <v>45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 ht="13.5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 ht="13.5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 ht="13.5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 ht="13.5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 ht="13.5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 ht="13.5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 ht="13.5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46</v>
      </c>
      <c r="E59" s="55"/>
      <c r="F59" s="55"/>
      <c r="G59" s="56" t="s">
        <v>47</v>
      </c>
      <c r="H59" s="57"/>
      <c r="I59" s="35"/>
      <c r="J59" s="54" t="s">
        <v>46</v>
      </c>
      <c r="K59" s="55"/>
      <c r="L59" s="55"/>
      <c r="M59" s="55"/>
      <c r="N59" s="56" t="s">
        <v>47</v>
      </c>
      <c r="O59" s="55"/>
      <c r="P59" s="57"/>
      <c r="Q59" s="35"/>
      <c r="R59" s="36"/>
    </row>
    <row r="60" spans="2:18" ht="13.5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48</v>
      </c>
      <c r="E61" s="50"/>
      <c r="F61" s="50"/>
      <c r="G61" s="50"/>
      <c r="H61" s="51"/>
      <c r="I61" s="35"/>
      <c r="J61" s="49" t="s">
        <v>49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 ht="13.5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 ht="13.5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 ht="13.5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 ht="13.5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 ht="13.5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 ht="13.5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 ht="13.5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46</v>
      </c>
      <c r="E70" s="55"/>
      <c r="F70" s="55"/>
      <c r="G70" s="56" t="s">
        <v>47</v>
      </c>
      <c r="H70" s="57"/>
      <c r="I70" s="35"/>
      <c r="J70" s="54" t="s">
        <v>46</v>
      </c>
      <c r="K70" s="55"/>
      <c r="L70" s="55"/>
      <c r="M70" s="55"/>
      <c r="N70" s="56" t="s">
        <v>47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184" t="s">
        <v>107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35" t="str">
        <f>F6</f>
        <v>Hřiště ve Velíšské ul.</v>
      </c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35"/>
      <c r="R78" s="36"/>
    </row>
    <row r="79" spans="2:18" s="1" customFormat="1" ht="36.95" customHeight="1">
      <c r="B79" s="34"/>
      <c r="C79" s="68" t="s">
        <v>103</v>
      </c>
      <c r="D79" s="35"/>
      <c r="E79" s="35"/>
      <c r="F79" s="204" t="str">
        <f>F7</f>
        <v>001 - Stavební práce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20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22</v>
      </c>
      <c r="L81" s="35"/>
      <c r="M81" s="238" t="str">
        <f>IF(O9="","",O9)</f>
        <v/>
      </c>
      <c r="N81" s="238"/>
      <c r="O81" s="238"/>
      <c r="P81" s="238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23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27</v>
      </c>
      <c r="L83" s="35"/>
      <c r="M83" s="186" t="str">
        <f>E18</f>
        <v xml:space="preserve"> </v>
      </c>
      <c r="N83" s="186"/>
      <c r="O83" s="186"/>
      <c r="P83" s="186"/>
      <c r="Q83" s="186"/>
      <c r="R83" s="36"/>
    </row>
    <row r="84" spans="2:18" s="1" customFormat="1" ht="14.45" customHeight="1">
      <c r="B84" s="34"/>
      <c r="C84" s="31" t="s">
        <v>26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29</v>
      </c>
      <c r="L84" s="35"/>
      <c r="M84" s="186" t="str">
        <f>E21</f>
        <v xml:space="preserve"> </v>
      </c>
      <c r="N84" s="186"/>
      <c r="O84" s="186"/>
      <c r="P84" s="186"/>
      <c r="Q84" s="186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44" t="s">
        <v>108</v>
      </c>
      <c r="D86" s="245"/>
      <c r="E86" s="245"/>
      <c r="F86" s="245"/>
      <c r="G86" s="245"/>
      <c r="H86" s="103"/>
      <c r="I86" s="103"/>
      <c r="J86" s="103"/>
      <c r="K86" s="103"/>
      <c r="L86" s="103"/>
      <c r="M86" s="103"/>
      <c r="N86" s="244" t="s">
        <v>109</v>
      </c>
      <c r="O86" s="245"/>
      <c r="P86" s="245"/>
      <c r="Q86" s="245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110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92">
        <f>N116</f>
        <v>0</v>
      </c>
      <c r="O88" s="246"/>
      <c r="P88" s="246"/>
      <c r="Q88" s="246"/>
      <c r="R88" s="36"/>
      <c r="AU88" s="21" t="s">
        <v>111</v>
      </c>
    </row>
    <row r="89" spans="2:18" s="6" customFormat="1" ht="24.95" customHeight="1">
      <c r="B89" s="112"/>
      <c r="C89" s="113"/>
      <c r="D89" s="114" t="s">
        <v>112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47">
        <f>N117</f>
        <v>0</v>
      </c>
      <c r="O89" s="248"/>
      <c r="P89" s="248"/>
      <c r="Q89" s="248"/>
      <c r="R89" s="115"/>
    </row>
    <row r="90" spans="2:18" s="7" customFormat="1" ht="19.9" customHeight="1">
      <c r="B90" s="116"/>
      <c r="C90" s="117"/>
      <c r="D90" s="118" t="s">
        <v>113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9">
        <f>N118</f>
        <v>0</v>
      </c>
      <c r="O90" s="250"/>
      <c r="P90" s="250"/>
      <c r="Q90" s="250"/>
      <c r="R90" s="119"/>
    </row>
    <row r="91" spans="2:18" s="7" customFormat="1" ht="19.9" customHeight="1">
      <c r="B91" s="116"/>
      <c r="C91" s="117"/>
      <c r="D91" s="118" t="s">
        <v>114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9">
        <f>N161</f>
        <v>0</v>
      </c>
      <c r="O91" s="250"/>
      <c r="P91" s="250"/>
      <c r="Q91" s="250"/>
      <c r="R91" s="119"/>
    </row>
    <row r="92" spans="2:18" s="7" customFormat="1" ht="19.9" customHeight="1">
      <c r="B92" s="116"/>
      <c r="C92" s="117"/>
      <c r="D92" s="118" t="s">
        <v>115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9">
        <f>N195</f>
        <v>0</v>
      </c>
      <c r="O92" s="250"/>
      <c r="P92" s="250"/>
      <c r="Q92" s="250"/>
      <c r="R92" s="119"/>
    </row>
    <row r="93" spans="2:18" s="7" customFormat="1" ht="19.9" customHeight="1">
      <c r="B93" s="116"/>
      <c r="C93" s="117"/>
      <c r="D93" s="118" t="s">
        <v>116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9">
        <f>N209</f>
        <v>0</v>
      </c>
      <c r="O93" s="250"/>
      <c r="P93" s="250"/>
      <c r="Q93" s="250"/>
      <c r="R93" s="119"/>
    </row>
    <row r="94" spans="2:18" s="7" customFormat="1" ht="19.9" customHeight="1">
      <c r="B94" s="116"/>
      <c r="C94" s="117"/>
      <c r="D94" s="118" t="s">
        <v>117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49">
        <f>N219</f>
        <v>0</v>
      </c>
      <c r="O94" s="250"/>
      <c r="P94" s="250"/>
      <c r="Q94" s="250"/>
      <c r="R94" s="119"/>
    </row>
    <row r="95" spans="2:18" s="7" customFormat="1" ht="19.9" customHeight="1">
      <c r="B95" s="116"/>
      <c r="C95" s="117"/>
      <c r="D95" s="118" t="s">
        <v>118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49">
        <f>N235</f>
        <v>0</v>
      </c>
      <c r="O95" s="250"/>
      <c r="P95" s="250"/>
      <c r="Q95" s="250"/>
      <c r="R95" s="119"/>
    </row>
    <row r="96" spans="2:18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21" s="1" customFormat="1" ht="29.25" customHeight="1">
      <c r="B97" s="34"/>
      <c r="C97" s="111" t="s">
        <v>119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46">
        <v>0</v>
      </c>
      <c r="O97" s="251"/>
      <c r="P97" s="251"/>
      <c r="Q97" s="251"/>
      <c r="R97" s="36"/>
      <c r="T97" s="120"/>
      <c r="U97" s="121" t="s">
        <v>34</v>
      </c>
    </row>
    <row r="98" spans="2:18" s="1" customFormat="1" ht="18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18" s="1" customFormat="1" ht="29.25" customHeight="1">
      <c r="B99" s="34"/>
      <c r="C99" s="102" t="s">
        <v>95</v>
      </c>
      <c r="D99" s="103"/>
      <c r="E99" s="103"/>
      <c r="F99" s="103"/>
      <c r="G99" s="103"/>
      <c r="H99" s="103"/>
      <c r="I99" s="103"/>
      <c r="J99" s="103"/>
      <c r="K99" s="103"/>
      <c r="L99" s="216">
        <f>ROUND(SUM(N88+N97),2)</f>
        <v>0</v>
      </c>
      <c r="M99" s="216"/>
      <c r="N99" s="216"/>
      <c r="O99" s="216"/>
      <c r="P99" s="216"/>
      <c r="Q99" s="216"/>
      <c r="R99" s="36"/>
    </row>
    <row r="100" spans="2:18" s="1" customFormat="1" ht="6.95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</row>
    <row r="104" spans="2:18" s="1" customFormat="1" ht="6.95" customHeight="1"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</row>
    <row r="105" spans="2:18" s="1" customFormat="1" ht="36.95" customHeight="1">
      <c r="B105" s="34"/>
      <c r="C105" s="184" t="s">
        <v>120</v>
      </c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36"/>
    </row>
    <row r="106" spans="2:18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18" s="1" customFormat="1" ht="30" customHeight="1">
      <c r="B107" s="34"/>
      <c r="C107" s="31" t="s">
        <v>16</v>
      </c>
      <c r="D107" s="35"/>
      <c r="E107" s="35"/>
      <c r="F107" s="235" t="str">
        <f>F6</f>
        <v>Hřiště ve Velíšské ul.</v>
      </c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35"/>
      <c r="R107" s="36"/>
    </row>
    <row r="108" spans="2:18" s="1" customFormat="1" ht="36.95" customHeight="1">
      <c r="B108" s="34"/>
      <c r="C108" s="68" t="s">
        <v>103</v>
      </c>
      <c r="D108" s="35"/>
      <c r="E108" s="35"/>
      <c r="F108" s="204" t="str">
        <f>F7</f>
        <v>001 - Stavební práce</v>
      </c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35"/>
      <c r="R108" s="36"/>
    </row>
    <row r="109" spans="2:18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18" s="1" customFormat="1" ht="18" customHeight="1">
      <c r="B110" s="34"/>
      <c r="C110" s="31" t="s">
        <v>20</v>
      </c>
      <c r="D110" s="35"/>
      <c r="E110" s="35"/>
      <c r="F110" s="29" t="str">
        <f>F9</f>
        <v xml:space="preserve"> </v>
      </c>
      <c r="G110" s="35"/>
      <c r="H110" s="35"/>
      <c r="I110" s="35"/>
      <c r="J110" s="35"/>
      <c r="K110" s="31" t="s">
        <v>22</v>
      </c>
      <c r="L110" s="35"/>
      <c r="M110" s="238" t="str">
        <f>IF(O9="","",O9)</f>
        <v/>
      </c>
      <c r="N110" s="238"/>
      <c r="O110" s="238"/>
      <c r="P110" s="238"/>
      <c r="Q110" s="35"/>
      <c r="R110" s="36"/>
    </row>
    <row r="111" spans="2:18" s="1" customFormat="1" ht="6.9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18" s="1" customFormat="1" ht="15">
      <c r="B112" s="34"/>
      <c r="C112" s="31" t="s">
        <v>23</v>
      </c>
      <c r="D112" s="35"/>
      <c r="E112" s="35"/>
      <c r="F112" s="29" t="str">
        <f>E12</f>
        <v xml:space="preserve"> </v>
      </c>
      <c r="G112" s="35"/>
      <c r="H112" s="35"/>
      <c r="I112" s="35"/>
      <c r="J112" s="35"/>
      <c r="K112" s="31" t="s">
        <v>27</v>
      </c>
      <c r="L112" s="35"/>
      <c r="M112" s="186" t="str">
        <f>E18</f>
        <v xml:space="preserve"> </v>
      </c>
      <c r="N112" s="186"/>
      <c r="O112" s="186"/>
      <c r="P112" s="186"/>
      <c r="Q112" s="186"/>
      <c r="R112" s="36"/>
    </row>
    <row r="113" spans="2:18" s="1" customFormat="1" ht="14.45" customHeight="1">
      <c r="B113" s="34"/>
      <c r="C113" s="31" t="s">
        <v>26</v>
      </c>
      <c r="D113" s="35"/>
      <c r="E113" s="35"/>
      <c r="F113" s="29" t="str">
        <f>IF(E15="","",E15)</f>
        <v xml:space="preserve"> </v>
      </c>
      <c r="G113" s="35"/>
      <c r="H113" s="35"/>
      <c r="I113" s="35"/>
      <c r="J113" s="35"/>
      <c r="K113" s="31" t="s">
        <v>29</v>
      </c>
      <c r="L113" s="35"/>
      <c r="M113" s="186" t="str">
        <f>E21</f>
        <v xml:space="preserve"> </v>
      </c>
      <c r="N113" s="186"/>
      <c r="O113" s="186"/>
      <c r="P113" s="186"/>
      <c r="Q113" s="186"/>
      <c r="R113" s="36"/>
    </row>
    <row r="114" spans="2:18" s="1" customFormat="1" ht="10.3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27" s="8" customFormat="1" ht="29.25" customHeight="1">
      <c r="B115" s="122"/>
      <c r="C115" s="123" t="s">
        <v>121</v>
      </c>
      <c r="D115" s="124" t="s">
        <v>122</v>
      </c>
      <c r="E115" s="124" t="s">
        <v>52</v>
      </c>
      <c r="F115" s="252" t="s">
        <v>123</v>
      </c>
      <c r="G115" s="252"/>
      <c r="H115" s="252"/>
      <c r="I115" s="252"/>
      <c r="J115" s="124" t="s">
        <v>124</v>
      </c>
      <c r="K115" s="124" t="s">
        <v>125</v>
      </c>
      <c r="L115" s="252" t="s">
        <v>126</v>
      </c>
      <c r="M115" s="252"/>
      <c r="N115" s="252" t="s">
        <v>109</v>
      </c>
      <c r="O115" s="252"/>
      <c r="P115" s="252"/>
      <c r="Q115" s="253"/>
      <c r="R115" s="125"/>
      <c r="T115" s="75" t="s">
        <v>127</v>
      </c>
      <c r="U115" s="76" t="s">
        <v>34</v>
      </c>
      <c r="V115" s="76" t="s">
        <v>128</v>
      </c>
      <c r="W115" s="76" t="s">
        <v>129</v>
      </c>
      <c r="X115" s="76" t="s">
        <v>130</v>
      </c>
      <c r="Y115" s="76" t="s">
        <v>131</v>
      </c>
      <c r="Z115" s="76" t="s">
        <v>132</v>
      </c>
      <c r="AA115" s="77" t="s">
        <v>133</v>
      </c>
    </row>
    <row r="116" spans="2:63" s="1" customFormat="1" ht="29.25" customHeight="1">
      <c r="B116" s="34"/>
      <c r="C116" s="79" t="s">
        <v>105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254">
        <f>BK116</f>
        <v>0</v>
      </c>
      <c r="O116" s="255"/>
      <c r="P116" s="255"/>
      <c r="Q116" s="255"/>
      <c r="R116" s="36"/>
      <c r="T116" s="78"/>
      <c r="U116" s="50"/>
      <c r="V116" s="50"/>
      <c r="W116" s="126">
        <f>W117</f>
        <v>1643.233416</v>
      </c>
      <c r="X116" s="50"/>
      <c r="Y116" s="126">
        <f>Y117</f>
        <v>752.30165912</v>
      </c>
      <c r="Z116" s="50"/>
      <c r="AA116" s="127">
        <f>AA117</f>
        <v>0</v>
      </c>
      <c r="AT116" s="21" t="s">
        <v>69</v>
      </c>
      <c r="AU116" s="21" t="s">
        <v>111</v>
      </c>
      <c r="BK116" s="128">
        <f>BK117</f>
        <v>0</v>
      </c>
    </row>
    <row r="117" spans="2:63" s="9" customFormat="1" ht="37.35" customHeight="1">
      <c r="B117" s="129"/>
      <c r="C117" s="130"/>
      <c r="D117" s="131" t="s">
        <v>112</v>
      </c>
      <c r="E117" s="131"/>
      <c r="F117" s="131"/>
      <c r="G117" s="131"/>
      <c r="H117" s="131"/>
      <c r="I117" s="131"/>
      <c r="J117" s="131"/>
      <c r="K117" s="131"/>
      <c r="L117" s="131"/>
      <c r="M117" s="131"/>
      <c r="N117" s="256">
        <f>BK117</f>
        <v>0</v>
      </c>
      <c r="O117" s="247"/>
      <c r="P117" s="247"/>
      <c r="Q117" s="247"/>
      <c r="R117" s="132"/>
      <c r="T117" s="133"/>
      <c r="U117" s="130"/>
      <c r="V117" s="130"/>
      <c r="W117" s="134">
        <f>W118+W161+W195+W209+W219+W235</f>
        <v>1643.233416</v>
      </c>
      <c r="X117" s="130"/>
      <c r="Y117" s="134">
        <f>Y118+Y161+Y195+Y209+Y219+Y235</f>
        <v>752.30165912</v>
      </c>
      <c r="Z117" s="130"/>
      <c r="AA117" s="135">
        <f>AA118+AA161+AA195+AA209+AA219+AA235</f>
        <v>0</v>
      </c>
      <c r="AR117" s="136" t="s">
        <v>78</v>
      </c>
      <c r="AT117" s="137" t="s">
        <v>69</v>
      </c>
      <c r="AU117" s="137" t="s">
        <v>70</v>
      </c>
      <c r="AY117" s="136" t="s">
        <v>134</v>
      </c>
      <c r="BK117" s="138">
        <f>BK118+BK161+BK195+BK209+BK219+BK235</f>
        <v>0</v>
      </c>
    </row>
    <row r="118" spans="2:63" s="9" customFormat="1" ht="19.9" customHeight="1">
      <c r="B118" s="129"/>
      <c r="C118" s="130"/>
      <c r="D118" s="139" t="s">
        <v>113</v>
      </c>
      <c r="E118" s="139"/>
      <c r="F118" s="139"/>
      <c r="G118" s="139"/>
      <c r="H118" s="139"/>
      <c r="I118" s="139"/>
      <c r="J118" s="139"/>
      <c r="K118" s="139"/>
      <c r="L118" s="139"/>
      <c r="M118" s="139"/>
      <c r="N118" s="225">
        <f>BK118</f>
        <v>0</v>
      </c>
      <c r="O118" s="226"/>
      <c r="P118" s="226"/>
      <c r="Q118" s="226"/>
      <c r="R118" s="132"/>
      <c r="T118" s="133"/>
      <c r="U118" s="130"/>
      <c r="V118" s="130"/>
      <c r="W118" s="134">
        <f>SUM(W119:W160)</f>
        <v>357.81252399999994</v>
      </c>
      <c r="X118" s="130"/>
      <c r="Y118" s="134">
        <f>SUM(Y119:Y160)</f>
        <v>0</v>
      </c>
      <c r="Z118" s="130"/>
      <c r="AA118" s="135">
        <f>SUM(AA119:AA160)</f>
        <v>0</v>
      </c>
      <c r="AR118" s="136" t="s">
        <v>78</v>
      </c>
      <c r="AT118" s="137" t="s">
        <v>69</v>
      </c>
      <c r="AU118" s="137" t="s">
        <v>78</v>
      </c>
      <c r="AY118" s="136" t="s">
        <v>134</v>
      </c>
      <c r="BK118" s="138">
        <f>SUM(BK119:BK160)</f>
        <v>0</v>
      </c>
    </row>
    <row r="119" spans="2:65" s="1" customFormat="1" ht="25.5" customHeight="1">
      <c r="B119" s="140"/>
      <c r="C119" s="141" t="s">
        <v>78</v>
      </c>
      <c r="D119" s="141" t="s">
        <v>135</v>
      </c>
      <c r="E119" s="142" t="s">
        <v>136</v>
      </c>
      <c r="F119" s="221" t="s">
        <v>137</v>
      </c>
      <c r="G119" s="221"/>
      <c r="H119" s="221"/>
      <c r="I119" s="221"/>
      <c r="J119" s="143" t="s">
        <v>138</v>
      </c>
      <c r="K119" s="144">
        <v>474.3</v>
      </c>
      <c r="L119" s="222"/>
      <c r="M119" s="222"/>
      <c r="N119" s="222">
        <f>ROUND(L119*K119,2)</f>
        <v>0</v>
      </c>
      <c r="O119" s="222"/>
      <c r="P119" s="222"/>
      <c r="Q119" s="222"/>
      <c r="R119" s="145"/>
      <c r="T119" s="146" t="s">
        <v>5</v>
      </c>
      <c r="U119" s="43" t="s">
        <v>35</v>
      </c>
      <c r="V119" s="147">
        <v>0.187</v>
      </c>
      <c r="W119" s="147">
        <f>V119*K119</f>
        <v>88.6941</v>
      </c>
      <c r="X119" s="147">
        <v>0</v>
      </c>
      <c r="Y119" s="147">
        <f>X119*K119</f>
        <v>0</v>
      </c>
      <c r="Z119" s="147">
        <v>0</v>
      </c>
      <c r="AA119" s="148">
        <f>Z119*K119</f>
        <v>0</v>
      </c>
      <c r="AR119" s="21" t="s">
        <v>139</v>
      </c>
      <c r="AT119" s="21" t="s">
        <v>135</v>
      </c>
      <c r="AU119" s="21" t="s">
        <v>101</v>
      </c>
      <c r="AY119" s="21" t="s">
        <v>134</v>
      </c>
      <c r="BE119" s="149">
        <f>IF(U119="základní",N119,0)</f>
        <v>0</v>
      </c>
      <c r="BF119" s="149">
        <f>IF(U119="snížená",N119,0)</f>
        <v>0</v>
      </c>
      <c r="BG119" s="149">
        <f>IF(U119="zákl. přenesená",N119,0)</f>
        <v>0</v>
      </c>
      <c r="BH119" s="149">
        <f>IF(U119="sníž. přenesená",N119,0)</f>
        <v>0</v>
      </c>
      <c r="BI119" s="149">
        <f>IF(U119="nulová",N119,0)</f>
        <v>0</v>
      </c>
      <c r="BJ119" s="21" t="s">
        <v>78</v>
      </c>
      <c r="BK119" s="149">
        <f>ROUND(L119*K119,2)</f>
        <v>0</v>
      </c>
      <c r="BL119" s="21" t="s">
        <v>139</v>
      </c>
      <c r="BM119" s="21" t="s">
        <v>140</v>
      </c>
    </row>
    <row r="120" spans="2:51" s="10" customFormat="1" ht="16.5" customHeight="1">
      <c r="B120" s="150"/>
      <c r="C120" s="151"/>
      <c r="D120" s="151"/>
      <c r="E120" s="152" t="s">
        <v>5</v>
      </c>
      <c r="F120" s="223" t="s">
        <v>141</v>
      </c>
      <c r="G120" s="224"/>
      <c r="H120" s="224"/>
      <c r="I120" s="224"/>
      <c r="J120" s="151"/>
      <c r="K120" s="153">
        <v>474.3</v>
      </c>
      <c r="L120" s="151"/>
      <c r="M120" s="151"/>
      <c r="N120" s="151"/>
      <c r="O120" s="151"/>
      <c r="P120" s="151"/>
      <c r="Q120" s="151"/>
      <c r="R120" s="154"/>
      <c r="T120" s="155"/>
      <c r="U120" s="151"/>
      <c r="V120" s="151"/>
      <c r="W120" s="151"/>
      <c r="X120" s="151"/>
      <c r="Y120" s="151"/>
      <c r="Z120" s="151"/>
      <c r="AA120" s="156"/>
      <c r="AT120" s="157" t="s">
        <v>142</v>
      </c>
      <c r="AU120" s="157" t="s">
        <v>101</v>
      </c>
      <c r="AV120" s="10" t="s">
        <v>101</v>
      </c>
      <c r="AW120" s="10" t="s">
        <v>28</v>
      </c>
      <c r="AX120" s="10" t="s">
        <v>70</v>
      </c>
      <c r="AY120" s="157" t="s">
        <v>134</v>
      </c>
    </row>
    <row r="121" spans="2:51" s="11" customFormat="1" ht="16.5" customHeight="1">
      <c r="B121" s="158"/>
      <c r="C121" s="159"/>
      <c r="D121" s="159"/>
      <c r="E121" s="160" t="s">
        <v>5</v>
      </c>
      <c r="F121" s="217" t="s">
        <v>143</v>
      </c>
      <c r="G121" s="218"/>
      <c r="H121" s="218"/>
      <c r="I121" s="218"/>
      <c r="J121" s="159"/>
      <c r="K121" s="161">
        <v>474.3</v>
      </c>
      <c r="L121" s="159"/>
      <c r="M121" s="159"/>
      <c r="N121" s="159"/>
      <c r="O121" s="159"/>
      <c r="P121" s="159"/>
      <c r="Q121" s="159"/>
      <c r="R121" s="162"/>
      <c r="T121" s="163"/>
      <c r="U121" s="159"/>
      <c r="V121" s="159"/>
      <c r="W121" s="159"/>
      <c r="X121" s="159"/>
      <c r="Y121" s="159"/>
      <c r="Z121" s="159"/>
      <c r="AA121" s="164"/>
      <c r="AT121" s="165" t="s">
        <v>142</v>
      </c>
      <c r="AU121" s="165" t="s">
        <v>101</v>
      </c>
      <c r="AV121" s="11" t="s">
        <v>139</v>
      </c>
      <c r="AW121" s="11" t="s">
        <v>28</v>
      </c>
      <c r="AX121" s="11" t="s">
        <v>78</v>
      </c>
      <c r="AY121" s="165" t="s">
        <v>134</v>
      </c>
    </row>
    <row r="122" spans="2:65" s="1" customFormat="1" ht="25.5" customHeight="1">
      <c r="B122" s="140"/>
      <c r="C122" s="141" t="s">
        <v>101</v>
      </c>
      <c r="D122" s="141" t="s">
        <v>135</v>
      </c>
      <c r="E122" s="142" t="s">
        <v>144</v>
      </c>
      <c r="F122" s="221" t="s">
        <v>145</v>
      </c>
      <c r="G122" s="221"/>
      <c r="H122" s="221"/>
      <c r="I122" s="221"/>
      <c r="J122" s="143" t="s">
        <v>138</v>
      </c>
      <c r="K122" s="144">
        <v>474.3</v>
      </c>
      <c r="L122" s="222"/>
      <c r="M122" s="222"/>
      <c r="N122" s="222">
        <f>ROUND(L122*K122,2)</f>
        <v>0</v>
      </c>
      <c r="O122" s="222"/>
      <c r="P122" s="222"/>
      <c r="Q122" s="222"/>
      <c r="R122" s="145"/>
      <c r="T122" s="146" t="s">
        <v>5</v>
      </c>
      <c r="U122" s="43" t="s">
        <v>35</v>
      </c>
      <c r="V122" s="147">
        <v>0.058</v>
      </c>
      <c r="W122" s="147">
        <f>V122*K122</f>
        <v>27.509400000000003</v>
      </c>
      <c r="X122" s="147">
        <v>0</v>
      </c>
      <c r="Y122" s="147">
        <f>X122*K122</f>
        <v>0</v>
      </c>
      <c r="Z122" s="147">
        <v>0</v>
      </c>
      <c r="AA122" s="148">
        <f>Z122*K122</f>
        <v>0</v>
      </c>
      <c r="AR122" s="21" t="s">
        <v>139</v>
      </c>
      <c r="AT122" s="21" t="s">
        <v>135</v>
      </c>
      <c r="AU122" s="21" t="s">
        <v>101</v>
      </c>
      <c r="AY122" s="21" t="s">
        <v>134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1" t="s">
        <v>78</v>
      </c>
      <c r="BK122" s="149">
        <f>ROUND(L122*K122,2)</f>
        <v>0</v>
      </c>
      <c r="BL122" s="21" t="s">
        <v>139</v>
      </c>
      <c r="BM122" s="21" t="s">
        <v>146</v>
      </c>
    </row>
    <row r="123" spans="2:65" s="1" customFormat="1" ht="25.5" customHeight="1">
      <c r="B123" s="140"/>
      <c r="C123" s="141" t="s">
        <v>147</v>
      </c>
      <c r="D123" s="141" t="s">
        <v>135</v>
      </c>
      <c r="E123" s="142" t="s">
        <v>148</v>
      </c>
      <c r="F123" s="221" t="s">
        <v>149</v>
      </c>
      <c r="G123" s="221"/>
      <c r="H123" s="221"/>
      <c r="I123" s="221"/>
      <c r="J123" s="143" t="s">
        <v>138</v>
      </c>
      <c r="K123" s="144">
        <v>6.682</v>
      </c>
      <c r="L123" s="222"/>
      <c r="M123" s="222"/>
      <c r="N123" s="222">
        <f>ROUND(L123*K123,2)</f>
        <v>0</v>
      </c>
      <c r="O123" s="222"/>
      <c r="P123" s="222"/>
      <c r="Q123" s="222"/>
      <c r="R123" s="145"/>
      <c r="T123" s="146" t="s">
        <v>5</v>
      </c>
      <c r="U123" s="43" t="s">
        <v>35</v>
      </c>
      <c r="V123" s="147">
        <v>0.871</v>
      </c>
      <c r="W123" s="147">
        <f>V123*K123</f>
        <v>5.820022000000001</v>
      </c>
      <c r="X123" s="147">
        <v>0</v>
      </c>
      <c r="Y123" s="147">
        <f>X123*K123</f>
        <v>0</v>
      </c>
      <c r="Z123" s="147">
        <v>0</v>
      </c>
      <c r="AA123" s="148">
        <f>Z123*K123</f>
        <v>0</v>
      </c>
      <c r="AR123" s="21" t="s">
        <v>139</v>
      </c>
      <c r="AT123" s="21" t="s">
        <v>135</v>
      </c>
      <c r="AU123" s="21" t="s">
        <v>101</v>
      </c>
      <c r="AY123" s="21" t="s">
        <v>134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1" t="s">
        <v>78</v>
      </c>
      <c r="BK123" s="149">
        <f>ROUND(L123*K123,2)</f>
        <v>0</v>
      </c>
      <c r="BL123" s="21" t="s">
        <v>139</v>
      </c>
      <c r="BM123" s="21" t="s">
        <v>150</v>
      </c>
    </row>
    <row r="124" spans="2:51" s="12" customFormat="1" ht="16.5" customHeight="1">
      <c r="B124" s="166"/>
      <c r="C124" s="167"/>
      <c r="D124" s="167"/>
      <c r="E124" s="168" t="s">
        <v>5</v>
      </c>
      <c r="F124" s="227" t="s">
        <v>151</v>
      </c>
      <c r="G124" s="228"/>
      <c r="H124" s="228"/>
      <c r="I124" s="228"/>
      <c r="J124" s="167"/>
      <c r="K124" s="168" t="s">
        <v>5</v>
      </c>
      <c r="L124" s="167"/>
      <c r="M124" s="167"/>
      <c r="N124" s="167"/>
      <c r="O124" s="167"/>
      <c r="P124" s="167"/>
      <c r="Q124" s="167"/>
      <c r="R124" s="169"/>
      <c r="T124" s="170"/>
      <c r="U124" s="167"/>
      <c r="V124" s="167"/>
      <c r="W124" s="167"/>
      <c r="X124" s="167"/>
      <c r="Y124" s="167"/>
      <c r="Z124" s="167"/>
      <c r="AA124" s="171"/>
      <c r="AT124" s="172" t="s">
        <v>142</v>
      </c>
      <c r="AU124" s="172" t="s">
        <v>101</v>
      </c>
      <c r="AV124" s="12" t="s">
        <v>78</v>
      </c>
      <c r="AW124" s="12" t="s">
        <v>28</v>
      </c>
      <c r="AX124" s="12" t="s">
        <v>70</v>
      </c>
      <c r="AY124" s="172" t="s">
        <v>134</v>
      </c>
    </row>
    <row r="125" spans="2:51" s="10" customFormat="1" ht="16.5" customHeight="1">
      <c r="B125" s="150"/>
      <c r="C125" s="151"/>
      <c r="D125" s="151"/>
      <c r="E125" s="152" t="s">
        <v>5</v>
      </c>
      <c r="F125" s="219" t="s">
        <v>152</v>
      </c>
      <c r="G125" s="220"/>
      <c r="H125" s="220"/>
      <c r="I125" s="220"/>
      <c r="J125" s="151"/>
      <c r="K125" s="153">
        <v>6.682</v>
      </c>
      <c r="L125" s="151"/>
      <c r="M125" s="151"/>
      <c r="N125" s="151"/>
      <c r="O125" s="151"/>
      <c r="P125" s="151"/>
      <c r="Q125" s="151"/>
      <c r="R125" s="154"/>
      <c r="T125" s="155"/>
      <c r="U125" s="151"/>
      <c r="V125" s="151"/>
      <c r="W125" s="151"/>
      <c r="X125" s="151"/>
      <c r="Y125" s="151"/>
      <c r="Z125" s="151"/>
      <c r="AA125" s="156"/>
      <c r="AT125" s="157" t="s">
        <v>142</v>
      </c>
      <c r="AU125" s="157" t="s">
        <v>101</v>
      </c>
      <c r="AV125" s="10" t="s">
        <v>101</v>
      </c>
      <c r="AW125" s="10" t="s">
        <v>28</v>
      </c>
      <c r="AX125" s="10" t="s">
        <v>70</v>
      </c>
      <c r="AY125" s="157" t="s">
        <v>134</v>
      </c>
    </row>
    <row r="126" spans="2:51" s="11" customFormat="1" ht="16.5" customHeight="1">
      <c r="B126" s="158"/>
      <c r="C126" s="159"/>
      <c r="D126" s="159"/>
      <c r="E126" s="160" t="s">
        <v>5</v>
      </c>
      <c r="F126" s="217" t="s">
        <v>143</v>
      </c>
      <c r="G126" s="218"/>
      <c r="H126" s="218"/>
      <c r="I126" s="218"/>
      <c r="J126" s="159"/>
      <c r="K126" s="161">
        <v>6.682</v>
      </c>
      <c r="L126" s="159"/>
      <c r="M126" s="159"/>
      <c r="N126" s="159"/>
      <c r="O126" s="159"/>
      <c r="P126" s="159"/>
      <c r="Q126" s="159"/>
      <c r="R126" s="162"/>
      <c r="T126" s="163"/>
      <c r="U126" s="159"/>
      <c r="V126" s="159"/>
      <c r="W126" s="159"/>
      <c r="X126" s="159"/>
      <c r="Y126" s="159"/>
      <c r="Z126" s="159"/>
      <c r="AA126" s="164"/>
      <c r="AT126" s="165" t="s">
        <v>142</v>
      </c>
      <c r="AU126" s="165" t="s">
        <v>101</v>
      </c>
      <c r="AV126" s="11" t="s">
        <v>139</v>
      </c>
      <c r="AW126" s="11" t="s">
        <v>28</v>
      </c>
      <c r="AX126" s="11" t="s">
        <v>78</v>
      </c>
      <c r="AY126" s="165" t="s">
        <v>134</v>
      </c>
    </row>
    <row r="127" spans="2:65" s="1" customFormat="1" ht="25.5" customHeight="1">
      <c r="B127" s="140"/>
      <c r="C127" s="141" t="s">
        <v>139</v>
      </c>
      <c r="D127" s="141" t="s">
        <v>135</v>
      </c>
      <c r="E127" s="142" t="s">
        <v>153</v>
      </c>
      <c r="F127" s="221" t="s">
        <v>154</v>
      </c>
      <c r="G127" s="221"/>
      <c r="H127" s="221"/>
      <c r="I127" s="221"/>
      <c r="J127" s="143" t="s">
        <v>138</v>
      </c>
      <c r="K127" s="144">
        <v>6.682</v>
      </c>
      <c r="L127" s="222"/>
      <c r="M127" s="222"/>
      <c r="N127" s="222">
        <f>ROUND(L127*K127,2)</f>
        <v>0</v>
      </c>
      <c r="O127" s="222"/>
      <c r="P127" s="222"/>
      <c r="Q127" s="222"/>
      <c r="R127" s="145"/>
      <c r="T127" s="146" t="s">
        <v>5</v>
      </c>
      <c r="U127" s="43" t="s">
        <v>35</v>
      </c>
      <c r="V127" s="147">
        <v>0.04</v>
      </c>
      <c r="W127" s="147">
        <f>V127*K127</f>
        <v>0.26728</v>
      </c>
      <c r="X127" s="147">
        <v>0</v>
      </c>
      <c r="Y127" s="147">
        <f>X127*K127</f>
        <v>0</v>
      </c>
      <c r="Z127" s="147">
        <v>0</v>
      </c>
      <c r="AA127" s="148">
        <f>Z127*K127</f>
        <v>0</v>
      </c>
      <c r="AR127" s="21" t="s">
        <v>139</v>
      </c>
      <c r="AT127" s="21" t="s">
        <v>135</v>
      </c>
      <c r="AU127" s="21" t="s">
        <v>101</v>
      </c>
      <c r="AY127" s="21" t="s">
        <v>134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1" t="s">
        <v>78</v>
      </c>
      <c r="BK127" s="149">
        <f>ROUND(L127*K127,2)</f>
        <v>0</v>
      </c>
      <c r="BL127" s="21" t="s">
        <v>139</v>
      </c>
      <c r="BM127" s="21" t="s">
        <v>155</v>
      </c>
    </row>
    <row r="128" spans="2:65" s="1" customFormat="1" ht="25.5" customHeight="1">
      <c r="B128" s="140"/>
      <c r="C128" s="141" t="s">
        <v>156</v>
      </c>
      <c r="D128" s="141" t="s">
        <v>135</v>
      </c>
      <c r="E128" s="142" t="s">
        <v>157</v>
      </c>
      <c r="F128" s="221" t="s">
        <v>158</v>
      </c>
      <c r="G128" s="221"/>
      <c r="H128" s="221"/>
      <c r="I128" s="221"/>
      <c r="J128" s="143" t="s">
        <v>138</v>
      </c>
      <c r="K128" s="144">
        <v>51.9</v>
      </c>
      <c r="L128" s="222"/>
      <c r="M128" s="222"/>
      <c r="N128" s="222">
        <f>ROUND(L128*K128,2)</f>
        <v>0</v>
      </c>
      <c r="O128" s="222"/>
      <c r="P128" s="222"/>
      <c r="Q128" s="222"/>
      <c r="R128" s="145"/>
      <c r="T128" s="146" t="s">
        <v>5</v>
      </c>
      <c r="U128" s="43" t="s">
        <v>35</v>
      </c>
      <c r="V128" s="147">
        <v>2.32</v>
      </c>
      <c r="W128" s="147">
        <f>V128*K128</f>
        <v>120.40799999999999</v>
      </c>
      <c r="X128" s="147">
        <v>0</v>
      </c>
      <c r="Y128" s="147">
        <f>X128*K128</f>
        <v>0</v>
      </c>
      <c r="Z128" s="147">
        <v>0</v>
      </c>
      <c r="AA128" s="148">
        <f>Z128*K128</f>
        <v>0</v>
      </c>
      <c r="AR128" s="21" t="s">
        <v>139</v>
      </c>
      <c r="AT128" s="21" t="s">
        <v>135</v>
      </c>
      <c r="AU128" s="21" t="s">
        <v>101</v>
      </c>
      <c r="AY128" s="21" t="s">
        <v>134</v>
      </c>
      <c r="BE128" s="149">
        <f>IF(U128="základní",N128,0)</f>
        <v>0</v>
      </c>
      <c r="BF128" s="149">
        <f>IF(U128="snížená",N128,0)</f>
        <v>0</v>
      </c>
      <c r="BG128" s="149">
        <f>IF(U128="zákl. přenesená",N128,0)</f>
        <v>0</v>
      </c>
      <c r="BH128" s="149">
        <f>IF(U128="sníž. přenesená",N128,0)</f>
        <v>0</v>
      </c>
      <c r="BI128" s="149">
        <f>IF(U128="nulová",N128,0)</f>
        <v>0</v>
      </c>
      <c r="BJ128" s="21" t="s">
        <v>78</v>
      </c>
      <c r="BK128" s="149">
        <f>ROUND(L128*K128,2)</f>
        <v>0</v>
      </c>
      <c r="BL128" s="21" t="s">
        <v>139</v>
      </c>
      <c r="BM128" s="21" t="s">
        <v>159</v>
      </c>
    </row>
    <row r="129" spans="2:51" s="12" customFormat="1" ht="16.5" customHeight="1">
      <c r="B129" s="166"/>
      <c r="C129" s="167"/>
      <c r="D129" s="167"/>
      <c r="E129" s="168" t="s">
        <v>5</v>
      </c>
      <c r="F129" s="227" t="s">
        <v>160</v>
      </c>
      <c r="G129" s="228"/>
      <c r="H129" s="228"/>
      <c r="I129" s="228"/>
      <c r="J129" s="167"/>
      <c r="K129" s="168" t="s">
        <v>5</v>
      </c>
      <c r="L129" s="167"/>
      <c r="M129" s="167"/>
      <c r="N129" s="167"/>
      <c r="O129" s="167"/>
      <c r="P129" s="167"/>
      <c r="Q129" s="167"/>
      <c r="R129" s="169"/>
      <c r="T129" s="170"/>
      <c r="U129" s="167"/>
      <c r="V129" s="167"/>
      <c r="W129" s="167"/>
      <c r="X129" s="167"/>
      <c r="Y129" s="167"/>
      <c r="Z129" s="167"/>
      <c r="AA129" s="171"/>
      <c r="AT129" s="172" t="s">
        <v>142</v>
      </c>
      <c r="AU129" s="172" t="s">
        <v>101</v>
      </c>
      <c r="AV129" s="12" t="s">
        <v>78</v>
      </c>
      <c r="AW129" s="12" t="s">
        <v>28</v>
      </c>
      <c r="AX129" s="12" t="s">
        <v>70</v>
      </c>
      <c r="AY129" s="172" t="s">
        <v>134</v>
      </c>
    </row>
    <row r="130" spans="2:51" s="10" customFormat="1" ht="16.5" customHeight="1">
      <c r="B130" s="150"/>
      <c r="C130" s="151"/>
      <c r="D130" s="151"/>
      <c r="E130" s="152" t="s">
        <v>5</v>
      </c>
      <c r="F130" s="219" t="s">
        <v>161</v>
      </c>
      <c r="G130" s="220"/>
      <c r="H130" s="220"/>
      <c r="I130" s="220"/>
      <c r="J130" s="151"/>
      <c r="K130" s="153">
        <v>38.4</v>
      </c>
      <c r="L130" s="151"/>
      <c r="M130" s="151"/>
      <c r="N130" s="151"/>
      <c r="O130" s="151"/>
      <c r="P130" s="151"/>
      <c r="Q130" s="151"/>
      <c r="R130" s="154"/>
      <c r="T130" s="155"/>
      <c r="U130" s="151"/>
      <c r="V130" s="151"/>
      <c r="W130" s="151"/>
      <c r="X130" s="151"/>
      <c r="Y130" s="151"/>
      <c r="Z130" s="151"/>
      <c r="AA130" s="156"/>
      <c r="AT130" s="157" t="s">
        <v>142</v>
      </c>
      <c r="AU130" s="157" t="s">
        <v>101</v>
      </c>
      <c r="AV130" s="10" t="s">
        <v>101</v>
      </c>
      <c r="AW130" s="10" t="s">
        <v>28</v>
      </c>
      <c r="AX130" s="10" t="s">
        <v>70</v>
      </c>
      <c r="AY130" s="157" t="s">
        <v>134</v>
      </c>
    </row>
    <row r="131" spans="2:51" s="12" customFormat="1" ht="16.5" customHeight="1">
      <c r="B131" s="166"/>
      <c r="C131" s="167"/>
      <c r="D131" s="167"/>
      <c r="E131" s="168" t="s">
        <v>5</v>
      </c>
      <c r="F131" s="233" t="s">
        <v>162</v>
      </c>
      <c r="G131" s="234"/>
      <c r="H131" s="234"/>
      <c r="I131" s="234"/>
      <c r="J131" s="167"/>
      <c r="K131" s="168" t="s">
        <v>5</v>
      </c>
      <c r="L131" s="167"/>
      <c r="M131" s="167"/>
      <c r="N131" s="167"/>
      <c r="O131" s="167"/>
      <c r="P131" s="167"/>
      <c r="Q131" s="167"/>
      <c r="R131" s="169"/>
      <c r="T131" s="170"/>
      <c r="U131" s="167"/>
      <c r="V131" s="167"/>
      <c r="W131" s="167"/>
      <c r="X131" s="167"/>
      <c r="Y131" s="167"/>
      <c r="Z131" s="167"/>
      <c r="AA131" s="171"/>
      <c r="AT131" s="172" t="s">
        <v>142</v>
      </c>
      <c r="AU131" s="172" t="s">
        <v>101</v>
      </c>
      <c r="AV131" s="12" t="s">
        <v>78</v>
      </c>
      <c r="AW131" s="12" t="s">
        <v>28</v>
      </c>
      <c r="AX131" s="12" t="s">
        <v>70</v>
      </c>
      <c r="AY131" s="172" t="s">
        <v>134</v>
      </c>
    </row>
    <row r="132" spans="2:51" s="10" customFormat="1" ht="16.5" customHeight="1">
      <c r="B132" s="150"/>
      <c r="C132" s="151"/>
      <c r="D132" s="151"/>
      <c r="E132" s="152" t="s">
        <v>5</v>
      </c>
      <c r="F132" s="219" t="s">
        <v>163</v>
      </c>
      <c r="G132" s="220"/>
      <c r="H132" s="220"/>
      <c r="I132" s="220"/>
      <c r="J132" s="151"/>
      <c r="K132" s="153">
        <v>13.5</v>
      </c>
      <c r="L132" s="151"/>
      <c r="M132" s="151"/>
      <c r="N132" s="151"/>
      <c r="O132" s="151"/>
      <c r="P132" s="151"/>
      <c r="Q132" s="151"/>
      <c r="R132" s="154"/>
      <c r="T132" s="155"/>
      <c r="U132" s="151"/>
      <c r="V132" s="151"/>
      <c r="W132" s="151"/>
      <c r="X132" s="151"/>
      <c r="Y132" s="151"/>
      <c r="Z132" s="151"/>
      <c r="AA132" s="156"/>
      <c r="AT132" s="157" t="s">
        <v>142</v>
      </c>
      <c r="AU132" s="157" t="s">
        <v>101</v>
      </c>
      <c r="AV132" s="10" t="s">
        <v>101</v>
      </c>
      <c r="AW132" s="10" t="s">
        <v>28</v>
      </c>
      <c r="AX132" s="10" t="s">
        <v>70</v>
      </c>
      <c r="AY132" s="157" t="s">
        <v>134</v>
      </c>
    </row>
    <row r="133" spans="2:51" s="11" customFormat="1" ht="16.5" customHeight="1">
      <c r="B133" s="158"/>
      <c r="C133" s="159"/>
      <c r="D133" s="159"/>
      <c r="E133" s="160" t="s">
        <v>5</v>
      </c>
      <c r="F133" s="217" t="s">
        <v>143</v>
      </c>
      <c r="G133" s="218"/>
      <c r="H133" s="218"/>
      <c r="I133" s="218"/>
      <c r="J133" s="159"/>
      <c r="K133" s="161">
        <v>51.9</v>
      </c>
      <c r="L133" s="159"/>
      <c r="M133" s="159"/>
      <c r="N133" s="159"/>
      <c r="O133" s="159"/>
      <c r="P133" s="159"/>
      <c r="Q133" s="159"/>
      <c r="R133" s="162"/>
      <c r="T133" s="163"/>
      <c r="U133" s="159"/>
      <c r="V133" s="159"/>
      <c r="W133" s="159"/>
      <c r="X133" s="159"/>
      <c r="Y133" s="159"/>
      <c r="Z133" s="159"/>
      <c r="AA133" s="164"/>
      <c r="AT133" s="165" t="s">
        <v>142</v>
      </c>
      <c r="AU133" s="165" t="s">
        <v>101</v>
      </c>
      <c r="AV133" s="11" t="s">
        <v>139</v>
      </c>
      <c r="AW133" s="11" t="s">
        <v>28</v>
      </c>
      <c r="AX133" s="11" t="s">
        <v>78</v>
      </c>
      <c r="AY133" s="165" t="s">
        <v>134</v>
      </c>
    </row>
    <row r="134" spans="2:65" s="1" customFormat="1" ht="25.5" customHeight="1">
      <c r="B134" s="140"/>
      <c r="C134" s="141" t="s">
        <v>164</v>
      </c>
      <c r="D134" s="141" t="s">
        <v>135</v>
      </c>
      <c r="E134" s="142" t="s">
        <v>165</v>
      </c>
      <c r="F134" s="221" t="s">
        <v>166</v>
      </c>
      <c r="G134" s="221"/>
      <c r="H134" s="221"/>
      <c r="I134" s="221"/>
      <c r="J134" s="143" t="s">
        <v>138</v>
      </c>
      <c r="K134" s="144">
        <v>51.9</v>
      </c>
      <c r="L134" s="222"/>
      <c r="M134" s="222"/>
      <c r="N134" s="222">
        <f>ROUND(L134*K134,2)</f>
        <v>0</v>
      </c>
      <c r="O134" s="222"/>
      <c r="P134" s="222"/>
      <c r="Q134" s="222"/>
      <c r="R134" s="145"/>
      <c r="T134" s="146" t="s">
        <v>5</v>
      </c>
      <c r="U134" s="43" t="s">
        <v>35</v>
      </c>
      <c r="V134" s="147">
        <v>0.654</v>
      </c>
      <c r="W134" s="147">
        <f>V134*K134</f>
        <v>33.9426</v>
      </c>
      <c r="X134" s="147">
        <v>0</v>
      </c>
      <c r="Y134" s="147">
        <f>X134*K134</f>
        <v>0</v>
      </c>
      <c r="Z134" s="147">
        <v>0</v>
      </c>
      <c r="AA134" s="148">
        <f>Z134*K134</f>
        <v>0</v>
      </c>
      <c r="AR134" s="21" t="s">
        <v>139</v>
      </c>
      <c r="AT134" s="21" t="s">
        <v>135</v>
      </c>
      <c r="AU134" s="21" t="s">
        <v>101</v>
      </c>
      <c r="AY134" s="21" t="s">
        <v>134</v>
      </c>
      <c r="BE134" s="149">
        <f>IF(U134="základní",N134,0)</f>
        <v>0</v>
      </c>
      <c r="BF134" s="149">
        <f>IF(U134="snížená",N134,0)</f>
        <v>0</v>
      </c>
      <c r="BG134" s="149">
        <f>IF(U134="zákl. přenesená",N134,0)</f>
        <v>0</v>
      </c>
      <c r="BH134" s="149">
        <f>IF(U134="sníž. přenesená",N134,0)</f>
        <v>0</v>
      </c>
      <c r="BI134" s="149">
        <f>IF(U134="nulová",N134,0)</f>
        <v>0</v>
      </c>
      <c r="BJ134" s="21" t="s">
        <v>78</v>
      </c>
      <c r="BK134" s="149">
        <f>ROUND(L134*K134,2)</f>
        <v>0</v>
      </c>
      <c r="BL134" s="21" t="s">
        <v>139</v>
      </c>
      <c r="BM134" s="21" t="s">
        <v>167</v>
      </c>
    </row>
    <row r="135" spans="2:51" s="12" customFormat="1" ht="16.5" customHeight="1">
      <c r="B135" s="166"/>
      <c r="C135" s="167"/>
      <c r="D135" s="167"/>
      <c r="E135" s="168" t="s">
        <v>5</v>
      </c>
      <c r="F135" s="227" t="s">
        <v>160</v>
      </c>
      <c r="G135" s="228"/>
      <c r="H135" s="228"/>
      <c r="I135" s="228"/>
      <c r="J135" s="167"/>
      <c r="K135" s="168" t="s">
        <v>5</v>
      </c>
      <c r="L135" s="167"/>
      <c r="M135" s="167"/>
      <c r="N135" s="167"/>
      <c r="O135" s="167"/>
      <c r="P135" s="167"/>
      <c r="Q135" s="167"/>
      <c r="R135" s="169"/>
      <c r="T135" s="170"/>
      <c r="U135" s="167"/>
      <c r="V135" s="167"/>
      <c r="W135" s="167"/>
      <c r="X135" s="167"/>
      <c r="Y135" s="167"/>
      <c r="Z135" s="167"/>
      <c r="AA135" s="171"/>
      <c r="AT135" s="172" t="s">
        <v>142</v>
      </c>
      <c r="AU135" s="172" t="s">
        <v>101</v>
      </c>
      <c r="AV135" s="12" t="s">
        <v>78</v>
      </c>
      <c r="AW135" s="12" t="s">
        <v>28</v>
      </c>
      <c r="AX135" s="12" t="s">
        <v>70</v>
      </c>
      <c r="AY135" s="172" t="s">
        <v>134</v>
      </c>
    </row>
    <row r="136" spans="2:51" s="10" customFormat="1" ht="16.5" customHeight="1">
      <c r="B136" s="150"/>
      <c r="C136" s="151"/>
      <c r="D136" s="151"/>
      <c r="E136" s="152" t="s">
        <v>5</v>
      </c>
      <c r="F136" s="219" t="s">
        <v>161</v>
      </c>
      <c r="G136" s="220"/>
      <c r="H136" s="220"/>
      <c r="I136" s="220"/>
      <c r="J136" s="151"/>
      <c r="K136" s="153">
        <v>38.4</v>
      </c>
      <c r="L136" s="151"/>
      <c r="M136" s="151"/>
      <c r="N136" s="151"/>
      <c r="O136" s="151"/>
      <c r="P136" s="151"/>
      <c r="Q136" s="151"/>
      <c r="R136" s="154"/>
      <c r="T136" s="155"/>
      <c r="U136" s="151"/>
      <c r="V136" s="151"/>
      <c r="W136" s="151"/>
      <c r="X136" s="151"/>
      <c r="Y136" s="151"/>
      <c r="Z136" s="151"/>
      <c r="AA136" s="156"/>
      <c r="AT136" s="157" t="s">
        <v>142</v>
      </c>
      <c r="AU136" s="157" t="s">
        <v>101</v>
      </c>
      <c r="AV136" s="10" t="s">
        <v>101</v>
      </c>
      <c r="AW136" s="10" t="s">
        <v>28</v>
      </c>
      <c r="AX136" s="10" t="s">
        <v>70</v>
      </c>
      <c r="AY136" s="157" t="s">
        <v>134</v>
      </c>
    </row>
    <row r="137" spans="2:51" s="12" customFormat="1" ht="16.5" customHeight="1">
      <c r="B137" s="166"/>
      <c r="C137" s="167"/>
      <c r="D137" s="167"/>
      <c r="E137" s="168" t="s">
        <v>5</v>
      </c>
      <c r="F137" s="233" t="s">
        <v>162</v>
      </c>
      <c r="G137" s="234"/>
      <c r="H137" s="234"/>
      <c r="I137" s="234"/>
      <c r="J137" s="167"/>
      <c r="K137" s="168" t="s">
        <v>5</v>
      </c>
      <c r="L137" s="167"/>
      <c r="M137" s="167"/>
      <c r="N137" s="167"/>
      <c r="O137" s="167"/>
      <c r="P137" s="167"/>
      <c r="Q137" s="167"/>
      <c r="R137" s="169"/>
      <c r="T137" s="170"/>
      <c r="U137" s="167"/>
      <c r="V137" s="167"/>
      <c r="W137" s="167"/>
      <c r="X137" s="167"/>
      <c r="Y137" s="167"/>
      <c r="Z137" s="167"/>
      <c r="AA137" s="171"/>
      <c r="AT137" s="172" t="s">
        <v>142</v>
      </c>
      <c r="AU137" s="172" t="s">
        <v>101</v>
      </c>
      <c r="AV137" s="12" t="s">
        <v>78</v>
      </c>
      <c r="AW137" s="12" t="s">
        <v>28</v>
      </c>
      <c r="AX137" s="12" t="s">
        <v>70</v>
      </c>
      <c r="AY137" s="172" t="s">
        <v>134</v>
      </c>
    </row>
    <row r="138" spans="2:51" s="10" customFormat="1" ht="16.5" customHeight="1">
      <c r="B138" s="150"/>
      <c r="C138" s="151"/>
      <c r="D138" s="151"/>
      <c r="E138" s="152" t="s">
        <v>5</v>
      </c>
      <c r="F138" s="219" t="s">
        <v>163</v>
      </c>
      <c r="G138" s="220"/>
      <c r="H138" s="220"/>
      <c r="I138" s="220"/>
      <c r="J138" s="151"/>
      <c r="K138" s="153">
        <v>13.5</v>
      </c>
      <c r="L138" s="151"/>
      <c r="M138" s="151"/>
      <c r="N138" s="151"/>
      <c r="O138" s="151"/>
      <c r="P138" s="151"/>
      <c r="Q138" s="151"/>
      <c r="R138" s="154"/>
      <c r="T138" s="155"/>
      <c r="U138" s="151"/>
      <c r="V138" s="151"/>
      <c r="W138" s="151"/>
      <c r="X138" s="151"/>
      <c r="Y138" s="151"/>
      <c r="Z138" s="151"/>
      <c r="AA138" s="156"/>
      <c r="AT138" s="157" t="s">
        <v>142</v>
      </c>
      <c r="AU138" s="157" t="s">
        <v>101</v>
      </c>
      <c r="AV138" s="10" t="s">
        <v>101</v>
      </c>
      <c r="AW138" s="10" t="s">
        <v>28</v>
      </c>
      <c r="AX138" s="10" t="s">
        <v>70</v>
      </c>
      <c r="AY138" s="157" t="s">
        <v>134</v>
      </c>
    </row>
    <row r="139" spans="2:51" s="11" customFormat="1" ht="16.5" customHeight="1">
      <c r="B139" s="158"/>
      <c r="C139" s="159"/>
      <c r="D139" s="159"/>
      <c r="E139" s="160" t="s">
        <v>5</v>
      </c>
      <c r="F139" s="217" t="s">
        <v>143</v>
      </c>
      <c r="G139" s="218"/>
      <c r="H139" s="218"/>
      <c r="I139" s="218"/>
      <c r="J139" s="159"/>
      <c r="K139" s="161">
        <v>51.9</v>
      </c>
      <c r="L139" s="159"/>
      <c r="M139" s="159"/>
      <c r="N139" s="159"/>
      <c r="O139" s="159"/>
      <c r="P139" s="159"/>
      <c r="Q139" s="159"/>
      <c r="R139" s="162"/>
      <c r="T139" s="163"/>
      <c r="U139" s="159"/>
      <c r="V139" s="159"/>
      <c r="W139" s="159"/>
      <c r="X139" s="159"/>
      <c r="Y139" s="159"/>
      <c r="Z139" s="159"/>
      <c r="AA139" s="164"/>
      <c r="AT139" s="165" t="s">
        <v>142</v>
      </c>
      <c r="AU139" s="165" t="s">
        <v>101</v>
      </c>
      <c r="AV139" s="11" t="s">
        <v>139</v>
      </c>
      <c r="AW139" s="11" t="s">
        <v>28</v>
      </c>
      <c r="AX139" s="11" t="s">
        <v>78</v>
      </c>
      <c r="AY139" s="165" t="s">
        <v>134</v>
      </c>
    </row>
    <row r="140" spans="2:65" s="1" customFormat="1" ht="25.5" customHeight="1">
      <c r="B140" s="140"/>
      <c r="C140" s="141" t="s">
        <v>168</v>
      </c>
      <c r="D140" s="141" t="s">
        <v>135</v>
      </c>
      <c r="E140" s="142" t="s">
        <v>169</v>
      </c>
      <c r="F140" s="221" t="s">
        <v>170</v>
      </c>
      <c r="G140" s="221"/>
      <c r="H140" s="221"/>
      <c r="I140" s="221"/>
      <c r="J140" s="143" t="s">
        <v>138</v>
      </c>
      <c r="K140" s="144">
        <v>3</v>
      </c>
      <c r="L140" s="222"/>
      <c r="M140" s="222"/>
      <c r="N140" s="222">
        <f>ROUND(L140*K140,2)</f>
        <v>0</v>
      </c>
      <c r="O140" s="222"/>
      <c r="P140" s="222"/>
      <c r="Q140" s="222"/>
      <c r="R140" s="145"/>
      <c r="T140" s="146" t="s">
        <v>5</v>
      </c>
      <c r="U140" s="43" t="s">
        <v>35</v>
      </c>
      <c r="V140" s="147">
        <v>3.14</v>
      </c>
      <c r="W140" s="147">
        <f>V140*K140</f>
        <v>9.42</v>
      </c>
      <c r="X140" s="147">
        <v>0</v>
      </c>
      <c r="Y140" s="147">
        <f>X140*K140</f>
        <v>0</v>
      </c>
      <c r="Z140" s="147">
        <v>0</v>
      </c>
      <c r="AA140" s="148">
        <f>Z140*K140</f>
        <v>0</v>
      </c>
      <c r="AR140" s="21" t="s">
        <v>139</v>
      </c>
      <c r="AT140" s="21" t="s">
        <v>135</v>
      </c>
      <c r="AU140" s="21" t="s">
        <v>101</v>
      </c>
      <c r="AY140" s="21" t="s">
        <v>134</v>
      </c>
      <c r="BE140" s="149">
        <f>IF(U140="základní",N140,0)</f>
        <v>0</v>
      </c>
      <c r="BF140" s="149">
        <f>IF(U140="snížená",N140,0)</f>
        <v>0</v>
      </c>
      <c r="BG140" s="149">
        <f>IF(U140="zákl. přenesená",N140,0)</f>
        <v>0</v>
      </c>
      <c r="BH140" s="149">
        <f>IF(U140="sníž. přenesená",N140,0)</f>
        <v>0</v>
      </c>
      <c r="BI140" s="149">
        <f>IF(U140="nulová",N140,0)</f>
        <v>0</v>
      </c>
      <c r="BJ140" s="21" t="s">
        <v>78</v>
      </c>
      <c r="BK140" s="149">
        <f>ROUND(L140*K140,2)</f>
        <v>0</v>
      </c>
      <c r="BL140" s="21" t="s">
        <v>139</v>
      </c>
      <c r="BM140" s="21" t="s">
        <v>171</v>
      </c>
    </row>
    <row r="141" spans="2:51" s="10" customFormat="1" ht="16.5" customHeight="1">
      <c r="B141" s="150"/>
      <c r="C141" s="151"/>
      <c r="D141" s="151"/>
      <c r="E141" s="152" t="s">
        <v>5</v>
      </c>
      <c r="F141" s="223" t="s">
        <v>172</v>
      </c>
      <c r="G141" s="224"/>
      <c r="H141" s="224"/>
      <c r="I141" s="224"/>
      <c r="J141" s="151"/>
      <c r="K141" s="153">
        <v>3</v>
      </c>
      <c r="L141" s="151"/>
      <c r="M141" s="151"/>
      <c r="N141" s="151"/>
      <c r="O141" s="151"/>
      <c r="P141" s="151"/>
      <c r="Q141" s="151"/>
      <c r="R141" s="154"/>
      <c r="T141" s="155"/>
      <c r="U141" s="151"/>
      <c r="V141" s="151"/>
      <c r="W141" s="151"/>
      <c r="X141" s="151"/>
      <c r="Y141" s="151"/>
      <c r="Z141" s="151"/>
      <c r="AA141" s="156"/>
      <c r="AT141" s="157" t="s">
        <v>142</v>
      </c>
      <c r="AU141" s="157" t="s">
        <v>101</v>
      </c>
      <c r="AV141" s="10" t="s">
        <v>101</v>
      </c>
      <c r="AW141" s="10" t="s">
        <v>28</v>
      </c>
      <c r="AX141" s="10" t="s">
        <v>70</v>
      </c>
      <c r="AY141" s="157" t="s">
        <v>134</v>
      </c>
    </row>
    <row r="142" spans="2:51" s="11" customFormat="1" ht="16.5" customHeight="1">
      <c r="B142" s="158"/>
      <c r="C142" s="159"/>
      <c r="D142" s="159"/>
      <c r="E142" s="160" t="s">
        <v>5</v>
      </c>
      <c r="F142" s="217" t="s">
        <v>143</v>
      </c>
      <c r="G142" s="218"/>
      <c r="H142" s="218"/>
      <c r="I142" s="218"/>
      <c r="J142" s="159"/>
      <c r="K142" s="161">
        <v>3</v>
      </c>
      <c r="L142" s="159"/>
      <c r="M142" s="159"/>
      <c r="N142" s="159"/>
      <c r="O142" s="159"/>
      <c r="P142" s="159"/>
      <c r="Q142" s="159"/>
      <c r="R142" s="162"/>
      <c r="T142" s="163"/>
      <c r="U142" s="159"/>
      <c r="V142" s="159"/>
      <c r="W142" s="159"/>
      <c r="X142" s="159"/>
      <c r="Y142" s="159"/>
      <c r="Z142" s="159"/>
      <c r="AA142" s="164"/>
      <c r="AT142" s="165" t="s">
        <v>142</v>
      </c>
      <c r="AU142" s="165" t="s">
        <v>101</v>
      </c>
      <c r="AV142" s="11" t="s">
        <v>139</v>
      </c>
      <c r="AW142" s="11" t="s">
        <v>28</v>
      </c>
      <c r="AX142" s="11" t="s">
        <v>78</v>
      </c>
      <c r="AY142" s="165" t="s">
        <v>134</v>
      </c>
    </row>
    <row r="143" spans="2:65" s="1" customFormat="1" ht="25.5" customHeight="1">
      <c r="B143" s="140"/>
      <c r="C143" s="141" t="s">
        <v>173</v>
      </c>
      <c r="D143" s="141" t="s">
        <v>135</v>
      </c>
      <c r="E143" s="142" t="s">
        <v>174</v>
      </c>
      <c r="F143" s="221" t="s">
        <v>175</v>
      </c>
      <c r="G143" s="221"/>
      <c r="H143" s="221"/>
      <c r="I143" s="221"/>
      <c r="J143" s="143" t="s">
        <v>138</v>
      </c>
      <c r="K143" s="144">
        <v>3</v>
      </c>
      <c r="L143" s="222"/>
      <c r="M143" s="222"/>
      <c r="N143" s="222">
        <f>ROUND(L143*K143,2)</f>
        <v>0</v>
      </c>
      <c r="O143" s="222"/>
      <c r="P143" s="222"/>
      <c r="Q143" s="222"/>
      <c r="R143" s="145"/>
      <c r="T143" s="146" t="s">
        <v>5</v>
      </c>
      <c r="U143" s="43" t="s">
        <v>35</v>
      </c>
      <c r="V143" s="147">
        <v>0.474</v>
      </c>
      <c r="W143" s="147">
        <f>V143*K143</f>
        <v>1.422</v>
      </c>
      <c r="X143" s="147">
        <v>0</v>
      </c>
      <c r="Y143" s="147">
        <f>X143*K143</f>
        <v>0</v>
      </c>
      <c r="Z143" s="147">
        <v>0</v>
      </c>
      <c r="AA143" s="148">
        <f>Z143*K143</f>
        <v>0</v>
      </c>
      <c r="AR143" s="21" t="s">
        <v>139</v>
      </c>
      <c r="AT143" s="21" t="s">
        <v>135</v>
      </c>
      <c r="AU143" s="21" t="s">
        <v>101</v>
      </c>
      <c r="AY143" s="21" t="s">
        <v>134</v>
      </c>
      <c r="BE143" s="149">
        <f>IF(U143="základní",N143,0)</f>
        <v>0</v>
      </c>
      <c r="BF143" s="149">
        <f>IF(U143="snížená",N143,0)</f>
        <v>0</v>
      </c>
      <c r="BG143" s="149">
        <f>IF(U143="zákl. přenesená",N143,0)</f>
        <v>0</v>
      </c>
      <c r="BH143" s="149">
        <f>IF(U143="sníž. přenesená",N143,0)</f>
        <v>0</v>
      </c>
      <c r="BI143" s="149">
        <f>IF(U143="nulová",N143,0)</f>
        <v>0</v>
      </c>
      <c r="BJ143" s="21" t="s">
        <v>78</v>
      </c>
      <c r="BK143" s="149">
        <f>ROUND(L143*K143,2)</f>
        <v>0</v>
      </c>
      <c r="BL143" s="21" t="s">
        <v>139</v>
      </c>
      <c r="BM143" s="21" t="s">
        <v>176</v>
      </c>
    </row>
    <row r="144" spans="2:65" s="1" customFormat="1" ht="25.5" customHeight="1">
      <c r="B144" s="140"/>
      <c r="C144" s="141" t="s">
        <v>177</v>
      </c>
      <c r="D144" s="141" t="s">
        <v>135</v>
      </c>
      <c r="E144" s="142" t="s">
        <v>178</v>
      </c>
      <c r="F144" s="221" t="s">
        <v>179</v>
      </c>
      <c r="G144" s="221"/>
      <c r="H144" s="221"/>
      <c r="I144" s="221"/>
      <c r="J144" s="143" t="s">
        <v>138</v>
      </c>
      <c r="K144" s="144">
        <v>532.882</v>
      </c>
      <c r="L144" s="222"/>
      <c r="M144" s="222"/>
      <c r="N144" s="222">
        <f>ROUND(L144*K144,2)</f>
        <v>0</v>
      </c>
      <c r="O144" s="222"/>
      <c r="P144" s="222"/>
      <c r="Q144" s="222"/>
      <c r="R144" s="145"/>
      <c r="T144" s="146" t="s">
        <v>5</v>
      </c>
      <c r="U144" s="43" t="s">
        <v>35</v>
      </c>
      <c r="V144" s="147">
        <v>0.062</v>
      </c>
      <c r="W144" s="147">
        <f>V144*K144</f>
        <v>33.038683999999996</v>
      </c>
      <c r="X144" s="147">
        <v>0</v>
      </c>
      <c r="Y144" s="147">
        <f>X144*K144</f>
        <v>0</v>
      </c>
      <c r="Z144" s="147">
        <v>0</v>
      </c>
      <c r="AA144" s="148">
        <f>Z144*K144</f>
        <v>0</v>
      </c>
      <c r="AR144" s="21" t="s">
        <v>139</v>
      </c>
      <c r="AT144" s="21" t="s">
        <v>135</v>
      </c>
      <c r="AU144" s="21" t="s">
        <v>101</v>
      </c>
      <c r="AY144" s="21" t="s">
        <v>134</v>
      </c>
      <c r="BE144" s="149">
        <f>IF(U144="základní",N144,0)</f>
        <v>0</v>
      </c>
      <c r="BF144" s="149">
        <f>IF(U144="snížená",N144,0)</f>
        <v>0</v>
      </c>
      <c r="BG144" s="149">
        <f>IF(U144="zákl. přenesená",N144,0)</f>
        <v>0</v>
      </c>
      <c r="BH144" s="149">
        <f>IF(U144="sníž. přenesená",N144,0)</f>
        <v>0</v>
      </c>
      <c r="BI144" s="149">
        <f>IF(U144="nulová",N144,0)</f>
        <v>0</v>
      </c>
      <c r="BJ144" s="21" t="s">
        <v>78</v>
      </c>
      <c r="BK144" s="149">
        <f>ROUND(L144*K144,2)</f>
        <v>0</v>
      </c>
      <c r="BL144" s="21" t="s">
        <v>139</v>
      </c>
      <c r="BM144" s="21" t="s">
        <v>180</v>
      </c>
    </row>
    <row r="145" spans="2:51" s="10" customFormat="1" ht="16.5" customHeight="1">
      <c r="B145" s="150"/>
      <c r="C145" s="151"/>
      <c r="D145" s="151"/>
      <c r="E145" s="152" t="s">
        <v>5</v>
      </c>
      <c r="F145" s="223" t="s">
        <v>141</v>
      </c>
      <c r="G145" s="224"/>
      <c r="H145" s="224"/>
      <c r="I145" s="224"/>
      <c r="J145" s="151"/>
      <c r="K145" s="153">
        <v>474.3</v>
      </c>
      <c r="L145" s="151"/>
      <c r="M145" s="151"/>
      <c r="N145" s="151"/>
      <c r="O145" s="151"/>
      <c r="P145" s="151"/>
      <c r="Q145" s="151"/>
      <c r="R145" s="154"/>
      <c r="T145" s="155"/>
      <c r="U145" s="151"/>
      <c r="V145" s="151"/>
      <c r="W145" s="151"/>
      <c r="X145" s="151"/>
      <c r="Y145" s="151"/>
      <c r="Z145" s="151"/>
      <c r="AA145" s="156"/>
      <c r="AT145" s="157" t="s">
        <v>142</v>
      </c>
      <c r="AU145" s="157" t="s">
        <v>101</v>
      </c>
      <c r="AV145" s="10" t="s">
        <v>101</v>
      </c>
      <c r="AW145" s="10" t="s">
        <v>28</v>
      </c>
      <c r="AX145" s="10" t="s">
        <v>70</v>
      </c>
      <c r="AY145" s="157" t="s">
        <v>134</v>
      </c>
    </row>
    <row r="146" spans="2:51" s="10" customFormat="1" ht="16.5" customHeight="1">
      <c r="B146" s="150"/>
      <c r="C146" s="151"/>
      <c r="D146" s="151"/>
      <c r="E146" s="152" t="s">
        <v>5</v>
      </c>
      <c r="F146" s="219" t="s">
        <v>181</v>
      </c>
      <c r="G146" s="220"/>
      <c r="H146" s="220"/>
      <c r="I146" s="220"/>
      <c r="J146" s="151"/>
      <c r="K146" s="153">
        <v>51.9</v>
      </c>
      <c r="L146" s="151"/>
      <c r="M146" s="151"/>
      <c r="N146" s="151"/>
      <c r="O146" s="151"/>
      <c r="P146" s="151"/>
      <c r="Q146" s="151"/>
      <c r="R146" s="154"/>
      <c r="T146" s="155"/>
      <c r="U146" s="151"/>
      <c r="V146" s="151"/>
      <c r="W146" s="151"/>
      <c r="X146" s="151"/>
      <c r="Y146" s="151"/>
      <c r="Z146" s="151"/>
      <c r="AA146" s="156"/>
      <c r="AT146" s="157" t="s">
        <v>142</v>
      </c>
      <c r="AU146" s="157" t="s">
        <v>101</v>
      </c>
      <c r="AV146" s="10" t="s">
        <v>101</v>
      </c>
      <c r="AW146" s="10" t="s">
        <v>28</v>
      </c>
      <c r="AX146" s="10" t="s">
        <v>70</v>
      </c>
      <c r="AY146" s="157" t="s">
        <v>134</v>
      </c>
    </row>
    <row r="147" spans="2:51" s="10" customFormat="1" ht="16.5" customHeight="1">
      <c r="B147" s="150"/>
      <c r="C147" s="151"/>
      <c r="D147" s="151"/>
      <c r="E147" s="152" t="s">
        <v>5</v>
      </c>
      <c r="F147" s="219" t="s">
        <v>152</v>
      </c>
      <c r="G147" s="220"/>
      <c r="H147" s="220"/>
      <c r="I147" s="220"/>
      <c r="J147" s="151"/>
      <c r="K147" s="153">
        <v>6.682</v>
      </c>
      <c r="L147" s="151"/>
      <c r="M147" s="151"/>
      <c r="N147" s="151"/>
      <c r="O147" s="151"/>
      <c r="P147" s="151"/>
      <c r="Q147" s="151"/>
      <c r="R147" s="154"/>
      <c r="T147" s="155"/>
      <c r="U147" s="151"/>
      <c r="V147" s="151"/>
      <c r="W147" s="151"/>
      <c r="X147" s="151"/>
      <c r="Y147" s="151"/>
      <c r="Z147" s="151"/>
      <c r="AA147" s="156"/>
      <c r="AT147" s="157" t="s">
        <v>142</v>
      </c>
      <c r="AU147" s="157" t="s">
        <v>101</v>
      </c>
      <c r="AV147" s="10" t="s">
        <v>101</v>
      </c>
      <c r="AW147" s="10" t="s">
        <v>28</v>
      </c>
      <c r="AX147" s="10" t="s">
        <v>70</v>
      </c>
      <c r="AY147" s="157" t="s">
        <v>134</v>
      </c>
    </row>
    <row r="148" spans="2:51" s="11" customFormat="1" ht="16.5" customHeight="1">
      <c r="B148" s="158"/>
      <c r="C148" s="159"/>
      <c r="D148" s="159"/>
      <c r="E148" s="160" t="s">
        <v>5</v>
      </c>
      <c r="F148" s="217" t="s">
        <v>143</v>
      </c>
      <c r="G148" s="218"/>
      <c r="H148" s="218"/>
      <c r="I148" s="218"/>
      <c r="J148" s="159"/>
      <c r="K148" s="161">
        <v>532.882</v>
      </c>
      <c r="L148" s="159"/>
      <c r="M148" s="159"/>
      <c r="N148" s="159"/>
      <c r="O148" s="159"/>
      <c r="P148" s="159"/>
      <c r="Q148" s="159"/>
      <c r="R148" s="162"/>
      <c r="T148" s="163"/>
      <c r="U148" s="159"/>
      <c r="V148" s="159"/>
      <c r="W148" s="159"/>
      <c r="X148" s="159"/>
      <c r="Y148" s="159"/>
      <c r="Z148" s="159"/>
      <c r="AA148" s="164"/>
      <c r="AT148" s="165" t="s">
        <v>142</v>
      </c>
      <c r="AU148" s="165" t="s">
        <v>101</v>
      </c>
      <c r="AV148" s="11" t="s">
        <v>139</v>
      </c>
      <c r="AW148" s="11" t="s">
        <v>28</v>
      </c>
      <c r="AX148" s="11" t="s">
        <v>78</v>
      </c>
      <c r="AY148" s="165" t="s">
        <v>134</v>
      </c>
    </row>
    <row r="149" spans="2:65" s="1" customFormat="1" ht="16.5" customHeight="1">
      <c r="B149" s="140"/>
      <c r="C149" s="141" t="s">
        <v>182</v>
      </c>
      <c r="D149" s="141" t="s">
        <v>135</v>
      </c>
      <c r="E149" s="142" t="s">
        <v>183</v>
      </c>
      <c r="F149" s="221" t="s">
        <v>184</v>
      </c>
      <c r="G149" s="221"/>
      <c r="H149" s="221"/>
      <c r="I149" s="221"/>
      <c r="J149" s="143" t="s">
        <v>138</v>
      </c>
      <c r="K149" s="144">
        <v>532.882</v>
      </c>
      <c r="L149" s="222"/>
      <c r="M149" s="222"/>
      <c r="N149" s="222">
        <f>ROUND(L149*K149,2)</f>
        <v>0</v>
      </c>
      <c r="O149" s="222"/>
      <c r="P149" s="222"/>
      <c r="Q149" s="222"/>
      <c r="R149" s="145"/>
      <c r="T149" s="146" t="s">
        <v>5</v>
      </c>
      <c r="U149" s="43" t="s">
        <v>35</v>
      </c>
      <c r="V149" s="147">
        <v>0.009</v>
      </c>
      <c r="W149" s="147">
        <f>V149*K149</f>
        <v>4.795938</v>
      </c>
      <c r="X149" s="147">
        <v>0</v>
      </c>
      <c r="Y149" s="147">
        <f>X149*K149</f>
        <v>0</v>
      </c>
      <c r="Z149" s="147">
        <v>0</v>
      </c>
      <c r="AA149" s="148">
        <f>Z149*K149</f>
        <v>0</v>
      </c>
      <c r="AR149" s="21" t="s">
        <v>139</v>
      </c>
      <c r="AT149" s="21" t="s">
        <v>135</v>
      </c>
      <c r="AU149" s="21" t="s">
        <v>101</v>
      </c>
      <c r="AY149" s="21" t="s">
        <v>134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1" t="s">
        <v>78</v>
      </c>
      <c r="BK149" s="149">
        <f>ROUND(L149*K149,2)</f>
        <v>0</v>
      </c>
      <c r="BL149" s="21" t="s">
        <v>139</v>
      </c>
      <c r="BM149" s="21" t="s">
        <v>185</v>
      </c>
    </row>
    <row r="150" spans="2:51" s="10" customFormat="1" ht="16.5" customHeight="1">
      <c r="B150" s="150"/>
      <c r="C150" s="151"/>
      <c r="D150" s="151"/>
      <c r="E150" s="152" t="s">
        <v>5</v>
      </c>
      <c r="F150" s="223" t="s">
        <v>141</v>
      </c>
      <c r="G150" s="224"/>
      <c r="H150" s="224"/>
      <c r="I150" s="224"/>
      <c r="J150" s="151"/>
      <c r="K150" s="153">
        <v>474.3</v>
      </c>
      <c r="L150" s="151"/>
      <c r="M150" s="151"/>
      <c r="N150" s="151"/>
      <c r="O150" s="151"/>
      <c r="P150" s="151"/>
      <c r="Q150" s="151"/>
      <c r="R150" s="154"/>
      <c r="T150" s="155"/>
      <c r="U150" s="151"/>
      <c r="V150" s="151"/>
      <c r="W150" s="151"/>
      <c r="X150" s="151"/>
      <c r="Y150" s="151"/>
      <c r="Z150" s="151"/>
      <c r="AA150" s="156"/>
      <c r="AT150" s="157" t="s">
        <v>142</v>
      </c>
      <c r="AU150" s="157" t="s">
        <v>101</v>
      </c>
      <c r="AV150" s="10" t="s">
        <v>101</v>
      </c>
      <c r="AW150" s="10" t="s">
        <v>28</v>
      </c>
      <c r="AX150" s="10" t="s">
        <v>70</v>
      </c>
      <c r="AY150" s="157" t="s">
        <v>134</v>
      </c>
    </row>
    <row r="151" spans="2:51" s="10" customFormat="1" ht="16.5" customHeight="1">
      <c r="B151" s="150"/>
      <c r="C151" s="151"/>
      <c r="D151" s="151"/>
      <c r="E151" s="152" t="s">
        <v>5</v>
      </c>
      <c r="F151" s="219" t="s">
        <v>181</v>
      </c>
      <c r="G151" s="220"/>
      <c r="H151" s="220"/>
      <c r="I151" s="220"/>
      <c r="J151" s="151"/>
      <c r="K151" s="153">
        <v>51.9</v>
      </c>
      <c r="L151" s="151"/>
      <c r="M151" s="151"/>
      <c r="N151" s="151"/>
      <c r="O151" s="151"/>
      <c r="P151" s="151"/>
      <c r="Q151" s="151"/>
      <c r="R151" s="154"/>
      <c r="T151" s="155"/>
      <c r="U151" s="151"/>
      <c r="V151" s="151"/>
      <c r="W151" s="151"/>
      <c r="X151" s="151"/>
      <c r="Y151" s="151"/>
      <c r="Z151" s="151"/>
      <c r="AA151" s="156"/>
      <c r="AT151" s="157" t="s">
        <v>142</v>
      </c>
      <c r="AU151" s="157" t="s">
        <v>101</v>
      </c>
      <c r="AV151" s="10" t="s">
        <v>101</v>
      </c>
      <c r="AW151" s="10" t="s">
        <v>28</v>
      </c>
      <c r="AX151" s="10" t="s">
        <v>70</v>
      </c>
      <c r="AY151" s="157" t="s">
        <v>134</v>
      </c>
    </row>
    <row r="152" spans="2:51" s="10" customFormat="1" ht="16.5" customHeight="1">
      <c r="B152" s="150"/>
      <c r="C152" s="151"/>
      <c r="D152" s="151"/>
      <c r="E152" s="152" t="s">
        <v>5</v>
      </c>
      <c r="F152" s="219" t="s">
        <v>152</v>
      </c>
      <c r="G152" s="220"/>
      <c r="H152" s="220"/>
      <c r="I152" s="220"/>
      <c r="J152" s="151"/>
      <c r="K152" s="153">
        <v>6.682</v>
      </c>
      <c r="L152" s="151"/>
      <c r="M152" s="151"/>
      <c r="N152" s="151"/>
      <c r="O152" s="151"/>
      <c r="P152" s="151"/>
      <c r="Q152" s="151"/>
      <c r="R152" s="154"/>
      <c r="T152" s="155"/>
      <c r="U152" s="151"/>
      <c r="V152" s="151"/>
      <c r="W152" s="151"/>
      <c r="X152" s="151"/>
      <c r="Y152" s="151"/>
      <c r="Z152" s="151"/>
      <c r="AA152" s="156"/>
      <c r="AT152" s="157" t="s">
        <v>142</v>
      </c>
      <c r="AU152" s="157" t="s">
        <v>101</v>
      </c>
      <c r="AV152" s="10" t="s">
        <v>101</v>
      </c>
      <c r="AW152" s="10" t="s">
        <v>28</v>
      </c>
      <c r="AX152" s="10" t="s">
        <v>70</v>
      </c>
      <c r="AY152" s="157" t="s">
        <v>134</v>
      </c>
    </row>
    <row r="153" spans="2:51" s="11" customFormat="1" ht="16.5" customHeight="1">
      <c r="B153" s="158"/>
      <c r="C153" s="159"/>
      <c r="D153" s="159"/>
      <c r="E153" s="160" t="s">
        <v>5</v>
      </c>
      <c r="F153" s="217" t="s">
        <v>143</v>
      </c>
      <c r="G153" s="218"/>
      <c r="H153" s="218"/>
      <c r="I153" s="218"/>
      <c r="J153" s="159"/>
      <c r="K153" s="161">
        <v>532.882</v>
      </c>
      <c r="L153" s="159"/>
      <c r="M153" s="159"/>
      <c r="N153" s="159"/>
      <c r="O153" s="159"/>
      <c r="P153" s="159"/>
      <c r="Q153" s="159"/>
      <c r="R153" s="162"/>
      <c r="T153" s="163"/>
      <c r="U153" s="159"/>
      <c r="V153" s="159"/>
      <c r="W153" s="159"/>
      <c r="X153" s="159"/>
      <c r="Y153" s="159"/>
      <c r="Z153" s="159"/>
      <c r="AA153" s="164"/>
      <c r="AT153" s="165" t="s">
        <v>142</v>
      </c>
      <c r="AU153" s="165" t="s">
        <v>101</v>
      </c>
      <c r="AV153" s="11" t="s">
        <v>139</v>
      </c>
      <c r="AW153" s="11" t="s">
        <v>28</v>
      </c>
      <c r="AX153" s="11" t="s">
        <v>78</v>
      </c>
      <c r="AY153" s="165" t="s">
        <v>134</v>
      </c>
    </row>
    <row r="154" spans="2:65" s="1" customFormat="1" ht="25.5" customHeight="1">
      <c r="B154" s="140"/>
      <c r="C154" s="141" t="s">
        <v>186</v>
      </c>
      <c r="D154" s="141" t="s">
        <v>135</v>
      </c>
      <c r="E154" s="142" t="s">
        <v>187</v>
      </c>
      <c r="F154" s="221" t="s">
        <v>188</v>
      </c>
      <c r="G154" s="221"/>
      <c r="H154" s="221"/>
      <c r="I154" s="221"/>
      <c r="J154" s="143" t="s">
        <v>189</v>
      </c>
      <c r="K154" s="144">
        <v>532.882</v>
      </c>
      <c r="L154" s="222"/>
      <c r="M154" s="222"/>
      <c r="N154" s="222">
        <f>ROUND(L154*K154,2)</f>
        <v>0</v>
      </c>
      <c r="O154" s="222"/>
      <c r="P154" s="222"/>
      <c r="Q154" s="222"/>
      <c r="R154" s="145"/>
      <c r="T154" s="146" t="s">
        <v>5</v>
      </c>
      <c r="U154" s="43" t="s">
        <v>35</v>
      </c>
      <c r="V154" s="147">
        <v>0</v>
      </c>
      <c r="W154" s="147">
        <f>V154*K154</f>
        <v>0</v>
      </c>
      <c r="X154" s="147">
        <v>0</v>
      </c>
      <c r="Y154" s="147">
        <f>X154*K154</f>
        <v>0</v>
      </c>
      <c r="Z154" s="147">
        <v>0</v>
      </c>
      <c r="AA154" s="148">
        <f>Z154*K154</f>
        <v>0</v>
      </c>
      <c r="AR154" s="21" t="s">
        <v>139</v>
      </c>
      <c r="AT154" s="21" t="s">
        <v>135</v>
      </c>
      <c r="AU154" s="21" t="s">
        <v>101</v>
      </c>
      <c r="AY154" s="21" t="s">
        <v>134</v>
      </c>
      <c r="BE154" s="149">
        <f>IF(U154="základní",N154,0)</f>
        <v>0</v>
      </c>
      <c r="BF154" s="149">
        <f>IF(U154="snížená",N154,0)</f>
        <v>0</v>
      </c>
      <c r="BG154" s="149">
        <f>IF(U154="zákl. přenesená",N154,0)</f>
        <v>0</v>
      </c>
      <c r="BH154" s="149">
        <f>IF(U154="sníž. přenesená",N154,0)</f>
        <v>0</v>
      </c>
      <c r="BI154" s="149">
        <f>IF(U154="nulová",N154,0)</f>
        <v>0</v>
      </c>
      <c r="BJ154" s="21" t="s">
        <v>78</v>
      </c>
      <c r="BK154" s="149">
        <f>ROUND(L154*K154,2)</f>
        <v>0</v>
      </c>
      <c r="BL154" s="21" t="s">
        <v>139</v>
      </c>
      <c r="BM154" s="21" t="s">
        <v>190</v>
      </c>
    </row>
    <row r="155" spans="2:65" s="1" customFormat="1" ht="25.5" customHeight="1">
      <c r="B155" s="140"/>
      <c r="C155" s="141" t="s">
        <v>191</v>
      </c>
      <c r="D155" s="141" t="s">
        <v>135</v>
      </c>
      <c r="E155" s="142" t="s">
        <v>192</v>
      </c>
      <c r="F155" s="221" t="s">
        <v>193</v>
      </c>
      <c r="G155" s="221"/>
      <c r="H155" s="221"/>
      <c r="I155" s="221"/>
      <c r="J155" s="143" t="s">
        <v>138</v>
      </c>
      <c r="K155" s="144">
        <v>13.5</v>
      </c>
      <c r="L155" s="222"/>
      <c r="M155" s="222"/>
      <c r="N155" s="222">
        <f>ROUND(L155*K155,2)</f>
        <v>0</v>
      </c>
      <c r="O155" s="222"/>
      <c r="P155" s="222"/>
      <c r="Q155" s="222"/>
      <c r="R155" s="145"/>
      <c r="T155" s="146" t="s">
        <v>5</v>
      </c>
      <c r="U155" s="43" t="s">
        <v>35</v>
      </c>
      <c r="V155" s="147">
        <v>0.299</v>
      </c>
      <c r="W155" s="147">
        <f>V155*K155</f>
        <v>4.0365</v>
      </c>
      <c r="X155" s="147">
        <v>0</v>
      </c>
      <c r="Y155" s="147">
        <f>X155*K155</f>
        <v>0</v>
      </c>
      <c r="Z155" s="147">
        <v>0</v>
      </c>
      <c r="AA155" s="148">
        <f>Z155*K155</f>
        <v>0</v>
      </c>
      <c r="AR155" s="21" t="s">
        <v>139</v>
      </c>
      <c r="AT155" s="21" t="s">
        <v>135</v>
      </c>
      <c r="AU155" s="21" t="s">
        <v>101</v>
      </c>
      <c r="AY155" s="21" t="s">
        <v>134</v>
      </c>
      <c r="BE155" s="149">
        <f>IF(U155="základní",N155,0)</f>
        <v>0</v>
      </c>
      <c r="BF155" s="149">
        <f>IF(U155="snížená",N155,0)</f>
        <v>0</v>
      </c>
      <c r="BG155" s="149">
        <f>IF(U155="zákl. přenesená",N155,0)</f>
        <v>0</v>
      </c>
      <c r="BH155" s="149">
        <f>IF(U155="sníž. přenesená",N155,0)</f>
        <v>0</v>
      </c>
      <c r="BI155" s="149">
        <f>IF(U155="nulová",N155,0)</f>
        <v>0</v>
      </c>
      <c r="BJ155" s="21" t="s">
        <v>78</v>
      </c>
      <c r="BK155" s="149">
        <f>ROUND(L155*K155,2)</f>
        <v>0</v>
      </c>
      <c r="BL155" s="21" t="s">
        <v>139</v>
      </c>
      <c r="BM155" s="21" t="s">
        <v>194</v>
      </c>
    </row>
    <row r="156" spans="2:51" s="10" customFormat="1" ht="16.5" customHeight="1">
      <c r="B156" s="150"/>
      <c r="C156" s="151"/>
      <c r="D156" s="151"/>
      <c r="E156" s="152" t="s">
        <v>5</v>
      </c>
      <c r="F156" s="223" t="s">
        <v>163</v>
      </c>
      <c r="G156" s="224"/>
      <c r="H156" s="224"/>
      <c r="I156" s="224"/>
      <c r="J156" s="151"/>
      <c r="K156" s="153">
        <v>13.5</v>
      </c>
      <c r="L156" s="151"/>
      <c r="M156" s="151"/>
      <c r="N156" s="151"/>
      <c r="O156" s="151"/>
      <c r="P156" s="151"/>
      <c r="Q156" s="151"/>
      <c r="R156" s="154"/>
      <c r="T156" s="155"/>
      <c r="U156" s="151"/>
      <c r="V156" s="151"/>
      <c r="W156" s="151"/>
      <c r="X156" s="151"/>
      <c r="Y156" s="151"/>
      <c r="Z156" s="151"/>
      <c r="AA156" s="156"/>
      <c r="AT156" s="157" t="s">
        <v>142</v>
      </c>
      <c r="AU156" s="157" t="s">
        <v>101</v>
      </c>
      <c r="AV156" s="10" t="s">
        <v>101</v>
      </c>
      <c r="AW156" s="10" t="s">
        <v>28</v>
      </c>
      <c r="AX156" s="10" t="s">
        <v>70</v>
      </c>
      <c r="AY156" s="157" t="s">
        <v>134</v>
      </c>
    </row>
    <row r="157" spans="2:51" s="11" customFormat="1" ht="16.5" customHeight="1">
      <c r="B157" s="158"/>
      <c r="C157" s="159"/>
      <c r="D157" s="159"/>
      <c r="E157" s="160" t="s">
        <v>5</v>
      </c>
      <c r="F157" s="217" t="s">
        <v>143</v>
      </c>
      <c r="G157" s="218"/>
      <c r="H157" s="218"/>
      <c r="I157" s="218"/>
      <c r="J157" s="159"/>
      <c r="K157" s="161">
        <v>13.5</v>
      </c>
      <c r="L157" s="159"/>
      <c r="M157" s="159"/>
      <c r="N157" s="159"/>
      <c r="O157" s="159"/>
      <c r="P157" s="159"/>
      <c r="Q157" s="159"/>
      <c r="R157" s="162"/>
      <c r="T157" s="163"/>
      <c r="U157" s="159"/>
      <c r="V157" s="159"/>
      <c r="W157" s="159"/>
      <c r="X157" s="159"/>
      <c r="Y157" s="159"/>
      <c r="Z157" s="159"/>
      <c r="AA157" s="164"/>
      <c r="AT157" s="165" t="s">
        <v>142</v>
      </c>
      <c r="AU157" s="165" t="s">
        <v>101</v>
      </c>
      <c r="AV157" s="11" t="s">
        <v>139</v>
      </c>
      <c r="AW157" s="11" t="s">
        <v>28</v>
      </c>
      <c r="AX157" s="11" t="s">
        <v>78</v>
      </c>
      <c r="AY157" s="165" t="s">
        <v>134</v>
      </c>
    </row>
    <row r="158" spans="2:65" s="1" customFormat="1" ht="38.25" customHeight="1">
      <c r="B158" s="140"/>
      <c r="C158" s="141" t="s">
        <v>195</v>
      </c>
      <c r="D158" s="141" t="s">
        <v>135</v>
      </c>
      <c r="E158" s="142" t="s">
        <v>196</v>
      </c>
      <c r="F158" s="221" t="s">
        <v>197</v>
      </c>
      <c r="G158" s="221"/>
      <c r="H158" s="221"/>
      <c r="I158" s="221"/>
      <c r="J158" s="143" t="s">
        <v>198</v>
      </c>
      <c r="K158" s="144">
        <v>1581</v>
      </c>
      <c r="L158" s="222"/>
      <c r="M158" s="222"/>
      <c r="N158" s="222">
        <f>ROUND(L158*K158,2)</f>
        <v>0</v>
      </c>
      <c r="O158" s="222"/>
      <c r="P158" s="222"/>
      <c r="Q158" s="222"/>
      <c r="R158" s="145"/>
      <c r="T158" s="146" t="s">
        <v>5</v>
      </c>
      <c r="U158" s="43" t="s">
        <v>35</v>
      </c>
      <c r="V158" s="147">
        <v>0.018</v>
      </c>
      <c r="W158" s="147">
        <f>V158*K158</f>
        <v>28.458</v>
      </c>
      <c r="X158" s="147">
        <v>0</v>
      </c>
      <c r="Y158" s="147">
        <f>X158*K158</f>
        <v>0</v>
      </c>
      <c r="Z158" s="147">
        <v>0</v>
      </c>
      <c r="AA158" s="148">
        <f>Z158*K158</f>
        <v>0</v>
      </c>
      <c r="AR158" s="21" t="s">
        <v>139</v>
      </c>
      <c r="AT158" s="21" t="s">
        <v>135</v>
      </c>
      <c r="AU158" s="21" t="s">
        <v>101</v>
      </c>
      <c r="AY158" s="21" t="s">
        <v>134</v>
      </c>
      <c r="BE158" s="149">
        <f>IF(U158="základní",N158,0)</f>
        <v>0</v>
      </c>
      <c r="BF158" s="149">
        <f>IF(U158="snížená",N158,0)</f>
        <v>0</v>
      </c>
      <c r="BG158" s="149">
        <f>IF(U158="zákl. přenesená",N158,0)</f>
        <v>0</v>
      </c>
      <c r="BH158" s="149">
        <f>IF(U158="sníž. přenesená",N158,0)</f>
        <v>0</v>
      </c>
      <c r="BI158" s="149">
        <f>IF(U158="nulová",N158,0)</f>
        <v>0</v>
      </c>
      <c r="BJ158" s="21" t="s">
        <v>78</v>
      </c>
      <c r="BK158" s="149">
        <f>ROUND(L158*K158,2)</f>
        <v>0</v>
      </c>
      <c r="BL158" s="21" t="s">
        <v>139</v>
      </c>
      <c r="BM158" s="21" t="s">
        <v>199</v>
      </c>
    </row>
    <row r="159" spans="2:51" s="10" customFormat="1" ht="16.5" customHeight="1">
      <c r="B159" s="150"/>
      <c r="C159" s="151"/>
      <c r="D159" s="151"/>
      <c r="E159" s="152" t="s">
        <v>5</v>
      </c>
      <c r="F159" s="223" t="s">
        <v>200</v>
      </c>
      <c r="G159" s="224"/>
      <c r="H159" s="224"/>
      <c r="I159" s="224"/>
      <c r="J159" s="151"/>
      <c r="K159" s="153">
        <v>1581</v>
      </c>
      <c r="L159" s="151"/>
      <c r="M159" s="151"/>
      <c r="N159" s="151"/>
      <c r="O159" s="151"/>
      <c r="P159" s="151"/>
      <c r="Q159" s="151"/>
      <c r="R159" s="154"/>
      <c r="T159" s="155"/>
      <c r="U159" s="151"/>
      <c r="V159" s="151"/>
      <c r="W159" s="151"/>
      <c r="X159" s="151"/>
      <c r="Y159" s="151"/>
      <c r="Z159" s="151"/>
      <c r="AA159" s="156"/>
      <c r="AT159" s="157" t="s">
        <v>142</v>
      </c>
      <c r="AU159" s="157" t="s">
        <v>101</v>
      </c>
      <c r="AV159" s="10" t="s">
        <v>101</v>
      </c>
      <c r="AW159" s="10" t="s">
        <v>28</v>
      </c>
      <c r="AX159" s="10" t="s">
        <v>70</v>
      </c>
      <c r="AY159" s="157" t="s">
        <v>134</v>
      </c>
    </row>
    <row r="160" spans="2:51" s="11" customFormat="1" ht="16.5" customHeight="1">
      <c r="B160" s="158"/>
      <c r="C160" s="159"/>
      <c r="D160" s="159"/>
      <c r="E160" s="160" t="s">
        <v>5</v>
      </c>
      <c r="F160" s="217" t="s">
        <v>143</v>
      </c>
      <c r="G160" s="218"/>
      <c r="H160" s="218"/>
      <c r="I160" s="218"/>
      <c r="J160" s="159"/>
      <c r="K160" s="161">
        <v>1581</v>
      </c>
      <c r="L160" s="159"/>
      <c r="M160" s="159"/>
      <c r="N160" s="159"/>
      <c r="O160" s="159"/>
      <c r="P160" s="159"/>
      <c r="Q160" s="159"/>
      <c r="R160" s="162"/>
      <c r="T160" s="163"/>
      <c r="U160" s="159"/>
      <c r="V160" s="159"/>
      <c r="W160" s="159"/>
      <c r="X160" s="159"/>
      <c r="Y160" s="159"/>
      <c r="Z160" s="159"/>
      <c r="AA160" s="164"/>
      <c r="AT160" s="165" t="s">
        <v>142</v>
      </c>
      <c r="AU160" s="165" t="s">
        <v>101</v>
      </c>
      <c r="AV160" s="11" t="s">
        <v>139</v>
      </c>
      <c r="AW160" s="11" t="s">
        <v>28</v>
      </c>
      <c r="AX160" s="11" t="s">
        <v>78</v>
      </c>
      <c r="AY160" s="165" t="s">
        <v>134</v>
      </c>
    </row>
    <row r="161" spans="2:63" s="9" customFormat="1" ht="29.85" customHeight="1">
      <c r="B161" s="129"/>
      <c r="C161" s="130"/>
      <c r="D161" s="139" t="s">
        <v>114</v>
      </c>
      <c r="E161" s="139"/>
      <c r="F161" s="139"/>
      <c r="G161" s="139"/>
      <c r="H161" s="139"/>
      <c r="I161" s="139"/>
      <c r="J161" s="139"/>
      <c r="K161" s="139"/>
      <c r="L161" s="139"/>
      <c r="M161" s="139"/>
      <c r="N161" s="225">
        <f>BK161</f>
        <v>0</v>
      </c>
      <c r="O161" s="226"/>
      <c r="P161" s="226"/>
      <c r="Q161" s="226"/>
      <c r="R161" s="132"/>
      <c r="T161" s="133"/>
      <c r="U161" s="130"/>
      <c r="V161" s="130"/>
      <c r="W161" s="134">
        <f>SUM(W162:W194)</f>
        <v>95.73765200000001</v>
      </c>
      <c r="X161" s="130"/>
      <c r="Y161" s="134">
        <f>SUM(Y162:Y194)</f>
        <v>104.25484511999998</v>
      </c>
      <c r="Z161" s="130"/>
      <c r="AA161" s="135">
        <f>SUM(AA162:AA194)</f>
        <v>0</v>
      </c>
      <c r="AR161" s="136" t="s">
        <v>78</v>
      </c>
      <c r="AT161" s="137" t="s">
        <v>69</v>
      </c>
      <c r="AU161" s="137" t="s">
        <v>78</v>
      </c>
      <c r="AY161" s="136" t="s">
        <v>134</v>
      </c>
      <c r="BK161" s="138">
        <f>SUM(BK162:BK194)</f>
        <v>0</v>
      </c>
    </row>
    <row r="162" spans="2:65" s="1" customFormat="1" ht="38.25" customHeight="1">
      <c r="B162" s="140"/>
      <c r="C162" s="141" t="s">
        <v>201</v>
      </c>
      <c r="D162" s="141" t="s">
        <v>135</v>
      </c>
      <c r="E162" s="142" t="s">
        <v>202</v>
      </c>
      <c r="F162" s="221" t="s">
        <v>203</v>
      </c>
      <c r="G162" s="221"/>
      <c r="H162" s="221"/>
      <c r="I162" s="221"/>
      <c r="J162" s="143" t="s">
        <v>138</v>
      </c>
      <c r="K162" s="144">
        <v>35.2</v>
      </c>
      <c r="L162" s="222"/>
      <c r="M162" s="222"/>
      <c r="N162" s="222">
        <f>ROUND(L162*K162,2)</f>
        <v>0</v>
      </c>
      <c r="O162" s="222"/>
      <c r="P162" s="222"/>
      <c r="Q162" s="222"/>
      <c r="R162" s="145"/>
      <c r="T162" s="146" t="s">
        <v>5</v>
      </c>
      <c r="U162" s="43" t="s">
        <v>35</v>
      </c>
      <c r="V162" s="147">
        <v>0.92</v>
      </c>
      <c r="W162" s="147">
        <f>V162*K162</f>
        <v>32.38400000000001</v>
      </c>
      <c r="X162" s="147">
        <v>1.665</v>
      </c>
      <c r="Y162" s="147">
        <f>X162*K162</f>
        <v>58.608000000000004</v>
      </c>
      <c r="Z162" s="147">
        <v>0</v>
      </c>
      <c r="AA162" s="148">
        <f>Z162*K162</f>
        <v>0</v>
      </c>
      <c r="AR162" s="21" t="s">
        <v>139</v>
      </c>
      <c r="AT162" s="21" t="s">
        <v>135</v>
      </c>
      <c r="AU162" s="21" t="s">
        <v>101</v>
      </c>
      <c r="AY162" s="21" t="s">
        <v>134</v>
      </c>
      <c r="BE162" s="149">
        <f>IF(U162="základní",N162,0)</f>
        <v>0</v>
      </c>
      <c r="BF162" s="149">
        <f>IF(U162="snížená",N162,0)</f>
        <v>0</v>
      </c>
      <c r="BG162" s="149">
        <f>IF(U162="zákl. přenesená",N162,0)</f>
        <v>0</v>
      </c>
      <c r="BH162" s="149">
        <f>IF(U162="sníž. přenesená",N162,0)</f>
        <v>0</v>
      </c>
      <c r="BI162" s="149">
        <f>IF(U162="nulová",N162,0)</f>
        <v>0</v>
      </c>
      <c r="BJ162" s="21" t="s">
        <v>78</v>
      </c>
      <c r="BK162" s="149">
        <f>ROUND(L162*K162,2)</f>
        <v>0</v>
      </c>
      <c r="BL162" s="21" t="s">
        <v>139</v>
      </c>
      <c r="BM162" s="21" t="s">
        <v>204</v>
      </c>
    </row>
    <row r="163" spans="2:51" s="10" customFormat="1" ht="16.5" customHeight="1">
      <c r="B163" s="150"/>
      <c r="C163" s="151"/>
      <c r="D163" s="151"/>
      <c r="E163" s="152" t="s">
        <v>5</v>
      </c>
      <c r="F163" s="223" t="s">
        <v>205</v>
      </c>
      <c r="G163" s="224"/>
      <c r="H163" s="224"/>
      <c r="I163" s="224"/>
      <c r="J163" s="151"/>
      <c r="K163" s="153">
        <v>35.2</v>
      </c>
      <c r="L163" s="151"/>
      <c r="M163" s="151"/>
      <c r="N163" s="151"/>
      <c r="O163" s="151"/>
      <c r="P163" s="151"/>
      <c r="Q163" s="151"/>
      <c r="R163" s="154"/>
      <c r="T163" s="155"/>
      <c r="U163" s="151"/>
      <c r="V163" s="151"/>
      <c r="W163" s="151"/>
      <c r="X163" s="151"/>
      <c r="Y163" s="151"/>
      <c r="Z163" s="151"/>
      <c r="AA163" s="156"/>
      <c r="AT163" s="157" t="s">
        <v>142</v>
      </c>
      <c r="AU163" s="157" t="s">
        <v>101</v>
      </c>
      <c r="AV163" s="10" t="s">
        <v>101</v>
      </c>
      <c r="AW163" s="10" t="s">
        <v>28</v>
      </c>
      <c r="AX163" s="10" t="s">
        <v>70</v>
      </c>
      <c r="AY163" s="157" t="s">
        <v>134</v>
      </c>
    </row>
    <row r="164" spans="2:51" s="11" customFormat="1" ht="16.5" customHeight="1">
      <c r="B164" s="158"/>
      <c r="C164" s="159"/>
      <c r="D164" s="159"/>
      <c r="E164" s="160" t="s">
        <v>5</v>
      </c>
      <c r="F164" s="217" t="s">
        <v>143</v>
      </c>
      <c r="G164" s="218"/>
      <c r="H164" s="218"/>
      <c r="I164" s="218"/>
      <c r="J164" s="159"/>
      <c r="K164" s="161">
        <v>35.2</v>
      </c>
      <c r="L164" s="159"/>
      <c r="M164" s="159"/>
      <c r="N164" s="159"/>
      <c r="O164" s="159"/>
      <c r="P164" s="159"/>
      <c r="Q164" s="159"/>
      <c r="R164" s="162"/>
      <c r="T164" s="163"/>
      <c r="U164" s="159"/>
      <c r="V164" s="159"/>
      <c r="W164" s="159"/>
      <c r="X164" s="159"/>
      <c r="Y164" s="159"/>
      <c r="Z164" s="159"/>
      <c r="AA164" s="164"/>
      <c r="AT164" s="165" t="s">
        <v>142</v>
      </c>
      <c r="AU164" s="165" t="s">
        <v>101</v>
      </c>
      <c r="AV164" s="11" t="s">
        <v>139</v>
      </c>
      <c r="AW164" s="11" t="s">
        <v>28</v>
      </c>
      <c r="AX164" s="11" t="s">
        <v>78</v>
      </c>
      <c r="AY164" s="165" t="s">
        <v>134</v>
      </c>
    </row>
    <row r="165" spans="2:65" s="1" customFormat="1" ht="38.25" customHeight="1">
      <c r="B165" s="140"/>
      <c r="C165" s="141" t="s">
        <v>11</v>
      </c>
      <c r="D165" s="141" t="s">
        <v>135</v>
      </c>
      <c r="E165" s="142" t="s">
        <v>206</v>
      </c>
      <c r="F165" s="221" t="s">
        <v>207</v>
      </c>
      <c r="G165" s="221"/>
      <c r="H165" s="221"/>
      <c r="I165" s="221"/>
      <c r="J165" s="143" t="s">
        <v>198</v>
      </c>
      <c r="K165" s="144">
        <v>240</v>
      </c>
      <c r="L165" s="222"/>
      <c r="M165" s="222"/>
      <c r="N165" s="222">
        <f>ROUND(L165*K165,2)</f>
        <v>0</v>
      </c>
      <c r="O165" s="222"/>
      <c r="P165" s="222"/>
      <c r="Q165" s="222"/>
      <c r="R165" s="145"/>
      <c r="T165" s="146" t="s">
        <v>5</v>
      </c>
      <c r="U165" s="43" t="s">
        <v>35</v>
      </c>
      <c r="V165" s="147">
        <v>0.089</v>
      </c>
      <c r="W165" s="147">
        <f>V165*K165</f>
        <v>21.36</v>
      </c>
      <c r="X165" s="147">
        <v>0.00031</v>
      </c>
      <c r="Y165" s="147">
        <f>X165*K165</f>
        <v>0.0744</v>
      </c>
      <c r="Z165" s="147">
        <v>0</v>
      </c>
      <c r="AA165" s="148">
        <f>Z165*K165</f>
        <v>0</v>
      </c>
      <c r="AR165" s="21" t="s">
        <v>139</v>
      </c>
      <c r="AT165" s="21" t="s">
        <v>135</v>
      </c>
      <c r="AU165" s="21" t="s">
        <v>101</v>
      </c>
      <c r="AY165" s="21" t="s">
        <v>134</v>
      </c>
      <c r="BE165" s="149">
        <f>IF(U165="základní",N165,0)</f>
        <v>0</v>
      </c>
      <c r="BF165" s="149">
        <f>IF(U165="snížená",N165,0)</f>
        <v>0</v>
      </c>
      <c r="BG165" s="149">
        <f>IF(U165="zákl. přenesená",N165,0)</f>
        <v>0</v>
      </c>
      <c r="BH165" s="149">
        <f>IF(U165="sníž. přenesená",N165,0)</f>
        <v>0</v>
      </c>
      <c r="BI165" s="149">
        <f>IF(U165="nulová",N165,0)</f>
        <v>0</v>
      </c>
      <c r="BJ165" s="21" t="s">
        <v>78</v>
      </c>
      <c r="BK165" s="149">
        <f>ROUND(L165*K165,2)</f>
        <v>0</v>
      </c>
      <c r="BL165" s="21" t="s">
        <v>139</v>
      </c>
      <c r="BM165" s="21" t="s">
        <v>208</v>
      </c>
    </row>
    <row r="166" spans="2:51" s="10" customFormat="1" ht="16.5" customHeight="1">
      <c r="B166" s="150"/>
      <c r="C166" s="151"/>
      <c r="D166" s="151"/>
      <c r="E166" s="152" t="s">
        <v>5</v>
      </c>
      <c r="F166" s="223" t="s">
        <v>209</v>
      </c>
      <c r="G166" s="224"/>
      <c r="H166" s="224"/>
      <c r="I166" s="224"/>
      <c r="J166" s="151"/>
      <c r="K166" s="153">
        <v>240</v>
      </c>
      <c r="L166" s="151"/>
      <c r="M166" s="151"/>
      <c r="N166" s="151"/>
      <c r="O166" s="151"/>
      <c r="P166" s="151"/>
      <c r="Q166" s="151"/>
      <c r="R166" s="154"/>
      <c r="T166" s="155"/>
      <c r="U166" s="151"/>
      <c r="V166" s="151"/>
      <c r="W166" s="151"/>
      <c r="X166" s="151"/>
      <c r="Y166" s="151"/>
      <c r="Z166" s="151"/>
      <c r="AA166" s="156"/>
      <c r="AT166" s="157" t="s">
        <v>142</v>
      </c>
      <c r="AU166" s="157" t="s">
        <v>101</v>
      </c>
      <c r="AV166" s="10" t="s">
        <v>101</v>
      </c>
      <c r="AW166" s="10" t="s">
        <v>28</v>
      </c>
      <c r="AX166" s="10" t="s">
        <v>70</v>
      </c>
      <c r="AY166" s="157" t="s">
        <v>134</v>
      </c>
    </row>
    <row r="167" spans="2:51" s="11" customFormat="1" ht="16.5" customHeight="1">
      <c r="B167" s="158"/>
      <c r="C167" s="159"/>
      <c r="D167" s="159"/>
      <c r="E167" s="160" t="s">
        <v>5</v>
      </c>
      <c r="F167" s="217" t="s">
        <v>143</v>
      </c>
      <c r="G167" s="218"/>
      <c r="H167" s="218"/>
      <c r="I167" s="218"/>
      <c r="J167" s="159"/>
      <c r="K167" s="161">
        <v>240</v>
      </c>
      <c r="L167" s="159"/>
      <c r="M167" s="159"/>
      <c r="N167" s="159"/>
      <c r="O167" s="159"/>
      <c r="P167" s="159"/>
      <c r="Q167" s="159"/>
      <c r="R167" s="162"/>
      <c r="T167" s="163"/>
      <c r="U167" s="159"/>
      <c r="V167" s="159"/>
      <c r="W167" s="159"/>
      <c r="X167" s="159"/>
      <c r="Y167" s="159"/>
      <c r="Z167" s="159"/>
      <c r="AA167" s="164"/>
      <c r="AT167" s="165" t="s">
        <v>142</v>
      </c>
      <c r="AU167" s="165" t="s">
        <v>101</v>
      </c>
      <c r="AV167" s="11" t="s">
        <v>139</v>
      </c>
      <c r="AW167" s="11" t="s">
        <v>28</v>
      </c>
      <c r="AX167" s="11" t="s">
        <v>78</v>
      </c>
      <c r="AY167" s="165" t="s">
        <v>134</v>
      </c>
    </row>
    <row r="168" spans="2:65" s="1" customFormat="1" ht="16.5" customHeight="1">
      <c r="B168" s="140"/>
      <c r="C168" s="173" t="s">
        <v>210</v>
      </c>
      <c r="D168" s="173" t="s">
        <v>211</v>
      </c>
      <c r="E168" s="174" t="s">
        <v>212</v>
      </c>
      <c r="F168" s="229" t="s">
        <v>213</v>
      </c>
      <c r="G168" s="229"/>
      <c r="H168" s="229"/>
      <c r="I168" s="229"/>
      <c r="J168" s="175" t="s">
        <v>198</v>
      </c>
      <c r="K168" s="176">
        <v>288</v>
      </c>
      <c r="L168" s="230"/>
      <c r="M168" s="230"/>
      <c r="N168" s="230">
        <f>ROUND(L168*K168,2)</f>
        <v>0</v>
      </c>
      <c r="O168" s="222"/>
      <c r="P168" s="222"/>
      <c r="Q168" s="222"/>
      <c r="R168" s="145"/>
      <c r="T168" s="146" t="s">
        <v>5</v>
      </c>
      <c r="U168" s="43" t="s">
        <v>35</v>
      </c>
      <c r="V168" s="147">
        <v>0</v>
      </c>
      <c r="W168" s="147">
        <f>V168*K168</f>
        <v>0</v>
      </c>
      <c r="X168" s="147">
        <v>0.00018</v>
      </c>
      <c r="Y168" s="147">
        <f>X168*K168</f>
        <v>0.051840000000000004</v>
      </c>
      <c r="Z168" s="147">
        <v>0</v>
      </c>
      <c r="AA168" s="148">
        <f>Z168*K168</f>
        <v>0</v>
      </c>
      <c r="AR168" s="21" t="s">
        <v>173</v>
      </c>
      <c r="AT168" s="21" t="s">
        <v>211</v>
      </c>
      <c r="AU168" s="21" t="s">
        <v>101</v>
      </c>
      <c r="AY168" s="21" t="s">
        <v>134</v>
      </c>
      <c r="BE168" s="149">
        <f>IF(U168="základní",N168,0)</f>
        <v>0</v>
      </c>
      <c r="BF168" s="149">
        <f>IF(U168="snížená",N168,0)</f>
        <v>0</v>
      </c>
      <c r="BG168" s="149">
        <f>IF(U168="zákl. přenesená",N168,0)</f>
        <v>0</v>
      </c>
      <c r="BH168" s="149">
        <f>IF(U168="sníž. přenesená",N168,0)</f>
        <v>0</v>
      </c>
      <c r="BI168" s="149">
        <f>IF(U168="nulová",N168,0)</f>
        <v>0</v>
      </c>
      <c r="BJ168" s="21" t="s">
        <v>78</v>
      </c>
      <c r="BK168" s="149">
        <f>ROUND(L168*K168,2)</f>
        <v>0</v>
      </c>
      <c r="BL168" s="21" t="s">
        <v>139</v>
      </c>
      <c r="BM168" s="21" t="s">
        <v>214</v>
      </c>
    </row>
    <row r="169" spans="2:51" s="10" customFormat="1" ht="16.5" customHeight="1">
      <c r="B169" s="150"/>
      <c r="C169" s="151"/>
      <c r="D169" s="151"/>
      <c r="E169" s="152" t="s">
        <v>5</v>
      </c>
      <c r="F169" s="223" t="s">
        <v>215</v>
      </c>
      <c r="G169" s="224"/>
      <c r="H169" s="224"/>
      <c r="I169" s="224"/>
      <c r="J169" s="151"/>
      <c r="K169" s="153">
        <v>288</v>
      </c>
      <c r="L169" s="151"/>
      <c r="M169" s="151"/>
      <c r="N169" s="151"/>
      <c r="O169" s="151"/>
      <c r="P169" s="151"/>
      <c r="Q169" s="151"/>
      <c r="R169" s="154"/>
      <c r="T169" s="155"/>
      <c r="U169" s="151"/>
      <c r="V169" s="151"/>
      <c r="W169" s="151"/>
      <c r="X169" s="151"/>
      <c r="Y169" s="151"/>
      <c r="Z169" s="151"/>
      <c r="AA169" s="156"/>
      <c r="AT169" s="157" t="s">
        <v>142</v>
      </c>
      <c r="AU169" s="157" t="s">
        <v>101</v>
      </c>
      <c r="AV169" s="10" t="s">
        <v>101</v>
      </c>
      <c r="AW169" s="10" t="s">
        <v>28</v>
      </c>
      <c r="AX169" s="10" t="s">
        <v>70</v>
      </c>
      <c r="AY169" s="157" t="s">
        <v>134</v>
      </c>
    </row>
    <row r="170" spans="2:51" s="11" customFormat="1" ht="16.5" customHeight="1">
      <c r="B170" s="158"/>
      <c r="C170" s="159"/>
      <c r="D170" s="159"/>
      <c r="E170" s="160" t="s">
        <v>5</v>
      </c>
      <c r="F170" s="217" t="s">
        <v>143</v>
      </c>
      <c r="G170" s="218"/>
      <c r="H170" s="218"/>
      <c r="I170" s="218"/>
      <c r="J170" s="159"/>
      <c r="K170" s="161">
        <v>288</v>
      </c>
      <c r="L170" s="159"/>
      <c r="M170" s="159"/>
      <c r="N170" s="159"/>
      <c r="O170" s="159"/>
      <c r="P170" s="159"/>
      <c r="Q170" s="159"/>
      <c r="R170" s="162"/>
      <c r="T170" s="163"/>
      <c r="U170" s="159"/>
      <c r="V170" s="159"/>
      <c r="W170" s="159"/>
      <c r="X170" s="159"/>
      <c r="Y170" s="159"/>
      <c r="Z170" s="159"/>
      <c r="AA170" s="164"/>
      <c r="AT170" s="165" t="s">
        <v>142</v>
      </c>
      <c r="AU170" s="165" t="s">
        <v>101</v>
      </c>
      <c r="AV170" s="11" t="s">
        <v>139</v>
      </c>
      <c r="AW170" s="11" t="s">
        <v>28</v>
      </c>
      <c r="AX170" s="11" t="s">
        <v>78</v>
      </c>
      <c r="AY170" s="165" t="s">
        <v>134</v>
      </c>
    </row>
    <row r="171" spans="2:65" s="1" customFormat="1" ht="25.5" customHeight="1">
      <c r="B171" s="140"/>
      <c r="C171" s="141" t="s">
        <v>216</v>
      </c>
      <c r="D171" s="141" t="s">
        <v>135</v>
      </c>
      <c r="E171" s="142" t="s">
        <v>217</v>
      </c>
      <c r="F171" s="221" t="s">
        <v>218</v>
      </c>
      <c r="G171" s="221"/>
      <c r="H171" s="221"/>
      <c r="I171" s="221"/>
      <c r="J171" s="143" t="s">
        <v>138</v>
      </c>
      <c r="K171" s="144">
        <v>3</v>
      </c>
      <c r="L171" s="222"/>
      <c r="M171" s="222"/>
      <c r="N171" s="222">
        <f>ROUND(L171*K171,2)</f>
        <v>0</v>
      </c>
      <c r="O171" s="222"/>
      <c r="P171" s="222"/>
      <c r="Q171" s="222"/>
      <c r="R171" s="145"/>
      <c r="T171" s="146" t="s">
        <v>5</v>
      </c>
      <c r="U171" s="43" t="s">
        <v>35</v>
      </c>
      <c r="V171" s="147">
        <v>1.231</v>
      </c>
      <c r="W171" s="147">
        <f>V171*K171</f>
        <v>3.6930000000000005</v>
      </c>
      <c r="X171" s="147">
        <v>1.9205</v>
      </c>
      <c r="Y171" s="147">
        <f>X171*K171</f>
        <v>5.7615</v>
      </c>
      <c r="Z171" s="147">
        <v>0</v>
      </c>
      <c r="AA171" s="148">
        <f>Z171*K171</f>
        <v>0</v>
      </c>
      <c r="AR171" s="21" t="s">
        <v>139</v>
      </c>
      <c r="AT171" s="21" t="s">
        <v>135</v>
      </c>
      <c r="AU171" s="21" t="s">
        <v>101</v>
      </c>
      <c r="AY171" s="21" t="s">
        <v>134</v>
      </c>
      <c r="BE171" s="149">
        <f>IF(U171="základní",N171,0)</f>
        <v>0</v>
      </c>
      <c r="BF171" s="149">
        <f>IF(U171="snížená",N171,0)</f>
        <v>0</v>
      </c>
      <c r="BG171" s="149">
        <f>IF(U171="zákl. přenesená",N171,0)</f>
        <v>0</v>
      </c>
      <c r="BH171" s="149">
        <f>IF(U171="sníž. přenesená",N171,0)</f>
        <v>0</v>
      </c>
      <c r="BI171" s="149">
        <f>IF(U171="nulová",N171,0)</f>
        <v>0</v>
      </c>
      <c r="BJ171" s="21" t="s">
        <v>78</v>
      </c>
      <c r="BK171" s="149">
        <f>ROUND(L171*K171,2)</f>
        <v>0</v>
      </c>
      <c r="BL171" s="21" t="s">
        <v>139</v>
      </c>
      <c r="BM171" s="21" t="s">
        <v>219</v>
      </c>
    </row>
    <row r="172" spans="2:51" s="10" customFormat="1" ht="16.5" customHeight="1">
      <c r="B172" s="150"/>
      <c r="C172" s="151"/>
      <c r="D172" s="151"/>
      <c r="E172" s="152" t="s">
        <v>5</v>
      </c>
      <c r="F172" s="223" t="s">
        <v>220</v>
      </c>
      <c r="G172" s="224"/>
      <c r="H172" s="224"/>
      <c r="I172" s="224"/>
      <c r="J172" s="151"/>
      <c r="K172" s="153">
        <v>3</v>
      </c>
      <c r="L172" s="151"/>
      <c r="M172" s="151"/>
      <c r="N172" s="151"/>
      <c r="O172" s="151"/>
      <c r="P172" s="151"/>
      <c r="Q172" s="151"/>
      <c r="R172" s="154"/>
      <c r="T172" s="155"/>
      <c r="U172" s="151"/>
      <c r="V172" s="151"/>
      <c r="W172" s="151"/>
      <c r="X172" s="151"/>
      <c r="Y172" s="151"/>
      <c r="Z172" s="151"/>
      <c r="AA172" s="156"/>
      <c r="AT172" s="157" t="s">
        <v>142</v>
      </c>
      <c r="AU172" s="157" t="s">
        <v>101</v>
      </c>
      <c r="AV172" s="10" t="s">
        <v>101</v>
      </c>
      <c r="AW172" s="10" t="s">
        <v>28</v>
      </c>
      <c r="AX172" s="10" t="s">
        <v>70</v>
      </c>
      <c r="AY172" s="157" t="s">
        <v>134</v>
      </c>
    </row>
    <row r="173" spans="2:51" s="11" customFormat="1" ht="16.5" customHeight="1">
      <c r="B173" s="158"/>
      <c r="C173" s="159"/>
      <c r="D173" s="159"/>
      <c r="E173" s="160" t="s">
        <v>5</v>
      </c>
      <c r="F173" s="217" t="s">
        <v>143</v>
      </c>
      <c r="G173" s="218"/>
      <c r="H173" s="218"/>
      <c r="I173" s="218"/>
      <c r="J173" s="159"/>
      <c r="K173" s="161">
        <v>3</v>
      </c>
      <c r="L173" s="159"/>
      <c r="M173" s="159"/>
      <c r="N173" s="159"/>
      <c r="O173" s="159"/>
      <c r="P173" s="159"/>
      <c r="Q173" s="159"/>
      <c r="R173" s="162"/>
      <c r="T173" s="163"/>
      <c r="U173" s="159"/>
      <c r="V173" s="159"/>
      <c r="W173" s="159"/>
      <c r="X173" s="159"/>
      <c r="Y173" s="159"/>
      <c r="Z173" s="159"/>
      <c r="AA173" s="164"/>
      <c r="AT173" s="165" t="s">
        <v>142</v>
      </c>
      <c r="AU173" s="165" t="s">
        <v>101</v>
      </c>
      <c r="AV173" s="11" t="s">
        <v>139</v>
      </c>
      <c r="AW173" s="11" t="s">
        <v>28</v>
      </c>
      <c r="AX173" s="11" t="s">
        <v>78</v>
      </c>
      <c r="AY173" s="165" t="s">
        <v>134</v>
      </c>
    </row>
    <row r="174" spans="2:65" s="1" customFormat="1" ht="25.5" customHeight="1">
      <c r="B174" s="140"/>
      <c r="C174" s="141" t="s">
        <v>221</v>
      </c>
      <c r="D174" s="141" t="s">
        <v>135</v>
      </c>
      <c r="E174" s="142" t="s">
        <v>222</v>
      </c>
      <c r="F174" s="221" t="s">
        <v>223</v>
      </c>
      <c r="G174" s="221"/>
      <c r="H174" s="221"/>
      <c r="I174" s="221"/>
      <c r="J174" s="143" t="s">
        <v>224</v>
      </c>
      <c r="K174" s="144">
        <v>150</v>
      </c>
      <c r="L174" s="222"/>
      <c r="M174" s="222"/>
      <c r="N174" s="222">
        <f>ROUND(L174*K174,2)</f>
        <v>0</v>
      </c>
      <c r="O174" s="222"/>
      <c r="P174" s="222"/>
      <c r="Q174" s="222"/>
      <c r="R174" s="145"/>
      <c r="T174" s="146" t="s">
        <v>5</v>
      </c>
      <c r="U174" s="43" t="s">
        <v>35</v>
      </c>
      <c r="V174" s="147">
        <v>0.045</v>
      </c>
      <c r="W174" s="147">
        <f>V174*K174</f>
        <v>6.75</v>
      </c>
      <c r="X174" s="147">
        <v>0.00049</v>
      </c>
      <c r="Y174" s="147">
        <f>X174*K174</f>
        <v>0.0735</v>
      </c>
      <c r="Z174" s="147">
        <v>0</v>
      </c>
      <c r="AA174" s="148">
        <f>Z174*K174</f>
        <v>0</v>
      </c>
      <c r="AR174" s="21" t="s">
        <v>139</v>
      </c>
      <c r="AT174" s="21" t="s">
        <v>135</v>
      </c>
      <c r="AU174" s="21" t="s">
        <v>101</v>
      </c>
      <c r="AY174" s="21" t="s">
        <v>134</v>
      </c>
      <c r="BE174" s="149">
        <f>IF(U174="základní",N174,0)</f>
        <v>0</v>
      </c>
      <c r="BF174" s="149">
        <f>IF(U174="snížená",N174,0)</f>
        <v>0</v>
      </c>
      <c r="BG174" s="149">
        <f>IF(U174="zákl. přenesená",N174,0)</f>
        <v>0</v>
      </c>
      <c r="BH174" s="149">
        <f>IF(U174="sníž. přenesená",N174,0)</f>
        <v>0</v>
      </c>
      <c r="BI174" s="149">
        <f>IF(U174="nulová",N174,0)</f>
        <v>0</v>
      </c>
      <c r="BJ174" s="21" t="s">
        <v>78</v>
      </c>
      <c r="BK174" s="149">
        <f>ROUND(L174*K174,2)</f>
        <v>0</v>
      </c>
      <c r="BL174" s="21" t="s">
        <v>139</v>
      </c>
      <c r="BM174" s="21" t="s">
        <v>225</v>
      </c>
    </row>
    <row r="175" spans="2:51" s="10" customFormat="1" ht="16.5" customHeight="1">
      <c r="B175" s="150"/>
      <c r="C175" s="151"/>
      <c r="D175" s="151"/>
      <c r="E175" s="152" t="s">
        <v>5</v>
      </c>
      <c r="F175" s="223" t="s">
        <v>226</v>
      </c>
      <c r="G175" s="224"/>
      <c r="H175" s="224"/>
      <c r="I175" s="224"/>
      <c r="J175" s="151"/>
      <c r="K175" s="153">
        <v>150</v>
      </c>
      <c r="L175" s="151"/>
      <c r="M175" s="151"/>
      <c r="N175" s="151"/>
      <c r="O175" s="151"/>
      <c r="P175" s="151"/>
      <c r="Q175" s="151"/>
      <c r="R175" s="154"/>
      <c r="T175" s="155"/>
      <c r="U175" s="151"/>
      <c r="V175" s="151"/>
      <c r="W175" s="151"/>
      <c r="X175" s="151"/>
      <c r="Y175" s="151"/>
      <c r="Z175" s="151"/>
      <c r="AA175" s="156"/>
      <c r="AT175" s="157" t="s">
        <v>142</v>
      </c>
      <c r="AU175" s="157" t="s">
        <v>101</v>
      </c>
      <c r="AV175" s="10" t="s">
        <v>101</v>
      </c>
      <c r="AW175" s="10" t="s">
        <v>28</v>
      </c>
      <c r="AX175" s="10" t="s">
        <v>70</v>
      </c>
      <c r="AY175" s="157" t="s">
        <v>134</v>
      </c>
    </row>
    <row r="176" spans="2:51" s="11" customFormat="1" ht="16.5" customHeight="1">
      <c r="B176" s="158"/>
      <c r="C176" s="159"/>
      <c r="D176" s="159"/>
      <c r="E176" s="160" t="s">
        <v>5</v>
      </c>
      <c r="F176" s="217" t="s">
        <v>143</v>
      </c>
      <c r="G176" s="218"/>
      <c r="H176" s="218"/>
      <c r="I176" s="218"/>
      <c r="J176" s="159"/>
      <c r="K176" s="161">
        <v>150</v>
      </c>
      <c r="L176" s="159"/>
      <c r="M176" s="159"/>
      <c r="N176" s="159"/>
      <c r="O176" s="159"/>
      <c r="P176" s="159"/>
      <c r="Q176" s="159"/>
      <c r="R176" s="162"/>
      <c r="T176" s="163"/>
      <c r="U176" s="159"/>
      <c r="V176" s="159"/>
      <c r="W176" s="159"/>
      <c r="X176" s="159"/>
      <c r="Y176" s="159"/>
      <c r="Z176" s="159"/>
      <c r="AA176" s="164"/>
      <c r="AT176" s="165" t="s">
        <v>142</v>
      </c>
      <c r="AU176" s="165" t="s">
        <v>101</v>
      </c>
      <c r="AV176" s="11" t="s">
        <v>139</v>
      </c>
      <c r="AW176" s="11" t="s">
        <v>28</v>
      </c>
      <c r="AX176" s="11" t="s">
        <v>78</v>
      </c>
      <c r="AY176" s="165" t="s">
        <v>134</v>
      </c>
    </row>
    <row r="177" spans="2:65" s="1" customFormat="1" ht="25.5" customHeight="1">
      <c r="B177" s="140"/>
      <c r="C177" s="141" t="s">
        <v>227</v>
      </c>
      <c r="D177" s="141" t="s">
        <v>135</v>
      </c>
      <c r="E177" s="142" t="s">
        <v>228</v>
      </c>
      <c r="F177" s="221" t="s">
        <v>229</v>
      </c>
      <c r="G177" s="221"/>
      <c r="H177" s="221"/>
      <c r="I177" s="221"/>
      <c r="J177" s="143" t="s">
        <v>138</v>
      </c>
      <c r="K177" s="144">
        <v>13.644</v>
      </c>
      <c r="L177" s="222"/>
      <c r="M177" s="222"/>
      <c r="N177" s="222">
        <f>ROUND(L177*K177,2)</f>
        <v>0</v>
      </c>
      <c r="O177" s="222"/>
      <c r="P177" s="222"/>
      <c r="Q177" s="222"/>
      <c r="R177" s="145"/>
      <c r="T177" s="146" t="s">
        <v>5</v>
      </c>
      <c r="U177" s="43" t="s">
        <v>35</v>
      </c>
      <c r="V177" s="147">
        <v>0.985</v>
      </c>
      <c r="W177" s="147">
        <f>V177*K177</f>
        <v>13.43934</v>
      </c>
      <c r="X177" s="147">
        <v>1.98</v>
      </c>
      <c r="Y177" s="147">
        <f>X177*K177</f>
        <v>27.01512</v>
      </c>
      <c r="Z177" s="147">
        <v>0</v>
      </c>
      <c r="AA177" s="148">
        <f>Z177*K177</f>
        <v>0</v>
      </c>
      <c r="AR177" s="21" t="s">
        <v>139</v>
      </c>
      <c r="AT177" s="21" t="s">
        <v>135</v>
      </c>
      <c r="AU177" s="21" t="s">
        <v>101</v>
      </c>
      <c r="AY177" s="21" t="s">
        <v>134</v>
      </c>
      <c r="BE177" s="149">
        <f>IF(U177="základní",N177,0)</f>
        <v>0</v>
      </c>
      <c r="BF177" s="149">
        <f>IF(U177="snížená",N177,0)</f>
        <v>0</v>
      </c>
      <c r="BG177" s="149">
        <f>IF(U177="zákl. přenesená",N177,0)</f>
        <v>0</v>
      </c>
      <c r="BH177" s="149">
        <f>IF(U177="sníž. přenesená",N177,0)</f>
        <v>0</v>
      </c>
      <c r="BI177" s="149">
        <f>IF(U177="nulová",N177,0)</f>
        <v>0</v>
      </c>
      <c r="BJ177" s="21" t="s">
        <v>78</v>
      </c>
      <c r="BK177" s="149">
        <f>ROUND(L177*K177,2)</f>
        <v>0</v>
      </c>
      <c r="BL177" s="21" t="s">
        <v>139</v>
      </c>
      <c r="BM177" s="21" t="s">
        <v>230</v>
      </c>
    </row>
    <row r="178" spans="2:51" s="12" customFormat="1" ht="16.5" customHeight="1">
      <c r="B178" s="166"/>
      <c r="C178" s="167"/>
      <c r="D178" s="167"/>
      <c r="E178" s="168" t="s">
        <v>5</v>
      </c>
      <c r="F178" s="227" t="s">
        <v>151</v>
      </c>
      <c r="G178" s="228"/>
      <c r="H178" s="228"/>
      <c r="I178" s="228"/>
      <c r="J178" s="167"/>
      <c r="K178" s="168" t="s">
        <v>5</v>
      </c>
      <c r="L178" s="167"/>
      <c r="M178" s="167"/>
      <c r="N178" s="167"/>
      <c r="O178" s="167"/>
      <c r="P178" s="167"/>
      <c r="Q178" s="167"/>
      <c r="R178" s="169"/>
      <c r="T178" s="170"/>
      <c r="U178" s="167"/>
      <c r="V178" s="167"/>
      <c r="W178" s="167"/>
      <c r="X178" s="167"/>
      <c r="Y178" s="167"/>
      <c r="Z178" s="167"/>
      <c r="AA178" s="171"/>
      <c r="AT178" s="172" t="s">
        <v>142</v>
      </c>
      <c r="AU178" s="172" t="s">
        <v>101</v>
      </c>
      <c r="AV178" s="12" t="s">
        <v>78</v>
      </c>
      <c r="AW178" s="12" t="s">
        <v>28</v>
      </c>
      <c r="AX178" s="12" t="s">
        <v>70</v>
      </c>
      <c r="AY178" s="172" t="s">
        <v>134</v>
      </c>
    </row>
    <row r="179" spans="2:51" s="10" customFormat="1" ht="16.5" customHeight="1">
      <c r="B179" s="150"/>
      <c r="C179" s="151"/>
      <c r="D179" s="151"/>
      <c r="E179" s="152" t="s">
        <v>5</v>
      </c>
      <c r="F179" s="219" t="s">
        <v>231</v>
      </c>
      <c r="G179" s="220"/>
      <c r="H179" s="220"/>
      <c r="I179" s="220"/>
      <c r="J179" s="151"/>
      <c r="K179" s="153">
        <v>1.044</v>
      </c>
      <c r="L179" s="151"/>
      <c r="M179" s="151"/>
      <c r="N179" s="151"/>
      <c r="O179" s="151"/>
      <c r="P179" s="151"/>
      <c r="Q179" s="151"/>
      <c r="R179" s="154"/>
      <c r="T179" s="155"/>
      <c r="U179" s="151"/>
      <c r="V179" s="151"/>
      <c r="W179" s="151"/>
      <c r="X179" s="151"/>
      <c r="Y179" s="151"/>
      <c r="Z179" s="151"/>
      <c r="AA179" s="156"/>
      <c r="AT179" s="157" t="s">
        <v>142</v>
      </c>
      <c r="AU179" s="157" t="s">
        <v>101</v>
      </c>
      <c r="AV179" s="10" t="s">
        <v>101</v>
      </c>
      <c r="AW179" s="10" t="s">
        <v>28</v>
      </c>
      <c r="AX179" s="10" t="s">
        <v>70</v>
      </c>
      <c r="AY179" s="157" t="s">
        <v>134</v>
      </c>
    </row>
    <row r="180" spans="2:51" s="12" customFormat="1" ht="16.5" customHeight="1">
      <c r="B180" s="166"/>
      <c r="C180" s="167"/>
      <c r="D180" s="167"/>
      <c r="E180" s="168" t="s">
        <v>5</v>
      </c>
      <c r="F180" s="233" t="s">
        <v>232</v>
      </c>
      <c r="G180" s="234"/>
      <c r="H180" s="234"/>
      <c r="I180" s="234"/>
      <c r="J180" s="167"/>
      <c r="K180" s="168" t="s">
        <v>5</v>
      </c>
      <c r="L180" s="167"/>
      <c r="M180" s="167"/>
      <c r="N180" s="167"/>
      <c r="O180" s="167"/>
      <c r="P180" s="167"/>
      <c r="Q180" s="167"/>
      <c r="R180" s="169"/>
      <c r="T180" s="170"/>
      <c r="U180" s="167"/>
      <c r="V180" s="167"/>
      <c r="W180" s="167"/>
      <c r="X180" s="167"/>
      <c r="Y180" s="167"/>
      <c r="Z180" s="167"/>
      <c r="AA180" s="171"/>
      <c r="AT180" s="172" t="s">
        <v>142</v>
      </c>
      <c r="AU180" s="172" t="s">
        <v>101</v>
      </c>
      <c r="AV180" s="12" t="s">
        <v>78</v>
      </c>
      <c r="AW180" s="12" t="s">
        <v>28</v>
      </c>
      <c r="AX180" s="12" t="s">
        <v>70</v>
      </c>
      <c r="AY180" s="172" t="s">
        <v>134</v>
      </c>
    </row>
    <row r="181" spans="2:51" s="12" customFormat="1" ht="16.5" customHeight="1">
      <c r="B181" s="166"/>
      <c r="C181" s="167"/>
      <c r="D181" s="167"/>
      <c r="E181" s="168" t="s">
        <v>5</v>
      </c>
      <c r="F181" s="233" t="s">
        <v>233</v>
      </c>
      <c r="G181" s="234"/>
      <c r="H181" s="234"/>
      <c r="I181" s="234"/>
      <c r="J181" s="167"/>
      <c r="K181" s="168" t="s">
        <v>5</v>
      </c>
      <c r="L181" s="167"/>
      <c r="M181" s="167"/>
      <c r="N181" s="167"/>
      <c r="O181" s="167"/>
      <c r="P181" s="167"/>
      <c r="Q181" s="167"/>
      <c r="R181" s="169"/>
      <c r="T181" s="170"/>
      <c r="U181" s="167"/>
      <c r="V181" s="167"/>
      <c r="W181" s="167"/>
      <c r="X181" s="167"/>
      <c r="Y181" s="167"/>
      <c r="Z181" s="167"/>
      <c r="AA181" s="171"/>
      <c r="AT181" s="172" t="s">
        <v>142</v>
      </c>
      <c r="AU181" s="172" t="s">
        <v>101</v>
      </c>
      <c r="AV181" s="12" t="s">
        <v>78</v>
      </c>
      <c r="AW181" s="12" t="s">
        <v>28</v>
      </c>
      <c r="AX181" s="12" t="s">
        <v>70</v>
      </c>
      <c r="AY181" s="172" t="s">
        <v>134</v>
      </c>
    </row>
    <row r="182" spans="2:51" s="10" customFormat="1" ht="16.5" customHeight="1">
      <c r="B182" s="150"/>
      <c r="C182" s="151"/>
      <c r="D182" s="151"/>
      <c r="E182" s="152" t="s">
        <v>5</v>
      </c>
      <c r="F182" s="219" t="s">
        <v>234</v>
      </c>
      <c r="G182" s="220"/>
      <c r="H182" s="220"/>
      <c r="I182" s="220"/>
      <c r="J182" s="151"/>
      <c r="K182" s="153">
        <v>5.4</v>
      </c>
      <c r="L182" s="151"/>
      <c r="M182" s="151"/>
      <c r="N182" s="151"/>
      <c r="O182" s="151"/>
      <c r="P182" s="151"/>
      <c r="Q182" s="151"/>
      <c r="R182" s="154"/>
      <c r="T182" s="155"/>
      <c r="U182" s="151"/>
      <c r="V182" s="151"/>
      <c r="W182" s="151"/>
      <c r="X182" s="151"/>
      <c r="Y182" s="151"/>
      <c r="Z182" s="151"/>
      <c r="AA182" s="156"/>
      <c r="AT182" s="157" t="s">
        <v>142</v>
      </c>
      <c r="AU182" s="157" t="s">
        <v>101</v>
      </c>
      <c r="AV182" s="10" t="s">
        <v>101</v>
      </c>
      <c r="AW182" s="10" t="s">
        <v>28</v>
      </c>
      <c r="AX182" s="10" t="s">
        <v>70</v>
      </c>
      <c r="AY182" s="157" t="s">
        <v>134</v>
      </c>
    </row>
    <row r="183" spans="2:51" s="12" customFormat="1" ht="16.5" customHeight="1">
      <c r="B183" s="166"/>
      <c r="C183" s="167"/>
      <c r="D183" s="167"/>
      <c r="E183" s="168" t="s">
        <v>5</v>
      </c>
      <c r="F183" s="233" t="s">
        <v>235</v>
      </c>
      <c r="G183" s="234"/>
      <c r="H183" s="234"/>
      <c r="I183" s="234"/>
      <c r="J183" s="167"/>
      <c r="K183" s="168" t="s">
        <v>5</v>
      </c>
      <c r="L183" s="167"/>
      <c r="M183" s="167"/>
      <c r="N183" s="167"/>
      <c r="O183" s="167"/>
      <c r="P183" s="167"/>
      <c r="Q183" s="167"/>
      <c r="R183" s="169"/>
      <c r="T183" s="170"/>
      <c r="U183" s="167"/>
      <c r="V183" s="167"/>
      <c r="W183" s="167"/>
      <c r="X183" s="167"/>
      <c r="Y183" s="167"/>
      <c r="Z183" s="167"/>
      <c r="AA183" s="171"/>
      <c r="AT183" s="172" t="s">
        <v>142</v>
      </c>
      <c r="AU183" s="172" t="s">
        <v>101</v>
      </c>
      <c r="AV183" s="12" t="s">
        <v>78</v>
      </c>
      <c r="AW183" s="12" t="s">
        <v>28</v>
      </c>
      <c r="AX183" s="12" t="s">
        <v>70</v>
      </c>
      <c r="AY183" s="172" t="s">
        <v>134</v>
      </c>
    </row>
    <row r="184" spans="2:51" s="10" customFormat="1" ht="16.5" customHeight="1">
      <c r="B184" s="150"/>
      <c r="C184" s="151"/>
      <c r="D184" s="151"/>
      <c r="E184" s="152" t="s">
        <v>5</v>
      </c>
      <c r="F184" s="219" t="s">
        <v>236</v>
      </c>
      <c r="G184" s="220"/>
      <c r="H184" s="220"/>
      <c r="I184" s="220"/>
      <c r="J184" s="151"/>
      <c r="K184" s="153">
        <v>7.2</v>
      </c>
      <c r="L184" s="151"/>
      <c r="M184" s="151"/>
      <c r="N184" s="151"/>
      <c r="O184" s="151"/>
      <c r="P184" s="151"/>
      <c r="Q184" s="151"/>
      <c r="R184" s="154"/>
      <c r="T184" s="155"/>
      <c r="U184" s="151"/>
      <c r="V184" s="151"/>
      <c r="W184" s="151"/>
      <c r="X184" s="151"/>
      <c r="Y184" s="151"/>
      <c r="Z184" s="151"/>
      <c r="AA184" s="156"/>
      <c r="AT184" s="157" t="s">
        <v>142</v>
      </c>
      <c r="AU184" s="157" t="s">
        <v>101</v>
      </c>
      <c r="AV184" s="10" t="s">
        <v>101</v>
      </c>
      <c r="AW184" s="10" t="s">
        <v>28</v>
      </c>
      <c r="AX184" s="10" t="s">
        <v>70</v>
      </c>
      <c r="AY184" s="157" t="s">
        <v>134</v>
      </c>
    </row>
    <row r="185" spans="2:51" s="11" customFormat="1" ht="16.5" customHeight="1">
      <c r="B185" s="158"/>
      <c r="C185" s="159"/>
      <c r="D185" s="159"/>
      <c r="E185" s="160" t="s">
        <v>5</v>
      </c>
      <c r="F185" s="217" t="s">
        <v>143</v>
      </c>
      <c r="G185" s="218"/>
      <c r="H185" s="218"/>
      <c r="I185" s="218"/>
      <c r="J185" s="159"/>
      <c r="K185" s="161">
        <v>13.644</v>
      </c>
      <c r="L185" s="159"/>
      <c r="M185" s="159"/>
      <c r="N185" s="159"/>
      <c r="O185" s="159"/>
      <c r="P185" s="159"/>
      <c r="Q185" s="159"/>
      <c r="R185" s="162"/>
      <c r="T185" s="163"/>
      <c r="U185" s="159"/>
      <c r="V185" s="159"/>
      <c r="W185" s="159"/>
      <c r="X185" s="159"/>
      <c r="Y185" s="159"/>
      <c r="Z185" s="159"/>
      <c r="AA185" s="164"/>
      <c r="AT185" s="165" t="s">
        <v>142</v>
      </c>
      <c r="AU185" s="165" t="s">
        <v>101</v>
      </c>
      <c r="AV185" s="11" t="s">
        <v>139</v>
      </c>
      <c r="AW185" s="11" t="s">
        <v>28</v>
      </c>
      <c r="AX185" s="11" t="s">
        <v>78</v>
      </c>
      <c r="AY185" s="165" t="s">
        <v>134</v>
      </c>
    </row>
    <row r="186" spans="2:65" s="1" customFormat="1" ht="16.5" customHeight="1">
      <c r="B186" s="140"/>
      <c r="C186" s="141" t="s">
        <v>237</v>
      </c>
      <c r="D186" s="141" t="s">
        <v>135</v>
      </c>
      <c r="E186" s="142" t="s">
        <v>238</v>
      </c>
      <c r="F186" s="221" t="s">
        <v>239</v>
      </c>
      <c r="G186" s="221"/>
      <c r="H186" s="221"/>
      <c r="I186" s="221"/>
      <c r="J186" s="143" t="s">
        <v>138</v>
      </c>
      <c r="K186" s="144">
        <v>5.568</v>
      </c>
      <c r="L186" s="222"/>
      <c r="M186" s="222"/>
      <c r="N186" s="222">
        <f>ROUND(L186*K186,2)</f>
        <v>0</v>
      </c>
      <c r="O186" s="222"/>
      <c r="P186" s="222"/>
      <c r="Q186" s="222"/>
      <c r="R186" s="145"/>
      <c r="T186" s="146" t="s">
        <v>5</v>
      </c>
      <c r="U186" s="43" t="s">
        <v>35</v>
      </c>
      <c r="V186" s="147">
        <v>0.584</v>
      </c>
      <c r="W186" s="147">
        <f>V186*K186</f>
        <v>3.2517119999999995</v>
      </c>
      <c r="X186" s="147">
        <v>2.25634</v>
      </c>
      <c r="Y186" s="147">
        <f>X186*K186</f>
        <v>12.563301119999998</v>
      </c>
      <c r="Z186" s="147">
        <v>0</v>
      </c>
      <c r="AA186" s="148">
        <f>Z186*K186</f>
        <v>0</v>
      </c>
      <c r="AR186" s="21" t="s">
        <v>139</v>
      </c>
      <c r="AT186" s="21" t="s">
        <v>135</v>
      </c>
      <c r="AU186" s="21" t="s">
        <v>101</v>
      </c>
      <c r="AY186" s="21" t="s">
        <v>134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1" t="s">
        <v>78</v>
      </c>
      <c r="BK186" s="149">
        <f>ROUND(L186*K186,2)</f>
        <v>0</v>
      </c>
      <c r="BL186" s="21" t="s">
        <v>139</v>
      </c>
      <c r="BM186" s="21" t="s">
        <v>240</v>
      </c>
    </row>
    <row r="187" spans="2:51" s="12" customFormat="1" ht="16.5" customHeight="1">
      <c r="B187" s="166"/>
      <c r="C187" s="167"/>
      <c r="D187" s="167"/>
      <c r="E187" s="168" t="s">
        <v>5</v>
      </c>
      <c r="F187" s="227" t="s">
        <v>151</v>
      </c>
      <c r="G187" s="228"/>
      <c r="H187" s="228"/>
      <c r="I187" s="228"/>
      <c r="J187" s="167"/>
      <c r="K187" s="168" t="s">
        <v>5</v>
      </c>
      <c r="L187" s="167"/>
      <c r="M187" s="167"/>
      <c r="N187" s="167"/>
      <c r="O187" s="167"/>
      <c r="P187" s="167"/>
      <c r="Q187" s="167"/>
      <c r="R187" s="169"/>
      <c r="T187" s="170"/>
      <c r="U187" s="167"/>
      <c r="V187" s="167"/>
      <c r="W187" s="167"/>
      <c r="X187" s="167"/>
      <c r="Y187" s="167"/>
      <c r="Z187" s="167"/>
      <c r="AA187" s="171"/>
      <c r="AT187" s="172" t="s">
        <v>142</v>
      </c>
      <c r="AU187" s="172" t="s">
        <v>101</v>
      </c>
      <c r="AV187" s="12" t="s">
        <v>78</v>
      </c>
      <c r="AW187" s="12" t="s">
        <v>28</v>
      </c>
      <c r="AX187" s="12" t="s">
        <v>70</v>
      </c>
      <c r="AY187" s="172" t="s">
        <v>134</v>
      </c>
    </row>
    <row r="188" spans="2:51" s="10" customFormat="1" ht="16.5" customHeight="1">
      <c r="B188" s="150"/>
      <c r="C188" s="151"/>
      <c r="D188" s="151"/>
      <c r="E188" s="152" t="s">
        <v>5</v>
      </c>
      <c r="F188" s="219" t="s">
        <v>241</v>
      </c>
      <c r="G188" s="220"/>
      <c r="H188" s="220"/>
      <c r="I188" s="220"/>
      <c r="J188" s="151"/>
      <c r="K188" s="153">
        <v>5.568</v>
      </c>
      <c r="L188" s="151"/>
      <c r="M188" s="151"/>
      <c r="N188" s="151"/>
      <c r="O188" s="151"/>
      <c r="P188" s="151"/>
      <c r="Q188" s="151"/>
      <c r="R188" s="154"/>
      <c r="T188" s="155"/>
      <c r="U188" s="151"/>
      <c r="V188" s="151"/>
      <c r="W188" s="151"/>
      <c r="X188" s="151"/>
      <c r="Y188" s="151"/>
      <c r="Z188" s="151"/>
      <c r="AA188" s="156"/>
      <c r="AT188" s="157" t="s">
        <v>142</v>
      </c>
      <c r="AU188" s="157" t="s">
        <v>101</v>
      </c>
      <c r="AV188" s="10" t="s">
        <v>101</v>
      </c>
      <c r="AW188" s="10" t="s">
        <v>28</v>
      </c>
      <c r="AX188" s="10" t="s">
        <v>70</v>
      </c>
      <c r="AY188" s="157" t="s">
        <v>134</v>
      </c>
    </row>
    <row r="189" spans="2:51" s="11" customFormat="1" ht="16.5" customHeight="1">
      <c r="B189" s="158"/>
      <c r="C189" s="159"/>
      <c r="D189" s="159"/>
      <c r="E189" s="160" t="s">
        <v>5</v>
      </c>
      <c r="F189" s="217" t="s">
        <v>143</v>
      </c>
      <c r="G189" s="218"/>
      <c r="H189" s="218"/>
      <c r="I189" s="218"/>
      <c r="J189" s="159"/>
      <c r="K189" s="161">
        <v>5.568</v>
      </c>
      <c r="L189" s="159"/>
      <c r="M189" s="159"/>
      <c r="N189" s="159"/>
      <c r="O189" s="159"/>
      <c r="P189" s="159"/>
      <c r="Q189" s="159"/>
      <c r="R189" s="162"/>
      <c r="T189" s="163"/>
      <c r="U189" s="159"/>
      <c r="V189" s="159"/>
      <c r="W189" s="159"/>
      <c r="X189" s="159"/>
      <c r="Y189" s="159"/>
      <c r="Z189" s="159"/>
      <c r="AA189" s="164"/>
      <c r="AT189" s="165" t="s">
        <v>142</v>
      </c>
      <c r="AU189" s="165" t="s">
        <v>101</v>
      </c>
      <c r="AV189" s="11" t="s">
        <v>139</v>
      </c>
      <c r="AW189" s="11" t="s">
        <v>28</v>
      </c>
      <c r="AX189" s="11" t="s">
        <v>78</v>
      </c>
      <c r="AY189" s="165" t="s">
        <v>134</v>
      </c>
    </row>
    <row r="190" spans="2:65" s="1" customFormat="1" ht="16.5" customHeight="1">
      <c r="B190" s="140"/>
      <c r="C190" s="141" t="s">
        <v>10</v>
      </c>
      <c r="D190" s="141" t="s">
        <v>135</v>
      </c>
      <c r="E190" s="142" t="s">
        <v>242</v>
      </c>
      <c r="F190" s="221" t="s">
        <v>243</v>
      </c>
      <c r="G190" s="221"/>
      <c r="H190" s="221"/>
      <c r="I190" s="221"/>
      <c r="J190" s="143" t="s">
        <v>198</v>
      </c>
      <c r="K190" s="144">
        <v>40.6</v>
      </c>
      <c r="L190" s="222"/>
      <c r="M190" s="222"/>
      <c r="N190" s="222">
        <f>ROUND(L190*K190,2)</f>
        <v>0</v>
      </c>
      <c r="O190" s="222"/>
      <c r="P190" s="222"/>
      <c r="Q190" s="222"/>
      <c r="R190" s="145"/>
      <c r="T190" s="146" t="s">
        <v>5</v>
      </c>
      <c r="U190" s="43" t="s">
        <v>35</v>
      </c>
      <c r="V190" s="147">
        <v>0.274</v>
      </c>
      <c r="W190" s="147">
        <f>V190*K190</f>
        <v>11.124400000000001</v>
      </c>
      <c r="X190" s="147">
        <v>0.00264</v>
      </c>
      <c r="Y190" s="147">
        <f>X190*K190</f>
        <v>0.107184</v>
      </c>
      <c r="Z190" s="147">
        <v>0</v>
      </c>
      <c r="AA190" s="148">
        <f>Z190*K190</f>
        <v>0</v>
      </c>
      <c r="AR190" s="21" t="s">
        <v>139</v>
      </c>
      <c r="AT190" s="21" t="s">
        <v>135</v>
      </c>
      <c r="AU190" s="21" t="s">
        <v>101</v>
      </c>
      <c r="AY190" s="21" t="s">
        <v>134</v>
      </c>
      <c r="BE190" s="149">
        <f>IF(U190="základní",N190,0)</f>
        <v>0</v>
      </c>
      <c r="BF190" s="149">
        <f>IF(U190="snížená",N190,0)</f>
        <v>0</v>
      </c>
      <c r="BG190" s="149">
        <f>IF(U190="zákl. přenesená",N190,0)</f>
        <v>0</v>
      </c>
      <c r="BH190" s="149">
        <f>IF(U190="sníž. přenesená",N190,0)</f>
        <v>0</v>
      </c>
      <c r="BI190" s="149">
        <f>IF(U190="nulová",N190,0)</f>
        <v>0</v>
      </c>
      <c r="BJ190" s="21" t="s">
        <v>78</v>
      </c>
      <c r="BK190" s="149">
        <f>ROUND(L190*K190,2)</f>
        <v>0</v>
      </c>
      <c r="BL190" s="21" t="s">
        <v>139</v>
      </c>
      <c r="BM190" s="21" t="s">
        <v>244</v>
      </c>
    </row>
    <row r="191" spans="2:51" s="12" customFormat="1" ht="16.5" customHeight="1">
      <c r="B191" s="166"/>
      <c r="C191" s="167"/>
      <c r="D191" s="167"/>
      <c r="E191" s="168" t="s">
        <v>5</v>
      </c>
      <c r="F191" s="227" t="s">
        <v>151</v>
      </c>
      <c r="G191" s="228"/>
      <c r="H191" s="228"/>
      <c r="I191" s="228"/>
      <c r="J191" s="167"/>
      <c r="K191" s="168" t="s">
        <v>5</v>
      </c>
      <c r="L191" s="167"/>
      <c r="M191" s="167"/>
      <c r="N191" s="167"/>
      <c r="O191" s="167"/>
      <c r="P191" s="167"/>
      <c r="Q191" s="167"/>
      <c r="R191" s="169"/>
      <c r="T191" s="170"/>
      <c r="U191" s="167"/>
      <c r="V191" s="167"/>
      <c r="W191" s="167"/>
      <c r="X191" s="167"/>
      <c r="Y191" s="167"/>
      <c r="Z191" s="167"/>
      <c r="AA191" s="171"/>
      <c r="AT191" s="172" t="s">
        <v>142</v>
      </c>
      <c r="AU191" s="172" t="s">
        <v>101</v>
      </c>
      <c r="AV191" s="12" t="s">
        <v>78</v>
      </c>
      <c r="AW191" s="12" t="s">
        <v>28</v>
      </c>
      <c r="AX191" s="12" t="s">
        <v>70</v>
      </c>
      <c r="AY191" s="172" t="s">
        <v>134</v>
      </c>
    </row>
    <row r="192" spans="2:51" s="10" customFormat="1" ht="16.5" customHeight="1">
      <c r="B192" s="150"/>
      <c r="C192" s="151"/>
      <c r="D192" s="151"/>
      <c r="E192" s="152" t="s">
        <v>5</v>
      </c>
      <c r="F192" s="219" t="s">
        <v>245</v>
      </c>
      <c r="G192" s="220"/>
      <c r="H192" s="220"/>
      <c r="I192" s="220"/>
      <c r="J192" s="151"/>
      <c r="K192" s="153">
        <v>40.6</v>
      </c>
      <c r="L192" s="151"/>
      <c r="M192" s="151"/>
      <c r="N192" s="151"/>
      <c r="O192" s="151"/>
      <c r="P192" s="151"/>
      <c r="Q192" s="151"/>
      <c r="R192" s="154"/>
      <c r="T192" s="155"/>
      <c r="U192" s="151"/>
      <c r="V192" s="151"/>
      <c r="W192" s="151"/>
      <c r="X192" s="151"/>
      <c r="Y192" s="151"/>
      <c r="Z192" s="151"/>
      <c r="AA192" s="156"/>
      <c r="AT192" s="157" t="s">
        <v>142</v>
      </c>
      <c r="AU192" s="157" t="s">
        <v>101</v>
      </c>
      <c r="AV192" s="10" t="s">
        <v>101</v>
      </c>
      <c r="AW192" s="10" t="s">
        <v>28</v>
      </c>
      <c r="AX192" s="10" t="s">
        <v>70</v>
      </c>
      <c r="AY192" s="157" t="s">
        <v>134</v>
      </c>
    </row>
    <row r="193" spans="2:51" s="11" customFormat="1" ht="16.5" customHeight="1">
      <c r="B193" s="158"/>
      <c r="C193" s="159"/>
      <c r="D193" s="159"/>
      <c r="E193" s="160" t="s">
        <v>5</v>
      </c>
      <c r="F193" s="217" t="s">
        <v>143</v>
      </c>
      <c r="G193" s="218"/>
      <c r="H193" s="218"/>
      <c r="I193" s="218"/>
      <c r="J193" s="159"/>
      <c r="K193" s="161">
        <v>40.6</v>
      </c>
      <c r="L193" s="159"/>
      <c r="M193" s="159"/>
      <c r="N193" s="159"/>
      <c r="O193" s="159"/>
      <c r="P193" s="159"/>
      <c r="Q193" s="159"/>
      <c r="R193" s="162"/>
      <c r="T193" s="163"/>
      <c r="U193" s="159"/>
      <c r="V193" s="159"/>
      <c r="W193" s="159"/>
      <c r="X193" s="159"/>
      <c r="Y193" s="159"/>
      <c r="Z193" s="159"/>
      <c r="AA193" s="164"/>
      <c r="AT193" s="165" t="s">
        <v>142</v>
      </c>
      <c r="AU193" s="165" t="s">
        <v>101</v>
      </c>
      <c r="AV193" s="11" t="s">
        <v>139</v>
      </c>
      <c r="AW193" s="11" t="s">
        <v>28</v>
      </c>
      <c r="AX193" s="11" t="s">
        <v>78</v>
      </c>
      <c r="AY193" s="165" t="s">
        <v>134</v>
      </c>
    </row>
    <row r="194" spans="2:65" s="1" customFormat="1" ht="16.5" customHeight="1">
      <c r="B194" s="140"/>
      <c r="C194" s="141" t="s">
        <v>246</v>
      </c>
      <c r="D194" s="141" t="s">
        <v>135</v>
      </c>
      <c r="E194" s="142" t="s">
        <v>247</v>
      </c>
      <c r="F194" s="221" t="s">
        <v>248</v>
      </c>
      <c r="G194" s="221"/>
      <c r="H194" s="221"/>
      <c r="I194" s="221"/>
      <c r="J194" s="143" t="s">
        <v>198</v>
      </c>
      <c r="K194" s="144">
        <v>40.6</v>
      </c>
      <c r="L194" s="222"/>
      <c r="M194" s="222"/>
      <c r="N194" s="222">
        <f>ROUND(L194*K194,2)</f>
        <v>0</v>
      </c>
      <c r="O194" s="222"/>
      <c r="P194" s="222"/>
      <c r="Q194" s="222"/>
      <c r="R194" s="145"/>
      <c r="T194" s="146" t="s">
        <v>5</v>
      </c>
      <c r="U194" s="43" t="s">
        <v>35</v>
      </c>
      <c r="V194" s="147">
        <v>0.092</v>
      </c>
      <c r="W194" s="147">
        <f>V194*K194</f>
        <v>3.7352</v>
      </c>
      <c r="X194" s="147">
        <v>0</v>
      </c>
      <c r="Y194" s="147">
        <f>X194*K194</f>
        <v>0</v>
      </c>
      <c r="Z194" s="147">
        <v>0</v>
      </c>
      <c r="AA194" s="148">
        <f>Z194*K194</f>
        <v>0</v>
      </c>
      <c r="AR194" s="21" t="s">
        <v>139</v>
      </c>
      <c r="AT194" s="21" t="s">
        <v>135</v>
      </c>
      <c r="AU194" s="21" t="s">
        <v>101</v>
      </c>
      <c r="AY194" s="21" t="s">
        <v>134</v>
      </c>
      <c r="BE194" s="149">
        <f>IF(U194="základní",N194,0)</f>
        <v>0</v>
      </c>
      <c r="BF194" s="149">
        <f>IF(U194="snížená",N194,0)</f>
        <v>0</v>
      </c>
      <c r="BG194" s="149">
        <f>IF(U194="zákl. přenesená",N194,0)</f>
        <v>0</v>
      </c>
      <c r="BH194" s="149">
        <f>IF(U194="sníž. přenesená",N194,0)</f>
        <v>0</v>
      </c>
      <c r="BI194" s="149">
        <f>IF(U194="nulová",N194,0)</f>
        <v>0</v>
      </c>
      <c r="BJ194" s="21" t="s">
        <v>78</v>
      </c>
      <c r="BK194" s="149">
        <f>ROUND(L194*K194,2)</f>
        <v>0</v>
      </c>
      <c r="BL194" s="21" t="s">
        <v>139</v>
      </c>
      <c r="BM194" s="21" t="s">
        <v>249</v>
      </c>
    </row>
    <row r="195" spans="2:63" s="9" customFormat="1" ht="29.85" customHeight="1">
      <c r="B195" s="129"/>
      <c r="C195" s="130"/>
      <c r="D195" s="139" t="s">
        <v>115</v>
      </c>
      <c r="E195" s="139"/>
      <c r="F195" s="139"/>
      <c r="G195" s="139"/>
      <c r="H195" s="139"/>
      <c r="I195" s="139"/>
      <c r="J195" s="139"/>
      <c r="K195" s="139"/>
      <c r="L195" s="139"/>
      <c r="M195" s="139"/>
      <c r="N195" s="231">
        <f>BK195</f>
        <v>0</v>
      </c>
      <c r="O195" s="232"/>
      <c r="P195" s="232"/>
      <c r="Q195" s="232"/>
      <c r="R195" s="132"/>
      <c r="T195" s="133"/>
      <c r="U195" s="130"/>
      <c r="V195" s="130"/>
      <c r="W195" s="134">
        <f>SUM(W196:W208)</f>
        <v>153.40550000000002</v>
      </c>
      <c r="X195" s="130"/>
      <c r="Y195" s="134">
        <f>SUM(Y196:Y208)</f>
        <v>573.8064199999999</v>
      </c>
      <c r="Z195" s="130"/>
      <c r="AA195" s="135">
        <f>SUM(AA196:AA208)</f>
        <v>0</v>
      </c>
      <c r="AR195" s="136" t="s">
        <v>78</v>
      </c>
      <c r="AT195" s="137" t="s">
        <v>69</v>
      </c>
      <c r="AU195" s="137" t="s">
        <v>78</v>
      </c>
      <c r="AY195" s="136" t="s">
        <v>134</v>
      </c>
      <c r="BK195" s="138">
        <f>SUM(BK196:BK208)</f>
        <v>0</v>
      </c>
    </row>
    <row r="196" spans="2:65" s="1" customFormat="1" ht="25.5" customHeight="1">
      <c r="B196" s="140"/>
      <c r="C196" s="141" t="s">
        <v>250</v>
      </c>
      <c r="D196" s="141" t="s">
        <v>135</v>
      </c>
      <c r="E196" s="142" t="s">
        <v>251</v>
      </c>
      <c r="F196" s="221" t="s">
        <v>252</v>
      </c>
      <c r="G196" s="221"/>
      <c r="H196" s="221"/>
      <c r="I196" s="221"/>
      <c r="J196" s="143" t="s">
        <v>198</v>
      </c>
      <c r="K196" s="144">
        <v>800</v>
      </c>
      <c r="L196" s="222"/>
      <c r="M196" s="222"/>
      <c r="N196" s="222">
        <f>ROUND(L196*K196,2)</f>
        <v>0</v>
      </c>
      <c r="O196" s="222"/>
      <c r="P196" s="222"/>
      <c r="Q196" s="222"/>
      <c r="R196" s="145"/>
      <c r="T196" s="146" t="s">
        <v>5</v>
      </c>
      <c r="U196" s="43" t="s">
        <v>35</v>
      </c>
      <c r="V196" s="147">
        <v>0.015</v>
      </c>
      <c r="W196" s="147">
        <f>V196*K196</f>
        <v>12</v>
      </c>
      <c r="X196" s="147">
        <v>0.22264</v>
      </c>
      <c r="Y196" s="147">
        <f>X196*K196</f>
        <v>178.112</v>
      </c>
      <c r="Z196" s="147">
        <v>0</v>
      </c>
      <c r="AA196" s="148">
        <f>Z196*K196</f>
        <v>0</v>
      </c>
      <c r="AR196" s="21" t="s">
        <v>139</v>
      </c>
      <c r="AT196" s="21" t="s">
        <v>135</v>
      </c>
      <c r="AU196" s="21" t="s">
        <v>101</v>
      </c>
      <c r="AY196" s="21" t="s">
        <v>134</v>
      </c>
      <c r="BE196" s="149">
        <f>IF(U196="základní",N196,0)</f>
        <v>0</v>
      </c>
      <c r="BF196" s="149">
        <f>IF(U196="snížená",N196,0)</f>
        <v>0</v>
      </c>
      <c r="BG196" s="149">
        <f>IF(U196="zákl. přenesená",N196,0)</f>
        <v>0</v>
      </c>
      <c r="BH196" s="149">
        <f>IF(U196="sníž. přenesená",N196,0)</f>
        <v>0</v>
      </c>
      <c r="BI196" s="149">
        <f>IF(U196="nulová",N196,0)</f>
        <v>0</v>
      </c>
      <c r="BJ196" s="21" t="s">
        <v>78</v>
      </c>
      <c r="BK196" s="149">
        <f>ROUND(L196*K196,2)</f>
        <v>0</v>
      </c>
      <c r="BL196" s="21" t="s">
        <v>139</v>
      </c>
      <c r="BM196" s="21" t="s">
        <v>253</v>
      </c>
    </row>
    <row r="197" spans="2:51" s="10" customFormat="1" ht="16.5" customHeight="1">
      <c r="B197" s="150"/>
      <c r="C197" s="151"/>
      <c r="D197" s="151"/>
      <c r="E197" s="152" t="s">
        <v>5</v>
      </c>
      <c r="F197" s="223" t="s">
        <v>254</v>
      </c>
      <c r="G197" s="224"/>
      <c r="H197" s="224"/>
      <c r="I197" s="224"/>
      <c r="J197" s="151"/>
      <c r="K197" s="153">
        <v>800</v>
      </c>
      <c r="L197" s="151"/>
      <c r="M197" s="151"/>
      <c r="N197" s="151"/>
      <c r="O197" s="151"/>
      <c r="P197" s="151"/>
      <c r="Q197" s="151"/>
      <c r="R197" s="154"/>
      <c r="T197" s="155"/>
      <c r="U197" s="151"/>
      <c r="V197" s="151"/>
      <c r="W197" s="151"/>
      <c r="X197" s="151"/>
      <c r="Y197" s="151"/>
      <c r="Z197" s="151"/>
      <c r="AA197" s="156"/>
      <c r="AT197" s="157" t="s">
        <v>142</v>
      </c>
      <c r="AU197" s="157" t="s">
        <v>101</v>
      </c>
      <c r="AV197" s="10" t="s">
        <v>101</v>
      </c>
      <c r="AW197" s="10" t="s">
        <v>28</v>
      </c>
      <c r="AX197" s="10" t="s">
        <v>70</v>
      </c>
      <c r="AY197" s="157" t="s">
        <v>134</v>
      </c>
    </row>
    <row r="198" spans="2:51" s="11" customFormat="1" ht="16.5" customHeight="1">
      <c r="B198" s="158"/>
      <c r="C198" s="159"/>
      <c r="D198" s="159"/>
      <c r="E198" s="160" t="s">
        <v>5</v>
      </c>
      <c r="F198" s="217" t="s">
        <v>143</v>
      </c>
      <c r="G198" s="218"/>
      <c r="H198" s="218"/>
      <c r="I198" s="218"/>
      <c r="J198" s="159"/>
      <c r="K198" s="161">
        <v>800</v>
      </c>
      <c r="L198" s="159"/>
      <c r="M198" s="159"/>
      <c r="N198" s="159"/>
      <c r="O198" s="159"/>
      <c r="P198" s="159"/>
      <c r="Q198" s="159"/>
      <c r="R198" s="162"/>
      <c r="T198" s="163"/>
      <c r="U198" s="159"/>
      <c r="V198" s="159"/>
      <c r="W198" s="159"/>
      <c r="X198" s="159"/>
      <c r="Y198" s="159"/>
      <c r="Z198" s="159"/>
      <c r="AA198" s="164"/>
      <c r="AT198" s="165" t="s">
        <v>142</v>
      </c>
      <c r="AU198" s="165" t="s">
        <v>101</v>
      </c>
      <c r="AV198" s="11" t="s">
        <v>139</v>
      </c>
      <c r="AW198" s="11" t="s">
        <v>28</v>
      </c>
      <c r="AX198" s="11" t="s">
        <v>78</v>
      </c>
      <c r="AY198" s="165" t="s">
        <v>134</v>
      </c>
    </row>
    <row r="199" spans="2:65" s="1" customFormat="1" ht="16.5" customHeight="1">
      <c r="B199" s="140"/>
      <c r="C199" s="141" t="s">
        <v>255</v>
      </c>
      <c r="D199" s="141" t="s">
        <v>135</v>
      </c>
      <c r="E199" s="142" t="s">
        <v>256</v>
      </c>
      <c r="F199" s="221" t="s">
        <v>257</v>
      </c>
      <c r="G199" s="221"/>
      <c r="H199" s="221"/>
      <c r="I199" s="221"/>
      <c r="J199" s="143" t="s">
        <v>198</v>
      </c>
      <c r="K199" s="144">
        <v>193.5</v>
      </c>
      <c r="L199" s="222"/>
      <c r="M199" s="222"/>
      <c r="N199" s="222">
        <f>ROUND(L199*K199,2)</f>
        <v>0</v>
      </c>
      <c r="O199" s="222"/>
      <c r="P199" s="222"/>
      <c r="Q199" s="222"/>
      <c r="R199" s="145"/>
      <c r="T199" s="146" t="s">
        <v>5</v>
      </c>
      <c r="U199" s="43" t="s">
        <v>35</v>
      </c>
      <c r="V199" s="147">
        <v>0.023</v>
      </c>
      <c r="W199" s="147">
        <f>V199*K199</f>
        <v>4.4505</v>
      </c>
      <c r="X199" s="147">
        <v>0.18907</v>
      </c>
      <c r="Y199" s="147">
        <f>X199*K199</f>
        <v>36.585045</v>
      </c>
      <c r="Z199" s="147">
        <v>0</v>
      </c>
      <c r="AA199" s="148">
        <f>Z199*K199</f>
        <v>0</v>
      </c>
      <c r="AR199" s="21" t="s">
        <v>139</v>
      </c>
      <c r="AT199" s="21" t="s">
        <v>135</v>
      </c>
      <c r="AU199" s="21" t="s">
        <v>101</v>
      </c>
      <c r="AY199" s="21" t="s">
        <v>134</v>
      </c>
      <c r="BE199" s="149">
        <f>IF(U199="základní",N199,0)</f>
        <v>0</v>
      </c>
      <c r="BF199" s="149">
        <f>IF(U199="snížená",N199,0)</f>
        <v>0</v>
      </c>
      <c r="BG199" s="149">
        <f>IF(U199="zákl. přenesená",N199,0)</f>
        <v>0</v>
      </c>
      <c r="BH199" s="149">
        <f>IF(U199="sníž. přenesená",N199,0)</f>
        <v>0</v>
      </c>
      <c r="BI199" s="149">
        <f>IF(U199="nulová",N199,0)</f>
        <v>0</v>
      </c>
      <c r="BJ199" s="21" t="s">
        <v>78</v>
      </c>
      <c r="BK199" s="149">
        <f>ROUND(L199*K199,2)</f>
        <v>0</v>
      </c>
      <c r="BL199" s="21" t="s">
        <v>139</v>
      </c>
      <c r="BM199" s="21" t="s">
        <v>258</v>
      </c>
    </row>
    <row r="200" spans="2:51" s="12" customFormat="1" ht="16.5" customHeight="1">
      <c r="B200" s="166"/>
      <c r="C200" s="167"/>
      <c r="D200" s="167"/>
      <c r="E200" s="168" t="s">
        <v>5</v>
      </c>
      <c r="F200" s="227" t="s">
        <v>259</v>
      </c>
      <c r="G200" s="228"/>
      <c r="H200" s="228"/>
      <c r="I200" s="228"/>
      <c r="J200" s="167"/>
      <c r="K200" s="168" t="s">
        <v>5</v>
      </c>
      <c r="L200" s="167"/>
      <c r="M200" s="167"/>
      <c r="N200" s="167"/>
      <c r="O200" s="167"/>
      <c r="P200" s="167"/>
      <c r="Q200" s="167"/>
      <c r="R200" s="169"/>
      <c r="T200" s="170"/>
      <c r="U200" s="167"/>
      <c r="V200" s="167"/>
      <c r="W200" s="167"/>
      <c r="X200" s="167"/>
      <c r="Y200" s="167"/>
      <c r="Z200" s="167"/>
      <c r="AA200" s="171"/>
      <c r="AT200" s="172" t="s">
        <v>142</v>
      </c>
      <c r="AU200" s="172" t="s">
        <v>101</v>
      </c>
      <c r="AV200" s="12" t="s">
        <v>78</v>
      </c>
      <c r="AW200" s="12" t="s">
        <v>28</v>
      </c>
      <c r="AX200" s="12" t="s">
        <v>70</v>
      </c>
      <c r="AY200" s="172" t="s">
        <v>134</v>
      </c>
    </row>
    <row r="201" spans="2:51" s="10" customFormat="1" ht="16.5" customHeight="1">
      <c r="B201" s="150"/>
      <c r="C201" s="151"/>
      <c r="D201" s="151"/>
      <c r="E201" s="152" t="s">
        <v>5</v>
      </c>
      <c r="F201" s="219" t="s">
        <v>260</v>
      </c>
      <c r="G201" s="220"/>
      <c r="H201" s="220"/>
      <c r="I201" s="220"/>
      <c r="J201" s="151"/>
      <c r="K201" s="153">
        <v>193.5</v>
      </c>
      <c r="L201" s="151"/>
      <c r="M201" s="151"/>
      <c r="N201" s="151"/>
      <c r="O201" s="151"/>
      <c r="P201" s="151"/>
      <c r="Q201" s="151"/>
      <c r="R201" s="154"/>
      <c r="T201" s="155"/>
      <c r="U201" s="151"/>
      <c r="V201" s="151"/>
      <c r="W201" s="151"/>
      <c r="X201" s="151"/>
      <c r="Y201" s="151"/>
      <c r="Z201" s="151"/>
      <c r="AA201" s="156"/>
      <c r="AT201" s="157" t="s">
        <v>142</v>
      </c>
      <c r="AU201" s="157" t="s">
        <v>101</v>
      </c>
      <c r="AV201" s="10" t="s">
        <v>101</v>
      </c>
      <c r="AW201" s="10" t="s">
        <v>28</v>
      </c>
      <c r="AX201" s="10" t="s">
        <v>70</v>
      </c>
      <c r="AY201" s="157" t="s">
        <v>134</v>
      </c>
    </row>
    <row r="202" spans="2:51" s="11" customFormat="1" ht="16.5" customHeight="1">
      <c r="B202" s="158"/>
      <c r="C202" s="159"/>
      <c r="D202" s="159"/>
      <c r="E202" s="160" t="s">
        <v>5</v>
      </c>
      <c r="F202" s="217" t="s">
        <v>143</v>
      </c>
      <c r="G202" s="218"/>
      <c r="H202" s="218"/>
      <c r="I202" s="218"/>
      <c r="J202" s="159"/>
      <c r="K202" s="161">
        <v>193.5</v>
      </c>
      <c r="L202" s="159"/>
      <c r="M202" s="159"/>
      <c r="N202" s="159"/>
      <c r="O202" s="159"/>
      <c r="P202" s="159"/>
      <c r="Q202" s="159"/>
      <c r="R202" s="162"/>
      <c r="T202" s="163"/>
      <c r="U202" s="159"/>
      <c r="V202" s="159"/>
      <c r="W202" s="159"/>
      <c r="X202" s="159"/>
      <c r="Y202" s="159"/>
      <c r="Z202" s="159"/>
      <c r="AA202" s="164"/>
      <c r="AT202" s="165" t="s">
        <v>142</v>
      </c>
      <c r="AU202" s="165" t="s">
        <v>101</v>
      </c>
      <c r="AV202" s="11" t="s">
        <v>139</v>
      </c>
      <c r="AW202" s="11" t="s">
        <v>28</v>
      </c>
      <c r="AX202" s="11" t="s">
        <v>78</v>
      </c>
      <c r="AY202" s="165" t="s">
        <v>134</v>
      </c>
    </row>
    <row r="203" spans="2:65" s="1" customFormat="1" ht="25.5" customHeight="1">
      <c r="B203" s="140"/>
      <c r="C203" s="141" t="s">
        <v>261</v>
      </c>
      <c r="D203" s="141" t="s">
        <v>135</v>
      </c>
      <c r="E203" s="142" t="s">
        <v>262</v>
      </c>
      <c r="F203" s="221" t="s">
        <v>263</v>
      </c>
      <c r="G203" s="221"/>
      <c r="H203" s="221"/>
      <c r="I203" s="221"/>
      <c r="J203" s="143" t="s">
        <v>198</v>
      </c>
      <c r="K203" s="144">
        <v>800</v>
      </c>
      <c r="L203" s="222"/>
      <c r="M203" s="222"/>
      <c r="N203" s="222">
        <f>ROUND(L203*K203,2)</f>
        <v>0</v>
      </c>
      <c r="O203" s="222"/>
      <c r="P203" s="222"/>
      <c r="Q203" s="222"/>
      <c r="R203" s="145"/>
      <c r="T203" s="146" t="s">
        <v>5</v>
      </c>
      <c r="U203" s="43" t="s">
        <v>35</v>
      </c>
      <c r="V203" s="147">
        <v>0.029</v>
      </c>
      <c r="W203" s="147">
        <f>V203*K203</f>
        <v>23.200000000000003</v>
      </c>
      <c r="X203" s="147">
        <v>0.378</v>
      </c>
      <c r="Y203" s="147">
        <f>X203*K203</f>
        <v>302.4</v>
      </c>
      <c r="Z203" s="147">
        <v>0</v>
      </c>
      <c r="AA203" s="148">
        <f>Z203*K203</f>
        <v>0</v>
      </c>
      <c r="AR203" s="21" t="s">
        <v>139</v>
      </c>
      <c r="AT203" s="21" t="s">
        <v>135</v>
      </c>
      <c r="AU203" s="21" t="s">
        <v>101</v>
      </c>
      <c r="AY203" s="21" t="s">
        <v>134</v>
      </c>
      <c r="BE203" s="149">
        <f>IF(U203="základní",N203,0)</f>
        <v>0</v>
      </c>
      <c r="BF203" s="149">
        <f>IF(U203="snížená",N203,0)</f>
        <v>0</v>
      </c>
      <c r="BG203" s="149">
        <f>IF(U203="zákl. přenesená",N203,0)</f>
        <v>0</v>
      </c>
      <c r="BH203" s="149">
        <f>IF(U203="sníž. přenesená",N203,0)</f>
        <v>0</v>
      </c>
      <c r="BI203" s="149">
        <f>IF(U203="nulová",N203,0)</f>
        <v>0</v>
      </c>
      <c r="BJ203" s="21" t="s">
        <v>78</v>
      </c>
      <c r="BK203" s="149">
        <f>ROUND(L203*K203,2)</f>
        <v>0</v>
      </c>
      <c r="BL203" s="21" t="s">
        <v>139</v>
      </c>
      <c r="BM203" s="21" t="s">
        <v>264</v>
      </c>
    </row>
    <row r="204" spans="2:65" s="1" customFormat="1" ht="38.25" customHeight="1">
      <c r="B204" s="140"/>
      <c r="C204" s="141" t="s">
        <v>265</v>
      </c>
      <c r="D204" s="141" t="s">
        <v>135</v>
      </c>
      <c r="E204" s="142" t="s">
        <v>266</v>
      </c>
      <c r="F204" s="221" t="s">
        <v>267</v>
      </c>
      <c r="G204" s="221"/>
      <c r="H204" s="221"/>
      <c r="I204" s="221"/>
      <c r="J204" s="143" t="s">
        <v>198</v>
      </c>
      <c r="K204" s="144">
        <v>800</v>
      </c>
      <c r="L204" s="222"/>
      <c r="M204" s="222"/>
      <c r="N204" s="222">
        <f>ROUND(L204*K204,2)</f>
        <v>0</v>
      </c>
      <c r="O204" s="222"/>
      <c r="P204" s="222"/>
      <c r="Q204" s="222"/>
      <c r="R204" s="145"/>
      <c r="T204" s="146" t="s">
        <v>5</v>
      </c>
      <c r="U204" s="43" t="s">
        <v>35</v>
      </c>
      <c r="V204" s="147">
        <v>0.014</v>
      </c>
      <c r="W204" s="147">
        <f>V204*K204</f>
        <v>11.200000000000001</v>
      </c>
      <c r="X204" s="147">
        <v>0.021</v>
      </c>
      <c r="Y204" s="147">
        <f>X204*K204</f>
        <v>16.8</v>
      </c>
      <c r="Z204" s="147">
        <v>0</v>
      </c>
      <c r="AA204" s="148">
        <f>Z204*K204</f>
        <v>0</v>
      </c>
      <c r="AR204" s="21" t="s">
        <v>139</v>
      </c>
      <c r="AT204" s="21" t="s">
        <v>135</v>
      </c>
      <c r="AU204" s="21" t="s">
        <v>101</v>
      </c>
      <c r="AY204" s="21" t="s">
        <v>134</v>
      </c>
      <c r="BE204" s="149">
        <f>IF(U204="základní",N204,0)</f>
        <v>0</v>
      </c>
      <c r="BF204" s="149">
        <f>IF(U204="snížená",N204,0)</f>
        <v>0</v>
      </c>
      <c r="BG204" s="149">
        <f>IF(U204="zákl. přenesená",N204,0)</f>
        <v>0</v>
      </c>
      <c r="BH204" s="149">
        <f>IF(U204="sníž. přenesená",N204,0)</f>
        <v>0</v>
      </c>
      <c r="BI204" s="149">
        <f>IF(U204="nulová",N204,0)</f>
        <v>0</v>
      </c>
      <c r="BJ204" s="21" t="s">
        <v>78</v>
      </c>
      <c r="BK204" s="149">
        <f>ROUND(L204*K204,2)</f>
        <v>0</v>
      </c>
      <c r="BL204" s="21" t="s">
        <v>139</v>
      </c>
      <c r="BM204" s="21" t="s">
        <v>268</v>
      </c>
    </row>
    <row r="205" spans="2:51" s="10" customFormat="1" ht="16.5" customHeight="1">
      <c r="B205" s="150"/>
      <c r="C205" s="151"/>
      <c r="D205" s="151"/>
      <c r="E205" s="152" t="s">
        <v>5</v>
      </c>
      <c r="F205" s="223" t="s">
        <v>254</v>
      </c>
      <c r="G205" s="224"/>
      <c r="H205" s="224"/>
      <c r="I205" s="224"/>
      <c r="J205" s="151"/>
      <c r="K205" s="153">
        <v>800</v>
      </c>
      <c r="L205" s="151"/>
      <c r="M205" s="151"/>
      <c r="N205" s="151"/>
      <c r="O205" s="151"/>
      <c r="P205" s="151"/>
      <c r="Q205" s="151"/>
      <c r="R205" s="154"/>
      <c r="T205" s="155"/>
      <c r="U205" s="151"/>
      <c r="V205" s="151"/>
      <c r="W205" s="151"/>
      <c r="X205" s="151"/>
      <c r="Y205" s="151"/>
      <c r="Z205" s="151"/>
      <c r="AA205" s="156"/>
      <c r="AT205" s="157" t="s">
        <v>142</v>
      </c>
      <c r="AU205" s="157" t="s">
        <v>101</v>
      </c>
      <c r="AV205" s="10" t="s">
        <v>101</v>
      </c>
      <c r="AW205" s="10" t="s">
        <v>28</v>
      </c>
      <c r="AX205" s="10" t="s">
        <v>70</v>
      </c>
      <c r="AY205" s="157" t="s">
        <v>134</v>
      </c>
    </row>
    <row r="206" spans="2:51" s="11" customFormat="1" ht="16.5" customHeight="1">
      <c r="B206" s="158"/>
      <c r="C206" s="159"/>
      <c r="D206" s="159"/>
      <c r="E206" s="160" t="s">
        <v>5</v>
      </c>
      <c r="F206" s="217" t="s">
        <v>143</v>
      </c>
      <c r="G206" s="218"/>
      <c r="H206" s="218"/>
      <c r="I206" s="218"/>
      <c r="J206" s="159"/>
      <c r="K206" s="161">
        <v>800</v>
      </c>
      <c r="L206" s="159"/>
      <c r="M206" s="159"/>
      <c r="N206" s="159"/>
      <c r="O206" s="159"/>
      <c r="P206" s="159"/>
      <c r="Q206" s="159"/>
      <c r="R206" s="162"/>
      <c r="T206" s="163"/>
      <c r="U206" s="159"/>
      <c r="V206" s="159"/>
      <c r="W206" s="159"/>
      <c r="X206" s="159"/>
      <c r="Y206" s="159"/>
      <c r="Z206" s="159"/>
      <c r="AA206" s="164"/>
      <c r="AT206" s="165" t="s">
        <v>142</v>
      </c>
      <c r="AU206" s="165" t="s">
        <v>101</v>
      </c>
      <c r="AV206" s="11" t="s">
        <v>139</v>
      </c>
      <c r="AW206" s="11" t="s">
        <v>28</v>
      </c>
      <c r="AX206" s="11" t="s">
        <v>78</v>
      </c>
      <c r="AY206" s="165" t="s">
        <v>134</v>
      </c>
    </row>
    <row r="207" spans="2:65" s="1" customFormat="1" ht="25.5" customHeight="1">
      <c r="B207" s="140"/>
      <c r="C207" s="141" t="s">
        <v>269</v>
      </c>
      <c r="D207" s="141" t="s">
        <v>135</v>
      </c>
      <c r="E207" s="142" t="s">
        <v>270</v>
      </c>
      <c r="F207" s="221" t="s">
        <v>271</v>
      </c>
      <c r="G207" s="221"/>
      <c r="H207" s="221"/>
      <c r="I207" s="221"/>
      <c r="J207" s="143" t="s">
        <v>198</v>
      </c>
      <c r="K207" s="144">
        <v>193.5</v>
      </c>
      <c r="L207" s="222"/>
      <c r="M207" s="222"/>
      <c r="N207" s="222">
        <f>ROUND(L207*K207,2)</f>
        <v>0</v>
      </c>
      <c r="O207" s="222"/>
      <c r="P207" s="222"/>
      <c r="Q207" s="222"/>
      <c r="R207" s="145"/>
      <c r="T207" s="146" t="s">
        <v>5</v>
      </c>
      <c r="U207" s="43" t="s">
        <v>35</v>
      </c>
      <c r="V207" s="147">
        <v>0.53</v>
      </c>
      <c r="W207" s="147">
        <f>V207*K207</f>
        <v>102.555</v>
      </c>
      <c r="X207" s="147">
        <v>0.08425</v>
      </c>
      <c r="Y207" s="147">
        <f>X207*K207</f>
        <v>16.302375</v>
      </c>
      <c r="Z207" s="147">
        <v>0</v>
      </c>
      <c r="AA207" s="148">
        <f>Z207*K207</f>
        <v>0</v>
      </c>
      <c r="AR207" s="21" t="s">
        <v>139</v>
      </c>
      <c r="AT207" s="21" t="s">
        <v>135</v>
      </c>
      <c r="AU207" s="21" t="s">
        <v>101</v>
      </c>
      <c r="AY207" s="21" t="s">
        <v>134</v>
      </c>
      <c r="BE207" s="149">
        <f>IF(U207="základní",N207,0)</f>
        <v>0</v>
      </c>
      <c r="BF207" s="149">
        <f>IF(U207="snížená",N207,0)</f>
        <v>0</v>
      </c>
      <c r="BG207" s="149">
        <f>IF(U207="zákl. přenesená",N207,0)</f>
        <v>0</v>
      </c>
      <c r="BH207" s="149">
        <f>IF(U207="sníž. přenesená",N207,0)</f>
        <v>0</v>
      </c>
      <c r="BI207" s="149">
        <f>IF(U207="nulová",N207,0)</f>
        <v>0</v>
      </c>
      <c r="BJ207" s="21" t="s">
        <v>78</v>
      </c>
      <c r="BK207" s="149">
        <f>ROUND(L207*K207,2)</f>
        <v>0</v>
      </c>
      <c r="BL207" s="21" t="s">
        <v>139</v>
      </c>
      <c r="BM207" s="21" t="s">
        <v>272</v>
      </c>
    </row>
    <row r="208" spans="2:65" s="1" customFormat="1" ht="25.5" customHeight="1">
      <c r="B208" s="140"/>
      <c r="C208" s="173" t="s">
        <v>273</v>
      </c>
      <c r="D208" s="173" t="s">
        <v>211</v>
      </c>
      <c r="E208" s="174" t="s">
        <v>274</v>
      </c>
      <c r="F208" s="229" t="s">
        <v>275</v>
      </c>
      <c r="G208" s="229"/>
      <c r="H208" s="229"/>
      <c r="I208" s="229"/>
      <c r="J208" s="175" t="s">
        <v>198</v>
      </c>
      <c r="K208" s="176">
        <v>193.5</v>
      </c>
      <c r="L208" s="230"/>
      <c r="M208" s="230"/>
      <c r="N208" s="230">
        <f>ROUND(L208*K208,2)</f>
        <v>0</v>
      </c>
      <c r="O208" s="222"/>
      <c r="P208" s="222"/>
      <c r="Q208" s="222"/>
      <c r="R208" s="145"/>
      <c r="T208" s="146" t="s">
        <v>5</v>
      </c>
      <c r="U208" s="43" t="s">
        <v>35</v>
      </c>
      <c r="V208" s="147">
        <v>0</v>
      </c>
      <c r="W208" s="147">
        <f>V208*K208</f>
        <v>0</v>
      </c>
      <c r="X208" s="147">
        <v>0.122</v>
      </c>
      <c r="Y208" s="147">
        <f>X208*K208</f>
        <v>23.607</v>
      </c>
      <c r="Z208" s="147">
        <v>0</v>
      </c>
      <c r="AA208" s="148">
        <f>Z208*K208</f>
        <v>0</v>
      </c>
      <c r="AR208" s="21" t="s">
        <v>173</v>
      </c>
      <c r="AT208" s="21" t="s">
        <v>211</v>
      </c>
      <c r="AU208" s="21" t="s">
        <v>101</v>
      </c>
      <c r="AY208" s="21" t="s">
        <v>134</v>
      </c>
      <c r="BE208" s="149">
        <f>IF(U208="základní",N208,0)</f>
        <v>0</v>
      </c>
      <c r="BF208" s="149">
        <f>IF(U208="snížená",N208,0)</f>
        <v>0</v>
      </c>
      <c r="BG208" s="149">
        <f>IF(U208="zákl. přenesená",N208,0)</f>
        <v>0</v>
      </c>
      <c r="BH208" s="149">
        <f>IF(U208="sníž. přenesená",N208,0)</f>
        <v>0</v>
      </c>
      <c r="BI208" s="149">
        <f>IF(U208="nulová",N208,0)</f>
        <v>0</v>
      </c>
      <c r="BJ208" s="21" t="s">
        <v>78</v>
      </c>
      <c r="BK208" s="149">
        <f>ROUND(L208*K208,2)</f>
        <v>0</v>
      </c>
      <c r="BL208" s="21" t="s">
        <v>139</v>
      </c>
      <c r="BM208" s="21" t="s">
        <v>276</v>
      </c>
    </row>
    <row r="209" spans="2:63" s="9" customFormat="1" ht="29.85" customHeight="1">
      <c r="B209" s="129"/>
      <c r="C209" s="130"/>
      <c r="D209" s="139" t="s">
        <v>116</v>
      </c>
      <c r="E209" s="139"/>
      <c r="F209" s="139"/>
      <c r="G209" s="139"/>
      <c r="H209" s="139"/>
      <c r="I209" s="139"/>
      <c r="J209" s="139"/>
      <c r="K209" s="139"/>
      <c r="L209" s="139"/>
      <c r="M209" s="139"/>
      <c r="N209" s="231">
        <f>BK209</f>
        <v>0</v>
      </c>
      <c r="O209" s="232"/>
      <c r="P209" s="232"/>
      <c r="Q209" s="232"/>
      <c r="R209" s="132"/>
      <c r="T209" s="133"/>
      <c r="U209" s="130"/>
      <c r="V209" s="130"/>
      <c r="W209" s="134">
        <f>SUM(W210:W218)</f>
        <v>23.485</v>
      </c>
      <c r="X209" s="130"/>
      <c r="Y209" s="134">
        <f>SUM(Y210:Y218)</f>
        <v>4.60851</v>
      </c>
      <c r="Z209" s="130"/>
      <c r="AA209" s="135">
        <f>SUM(AA210:AA218)</f>
        <v>0</v>
      </c>
      <c r="AR209" s="136" t="s">
        <v>78</v>
      </c>
      <c r="AT209" s="137" t="s">
        <v>69</v>
      </c>
      <c r="AU209" s="137" t="s">
        <v>78</v>
      </c>
      <c r="AY209" s="136" t="s">
        <v>134</v>
      </c>
      <c r="BK209" s="138">
        <f>SUM(BK210:BK218)</f>
        <v>0</v>
      </c>
    </row>
    <row r="210" spans="2:65" s="1" customFormat="1" ht="38.25" customHeight="1">
      <c r="B210" s="140"/>
      <c r="C210" s="141" t="s">
        <v>277</v>
      </c>
      <c r="D210" s="141" t="s">
        <v>135</v>
      </c>
      <c r="E210" s="142" t="s">
        <v>278</v>
      </c>
      <c r="F210" s="221" t="s">
        <v>279</v>
      </c>
      <c r="G210" s="221"/>
      <c r="H210" s="221"/>
      <c r="I210" s="221"/>
      <c r="J210" s="143" t="s">
        <v>224</v>
      </c>
      <c r="K210" s="144">
        <v>15</v>
      </c>
      <c r="L210" s="222"/>
      <c r="M210" s="222"/>
      <c r="N210" s="222">
        <f>ROUND(L210*K210,2)</f>
        <v>0</v>
      </c>
      <c r="O210" s="222"/>
      <c r="P210" s="222"/>
      <c r="Q210" s="222"/>
      <c r="R210" s="145"/>
      <c r="T210" s="146" t="s">
        <v>5</v>
      </c>
      <c r="U210" s="43" t="s">
        <v>35</v>
      </c>
      <c r="V210" s="147">
        <v>0.292</v>
      </c>
      <c r="W210" s="147">
        <f>V210*K210</f>
        <v>4.38</v>
      </c>
      <c r="X210" s="147">
        <v>1E-05</v>
      </c>
      <c r="Y210" s="147">
        <f>X210*K210</f>
        <v>0.00015000000000000001</v>
      </c>
      <c r="Z210" s="147">
        <v>0</v>
      </c>
      <c r="AA210" s="148">
        <f>Z210*K210</f>
        <v>0</v>
      </c>
      <c r="AR210" s="21" t="s">
        <v>139</v>
      </c>
      <c r="AT210" s="21" t="s">
        <v>135</v>
      </c>
      <c r="AU210" s="21" t="s">
        <v>101</v>
      </c>
      <c r="AY210" s="21" t="s">
        <v>134</v>
      </c>
      <c r="BE210" s="149">
        <f>IF(U210="základní",N210,0)</f>
        <v>0</v>
      </c>
      <c r="BF210" s="149">
        <f>IF(U210="snížená",N210,0)</f>
        <v>0</v>
      </c>
      <c r="BG210" s="149">
        <f>IF(U210="zákl. přenesená",N210,0)</f>
        <v>0</v>
      </c>
      <c r="BH210" s="149">
        <f>IF(U210="sníž. přenesená",N210,0)</f>
        <v>0</v>
      </c>
      <c r="BI210" s="149">
        <f>IF(U210="nulová",N210,0)</f>
        <v>0</v>
      </c>
      <c r="BJ210" s="21" t="s">
        <v>78</v>
      </c>
      <c r="BK210" s="149">
        <f>ROUND(L210*K210,2)</f>
        <v>0</v>
      </c>
      <c r="BL210" s="21" t="s">
        <v>139</v>
      </c>
      <c r="BM210" s="21" t="s">
        <v>280</v>
      </c>
    </row>
    <row r="211" spans="2:51" s="10" customFormat="1" ht="16.5" customHeight="1">
      <c r="B211" s="150"/>
      <c r="C211" s="151"/>
      <c r="D211" s="151"/>
      <c r="E211" s="152" t="s">
        <v>5</v>
      </c>
      <c r="F211" s="223" t="s">
        <v>11</v>
      </c>
      <c r="G211" s="224"/>
      <c r="H211" s="224"/>
      <c r="I211" s="224"/>
      <c r="J211" s="151"/>
      <c r="K211" s="153">
        <v>15</v>
      </c>
      <c r="L211" s="151"/>
      <c r="M211" s="151"/>
      <c r="N211" s="151"/>
      <c r="O211" s="151"/>
      <c r="P211" s="151"/>
      <c r="Q211" s="151"/>
      <c r="R211" s="154"/>
      <c r="T211" s="155"/>
      <c r="U211" s="151"/>
      <c r="V211" s="151"/>
      <c r="W211" s="151"/>
      <c r="X211" s="151"/>
      <c r="Y211" s="151"/>
      <c r="Z211" s="151"/>
      <c r="AA211" s="156"/>
      <c r="AT211" s="157" t="s">
        <v>142</v>
      </c>
      <c r="AU211" s="157" t="s">
        <v>101</v>
      </c>
      <c r="AV211" s="10" t="s">
        <v>101</v>
      </c>
      <c r="AW211" s="10" t="s">
        <v>28</v>
      </c>
      <c r="AX211" s="10" t="s">
        <v>70</v>
      </c>
      <c r="AY211" s="157" t="s">
        <v>134</v>
      </c>
    </row>
    <row r="212" spans="2:51" s="11" customFormat="1" ht="16.5" customHeight="1">
      <c r="B212" s="158"/>
      <c r="C212" s="159"/>
      <c r="D212" s="159"/>
      <c r="E212" s="160" t="s">
        <v>5</v>
      </c>
      <c r="F212" s="217" t="s">
        <v>143</v>
      </c>
      <c r="G212" s="218"/>
      <c r="H212" s="218"/>
      <c r="I212" s="218"/>
      <c r="J212" s="159"/>
      <c r="K212" s="161">
        <v>15</v>
      </c>
      <c r="L212" s="159"/>
      <c r="M212" s="159"/>
      <c r="N212" s="159"/>
      <c r="O212" s="159"/>
      <c r="P212" s="159"/>
      <c r="Q212" s="159"/>
      <c r="R212" s="162"/>
      <c r="T212" s="163"/>
      <c r="U212" s="159"/>
      <c r="V212" s="159"/>
      <c r="W212" s="159"/>
      <c r="X212" s="159"/>
      <c r="Y212" s="159"/>
      <c r="Z212" s="159"/>
      <c r="AA212" s="164"/>
      <c r="AT212" s="165" t="s">
        <v>142</v>
      </c>
      <c r="AU212" s="165" t="s">
        <v>101</v>
      </c>
      <c r="AV212" s="11" t="s">
        <v>139</v>
      </c>
      <c r="AW212" s="11" t="s">
        <v>28</v>
      </c>
      <c r="AX212" s="11" t="s">
        <v>78</v>
      </c>
      <c r="AY212" s="165" t="s">
        <v>134</v>
      </c>
    </row>
    <row r="213" spans="2:65" s="1" customFormat="1" ht="25.5" customHeight="1">
      <c r="B213" s="140"/>
      <c r="C213" s="173" t="s">
        <v>281</v>
      </c>
      <c r="D213" s="173" t="s">
        <v>211</v>
      </c>
      <c r="E213" s="174" t="s">
        <v>282</v>
      </c>
      <c r="F213" s="229" t="s">
        <v>283</v>
      </c>
      <c r="G213" s="229"/>
      <c r="H213" s="229"/>
      <c r="I213" s="229"/>
      <c r="J213" s="175" t="s">
        <v>224</v>
      </c>
      <c r="K213" s="176">
        <v>15</v>
      </c>
      <c r="L213" s="230"/>
      <c r="M213" s="230"/>
      <c r="N213" s="230">
        <f aca="true" t="shared" si="0" ref="N213:N218">ROUND(L213*K213,2)</f>
        <v>0</v>
      </c>
      <c r="O213" s="222"/>
      <c r="P213" s="222"/>
      <c r="Q213" s="222"/>
      <c r="R213" s="145"/>
      <c r="T213" s="146" t="s">
        <v>5</v>
      </c>
      <c r="U213" s="43" t="s">
        <v>35</v>
      </c>
      <c r="V213" s="147">
        <v>0</v>
      </c>
      <c r="W213" s="147">
        <f aca="true" t="shared" si="1" ref="W213:W218">V213*K213</f>
        <v>0</v>
      </c>
      <c r="X213" s="147">
        <v>0.00294</v>
      </c>
      <c r="Y213" s="147">
        <f aca="true" t="shared" si="2" ref="Y213:Y218">X213*K213</f>
        <v>0.0441</v>
      </c>
      <c r="Z213" s="147">
        <v>0</v>
      </c>
      <c r="AA213" s="148">
        <f aca="true" t="shared" si="3" ref="AA213:AA218">Z213*K213</f>
        <v>0</v>
      </c>
      <c r="AR213" s="21" t="s">
        <v>173</v>
      </c>
      <c r="AT213" s="21" t="s">
        <v>211</v>
      </c>
      <c r="AU213" s="21" t="s">
        <v>101</v>
      </c>
      <c r="AY213" s="21" t="s">
        <v>134</v>
      </c>
      <c r="BE213" s="149">
        <f aca="true" t="shared" si="4" ref="BE213:BE218">IF(U213="základní",N213,0)</f>
        <v>0</v>
      </c>
      <c r="BF213" s="149">
        <f aca="true" t="shared" si="5" ref="BF213:BF218">IF(U213="snížená",N213,0)</f>
        <v>0</v>
      </c>
      <c r="BG213" s="149">
        <f aca="true" t="shared" si="6" ref="BG213:BG218">IF(U213="zákl. přenesená",N213,0)</f>
        <v>0</v>
      </c>
      <c r="BH213" s="149">
        <f aca="true" t="shared" si="7" ref="BH213:BH218">IF(U213="sníž. přenesená",N213,0)</f>
        <v>0</v>
      </c>
      <c r="BI213" s="149">
        <f aca="true" t="shared" si="8" ref="BI213:BI218">IF(U213="nulová",N213,0)</f>
        <v>0</v>
      </c>
      <c r="BJ213" s="21" t="s">
        <v>78</v>
      </c>
      <c r="BK213" s="149">
        <f aca="true" t="shared" si="9" ref="BK213:BK218">ROUND(L213*K213,2)</f>
        <v>0</v>
      </c>
      <c r="BL213" s="21" t="s">
        <v>139</v>
      </c>
      <c r="BM213" s="21" t="s">
        <v>284</v>
      </c>
    </row>
    <row r="214" spans="2:65" s="1" customFormat="1" ht="38.25" customHeight="1">
      <c r="B214" s="140"/>
      <c r="C214" s="141" t="s">
        <v>285</v>
      </c>
      <c r="D214" s="141" t="s">
        <v>135</v>
      </c>
      <c r="E214" s="142" t="s">
        <v>286</v>
      </c>
      <c r="F214" s="221" t="s">
        <v>287</v>
      </c>
      <c r="G214" s="221"/>
      <c r="H214" s="221"/>
      <c r="I214" s="221"/>
      <c r="J214" s="143" t="s">
        <v>288</v>
      </c>
      <c r="K214" s="144">
        <v>1</v>
      </c>
      <c r="L214" s="222"/>
      <c r="M214" s="222"/>
      <c r="N214" s="222">
        <f t="shared" si="0"/>
        <v>0</v>
      </c>
      <c r="O214" s="222"/>
      <c r="P214" s="222"/>
      <c r="Q214" s="222"/>
      <c r="R214" s="145"/>
      <c r="T214" s="146" t="s">
        <v>5</v>
      </c>
      <c r="U214" s="43" t="s">
        <v>35</v>
      </c>
      <c r="V214" s="147">
        <v>19.105</v>
      </c>
      <c r="W214" s="147">
        <f t="shared" si="1"/>
        <v>19.105</v>
      </c>
      <c r="X214" s="147">
        <v>1.92726</v>
      </c>
      <c r="Y214" s="147">
        <f t="shared" si="2"/>
        <v>1.92726</v>
      </c>
      <c r="Z214" s="147">
        <v>0</v>
      </c>
      <c r="AA214" s="148">
        <f t="shared" si="3"/>
        <v>0</v>
      </c>
      <c r="AR214" s="21" t="s">
        <v>139</v>
      </c>
      <c r="AT214" s="21" t="s">
        <v>135</v>
      </c>
      <c r="AU214" s="21" t="s">
        <v>101</v>
      </c>
      <c r="AY214" s="21" t="s">
        <v>134</v>
      </c>
      <c r="BE214" s="149">
        <f t="shared" si="4"/>
        <v>0</v>
      </c>
      <c r="BF214" s="149">
        <f t="shared" si="5"/>
        <v>0</v>
      </c>
      <c r="BG214" s="149">
        <f t="shared" si="6"/>
        <v>0</v>
      </c>
      <c r="BH214" s="149">
        <f t="shared" si="7"/>
        <v>0</v>
      </c>
      <c r="BI214" s="149">
        <f t="shared" si="8"/>
        <v>0</v>
      </c>
      <c r="BJ214" s="21" t="s">
        <v>78</v>
      </c>
      <c r="BK214" s="149">
        <f t="shared" si="9"/>
        <v>0</v>
      </c>
      <c r="BL214" s="21" t="s">
        <v>139</v>
      </c>
      <c r="BM214" s="21" t="s">
        <v>289</v>
      </c>
    </row>
    <row r="215" spans="2:65" s="1" customFormat="1" ht="25.5" customHeight="1">
      <c r="B215" s="140"/>
      <c r="C215" s="173" t="s">
        <v>290</v>
      </c>
      <c r="D215" s="173" t="s">
        <v>211</v>
      </c>
      <c r="E215" s="174" t="s">
        <v>291</v>
      </c>
      <c r="F215" s="229" t="s">
        <v>292</v>
      </c>
      <c r="G215" s="229"/>
      <c r="H215" s="229"/>
      <c r="I215" s="229"/>
      <c r="J215" s="175" t="s">
        <v>288</v>
      </c>
      <c r="K215" s="176">
        <v>1</v>
      </c>
      <c r="L215" s="230"/>
      <c r="M215" s="230"/>
      <c r="N215" s="230">
        <f t="shared" si="0"/>
        <v>0</v>
      </c>
      <c r="O215" s="222"/>
      <c r="P215" s="222"/>
      <c r="Q215" s="222"/>
      <c r="R215" s="145"/>
      <c r="T215" s="146" t="s">
        <v>5</v>
      </c>
      <c r="U215" s="43" t="s">
        <v>35</v>
      </c>
      <c r="V215" s="147">
        <v>0</v>
      </c>
      <c r="W215" s="147">
        <f t="shared" si="1"/>
        <v>0</v>
      </c>
      <c r="X215" s="147">
        <v>1.032</v>
      </c>
      <c r="Y215" s="147">
        <f t="shared" si="2"/>
        <v>1.032</v>
      </c>
      <c r="Z215" s="147">
        <v>0</v>
      </c>
      <c r="AA215" s="148">
        <f t="shared" si="3"/>
        <v>0</v>
      </c>
      <c r="AR215" s="21" t="s">
        <v>173</v>
      </c>
      <c r="AT215" s="21" t="s">
        <v>211</v>
      </c>
      <c r="AU215" s="21" t="s">
        <v>101</v>
      </c>
      <c r="AY215" s="21" t="s">
        <v>134</v>
      </c>
      <c r="BE215" s="149">
        <f t="shared" si="4"/>
        <v>0</v>
      </c>
      <c r="BF215" s="149">
        <f t="shared" si="5"/>
        <v>0</v>
      </c>
      <c r="BG215" s="149">
        <f t="shared" si="6"/>
        <v>0</v>
      </c>
      <c r="BH215" s="149">
        <f t="shared" si="7"/>
        <v>0</v>
      </c>
      <c r="BI215" s="149">
        <f t="shared" si="8"/>
        <v>0</v>
      </c>
      <c r="BJ215" s="21" t="s">
        <v>78</v>
      </c>
      <c r="BK215" s="149">
        <f t="shared" si="9"/>
        <v>0</v>
      </c>
      <c r="BL215" s="21" t="s">
        <v>139</v>
      </c>
      <c r="BM215" s="21" t="s">
        <v>293</v>
      </c>
    </row>
    <row r="216" spans="2:65" s="1" customFormat="1" ht="25.5" customHeight="1">
      <c r="B216" s="140"/>
      <c r="C216" s="173" t="s">
        <v>294</v>
      </c>
      <c r="D216" s="173" t="s">
        <v>211</v>
      </c>
      <c r="E216" s="174" t="s">
        <v>295</v>
      </c>
      <c r="F216" s="229" t="s">
        <v>296</v>
      </c>
      <c r="G216" s="229"/>
      <c r="H216" s="229"/>
      <c r="I216" s="229"/>
      <c r="J216" s="175" t="s">
        <v>288</v>
      </c>
      <c r="K216" s="176">
        <v>2</v>
      </c>
      <c r="L216" s="230"/>
      <c r="M216" s="230"/>
      <c r="N216" s="230">
        <f t="shared" si="0"/>
        <v>0</v>
      </c>
      <c r="O216" s="222"/>
      <c r="P216" s="222"/>
      <c r="Q216" s="222"/>
      <c r="R216" s="145"/>
      <c r="T216" s="146" t="s">
        <v>5</v>
      </c>
      <c r="U216" s="43" t="s">
        <v>35</v>
      </c>
      <c r="V216" s="147">
        <v>0</v>
      </c>
      <c r="W216" s="147">
        <f t="shared" si="1"/>
        <v>0</v>
      </c>
      <c r="X216" s="147">
        <v>0.506</v>
      </c>
      <c r="Y216" s="147">
        <f t="shared" si="2"/>
        <v>1.012</v>
      </c>
      <c r="Z216" s="147">
        <v>0</v>
      </c>
      <c r="AA216" s="148">
        <f t="shared" si="3"/>
        <v>0</v>
      </c>
      <c r="AR216" s="21" t="s">
        <v>173</v>
      </c>
      <c r="AT216" s="21" t="s">
        <v>211</v>
      </c>
      <c r="AU216" s="21" t="s">
        <v>101</v>
      </c>
      <c r="AY216" s="21" t="s">
        <v>134</v>
      </c>
      <c r="BE216" s="149">
        <f t="shared" si="4"/>
        <v>0</v>
      </c>
      <c r="BF216" s="149">
        <f t="shared" si="5"/>
        <v>0</v>
      </c>
      <c r="BG216" s="149">
        <f t="shared" si="6"/>
        <v>0</v>
      </c>
      <c r="BH216" s="149">
        <f t="shared" si="7"/>
        <v>0</v>
      </c>
      <c r="BI216" s="149">
        <f t="shared" si="8"/>
        <v>0</v>
      </c>
      <c r="BJ216" s="21" t="s">
        <v>78</v>
      </c>
      <c r="BK216" s="149">
        <f t="shared" si="9"/>
        <v>0</v>
      </c>
      <c r="BL216" s="21" t="s">
        <v>139</v>
      </c>
      <c r="BM216" s="21" t="s">
        <v>297</v>
      </c>
    </row>
    <row r="217" spans="2:65" s="1" customFormat="1" ht="25.5" customHeight="1">
      <c r="B217" s="140"/>
      <c r="C217" s="173" t="s">
        <v>298</v>
      </c>
      <c r="D217" s="173" t="s">
        <v>211</v>
      </c>
      <c r="E217" s="174" t="s">
        <v>299</v>
      </c>
      <c r="F217" s="229" t="s">
        <v>300</v>
      </c>
      <c r="G217" s="229"/>
      <c r="H217" s="229"/>
      <c r="I217" s="229"/>
      <c r="J217" s="175" t="s">
        <v>288</v>
      </c>
      <c r="K217" s="176">
        <v>1</v>
      </c>
      <c r="L217" s="230"/>
      <c r="M217" s="230"/>
      <c r="N217" s="230">
        <f t="shared" si="0"/>
        <v>0</v>
      </c>
      <c r="O217" s="222"/>
      <c r="P217" s="222"/>
      <c r="Q217" s="222"/>
      <c r="R217" s="145"/>
      <c r="T217" s="146" t="s">
        <v>5</v>
      </c>
      <c r="U217" s="43" t="s">
        <v>35</v>
      </c>
      <c r="V217" s="147">
        <v>0</v>
      </c>
      <c r="W217" s="147">
        <f t="shared" si="1"/>
        <v>0</v>
      </c>
      <c r="X217" s="147">
        <v>0.548</v>
      </c>
      <c r="Y217" s="147">
        <f t="shared" si="2"/>
        <v>0.548</v>
      </c>
      <c r="Z217" s="147">
        <v>0</v>
      </c>
      <c r="AA217" s="148">
        <f t="shared" si="3"/>
        <v>0</v>
      </c>
      <c r="AR217" s="21" t="s">
        <v>173</v>
      </c>
      <c r="AT217" s="21" t="s">
        <v>211</v>
      </c>
      <c r="AU217" s="21" t="s">
        <v>101</v>
      </c>
      <c r="AY217" s="21" t="s">
        <v>134</v>
      </c>
      <c r="BE217" s="149">
        <f t="shared" si="4"/>
        <v>0</v>
      </c>
      <c r="BF217" s="149">
        <f t="shared" si="5"/>
        <v>0</v>
      </c>
      <c r="BG217" s="149">
        <f t="shared" si="6"/>
        <v>0</v>
      </c>
      <c r="BH217" s="149">
        <f t="shared" si="7"/>
        <v>0</v>
      </c>
      <c r="BI217" s="149">
        <f t="shared" si="8"/>
        <v>0</v>
      </c>
      <c r="BJ217" s="21" t="s">
        <v>78</v>
      </c>
      <c r="BK217" s="149">
        <f t="shared" si="9"/>
        <v>0</v>
      </c>
      <c r="BL217" s="21" t="s">
        <v>139</v>
      </c>
      <c r="BM217" s="21" t="s">
        <v>301</v>
      </c>
    </row>
    <row r="218" spans="2:65" s="1" customFormat="1" ht="25.5" customHeight="1">
      <c r="B218" s="140"/>
      <c r="C218" s="173" t="s">
        <v>302</v>
      </c>
      <c r="D218" s="173" t="s">
        <v>211</v>
      </c>
      <c r="E218" s="174" t="s">
        <v>303</v>
      </c>
      <c r="F218" s="229" t="s">
        <v>304</v>
      </c>
      <c r="G218" s="229"/>
      <c r="H218" s="229"/>
      <c r="I218" s="229"/>
      <c r="J218" s="175" t="s">
        <v>288</v>
      </c>
      <c r="K218" s="176">
        <v>1</v>
      </c>
      <c r="L218" s="230"/>
      <c r="M218" s="230"/>
      <c r="N218" s="230">
        <f t="shared" si="0"/>
        <v>0</v>
      </c>
      <c r="O218" s="222"/>
      <c r="P218" s="222"/>
      <c r="Q218" s="222"/>
      <c r="R218" s="145"/>
      <c r="T218" s="146" t="s">
        <v>5</v>
      </c>
      <c r="U218" s="43" t="s">
        <v>35</v>
      </c>
      <c r="V218" s="147">
        <v>0</v>
      </c>
      <c r="W218" s="147">
        <f t="shared" si="1"/>
        <v>0</v>
      </c>
      <c r="X218" s="147">
        <v>0.045</v>
      </c>
      <c r="Y218" s="147">
        <f t="shared" si="2"/>
        <v>0.045</v>
      </c>
      <c r="Z218" s="147">
        <v>0</v>
      </c>
      <c r="AA218" s="148">
        <f t="shared" si="3"/>
        <v>0</v>
      </c>
      <c r="AR218" s="21" t="s">
        <v>173</v>
      </c>
      <c r="AT218" s="21" t="s">
        <v>211</v>
      </c>
      <c r="AU218" s="21" t="s">
        <v>101</v>
      </c>
      <c r="AY218" s="21" t="s">
        <v>134</v>
      </c>
      <c r="BE218" s="149">
        <f t="shared" si="4"/>
        <v>0</v>
      </c>
      <c r="BF218" s="149">
        <f t="shared" si="5"/>
        <v>0</v>
      </c>
      <c r="BG218" s="149">
        <f t="shared" si="6"/>
        <v>0</v>
      </c>
      <c r="BH218" s="149">
        <f t="shared" si="7"/>
        <v>0</v>
      </c>
      <c r="BI218" s="149">
        <f t="shared" si="8"/>
        <v>0</v>
      </c>
      <c r="BJ218" s="21" t="s">
        <v>78</v>
      </c>
      <c r="BK218" s="149">
        <f t="shared" si="9"/>
        <v>0</v>
      </c>
      <c r="BL218" s="21" t="s">
        <v>139</v>
      </c>
      <c r="BM218" s="21" t="s">
        <v>305</v>
      </c>
    </row>
    <row r="219" spans="2:63" s="9" customFormat="1" ht="29.85" customHeight="1">
      <c r="B219" s="129"/>
      <c r="C219" s="130"/>
      <c r="D219" s="139" t="s">
        <v>117</v>
      </c>
      <c r="E219" s="139"/>
      <c r="F219" s="139"/>
      <c r="G219" s="139"/>
      <c r="H219" s="139"/>
      <c r="I219" s="139"/>
      <c r="J219" s="139"/>
      <c r="K219" s="139"/>
      <c r="L219" s="139"/>
      <c r="M219" s="139"/>
      <c r="N219" s="231">
        <f>BK219</f>
        <v>0</v>
      </c>
      <c r="O219" s="232"/>
      <c r="P219" s="232"/>
      <c r="Q219" s="232"/>
      <c r="R219" s="132"/>
      <c r="T219" s="133"/>
      <c r="U219" s="130"/>
      <c r="V219" s="130"/>
      <c r="W219" s="134">
        <f>SUM(W220:W234)</f>
        <v>57.369200000000006</v>
      </c>
      <c r="X219" s="130"/>
      <c r="Y219" s="134">
        <f>SUM(Y220:Y234)</f>
        <v>69.631884</v>
      </c>
      <c r="Z219" s="130"/>
      <c r="AA219" s="135">
        <f>SUM(AA220:AA234)</f>
        <v>0</v>
      </c>
      <c r="AR219" s="136" t="s">
        <v>78</v>
      </c>
      <c r="AT219" s="137" t="s">
        <v>69</v>
      </c>
      <c r="AU219" s="137" t="s">
        <v>78</v>
      </c>
      <c r="AY219" s="136" t="s">
        <v>134</v>
      </c>
      <c r="BK219" s="138">
        <f>SUM(BK220:BK234)</f>
        <v>0</v>
      </c>
    </row>
    <row r="220" spans="2:65" s="1" customFormat="1" ht="25.5" customHeight="1">
      <c r="B220" s="140"/>
      <c r="C220" s="141" t="s">
        <v>306</v>
      </c>
      <c r="D220" s="141" t="s">
        <v>135</v>
      </c>
      <c r="E220" s="142" t="s">
        <v>307</v>
      </c>
      <c r="F220" s="221" t="s">
        <v>308</v>
      </c>
      <c r="G220" s="221"/>
      <c r="H220" s="221"/>
      <c r="I220" s="221"/>
      <c r="J220" s="143" t="s">
        <v>224</v>
      </c>
      <c r="K220" s="144">
        <v>280</v>
      </c>
      <c r="L220" s="222"/>
      <c r="M220" s="222"/>
      <c r="N220" s="222">
        <f>ROUND(L220*K220,2)</f>
        <v>0</v>
      </c>
      <c r="O220" s="222"/>
      <c r="P220" s="222"/>
      <c r="Q220" s="222"/>
      <c r="R220" s="145"/>
      <c r="T220" s="146" t="s">
        <v>5</v>
      </c>
      <c r="U220" s="43" t="s">
        <v>35</v>
      </c>
      <c r="V220" s="147">
        <v>0.14</v>
      </c>
      <c r="W220" s="147">
        <f>V220*K220</f>
        <v>39.2</v>
      </c>
      <c r="X220" s="147">
        <v>0.10095</v>
      </c>
      <c r="Y220" s="147">
        <f>X220*K220</f>
        <v>28.266</v>
      </c>
      <c r="Z220" s="147">
        <v>0</v>
      </c>
      <c r="AA220" s="148">
        <f>Z220*K220</f>
        <v>0</v>
      </c>
      <c r="AR220" s="21" t="s">
        <v>139</v>
      </c>
      <c r="AT220" s="21" t="s">
        <v>135</v>
      </c>
      <c r="AU220" s="21" t="s">
        <v>101</v>
      </c>
      <c r="AY220" s="21" t="s">
        <v>134</v>
      </c>
      <c r="BE220" s="149">
        <f>IF(U220="základní",N220,0)</f>
        <v>0</v>
      </c>
      <c r="BF220" s="149">
        <f>IF(U220="snížená",N220,0)</f>
        <v>0</v>
      </c>
      <c r="BG220" s="149">
        <f>IF(U220="zákl. přenesená",N220,0)</f>
        <v>0</v>
      </c>
      <c r="BH220" s="149">
        <f>IF(U220="sníž. přenesená",N220,0)</f>
        <v>0</v>
      </c>
      <c r="BI220" s="149">
        <f>IF(U220="nulová",N220,0)</f>
        <v>0</v>
      </c>
      <c r="BJ220" s="21" t="s">
        <v>78</v>
      </c>
      <c r="BK220" s="149">
        <f>ROUND(L220*K220,2)</f>
        <v>0</v>
      </c>
      <c r="BL220" s="21" t="s">
        <v>139</v>
      </c>
      <c r="BM220" s="21" t="s">
        <v>309</v>
      </c>
    </row>
    <row r="221" spans="2:51" s="12" customFormat="1" ht="16.5" customHeight="1">
      <c r="B221" s="166"/>
      <c r="C221" s="167"/>
      <c r="D221" s="167"/>
      <c r="E221" s="168" t="s">
        <v>5</v>
      </c>
      <c r="F221" s="227" t="s">
        <v>310</v>
      </c>
      <c r="G221" s="228"/>
      <c r="H221" s="228"/>
      <c r="I221" s="228"/>
      <c r="J221" s="167"/>
      <c r="K221" s="168" t="s">
        <v>5</v>
      </c>
      <c r="L221" s="167"/>
      <c r="M221" s="167"/>
      <c r="N221" s="167"/>
      <c r="O221" s="167"/>
      <c r="P221" s="167"/>
      <c r="Q221" s="167"/>
      <c r="R221" s="169"/>
      <c r="T221" s="170"/>
      <c r="U221" s="167"/>
      <c r="V221" s="167"/>
      <c r="W221" s="167"/>
      <c r="X221" s="167"/>
      <c r="Y221" s="167"/>
      <c r="Z221" s="167"/>
      <c r="AA221" s="171"/>
      <c r="AT221" s="172" t="s">
        <v>142</v>
      </c>
      <c r="AU221" s="172" t="s">
        <v>101</v>
      </c>
      <c r="AV221" s="12" t="s">
        <v>78</v>
      </c>
      <c r="AW221" s="12" t="s">
        <v>28</v>
      </c>
      <c r="AX221" s="12" t="s">
        <v>70</v>
      </c>
      <c r="AY221" s="172" t="s">
        <v>134</v>
      </c>
    </row>
    <row r="222" spans="2:51" s="10" customFormat="1" ht="16.5" customHeight="1">
      <c r="B222" s="150"/>
      <c r="C222" s="151"/>
      <c r="D222" s="151"/>
      <c r="E222" s="152" t="s">
        <v>5</v>
      </c>
      <c r="F222" s="219" t="s">
        <v>311</v>
      </c>
      <c r="G222" s="220"/>
      <c r="H222" s="220"/>
      <c r="I222" s="220"/>
      <c r="J222" s="151"/>
      <c r="K222" s="153">
        <v>120</v>
      </c>
      <c r="L222" s="151"/>
      <c r="M222" s="151"/>
      <c r="N222" s="151"/>
      <c r="O222" s="151"/>
      <c r="P222" s="151"/>
      <c r="Q222" s="151"/>
      <c r="R222" s="154"/>
      <c r="T222" s="155"/>
      <c r="U222" s="151"/>
      <c r="V222" s="151"/>
      <c r="W222" s="151"/>
      <c r="X222" s="151"/>
      <c r="Y222" s="151"/>
      <c r="Z222" s="151"/>
      <c r="AA222" s="156"/>
      <c r="AT222" s="157" t="s">
        <v>142</v>
      </c>
      <c r="AU222" s="157" t="s">
        <v>101</v>
      </c>
      <c r="AV222" s="10" t="s">
        <v>101</v>
      </c>
      <c r="AW222" s="10" t="s">
        <v>28</v>
      </c>
      <c r="AX222" s="10" t="s">
        <v>70</v>
      </c>
      <c r="AY222" s="157" t="s">
        <v>134</v>
      </c>
    </row>
    <row r="223" spans="2:51" s="12" customFormat="1" ht="16.5" customHeight="1">
      <c r="B223" s="166"/>
      <c r="C223" s="167"/>
      <c r="D223" s="167"/>
      <c r="E223" s="168" t="s">
        <v>5</v>
      </c>
      <c r="F223" s="233" t="s">
        <v>259</v>
      </c>
      <c r="G223" s="234"/>
      <c r="H223" s="234"/>
      <c r="I223" s="234"/>
      <c r="J223" s="167"/>
      <c r="K223" s="168" t="s">
        <v>5</v>
      </c>
      <c r="L223" s="167"/>
      <c r="M223" s="167"/>
      <c r="N223" s="167"/>
      <c r="O223" s="167"/>
      <c r="P223" s="167"/>
      <c r="Q223" s="167"/>
      <c r="R223" s="169"/>
      <c r="T223" s="170"/>
      <c r="U223" s="167"/>
      <c r="V223" s="167"/>
      <c r="W223" s="167"/>
      <c r="X223" s="167"/>
      <c r="Y223" s="167"/>
      <c r="Z223" s="167"/>
      <c r="AA223" s="171"/>
      <c r="AT223" s="172" t="s">
        <v>142</v>
      </c>
      <c r="AU223" s="172" t="s">
        <v>101</v>
      </c>
      <c r="AV223" s="12" t="s">
        <v>78</v>
      </c>
      <c r="AW223" s="12" t="s">
        <v>28</v>
      </c>
      <c r="AX223" s="12" t="s">
        <v>70</v>
      </c>
      <c r="AY223" s="172" t="s">
        <v>134</v>
      </c>
    </row>
    <row r="224" spans="2:51" s="10" customFormat="1" ht="16.5" customHeight="1">
      <c r="B224" s="150"/>
      <c r="C224" s="151"/>
      <c r="D224" s="151"/>
      <c r="E224" s="152" t="s">
        <v>5</v>
      </c>
      <c r="F224" s="219" t="s">
        <v>312</v>
      </c>
      <c r="G224" s="220"/>
      <c r="H224" s="220"/>
      <c r="I224" s="220"/>
      <c r="J224" s="151"/>
      <c r="K224" s="153">
        <v>160</v>
      </c>
      <c r="L224" s="151"/>
      <c r="M224" s="151"/>
      <c r="N224" s="151"/>
      <c r="O224" s="151"/>
      <c r="P224" s="151"/>
      <c r="Q224" s="151"/>
      <c r="R224" s="154"/>
      <c r="T224" s="155"/>
      <c r="U224" s="151"/>
      <c r="V224" s="151"/>
      <c r="W224" s="151"/>
      <c r="X224" s="151"/>
      <c r="Y224" s="151"/>
      <c r="Z224" s="151"/>
      <c r="AA224" s="156"/>
      <c r="AT224" s="157" t="s">
        <v>142</v>
      </c>
      <c r="AU224" s="157" t="s">
        <v>101</v>
      </c>
      <c r="AV224" s="10" t="s">
        <v>101</v>
      </c>
      <c r="AW224" s="10" t="s">
        <v>28</v>
      </c>
      <c r="AX224" s="10" t="s">
        <v>70</v>
      </c>
      <c r="AY224" s="157" t="s">
        <v>134</v>
      </c>
    </row>
    <row r="225" spans="2:51" s="11" customFormat="1" ht="16.5" customHeight="1">
      <c r="B225" s="158"/>
      <c r="C225" s="159"/>
      <c r="D225" s="159"/>
      <c r="E225" s="160" t="s">
        <v>5</v>
      </c>
      <c r="F225" s="217" t="s">
        <v>143</v>
      </c>
      <c r="G225" s="218"/>
      <c r="H225" s="218"/>
      <c r="I225" s="218"/>
      <c r="J225" s="159"/>
      <c r="K225" s="161">
        <v>280</v>
      </c>
      <c r="L225" s="159"/>
      <c r="M225" s="159"/>
      <c r="N225" s="159"/>
      <c r="O225" s="159"/>
      <c r="P225" s="159"/>
      <c r="Q225" s="159"/>
      <c r="R225" s="162"/>
      <c r="T225" s="163"/>
      <c r="U225" s="159"/>
      <c r="V225" s="159"/>
      <c r="W225" s="159"/>
      <c r="X225" s="159"/>
      <c r="Y225" s="159"/>
      <c r="Z225" s="159"/>
      <c r="AA225" s="164"/>
      <c r="AT225" s="165" t="s">
        <v>142</v>
      </c>
      <c r="AU225" s="165" t="s">
        <v>101</v>
      </c>
      <c r="AV225" s="11" t="s">
        <v>139</v>
      </c>
      <c r="AW225" s="11" t="s">
        <v>28</v>
      </c>
      <c r="AX225" s="11" t="s">
        <v>78</v>
      </c>
      <c r="AY225" s="165" t="s">
        <v>134</v>
      </c>
    </row>
    <row r="226" spans="2:65" s="1" customFormat="1" ht="25.5" customHeight="1">
      <c r="B226" s="140"/>
      <c r="C226" s="173" t="s">
        <v>313</v>
      </c>
      <c r="D226" s="173" t="s">
        <v>211</v>
      </c>
      <c r="E226" s="174" t="s">
        <v>314</v>
      </c>
      <c r="F226" s="229" t="s">
        <v>315</v>
      </c>
      <c r="G226" s="229"/>
      <c r="H226" s="229"/>
      <c r="I226" s="229"/>
      <c r="J226" s="175" t="s">
        <v>224</v>
      </c>
      <c r="K226" s="176">
        <v>588</v>
      </c>
      <c r="L226" s="230"/>
      <c r="M226" s="230"/>
      <c r="N226" s="230">
        <f>ROUND(L226*K226,2)</f>
        <v>0</v>
      </c>
      <c r="O226" s="222"/>
      <c r="P226" s="222"/>
      <c r="Q226" s="222"/>
      <c r="R226" s="145"/>
      <c r="T226" s="146" t="s">
        <v>5</v>
      </c>
      <c r="U226" s="43" t="s">
        <v>35</v>
      </c>
      <c r="V226" s="147">
        <v>0</v>
      </c>
      <c r="W226" s="147">
        <f>V226*K226</f>
        <v>0</v>
      </c>
      <c r="X226" s="147">
        <v>0.022</v>
      </c>
      <c r="Y226" s="147">
        <f>X226*K226</f>
        <v>12.936</v>
      </c>
      <c r="Z226" s="147">
        <v>0</v>
      </c>
      <c r="AA226" s="148">
        <f>Z226*K226</f>
        <v>0</v>
      </c>
      <c r="AR226" s="21" t="s">
        <v>173</v>
      </c>
      <c r="AT226" s="21" t="s">
        <v>211</v>
      </c>
      <c r="AU226" s="21" t="s">
        <v>101</v>
      </c>
      <c r="AY226" s="21" t="s">
        <v>134</v>
      </c>
      <c r="BE226" s="149">
        <f>IF(U226="základní",N226,0)</f>
        <v>0</v>
      </c>
      <c r="BF226" s="149">
        <f>IF(U226="snížená",N226,0)</f>
        <v>0</v>
      </c>
      <c r="BG226" s="149">
        <f>IF(U226="zákl. přenesená",N226,0)</f>
        <v>0</v>
      </c>
      <c r="BH226" s="149">
        <f>IF(U226="sníž. přenesená",N226,0)</f>
        <v>0</v>
      </c>
      <c r="BI226" s="149">
        <f>IF(U226="nulová",N226,0)</f>
        <v>0</v>
      </c>
      <c r="BJ226" s="21" t="s">
        <v>78</v>
      </c>
      <c r="BK226" s="149">
        <f>ROUND(L226*K226,2)</f>
        <v>0</v>
      </c>
      <c r="BL226" s="21" t="s">
        <v>139</v>
      </c>
      <c r="BM226" s="21" t="s">
        <v>316</v>
      </c>
    </row>
    <row r="227" spans="2:51" s="12" customFormat="1" ht="16.5" customHeight="1">
      <c r="B227" s="166"/>
      <c r="C227" s="167"/>
      <c r="D227" s="167"/>
      <c r="E227" s="168" t="s">
        <v>5</v>
      </c>
      <c r="F227" s="227" t="s">
        <v>310</v>
      </c>
      <c r="G227" s="228"/>
      <c r="H227" s="228"/>
      <c r="I227" s="228"/>
      <c r="J227" s="167"/>
      <c r="K227" s="168" t="s">
        <v>5</v>
      </c>
      <c r="L227" s="167"/>
      <c r="M227" s="167"/>
      <c r="N227" s="167"/>
      <c r="O227" s="167"/>
      <c r="P227" s="167"/>
      <c r="Q227" s="167"/>
      <c r="R227" s="169"/>
      <c r="T227" s="170"/>
      <c r="U227" s="167"/>
      <c r="V227" s="167"/>
      <c r="W227" s="167"/>
      <c r="X227" s="167"/>
      <c r="Y227" s="167"/>
      <c r="Z227" s="167"/>
      <c r="AA227" s="171"/>
      <c r="AT227" s="172" t="s">
        <v>142</v>
      </c>
      <c r="AU227" s="172" t="s">
        <v>101</v>
      </c>
      <c r="AV227" s="12" t="s">
        <v>78</v>
      </c>
      <c r="AW227" s="12" t="s">
        <v>28</v>
      </c>
      <c r="AX227" s="12" t="s">
        <v>70</v>
      </c>
      <c r="AY227" s="172" t="s">
        <v>134</v>
      </c>
    </row>
    <row r="228" spans="2:51" s="10" customFormat="1" ht="16.5" customHeight="1">
      <c r="B228" s="150"/>
      <c r="C228" s="151"/>
      <c r="D228" s="151"/>
      <c r="E228" s="152" t="s">
        <v>5</v>
      </c>
      <c r="F228" s="219" t="s">
        <v>317</v>
      </c>
      <c r="G228" s="220"/>
      <c r="H228" s="220"/>
      <c r="I228" s="220"/>
      <c r="J228" s="151"/>
      <c r="K228" s="153">
        <v>252</v>
      </c>
      <c r="L228" s="151"/>
      <c r="M228" s="151"/>
      <c r="N228" s="151"/>
      <c r="O228" s="151"/>
      <c r="P228" s="151"/>
      <c r="Q228" s="151"/>
      <c r="R228" s="154"/>
      <c r="T228" s="155"/>
      <c r="U228" s="151"/>
      <c r="V228" s="151"/>
      <c r="W228" s="151"/>
      <c r="X228" s="151"/>
      <c r="Y228" s="151"/>
      <c r="Z228" s="151"/>
      <c r="AA228" s="156"/>
      <c r="AT228" s="157" t="s">
        <v>142</v>
      </c>
      <c r="AU228" s="157" t="s">
        <v>101</v>
      </c>
      <c r="AV228" s="10" t="s">
        <v>101</v>
      </c>
      <c r="AW228" s="10" t="s">
        <v>28</v>
      </c>
      <c r="AX228" s="10" t="s">
        <v>70</v>
      </c>
      <c r="AY228" s="157" t="s">
        <v>134</v>
      </c>
    </row>
    <row r="229" spans="2:51" s="12" customFormat="1" ht="16.5" customHeight="1">
      <c r="B229" s="166"/>
      <c r="C229" s="167"/>
      <c r="D229" s="167"/>
      <c r="E229" s="168" t="s">
        <v>5</v>
      </c>
      <c r="F229" s="233" t="s">
        <v>259</v>
      </c>
      <c r="G229" s="234"/>
      <c r="H229" s="234"/>
      <c r="I229" s="234"/>
      <c r="J229" s="167"/>
      <c r="K229" s="168" t="s">
        <v>5</v>
      </c>
      <c r="L229" s="167"/>
      <c r="M229" s="167"/>
      <c r="N229" s="167"/>
      <c r="O229" s="167"/>
      <c r="P229" s="167"/>
      <c r="Q229" s="167"/>
      <c r="R229" s="169"/>
      <c r="T229" s="170"/>
      <c r="U229" s="167"/>
      <c r="V229" s="167"/>
      <c r="W229" s="167"/>
      <c r="X229" s="167"/>
      <c r="Y229" s="167"/>
      <c r="Z229" s="167"/>
      <c r="AA229" s="171"/>
      <c r="AT229" s="172" t="s">
        <v>142</v>
      </c>
      <c r="AU229" s="172" t="s">
        <v>101</v>
      </c>
      <c r="AV229" s="12" t="s">
        <v>78</v>
      </c>
      <c r="AW229" s="12" t="s">
        <v>28</v>
      </c>
      <c r="AX229" s="12" t="s">
        <v>70</v>
      </c>
      <c r="AY229" s="172" t="s">
        <v>134</v>
      </c>
    </row>
    <row r="230" spans="2:51" s="10" customFormat="1" ht="16.5" customHeight="1">
      <c r="B230" s="150"/>
      <c r="C230" s="151"/>
      <c r="D230" s="151"/>
      <c r="E230" s="152" t="s">
        <v>5</v>
      </c>
      <c r="F230" s="219" t="s">
        <v>318</v>
      </c>
      <c r="G230" s="220"/>
      <c r="H230" s="220"/>
      <c r="I230" s="220"/>
      <c r="J230" s="151"/>
      <c r="K230" s="153">
        <v>336</v>
      </c>
      <c r="L230" s="151"/>
      <c r="M230" s="151"/>
      <c r="N230" s="151"/>
      <c r="O230" s="151"/>
      <c r="P230" s="151"/>
      <c r="Q230" s="151"/>
      <c r="R230" s="154"/>
      <c r="T230" s="155"/>
      <c r="U230" s="151"/>
      <c r="V230" s="151"/>
      <c r="W230" s="151"/>
      <c r="X230" s="151"/>
      <c r="Y230" s="151"/>
      <c r="Z230" s="151"/>
      <c r="AA230" s="156"/>
      <c r="AT230" s="157" t="s">
        <v>142</v>
      </c>
      <c r="AU230" s="157" t="s">
        <v>101</v>
      </c>
      <c r="AV230" s="10" t="s">
        <v>101</v>
      </c>
      <c r="AW230" s="10" t="s">
        <v>28</v>
      </c>
      <c r="AX230" s="10" t="s">
        <v>70</v>
      </c>
      <c r="AY230" s="157" t="s">
        <v>134</v>
      </c>
    </row>
    <row r="231" spans="2:51" s="11" customFormat="1" ht="16.5" customHeight="1">
      <c r="B231" s="158"/>
      <c r="C231" s="159"/>
      <c r="D231" s="159"/>
      <c r="E231" s="160" t="s">
        <v>5</v>
      </c>
      <c r="F231" s="217" t="s">
        <v>143</v>
      </c>
      <c r="G231" s="218"/>
      <c r="H231" s="218"/>
      <c r="I231" s="218"/>
      <c r="J231" s="159"/>
      <c r="K231" s="161">
        <v>588</v>
      </c>
      <c r="L231" s="159"/>
      <c r="M231" s="159"/>
      <c r="N231" s="159"/>
      <c r="O231" s="159"/>
      <c r="P231" s="159"/>
      <c r="Q231" s="159"/>
      <c r="R231" s="162"/>
      <c r="T231" s="163"/>
      <c r="U231" s="159"/>
      <c r="V231" s="159"/>
      <c r="W231" s="159"/>
      <c r="X231" s="159"/>
      <c r="Y231" s="159"/>
      <c r="Z231" s="159"/>
      <c r="AA231" s="164"/>
      <c r="AT231" s="165" t="s">
        <v>142</v>
      </c>
      <c r="AU231" s="165" t="s">
        <v>101</v>
      </c>
      <c r="AV231" s="11" t="s">
        <v>139</v>
      </c>
      <c r="AW231" s="11" t="s">
        <v>28</v>
      </c>
      <c r="AX231" s="11" t="s">
        <v>78</v>
      </c>
      <c r="AY231" s="165" t="s">
        <v>134</v>
      </c>
    </row>
    <row r="232" spans="2:65" s="1" customFormat="1" ht="25.5" customHeight="1">
      <c r="B232" s="140"/>
      <c r="C232" s="141" t="s">
        <v>319</v>
      </c>
      <c r="D232" s="141" t="s">
        <v>135</v>
      </c>
      <c r="E232" s="142" t="s">
        <v>320</v>
      </c>
      <c r="F232" s="221" t="s">
        <v>321</v>
      </c>
      <c r="G232" s="221"/>
      <c r="H232" s="221"/>
      <c r="I232" s="221"/>
      <c r="J232" s="143" t="s">
        <v>138</v>
      </c>
      <c r="K232" s="144">
        <v>12.6</v>
      </c>
      <c r="L232" s="222"/>
      <c r="M232" s="222"/>
      <c r="N232" s="222">
        <f>ROUND(L232*K232,2)</f>
        <v>0</v>
      </c>
      <c r="O232" s="222"/>
      <c r="P232" s="222"/>
      <c r="Q232" s="222"/>
      <c r="R232" s="145"/>
      <c r="T232" s="146" t="s">
        <v>5</v>
      </c>
      <c r="U232" s="43" t="s">
        <v>35</v>
      </c>
      <c r="V232" s="147">
        <v>1.442</v>
      </c>
      <c r="W232" s="147">
        <f>V232*K232</f>
        <v>18.1692</v>
      </c>
      <c r="X232" s="147">
        <v>2.25634</v>
      </c>
      <c r="Y232" s="147">
        <f>X232*K232</f>
        <v>28.429883999999998</v>
      </c>
      <c r="Z232" s="147">
        <v>0</v>
      </c>
      <c r="AA232" s="148">
        <f>Z232*K232</f>
        <v>0</v>
      </c>
      <c r="AR232" s="21" t="s">
        <v>139</v>
      </c>
      <c r="AT232" s="21" t="s">
        <v>135</v>
      </c>
      <c r="AU232" s="21" t="s">
        <v>101</v>
      </c>
      <c r="AY232" s="21" t="s">
        <v>134</v>
      </c>
      <c r="BE232" s="149">
        <f>IF(U232="základní",N232,0)</f>
        <v>0</v>
      </c>
      <c r="BF232" s="149">
        <f>IF(U232="snížená",N232,0)</f>
        <v>0</v>
      </c>
      <c r="BG232" s="149">
        <f>IF(U232="zákl. přenesená",N232,0)</f>
        <v>0</v>
      </c>
      <c r="BH232" s="149">
        <f>IF(U232="sníž. přenesená",N232,0)</f>
        <v>0</v>
      </c>
      <c r="BI232" s="149">
        <f>IF(U232="nulová",N232,0)</f>
        <v>0</v>
      </c>
      <c r="BJ232" s="21" t="s">
        <v>78</v>
      </c>
      <c r="BK232" s="149">
        <f>ROUND(L232*K232,2)</f>
        <v>0</v>
      </c>
      <c r="BL232" s="21" t="s">
        <v>139</v>
      </c>
      <c r="BM232" s="21" t="s">
        <v>322</v>
      </c>
    </row>
    <row r="233" spans="2:51" s="10" customFormat="1" ht="16.5" customHeight="1">
      <c r="B233" s="150"/>
      <c r="C233" s="151"/>
      <c r="D233" s="151"/>
      <c r="E233" s="152" t="s">
        <v>5</v>
      </c>
      <c r="F233" s="223" t="s">
        <v>323</v>
      </c>
      <c r="G233" s="224"/>
      <c r="H233" s="224"/>
      <c r="I233" s="224"/>
      <c r="J233" s="151"/>
      <c r="K233" s="153">
        <v>12.6</v>
      </c>
      <c r="L233" s="151"/>
      <c r="M233" s="151"/>
      <c r="N233" s="151"/>
      <c r="O233" s="151"/>
      <c r="P233" s="151"/>
      <c r="Q233" s="151"/>
      <c r="R233" s="154"/>
      <c r="T233" s="155"/>
      <c r="U233" s="151"/>
      <c r="V233" s="151"/>
      <c r="W233" s="151"/>
      <c r="X233" s="151"/>
      <c r="Y233" s="151"/>
      <c r="Z233" s="151"/>
      <c r="AA233" s="156"/>
      <c r="AT233" s="157" t="s">
        <v>142</v>
      </c>
      <c r="AU233" s="157" t="s">
        <v>101</v>
      </c>
      <c r="AV233" s="10" t="s">
        <v>101</v>
      </c>
      <c r="AW233" s="10" t="s">
        <v>28</v>
      </c>
      <c r="AX233" s="10" t="s">
        <v>70</v>
      </c>
      <c r="AY233" s="157" t="s">
        <v>134</v>
      </c>
    </row>
    <row r="234" spans="2:51" s="11" customFormat="1" ht="16.5" customHeight="1">
      <c r="B234" s="158"/>
      <c r="C234" s="159"/>
      <c r="D234" s="159"/>
      <c r="E234" s="160" t="s">
        <v>5</v>
      </c>
      <c r="F234" s="217" t="s">
        <v>143</v>
      </c>
      <c r="G234" s="218"/>
      <c r="H234" s="218"/>
      <c r="I234" s="218"/>
      <c r="J234" s="159"/>
      <c r="K234" s="161">
        <v>12.6</v>
      </c>
      <c r="L234" s="159"/>
      <c r="M234" s="159"/>
      <c r="N234" s="159"/>
      <c r="O234" s="159"/>
      <c r="P234" s="159"/>
      <c r="Q234" s="159"/>
      <c r="R234" s="162"/>
      <c r="T234" s="163"/>
      <c r="U234" s="159"/>
      <c r="V234" s="159"/>
      <c r="W234" s="159"/>
      <c r="X234" s="159"/>
      <c r="Y234" s="159"/>
      <c r="Z234" s="159"/>
      <c r="AA234" s="164"/>
      <c r="AT234" s="165" t="s">
        <v>142</v>
      </c>
      <c r="AU234" s="165" t="s">
        <v>101</v>
      </c>
      <c r="AV234" s="11" t="s">
        <v>139</v>
      </c>
      <c r="AW234" s="11" t="s">
        <v>28</v>
      </c>
      <c r="AX234" s="11" t="s">
        <v>78</v>
      </c>
      <c r="AY234" s="165" t="s">
        <v>134</v>
      </c>
    </row>
    <row r="235" spans="2:63" s="9" customFormat="1" ht="29.85" customHeight="1">
      <c r="B235" s="129"/>
      <c r="C235" s="130"/>
      <c r="D235" s="139" t="s">
        <v>118</v>
      </c>
      <c r="E235" s="139"/>
      <c r="F235" s="139"/>
      <c r="G235" s="139"/>
      <c r="H235" s="139"/>
      <c r="I235" s="139"/>
      <c r="J235" s="139"/>
      <c r="K235" s="139"/>
      <c r="L235" s="139"/>
      <c r="M235" s="139"/>
      <c r="N235" s="225">
        <f>BK235</f>
        <v>0</v>
      </c>
      <c r="O235" s="226"/>
      <c r="P235" s="226"/>
      <c r="Q235" s="226"/>
      <c r="R235" s="132"/>
      <c r="T235" s="133"/>
      <c r="U235" s="130"/>
      <c r="V235" s="130"/>
      <c r="W235" s="134">
        <f>W236</f>
        <v>955.42354</v>
      </c>
      <c r="X235" s="130"/>
      <c r="Y235" s="134">
        <f>Y236</f>
        <v>0</v>
      </c>
      <c r="Z235" s="130"/>
      <c r="AA235" s="135">
        <f>AA236</f>
        <v>0</v>
      </c>
      <c r="AR235" s="136" t="s">
        <v>78</v>
      </c>
      <c r="AT235" s="137" t="s">
        <v>69</v>
      </c>
      <c r="AU235" s="137" t="s">
        <v>78</v>
      </c>
      <c r="AY235" s="136" t="s">
        <v>134</v>
      </c>
      <c r="BK235" s="138">
        <f>BK236</f>
        <v>0</v>
      </c>
    </row>
    <row r="236" spans="2:65" s="1" customFormat="1" ht="25.5" customHeight="1">
      <c r="B236" s="140"/>
      <c r="C236" s="141" t="s">
        <v>324</v>
      </c>
      <c r="D236" s="141" t="s">
        <v>135</v>
      </c>
      <c r="E236" s="142" t="s">
        <v>325</v>
      </c>
      <c r="F236" s="221" t="s">
        <v>326</v>
      </c>
      <c r="G236" s="221"/>
      <c r="H236" s="221"/>
      <c r="I236" s="221"/>
      <c r="J236" s="143" t="s">
        <v>189</v>
      </c>
      <c r="K236" s="144">
        <v>752.302</v>
      </c>
      <c r="L236" s="222"/>
      <c r="M236" s="222"/>
      <c r="N236" s="222">
        <f>ROUND(L236*K236,2)</f>
        <v>0</v>
      </c>
      <c r="O236" s="222"/>
      <c r="P236" s="222"/>
      <c r="Q236" s="222"/>
      <c r="R236" s="145"/>
      <c r="T236" s="146" t="s">
        <v>5</v>
      </c>
      <c r="U236" s="177" t="s">
        <v>35</v>
      </c>
      <c r="V236" s="178">
        <v>1.27</v>
      </c>
      <c r="W236" s="178">
        <f>V236*K236</f>
        <v>955.42354</v>
      </c>
      <c r="X236" s="178">
        <v>0</v>
      </c>
      <c r="Y236" s="178">
        <f>X236*K236</f>
        <v>0</v>
      </c>
      <c r="Z236" s="178">
        <v>0</v>
      </c>
      <c r="AA236" s="179">
        <f>Z236*K236</f>
        <v>0</v>
      </c>
      <c r="AR236" s="21" t="s">
        <v>139</v>
      </c>
      <c r="AT236" s="21" t="s">
        <v>135</v>
      </c>
      <c r="AU236" s="21" t="s">
        <v>101</v>
      </c>
      <c r="AY236" s="21" t="s">
        <v>134</v>
      </c>
      <c r="BE236" s="149">
        <f>IF(U236="základní",N236,0)</f>
        <v>0</v>
      </c>
      <c r="BF236" s="149">
        <f>IF(U236="snížená",N236,0)</f>
        <v>0</v>
      </c>
      <c r="BG236" s="149">
        <f>IF(U236="zákl. přenesená",N236,0)</f>
        <v>0</v>
      </c>
      <c r="BH236" s="149">
        <f>IF(U236="sníž. přenesená",N236,0)</f>
        <v>0</v>
      </c>
      <c r="BI236" s="149">
        <f>IF(U236="nulová",N236,0)</f>
        <v>0</v>
      </c>
      <c r="BJ236" s="21" t="s">
        <v>78</v>
      </c>
      <c r="BK236" s="149">
        <f>ROUND(L236*K236,2)</f>
        <v>0</v>
      </c>
      <c r="BL236" s="21" t="s">
        <v>139</v>
      </c>
      <c r="BM236" s="21" t="s">
        <v>327</v>
      </c>
    </row>
    <row r="237" spans="2:18" s="1" customFormat="1" ht="6.95" customHeight="1">
      <c r="B237" s="58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60"/>
    </row>
  </sheetData>
  <mergeCells count="256">
    <mergeCell ref="N195:Q195"/>
    <mergeCell ref="L186:M186"/>
    <mergeCell ref="N186:Q186"/>
    <mergeCell ref="F188:I188"/>
    <mergeCell ref="F189:I189"/>
    <mergeCell ref="F190:I190"/>
    <mergeCell ref="L190:M190"/>
    <mergeCell ref="N190:Q190"/>
    <mergeCell ref="F191:I191"/>
    <mergeCell ref="F194:I194"/>
    <mergeCell ref="F192:I192"/>
    <mergeCell ref="F193:I193"/>
    <mergeCell ref="L194:M194"/>
    <mergeCell ref="N194:Q194"/>
    <mergeCell ref="F179:I179"/>
    <mergeCell ref="F180:I180"/>
    <mergeCell ref="F181:I181"/>
    <mergeCell ref="F182:I182"/>
    <mergeCell ref="F183:I183"/>
    <mergeCell ref="F184:I184"/>
    <mergeCell ref="F187:I187"/>
    <mergeCell ref="F185:I185"/>
    <mergeCell ref="F186:I186"/>
    <mergeCell ref="F172:I172"/>
    <mergeCell ref="F173:I173"/>
    <mergeCell ref="F174:I174"/>
    <mergeCell ref="L174:M174"/>
    <mergeCell ref="N174:Q174"/>
    <mergeCell ref="F175:I175"/>
    <mergeCell ref="F178:I178"/>
    <mergeCell ref="F176:I176"/>
    <mergeCell ref="F177:I177"/>
    <mergeCell ref="L177:M177"/>
    <mergeCell ref="N177:Q177"/>
    <mergeCell ref="F166:I166"/>
    <mergeCell ref="F167:I167"/>
    <mergeCell ref="L168:M168"/>
    <mergeCell ref="N168:Q168"/>
    <mergeCell ref="F168:I168"/>
    <mergeCell ref="F171:I171"/>
    <mergeCell ref="F169:I169"/>
    <mergeCell ref="F170:I170"/>
    <mergeCell ref="L171:M171"/>
    <mergeCell ref="N171:Q171"/>
    <mergeCell ref="F158:I158"/>
    <mergeCell ref="L158:M158"/>
    <mergeCell ref="N158:Q158"/>
    <mergeCell ref="F159:I159"/>
    <mergeCell ref="F160:I160"/>
    <mergeCell ref="N161:Q161"/>
    <mergeCell ref="F162:I162"/>
    <mergeCell ref="F165:I165"/>
    <mergeCell ref="L162:M162"/>
    <mergeCell ref="N162:Q162"/>
    <mergeCell ref="F163:I163"/>
    <mergeCell ref="F164:I164"/>
    <mergeCell ref="L165:M165"/>
    <mergeCell ref="N165:Q165"/>
    <mergeCell ref="F151:I151"/>
    <mergeCell ref="F152:I152"/>
    <mergeCell ref="F153:I153"/>
    <mergeCell ref="L154:M154"/>
    <mergeCell ref="N154:Q154"/>
    <mergeCell ref="L155:M155"/>
    <mergeCell ref="N155:Q155"/>
    <mergeCell ref="F154:I154"/>
    <mergeCell ref="F157:I157"/>
    <mergeCell ref="F155:I155"/>
    <mergeCell ref="F156:I156"/>
    <mergeCell ref="F144:I144"/>
    <mergeCell ref="L144:M144"/>
    <mergeCell ref="N144:Q144"/>
    <mergeCell ref="F145:I145"/>
    <mergeCell ref="F146:I146"/>
    <mergeCell ref="F147:I147"/>
    <mergeCell ref="F150:I150"/>
    <mergeCell ref="F148:I148"/>
    <mergeCell ref="F149:I149"/>
    <mergeCell ref="L149:M149"/>
    <mergeCell ref="N149:Q149"/>
    <mergeCell ref="F136:I136"/>
    <mergeCell ref="F137:I137"/>
    <mergeCell ref="F138:I138"/>
    <mergeCell ref="F139:I139"/>
    <mergeCell ref="L140:M140"/>
    <mergeCell ref="N140:Q140"/>
    <mergeCell ref="F140:I140"/>
    <mergeCell ref="F143:I143"/>
    <mergeCell ref="F141:I141"/>
    <mergeCell ref="F142:I142"/>
    <mergeCell ref="L143:M143"/>
    <mergeCell ref="N143:Q143"/>
    <mergeCell ref="F129:I129"/>
    <mergeCell ref="F130:I130"/>
    <mergeCell ref="F131:I131"/>
    <mergeCell ref="F134:I134"/>
    <mergeCell ref="F132:I132"/>
    <mergeCell ref="F133:I133"/>
    <mergeCell ref="L134:M134"/>
    <mergeCell ref="N134:Q134"/>
    <mergeCell ref="F135:I135"/>
    <mergeCell ref="F126:I126"/>
    <mergeCell ref="F124:I124"/>
    <mergeCell ref="F125:I125"/>
    <mergeCell ref="F127:I127"/>
    <mergeCell ref="L127:M127"/>
    <mergeCell ref="N127:Q127"/>
    <mergeCell ref="F128:I128"/>
    <mergeCell ref="L128:M128"/>
    <mergeCell ref="N128:Q128"/>
    <mergeCell ref="F121:I121"/>
    <mergeCell ref="F122:I122"/>
    <mergeCell ref="L122:M122"/>
    <mergeCell ref="N122:Q122"/>
    <mergeCell ref="L123:M123"/>
    <mergeCell ref="N123:Q123"/>
    <mergeCell ref="N116:Q116"/>
    <mergeCell ref="N117:Q117"/>
    <mergeCell ref="N118:Q118"/>
    <mergeCell ref="F123:I123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F120:I120"/>
    <mergeCell ref="L115:M115"/>
    <mergeCell ref="N115:Q115"/>
    <mergeCell ref="F119:I119"/>
    <mergeCell ref="L119:M119"/>
    <mergeCell ref="N119:Q119"/>
    <mergeCell ref="N88:Q88"/>
    <mergeCell ref="N89:Q89"/>
    <mergeCell ref="N90:Q90"/>
    <mergeCell ref="N91:Q91"/>
    <mergeCell ref="N92:Q92"/>
    <mergeCell ref="N93:Q93"/>
    <mergeCell ref="N94:Q94"/>
    <mergeCell ref="N97:Q97"/>
    <mergeCell ref="N95:Q95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F225:I225"/>
    <mergeCell ref="F226:I226"/>
    <mergeCell ref="F227:I227"/>
    <mergeCell ref="F228:I228"/>
    <mergeCell ref="F229:I229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H34:J34"/>
    <mergeCell ref="M34:P34"/>
    <mergeCell ref="H35:J35"/>
    <mergeCell ref="M35:P35"/>
    <mergeCell ref="H36:J36"/>
    <mergeCell ref="L226:M226"/>
    <mergeCell ref="N226:Q226"/>
    <mergeCell ref="N219:Q219"/>
    <mergeCell ref="F211:I211"/>
    <mergeCell ref="F213:I213"/>
    <mergeCell ref="F212:I212"/>
    <mergeCell ref="L213:M213"/>
    <mergeCell ref="N213:Q213"/>
    <mergeCell ref="N214:Q214"/>
    <mergeCell ref="N215:Q215"/>
    <mergeCell ref="N216:Q216"/>
    <mergeCell ref="N217:Q217"/>
    <mergeCell ref="N218:Q218"/>
    <mergeCell ref="N220:Q220"/>
    <mergeCell ref="F214:I214"/>
    <mergeCell ref="F217:I217"/>
    <mergeCell ref="F216:I216"/>
    <mergeCell ref="F215:I215"/>
    <mergeCell ref="F218:I218"/>
    <mergeCell ref="F220:I220"/>
    <mergeCell ref="F221:I221"/>
    <mergeCell ref="F222:I222"/>
    <mergeCell ref="F223:I223"/>
    <mergeCell ref="F224:I224"/>
    <mergeCell ref="F210:I210"/>
    <mergeCell ref="L210:M210"/>
    <mergeCell ref="N210:Q210"/>
    <mergeCell ref="N209:Q209"/>
    <mergeCell ref="L220:M220"/>
    <mergeCell ref="L214:M214"/>
    <mergeCell ref="L215:M215"/>
    <mergeCell ref="L216:M216"/>
    <mergeCell ref="L217:M217"/>
    <mergeCell ref="L218:M218"/>
    <mergeCell ref="F203:I203"/>
    <mergeCell ref="L203:M203"/>
    <mergeCell ref="N203:Q203"/>
    <mergeCell ref="L204:M204"/>
    <mergeCell ref="N204:Q204"/>
    <mergeCell ref="F204:I204"/>
    <mergeCell ref="F208:I208"/>
    <mergeCell ref="F206:I206"/>
    <mergeCell ref="F205:I205"/>
    <mergeCell ref="F207:I207"/>
    <mergeCell ref="L207:M207"/>
    <mergeCell ref="N207:Q207"/>
    <mergeCell ref="L208:M208"/>
    <mergeCell ref="N208:Q208"/>
    <mergeCell ref="F196:I196"/>
    <mergeCell ref="F197:I197"/>
    <mergeCell ref="F198:I198"/>
    <mergeCell ref="F199:I199"/>
    <mergeCell ref="L199:M199"/>
    <mergeCell ref="N199:Q199"/>
    <mergeCell ref="F200:I200"/>
    <mergeCell ref="F202:I202"/>
    <mergeCell ref="F201:I201"/>
    <mergeCell ref="L196:M196"/>
    <mergeCell ref="N196:Q196"/>
    <mergeCell ref="F231:I231"/>
    <mergeCell ref="F230:I230"/>
    <mergeCell ref="F232:I232"/>
    <mergeCell ref="L232:M232"/>
    <mergeCell ref="N232:Q232"/>
    <mergeCell ref="F233:I233"/>
    <mergeCell ref="F234:I234"/>
    <mergeCell ref="F236:I236"/>
    <mergeCell ref="L236:M236"/>
    <mergeCell ref="N236:Q236"/>
    <mergeCell ref="N235:Q235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9"/>
  <sheetViews>
    <sheetView showGridLines="0" workbookViewId="0" topLeftCell="A1">
      <pane ySplit="1" topLeftCell="A119" activePane="bottomLeft" state="frozen"/>
      <selection pane="bottomLeft" activeCell="P186" sqref="P18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96</v>
      </c>
      <c r="G1" s="16"/>
      <c r="H1" s="240" t="s">
        <v>97</v>
      </c>
      <c r="I1" s="240"/>
      <c r="J1" s="240"/>
      <c r="K1" s="240"/>
      <c r="L1" s="16" t="s">
        <v>98</v>
      </c>
      <c r="M1" s="14"/>
      <c r="N1" s="14"/>
      <c r="O1" s="15" t="s">
        <v>99</v>
      </c>
      <c r="P1" s="14"/>
      <c r="Q1" s="14"/>
      <c r="R1" s="14"/>
      <c r="S1" s="16" t="s">
        <v>100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21" t="s">
        <v>82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101</v>
      </c>
    </row>
    <row r="4" spans="2:46" ht="36.95" customHeight="1">
      <c r="B4" s="25"/>
      <c r="C4" s="184" t="s">
        <v>102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6"/>
      <c r="T4" s="20" t="s">
        <v>13</v>
      </c>
      <c r="AT4" s="21" t="s">
        <v>6</v>
      </c>
    </row>
    <row r="5" spans="2:18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2:18" ht="25.35" customHeight="1">
      <c r="B6" s="25"/>
      <c r="C6" s="27"/>
      <c r="D6" s="31" t="s">
        <v>16</v>
      </c>
      <c r="E6" s="27"/>
      <c r="F6" s="235" t="str">
        <f>'Rekapitulace stavby'!K6</f>
        <v>Hřiště ve Velíšské ul.</v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7"/>
      <c r="R6" s="26"/>
    </row>
    <row r="7" spans="2:18" s="1" customFormat="1" ht="32.85" customHeight="1">
      <c r="B7" s="34"/>
      <c r="C7" s="35"/>
      <c r="D7" s="30" t="s">
        <v>103</v>
      </c>
      <c r="E7" s="35"/>
      <c r="F7" s="188" t="s">
        <v>328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35"/>
      <c r="R7" s="36"/>
    </row>
    <row r="8" spans="2:18" s="1" customFormat="1" ht="14.45" customHeight="1">
      <c r="B8" s="34"/>
      <c r="C8" s="35"/>
      <c r="D8" s="31" t="s">
        <v>18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19</v>
      </c>
      <c r="N8" s="35"/>
      <c r="O8" s="29" t="s">
        <v>5</v>
      </c>
      <c r="P8" s="35"/>
      <c r="Q8" s="35"/>
      <c r="R8" s="36"/>
    </row>
    <row r="9" spans="2:18" s="1" customFormat="1" ht="14.45" customHeight="1">
      <c r="B9" s="34"/>
      <c r="C9" s="35"/>
      <c r="D9" s="31" t="s">
        <v>20</v>
      </c>
      <c r="E9" s="35"/>
      <c r="F9" s="29" t="s">
        <v>21</v>
      </c>
      <c r="G9" s="35"/>
      <c r="H9" s="35"/>
      <c r="I9" s="35"/>
      <c r="J9" s="35"/>
      <c r="K9" s="35"/>
      <c r="L9" s="35"/>
      <c r="M9" s="31" t="s">
        <v>22</v>
      </c>
      <c r="N9" s="35"/>
      <c r="O9" s="238"/>
      <c r="P9" s="238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186" t="str">
        <f>IF('Rekapitulace stavby'!AN10="","",'Rekapitulace stavby'!AN10)</f>
        <v/>
      </c>
      <c r="P11" s="186"/>
      <c r="Q11" s="35"/>
      <c r="R11" s="36"/>
    </row>
    <row r="12" spans="2:18" s="1" customFormat="1" ht="18" customHeight="1">
      <c r="B12" s="34"/>
      <c r="C12" s="35"/>
      <c r="D12" s="35"/>
      <c r="E12" s="29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25</v>
      </c>
      <c r="N12" s="35"/>
      <c r="O12" s="186" t="str">
        <f>IF('Rekapitulace stavby'!AN11="","",'Rekapitulace stavby'!AN11)</f>
        <v/>
      </c>
      <c r="P12" s="186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1" t="s">
        <v>26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186" t="str">
        <f>IF('Rekapitulace stavby'!AN13="","",'Rekapitulace stavby'!AN13)</f>
        <v/>
      </c>
      <c r="P14" s="186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25</v>
      </c>
      <c r="N15" s="35"/>
      <c r="O15" s="186" t="str">
        <f>IF('Rekapitulace stavby'!AN14="","",'Rekapitulace stavby'!AN14)</f>
        <v/>
      </c>
      <c r="P15" s="186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27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186" t="str">
        <f>IF('Rekapitulace stavby'!AN16="","",'Rekapitulace stavby'!AN16)</f>
        <v/>
      </c>
      <c r="P17" s="186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25</v>
      </c>
      <c r="N18" s="35"/>
      <c r="O18" s="186" t="str">
        <f>IF('Rekapitulace stavby'!AN17="","",'Rekapitulace stavby'!AN17)</f>
        <v/>
      </c>
      <c r="P18" s="186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29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186" t="str">
        <f>IF('Rekapitulace stavby'!AN19="","",'Rekapitulace stavby'!AN19)</f>
        <v/>
      </c>
      <c r="P20" s="186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25</v>
      </c>
      <c r="N21" s="35"/>
      <c r="O21" s="186" t="str">
        <f>IF('Rekapitulace stavby'!AN20="","",'Rekapitulace stavby'!AN20)</f>
        <v/>
      </c>
      <c r="P21" s="186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5" t="s">
        <v>5</v>
      </c>
      <c r="F24" s="195"/>
      <c r="G24" s="195"/>
      <c r="H24" s="195"/>
      <c r="I24" s="195"/>
      <c r="J24" s="195"/>
      <c r="K24" s="195"/>
      <c r="L24" s="19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105</v>
      </c>
      <c r="E27" s="35"/>
      <c r="F27" s="35"/>
      <c r="G27" s="35"/>
      <c r="H27" s="35"/>
      <c r="I27" s="35"/>
      <c r="J27" s="35"/>
      <c r="K27" s="35"/>
      <c r="L27" s="35"/>
      <c r="M27" s="196">
        <f>N88</f>
        <v>0</v>
      </c>
      <c r="N27" s="196"/>
      <c r="O27" s="196"/>
      <c r="P27" s="196"/>
      <c r="Q27" s="35"/>
      <c r="R27" s="36"/>
    </row>
    <row r="28" spans="2:18" s="1" customFormat="1" ht="14.45" customHeight="1">
      <c r="B28" s="34"/>
      <c r="C28" s="35"/>
      <c r="D28" s="33" t="s">
        <v>106</v>
      </c>
      <c r="E28" s="35"/>
      <c r="F28" s="35"/>
      <c r="G28" s="35"/>
      <c r="H28" s="35"/>
      <c r="I28" s="35"/>
      <c r="J28" s="35"/>
      <c r="K28" s="35"/>
      <c r="L28" s="35"/>
      <c r="M28" s="196">
        <f>N96</f>
        <v>0</v>
      </c>
      <c r="N28" s="196"/>
      <c r="O28" s="196"/>
      <c r="P28" s="19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33</v>
      </c>
      <c r="E30" s="35"/>
      <c r="F30" s="35"/>
      <c r="G30" s="35"/>
      <c r="H30" s="35"/>
      <c r="I30" s="35"/>
      <c r="J30" s="35"/>
      <c r="K30" s="35"/>
      <c r="L30" s="35"/>
      <c r="M30" s="241">
        <f>ROUND(M27+M28,2)</f>
        <v>0</v>
      </c>
      <c r="N30" s="237"/>
      <c r="O30" s="237"/>
      <c r="P30" s="237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34</v>
      </c>
      <c r="E32" s="41" t="s">
        <v>35</v>
      </c>
      <c r="F32" s="42">
        <v>0.21</v>
      </c>
      <c r="G32" s="107" t="s">
        <v>36</v>
      </c>
      <c r="H32" s="239">
        <f>ROUND((SUM(BE96:BE97)+SUM(BE115:BE188)),2)</f>
        <v>0</v>
      </c>
      <c r="I32" s="237"/>
      <c r="J32" s="237"/>
      <c r="K32" s="35"/>
      <c r="L32" s="35"/>
      <c r="M32" s="239">
        <f>ROUND(ROUND((SUM(BE96:BE97)+SUM(BE115:BE188)),2)*F32,2)</f>
        <v>0</v>
      </c>
      <c r="N32" s="237"/>
      <c r="O32" s="237"/>
      <c r="P32" s="237"/>
      <c r="Q32" s="35"/>
      <c r="R32" s="36"/>
    </row>
    <row r="33" spans="2:18" s="1" customFormat="1" ht="14.45" customHeight="1">
      <c r="B33" s="34"/>
      <c r="C33" s="35"/>
      <c r="D33" s="35"/>
      <c r="E33" s="41" t="s">
        <v>37</v>
      </c>
      <c r="F33" s="42">
        <v>0.15</v>
      </c>
      <c r="G33" s="107" t="s">
        <v>36</v>
      </c>
      <c r="H33" s="239">
        <f>ROUND((SUM(BF96:BF97)+SUM(BF115:BF188)),2)</f>
        <v>0</v>
      </c>
      <c r="I33" s="237"/>
      <c r="J33" s="237"/>
      <c r="K33" s="35"/>
      <c r="L33" s="35"/>
      <c r="M33" s="239">
        <f>ROUND(ROUND((SUM(BF96:BF97)+SUM(BF115:BF188)),2)*F33,2)</f>
        <v>0</v>
      </c>
      <c r="N33" s="237"/>
      <c r="O33" s="237"/>
      <c r="P33" s="237"/>
      <c r="Q33" s="35"/>
      <c r="R33" s="36"/>
    </row>
    <row r="34" spans="2:18" s="1" customFormat="1" ht="14.45" customHeight="1" hidden="1">
      <c r="B34" s="34"/>
      <c r="C34" s="35"/>
      <c r="D34" s="35"/>
      <c r="E34" s="41" t="s">
        <v>38</v>
      </c>
      <c r="F34" s="42">
        <v>0.21</v>
      </c>
      <c r="G34" s="107" t="s">
        <v>36</v>
      </c>
      <c r="H34" s="239">
        <f>ROUND((SUM(BG96:BG97)+SUM(BG115:BG188)),2)</f>
        <v>0</v>
      </c>
      <c r="I34" s="237"/>
      <c r="J34" s="237"/>
      <c r="K34" s="35"/>
      <c r="L34" s="35"/>
      <c r="M34" s="239">
        <v>0</v>
      </c>
      <c r="N34" s="237"/>
      <c r="O34" s="237"/>
      <c r="P34" s="237"/>
      <c r="Q34" s="35"/>
      <c r="R34" s="36"/>
    </row>
    <row r="35" spans="2:18" s="1" customFormat="1" ht="14.45" customHeight="1" hidden="1">
      <c r="B35" s="34"/>
      <c r="C35" s="35"/>
      <c r="D35" s="35"/>
      <c r="E35" s="41" t="s">
        <v>39</v>
      </c>
      <c r="F35" s="42">
        <v>0.15</v>
      </c>
      <c r="G35" s="107" t="s">
        <v>36</v>
      </c>
      <c r="H35" s="239">
        <f>ROUND((SUM(BH96:BH97)+SUM(BH115:BH188)),2)</f>
        <v>0</v>
      </c>
      <c r="I35" s="237"/>
      <c r="J35" s="237"/>
      <c r="K35" s="35"/>
      <c r="L35" s="35"/>
      <c r="M35" s="239">
        <v>0</v>
      </c>
      <c r="N35" s="237"/>
      <c r="O35" s="237"/>
      <c r="P35" s="237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40</v>
      </c>
      <c r="F36" s="42">
        <v>0</v>
      </c>
      <c r="G36" s="107" t="s">
        <v>36</v>
      </c>
      <c r="H36" s="239">
        <f>ROUND((SUM(BI96:BI97)+SUM(BI115:BI188)),2)</f>
        <v>0</v>
      </c>
      <c r="I36" s="237"/>
      <c r="J36" s="237"/>
      <c r="K36" s="35"/>
      <c r="L36" s="35"/>
      <c r="M36" s="239">
        <v>0</v>
      </c>
      <c r="N36" s="237"/>
      <c r="O36" s="237"/>
      <c r="P36" s="237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41</v>
      </c>
      <c r="E38" s="74"/>
      <c r="F38" s="74"/>
      <c r="G38" s="109" t="s">
        <v>42</v>
      </c>
      <c r="H38" s="110" t="s">
        <v>43</v>
      </c>
      <c r="I38" s="74"/>
      <c r="J38" s="74"/>
      <c r="K38" s="74"/>
      <c r="L38" s="242">
        <f>SUM(M30:M36)</f>
        <v>0</v>
      </c>
      <c r="M38" s="242"/>
      <c r="N38" s="242"/>
      <c r="O38" s="242"/>
      <c r="P38" s="243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 ht="13.5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 ht="13.5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 ht="13.5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 ht="13.5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 ht="13.5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 ht="13.5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 ht="13.5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 ht="13.5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44</v>
      </c>
      <c r="E50" s="50"/>
      <c r="F50" s="50"/>
      <c r="G50" s="50"/>
      <c r="H50" s="51"/>
      <c r="I50" s="35"/>
      <c r="J50" s="49" t="s">
        <v>45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 ht="13.5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 ht="13.5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 ht="13.5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 ht="13.5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 ht="13.5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 ht="13.5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 ht="13.5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46</v>
      </c>
      <c r="E59" s="55"/>
      <c r="F59" s="55"/>
      <c r="G59" s="56" t="s">
        <v>47</v>
      </c>
      <c r="H59" s="57"/>
      <c r="I59" s="35"/>
      <c r="J59" s="54" t="s">
        <v>46</v>
      </c>
      <c r="K59" s="55"/>
      <c r="L59" s="55"/>
      <c r="M59" s="55"/>
      <c r="N59" s="56" t="s">
        <v>47</v>
      </c>
      <c r="O59" s="55"/>
      <c r="P59" s="57"/>
      <c r="Q59" s="35"/>
      <c r="R59" s="36"/>
    </row>
    <row r="60" spans="2:18" ht="13.5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48</v>
      </c>
      <c r="E61" s="50"/>
      <c r="F61" s="50"/>
      <c r="G61" s="50"/>
      <c r="H61" s="51"/>
      <c r="I61" s="35"/>
      <c r="J61" s="49" t="s">
        <v>49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 ht="13.5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 ht="13.5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 ht="13.5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 ht="13.5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 ht="13.5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 ht="13.5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 ht="13.5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46</v>
      </c>
      <c r="E70" s="55"/>
      <c r="F70" s="55"/>
      <c r="G70" s="56" t="s">
        <v>47</v>
      </c>
      <c r="H70" s="57"/>
      <c r="I70" s="35"/>
      <c r="J70" s="54" t="s">
        <v>46</v>
      </c>
      <c r="K70" s="55"/>
      <c r="L70" s="55"/>
      <c r="M70" s="55"/>
      <c r="N70" s="56" t="s">
        <v>47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184" t="s">
        <v>107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35" t="str">
        <f>F6</f>
        <v>Hřiště ve Velíšské ul.</v>
      </c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35"/>
      <c r="R78" s="36"/>
    </row>
    <row r="79" spans="2:18" s="1" customFormat="1" ht="36.95" customHeight="1">
      <c r="B79" s="34"/>
      <c r="C79" s="68" t="s">
        <v>103</v>
      </c>
      <c r="D79" s="35"/>
      <c r="E79" s="35"/>
      <c r="F79" s="204" t="str">
        <f>F7</f>
        <v>002 - Oplocení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20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22</v>
      </c>
      <c r="L81" s="35"/>
      <c r="M81" s="238" t="str">
        <f>IF(O9="","",O9)</f>
        <v/>
      </c>
      <c r="N81" s="238"/>
      <c r="O81" s="238"/>
      <c r="P81" s="238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23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27</v>
      </c>
      <c r="L83" s="35"/>
      <c r="M83" s="186" t="str">
        <f>E18</f>
        <v xml:space="preserve"> </v>
      </c>
      <c r="N83" s="186"/>
      <c r="O83" s="186"/>
      <c r="P83" s="186"/>
      <c r="Q83" s="186"/>
      <c r="R83" s="36"/>
    </row>
    <row r="84" spans="2:18" s="1" customFormat="1" ht="14.45" customHeight="1">
      <c r="B84" s="34"/>
      <c r="C84" s="31" t="s">
        <v>26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29</v>
      </c>
      <c r="L84" s="35"/>
      <c r="M84" s="186" t="str">
        <f>E21</f>
        <v xml:space="preserve"> </v>
      </c>
      <c r="N84" s="186"/>
      <c r="O84" s="186"/>
      <c r="P84" s="186"/>
      <c r="Q84" s="186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44" t="s">
        <v>108</v>
      </c>
      <c r="D86" s="245"/>
      <c r="E86" s="245"/>
      <c r="F86" s="245"/>
      <c r="G86" s="245"/>
      <c r="H86" s="103"/>
      <c r="I86" s="103"/>
      <c r="J86" s="103"/>
      <c r="K86" s="103"/>
      <c r="L86" s="103"/>
      <c r="M86" s="103"/>
      <c r="N86" s="244" t="s">
        <v>109</v>
      </c>
      <c r="O86" s="245"/>
      <c r="P86" s="245"/>
      <c r="Q86" s="245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110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92">
        <f>N115</f>
        <v>0</v>
      </c>
      <c r="O88" s="246"/>
      <c r="P88" s="246"/>
      <c r="Q88" s="246"/>
      <c r="R88" s="36"/>
      <c r="AU88" s="21" t="s">
        <v>111</v>
      </c>
    </row>
    <row r="89" spans="2:18" s="6" customFormat="1" ht="24.95" customHeight="1">
      <c r="B89" s="112"/>
      <c r="C89" s="113"/>
      <c r="D89" s="114" t="s">
        <v>112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47">
        <f>N116</f>
        <v>0</v>
      </c>
      <c r="O89" s="248"/>
      <c r="P89" s="248"/>
      <c r="Q89" s="248"/>
      <c r="R89" s="115"/>
    </row>
    <row r="90" spans="2:18" s="7" customFormat="1" ht="19.9" customHeight="1">
      <c r="B90" s="116"/>
      <c r="C90" s="117"/>
      <c r="D90" s="118" t="s">
        <v>117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9">
        <f>N117</f>
        <v>0</v>
      </c>
      <c r="O90" s="250"/>
      <c r="P90" s="250"/>
      <c r="Q90" s="250"/>
      <c r="R90" s="119"/>
    </row>
    <row r="91" spans="2:18" s="6" customFormat="1" ht="24.95" customHeight="1">
      <c r="B91" s="112"/>
      <c r="C91" s="113"/>
      <c r="D91" s="114" t="s">
        <v>329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47">
        <f>N127</f>
        <v>0</v>
      </c>
      <c r="O91" s="248"/>
      <c r="P91" s="248"/>
      <c r="Q91" s="248"/>
      <c r="R91" s="115"/>
    </row>
    <row r="92" spans="2:18" s="7" customFormat="1" ht="19.9" customHeight="1">
      <c r="B92" s="116"/>
      <c r="C92" s="117"/>
      <c r="D92" s="118" t="s">
        <v>330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9">
        <f>N128</f>
        <v>0</v>
      </c>
      <c r="O92" s="250"/>
      <c r="P92" s="250"/>
      <c r="Q92" s="250"/>
      <c r="R92" s="119"/>
    </row>
    <row r="93" spans="2:18" s="7" customFormat="1" ht="19.9" customHeight="1">
      <c r="B93" s="116"/>
      <c r="C93" s="117"/>
      <c r="D93" s="118" t="s">
        <v>331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9">
        <f>N136</f>
        <v>0</v>
      </c>
      <c r="O93" s="250"/>
      <c r="P93" s="250"/>
      <c r="Q93" s="250"/>
      <c r="R93" s="119"/>
    </row>
    <row r="94" spans="2:18" s="7" customFormat="1" ht="19.9" customHeight="1">
      <c r="B94" s="116"/>
      <c r="C94" s="117"/>
      <c r="D94" s="118" t="s">
        <v>332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49">
        <f>N177</f>
        <v>0</v>
      </c>
      <c r="O94" s="250"/>
      <c r="P94" s="250"/>
      <c r="Q94" s="250"/>
      <c r="R94" s="119"/>
    </row>
    <row r="95" spans="2:18" s="1" customFormat="1" ht="21.7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6" spans="2:21" s="1" customFormat="1" ht="29.25" customHeight="1">
      <c r="B96" s="34"/>
      <c r="C96" s="111" t="s">
        <v>119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246">
        <v>0</v>
      </c>
      <c r="O96" s="251"/>
      <c r="P96" s="251"/>
      <c r="Q96" s="251"/>
      <c r="R96" s="36"/>
      <c r="T96" s="120"/>
      <c r="U96" s="121" t="s">
        <v>34</v>
      </c>
    </row>
    <row r="97" spans="2:18" s="1" customFormat="1" ht="18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</row>
    <row r="98" spans="2:18" s="1" customFormat="1" ht="29.25" customHeight="1">
      <c r="B98" s="34"/>
      <c r="C98" s="102" t="s">
        <v>95</v>
      </c>
      <c r="D98" s="103"/>
      <c r="E98" s="103"/>
      <c r="F98" s="103"/>
      <c r="G98" s="103"/>
      <c r="H98" s="103"/>
      <c r="I98" s="103"/>
      <c r="J98" s="103"/>
      <c r="K98" s="103"/>
      <c r="L98" s="216">
        <f>ROUND(SUM(N88+N96),2)</f>
        <v>0</v>
      </c>
      <c r="M98" s="216"/>
      <c r="N98" s="216"/>
      <c r="O98" s="216"/>
      <c r="P98" s="216"/>
      <c r="Q98" s="216"/>
      <c r="R98" s="36"/>
    </row>
    <row r="99" spans="2:18" s="1" customFormat="1" ht="6.95" customHeight="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60"/>
    </row>
    <row r="103" spans="2:18" s="1" customFormat="1" ht="6.95" customHeight="1"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3"/>
    </row>
    <row r="104" spans="2:18" s="1" customFormat="1" ht="36.95" customHeight="1">
      <c r="B104" s="34"/>
      <c r="C104" s="184" t="s">
        <v>120</v>
      </c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36"/>
    </row>
    <row r="105" spans="2:18" s="1" customFormat="1" ht="6.95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18" s="1" customFormat="1" ht="30" customHeight="1">
      <c r="B106" s="34"/>
      <c r="C106" s="31" t="s">
        <v>16</v>
      </c>
      <c r="D106" s="35"/>
      <c r="E106" s="35"/>
      <c r="F106" s="235" t="str">
        <f>F6</f>
        <v>Hřiště ve Velíšské ul.</v>
      </c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35"/>
      <c r="R106" s="36"/>
    </row>
    <row r="107" spans="2:18" s="1" customFormat="1" ht="36.95" customHeight="1">
      <c r="B107" s="34"/>
      <c r="C107" s="68" t="s">
        <v>103</v>
      </c>
      <c r="D107" s="35"/>
      <c r="E107" s="35"/>
      <c r="F107" s="204" t="str">
        <f>F7</f>
        <v>002 - Oplocení</v>
      </c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35"/>
      <c r="R107" s="36"/>
    </row>
    <row r="108" spans="2:18" s="1" customFormat="1" ht="6.9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18" s="1" customFormat="1" ht="18" customHeight="1">
      <c r="B109" s="34"/>
      <c r="C109" s="31" t="s">
        <v>20</v>
      </c>
      <c r="D109" s="35"/>
      <c r="E109" s="35"/>
      <c r="F109" s="29" t="str">
        <f>F9</f>
        <v xml:space="preserve"> </v>
      </c>
      <c r="G109" s="35"/>
      <c r="H109" s="35"/>
      <c r="I109" s="35"/>
      <c r="J109" s="35"/>
      <c r="K109" s="31" t="s">
        <v>22</v>
      </c>
      <c r="L109" s="35"/>
      <c r="M109" s="238" t="str">
        <f>IF(O9="","",O9)</f>
        <v/>
      </c>
      <c r="N109" s="238"/>
      <c r="O109" s="238"/>
      <c r="P109" s="238"/>
      <c r="Q109" s="35"/>
      <c r="R109" s="36"/>
    </row>
    <row r="110" spans="2:18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15">
      <c r="B111" s="34"/>
      <c r="C111" s="31" t="s">
        <v>23</v>
      </c>
      <c r="D111" s="35"/>
      <c r="E111" s="35"/>
      <c r="F111" s="29" t="str">
        <f>E12</f>
        <v xml:space="preserve"> </v>
      </c>
      <c r="G111" s="35"/>
      <c r="H111" s="35"/>
      <c r="I111" s="35"/>
      <c r="J111" s="35"/>
      <c r="K111" s="31" t="s">
        <v>27</v>
      </c>
      <c r="L111" s="35"/>
      <c r="M111" s="186" t="str">
        <f>E18</f>
        <v xml:space="preserve"> </v>
      </c>
      <c r="N111" s="186"/>
      <c r="O111" s="186"/>
      <c r="P111" s="186"/>
      <c r="Q111" s="186"/>
      <c r="R111" s="36"/>
    </row>
    <row r="112" spans="2:18" s="1" customFormat="1" ht="14.45" customHeight="1">
      <c r="B112" s="34"/>
      <c r="C112" s="31" t="s">
        <v>26</v>
      </c>
      <c r="D112" s="35"/>
      <c r="E112" s="35"/>
      <c r="F112" s="29" t="str">
        <f>IF(E15="","",E15)</f>
        <v xml:space="preserve"> </v>
      </c>
      <c r="G112" s="35"/>
      <c r="H112" s="35"/>
      <c r="I112" s="35"/>
      <c r="J112" s="35"/>
      <c r="K112" s="31" t="s">
        <v>29</v>
      </c>
      <c r="L112" s="35"/>
      <c r="M112" s="186" t="str">
        <f>E21</f>
        <v xml:space="preserve"> </v>
      </c>
      <c r="N112" s="186"/>
      <c r="O112" s="186"/>
      <c r="P112" s="186"/>
      <c r="Q112" s="186"/>
      <c r="R112" s="36"/>
    </row>
    <row r="113" spans="2:18" s="1" customFormat="1" ht="10.3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27" s="8" customFormat="1" ht="29.25" customHeight="1">
      <c r="B114" s="122"/>
      <c r="C114" s="123" t="s">
        <v>121</v>
      </c>
      <c r="D114" s="124" t="s">
        <v>122</v>
      </c>
      <c r="E114" s="124" t="s">
        <v>52</v>
      </c>
      <c r="F114" s="252" t="s">
        <v>123</v>
      </c>
      <c r="G114" s="252"/>
      <c r="H114" s="252"/>
      <c r="I114" s="252"/>
      <c r="J114" s="124" t="s">
        <v>124</v>
      </c>
      <c r="K114" s="124" t="s">
        <v>125</v>
      </c>
      <c r="L114" s="252" t="s">
        <v>126</v>
      </c>
      <c r="M114" s="252"/>
      <c r="N114" s="252" t="s">
        <v>109</v>
      </c>
      <c r="O114" s="252"/>
      <c r="P114" s="252"/>
      <c r="Q114" s="253"/>
      <c r="R114" s="125"/>
      <c r="T114" s="75" t="s">
        <v>127</v>
      </c>
      <c r="U114" s="76" t="s">
        <v>34</v>
      </c>
      <c r="V114" s="76" t="s">
        <v>128</v>
      </c>
      <c r="W114" s="76" t="s">
        <v>129</v>
      </c>
      <c r="X114" s="76" t="s">
        <v>130</v>
      </c>
      <c r="Y114" s="76" t="s">
        <v>131</v>
      </c>
      <c r="Z114" s="76" t="s">
        <v>132</v>
      </c>
      <c r="AA114" s="77" t="s">
        <v>133</v>
      </c>
    </row>
    <row r="115" spans="2:63" s="1" customFormat="1" ht="29.25" customHeight="1">
      <c r="B115" s="34"/>
      <c r="C115" s="79" t="s">
        <v>105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254">
        <f>BK115</f>
        <v>0</v>
      </c>
      <c r="O115" s="255"/>
      <c r="P115" s="255"/>
      <c r="Q115" s="255"/>
      <c r="R115" s="36"/>
      <c r="T115" s="78"/>
      <c r="U115" s="50"/>
      <c r="V115" s="50"/>
      <c r="W115" s="126">
        <f>W116+W127</f>
        <v>767.9895680000001</v>
      </c>
      <c r="X115" s="50"/>
      <c r="Y115" s="126">
        <f>Y116+Y127</f>
        <v>5.10033674</v>
      </c>
      <c r="Z115" s="50"/>
      <c r="AA115" s="127">
        <f>AA116+AA127</f>
        <v>0</v>
      </c>
      <c r="AT115" s="21" t="s">
        <v>69</v>
      </c>
      <c r="AU115" s="21" t="s">
        <v>111</v>
      </c>
      <c r="BK115" s="128">
        <f>BK116+BK127</f>
        <v>0</v>
      </c>
    </row>
    <row r="116" spans="2:63" s="9" customFormat="1" ht="37.35" customHeight="1">
      <c r="B116" s="129"/>
      <c r="C116" s="130"/>
      <c r="D116" s="131" t="s">
        <v>112</v>
      </c>
      <c r="E116" s="131"/>
      <c r="F116" s="131"/>
      <c r="G116" s="131"/>
      <c r="H116" s="131"/>
      <c r="I116" s="131"/>
      <c r="J116" s="131"/>
      <c r="K116" s="131"/>
      <c r="L116" s="131"/>
      <c r="M116" s="131"/>
      <c r="N116" s="256">
        <f>BK116</f>
        <v>0</v>
      </c>
      <c r="O116" s="247"/>
      <c r="P116" s="247"/>
      <c r="Q116" s="247"/>
      <c r="R116" s="132"/>
      <c r="T116" s="133"/>
      <c r="U116" s="130"/>
      <c r="V116" s="130"/>
      <c r="W116" s="134">
        <f>W117</f>
        <v>40.888</v>
      </c>
      <c r="X116" s="130"/>
      <c r="Y116" s="134">
        <f>Y117</f>
        <v>0.0144</v>
      </c>
      <c r="Z116" s="130"/>
      <c r="AA116" s="135">
        <f>AA117</f>
        <v>0</v>
      </c>
      <c r="AR116" s="136" t="s">
        <v>78</v>
      </c>
      <c r="AT116" s="137" t="s">
        <v>69</v>
      </c>
      <c r="AU116" s="137" t="s">
        <v>70</v>
      </c>
      <c r="AY116" s="136" t="s">
        <v>134</v>
      </c>
      <c r="BK116" s="138">
        <f>BK117</f>
        <v>0</v>
      </c>
    </row>
    <row r="117" spans="2:63" s="9" customFormat="1" ht="19.9" customHeight="1">
      <c r="B117" s="129"/>
      <c r="C117" s="130"/>
      <c r="D117" s="139" t="s">
        <v>117</v>
      </c>
      <c r="E117" s="139"/>
      <c r="F117" s="139"/>
      <c r="G117" s="139"/>
      <c r="H117" s="139"/>
      <c r="I117" s="139"/>
      <c r="J117" s="139"/>
      <c r="K117" s="139"/>
      <c r="L117" s="139"/>
      <c r="M117" s="139"/>
      <c r="N117" s="225">
        <f>BK117</f>
        <v>0</v>
      </c>
      <c r="O117" s="226"/>
      <c r="P117" s="226"/>
      <c r="Q117" s="226"/>
      <c r="R117" s="132"/>
      <c r="T117" s="133"/>
      <c r="U117" s="130"/>
      <c r="V117" s="130"/>
      <c r="W117" s="134">
        <f>SUM(W118:W126)</f>
        <v>40.888</v>
      </c>
      <c r="X117" s="130"/>
      <c r="Y117" s="134">
        <f>SUM(Y118:Y126)</f>
        <v>0.0144</v>
      </c>
      <c r="Z117" s="130"/>
      <c r="AA117" s="135">
        <f>SUM(AA118:AA126)</f>
        <v>0</v>
      </c>
      <c r="AR117" s="136" t="s">
        <v>78</v>
      </c>
      <c r="AT117" s="137" t="s">
        <v>69</v>
      </c>
      <c r="AU117" s="137" t="s">
        <v>78</v>
      </c>
      <c r="AY117" s="136" t="s">
        <v>134</v>
      </c>
      <c r="BK117" s="138">
        <f>SUM(BK118:BK126)</f>
        <v>0</v>
      </c>
    </row>
    <row r="118" spans="2:65" s="1" customFormat="1" ht="16.5" customHeight="1">
      <c r="B118" s="140"/>
      <c r="C118" s="141" t="s">
        <v>78</v>
      </c>
      <c r="D118" s="141" t="s">
        <v>135</v>
      </c>
      <c r="E118" s="142" t="s">
        <v>333</v>
      </c>
      <c r="F118" s="221" t="s">
        <v>334</v>
      </c>
      <c r="G118" s="221"/>
      <c r="H118" s="221"/>
      <c r="I118" s="221"/>
      <c r="J118" s="143" t="s">
        <v>198</v>
      </c>
      <c r="K118" s="144">
        <v>240</v>
      </c>
      <c r="L118" s="222"/>
      <c r="M118" s="222"/>
      <c r="N118" s="222">
        <f>ROUND(L118*K118,2)</f>
        <v>0</v>
      </c>
      <c r="O118" s="222"/>
      <c r="P118" s="222"/>
      <c r="Q118" s="222"/>
      <c r="R118" s="145"/>
      <c r="T118" s="146" t="s">
        <v>5</v>
      </c>
      <c r="U118" s="43" t="s">
        <v>35</v>
      </c>
      <c r="V118" s="147">
        <v>0.049</v>
      </c>
      <c r="W118" s="147">
        <f>V118*K118</f>
        <v>11.76</v>
      </c>
      <c r="X118" s="147">
        <v>0</v>
      </c>
      <c r="Y118" s="147">
        <f>X118*K118</f>
        <v>0</v>
      </c>
      <c r="Z118" s="147">
        <v>0</v>
      </c>
      <c r="AA118" s="148">
        <f>Z118*K118</f>
        <v>0</v>
      </c>
      <c r="AR118" s="21" t="s">
        <v>139</v>
      </c>
      <c r="AT118" s="21" t="s">
        <v>135</v>
      </c>
      <c r="AU118" s="21" t="s">
        <v>101</v>
      </c>
      <c r="AY118" s="21" t="s">
        <v>134</v>
      </c>
      <c r="BE118" s="149">
        <f>IF(U118="základní",N118,0)</f>
        <v>0</v>
      </c>
      <c r="BF118" s="149">
        <f>IF(U118="snížená",N118,0)</f>
        <v>0</v>
      </c>
      <c r="BG118" s="149">
        <f>IF(U118="zákl. přenesená",N118,0)</f>
        <v>0</v>
      </c>
      <c r="BH118" s="149">
        <f>IF(U118="sníž. přenesená",N118,0)</f>
        <v>0</v>
      </c>
      <c r="BI118" s="149">
        <f>IF(U118="nulová",N118,0)</f>
        <v>0</v>
      </c>
      <c r="BJ118" s="21" t="s">
        <v>78</v>
      </c>
      <c r="BK118" s="149">
        <f>ROUND(L118*K118,2)</f>
        <v>0</v>
      </c>
      <c r="BL118" s="21" t="s">
        <v>139</v>
      </c>
      <c r="BM118" s="21" t="s">
        <v>335</v>
      </c>
    </row>
    <row r="119" spans="2:51" s="10" customFormat="1" ht="16.5" customHeight="1">
      <c r="B119" s="150"/>
      <c r="C119" s="151"/>
      <c r="D119" s="151"/>
      <c r="E119" s="152" t="s">
        <v>5</v>
      </c>
      <c r="F119" s="223" t="s">
        <v>336</v>
      </c>
      <c r="G119" s="224"/>
      <c r="H119" s="224"/>
      <c r="I119" s="224"/>
      <c r="J119" s="151"/>
      <c r="K119" s="153">
        <v>240</v>
      </c>
      <c r="L119" s="151"/>
      <c r="M119" s="151"/>
      <c r="N119" s="151"/>
      <c r="O119" s="151"/>
      <c r="P119" s="151"/>
      <c r="Q119" s="151"/>
      <c r="R119" s="154"/>
      <c r="T119" s="155"/>
      <c r="U119" s="151"/>
      <c r="V119" s="151"/>
      <c r="W119" s="151"/>
      <c r="X119" s="151"/>
      <c r="Y119" s="151"/>
      <c r="Z119" s="151"/>
      <c r="AA119" s="156"/>
      <c r="AT119" s="157" t="s">
        <v>142</v>
      </c>
      <c r="AU119" s="157" t="s">
        <v>101</v>
      </c>
      <c r="AV119" s="10" t="s">
        <v>101</v>
      </c>
      <c r="AW119" s="10" t="s">
        <v>28</v>
      </c>
      <c r="AX119" s="10" t="s">
        <v>70</v>
      </c>
      <c r="AY119" s="157" t="s">
        <v>134</v>
      </c>
    </row>
    <row r="120" spans="2:51" s="11" customFormat="1" ht="16.5" customHeight="1">
      <c r="B120" s="158"/>
      <c r="C120" s="159"/>
      <c r="D120" s="159"/>
      <c r="E120" s="160" t="s">
        <v>5</v>
      </c>
      <c r="F120" s="217" t="s">
        <v>143</v>
      </c>
      <c r="G120" s="218"/>
      <c r="H120" s="218"/>
      <c r="I120" s="218"/>
      <c r="J120" s="159"/>
      <c r="K120" s="161">
        <v>240</v>
      </c>
      <c r="L120" s="159"/>
      <c r="M120" s="159"/>
      <c r="N120" s="159"/>
      <c r="O120" s="159"/>
      <c r="P120" s="159"/>
      <c r="Q120" s="159"/>
      <c r="R120" s="162"/>
      <c r="T120" s="163"/>
      <c r="U120" s="159"/>
      <c r="V120" s="159"/>
      <c r="W120" s="159"/>
      <c r="X120" s="159"/>
      <c r="Y120" s="159"/>
      <c r="Z120" s="159"/>
      <c r="AA120" s="164"/>
      <c r="AT120" s="165" t="s">
        <v>142</v>
      </c>
      <c r="AU120" s="165" t="s">
        <v>101</v>
      </c>
      <c r="AV120" s="11" t="s">
        <v>139</v>
      </c>
      <c r="AW120" s="11" t="s">
        <v>28</v>
      </c>
      <c r="AX120" s="11" t="s">
        <v>78</v>
      </c>
      <c r="AY120" s="165" t="s">
        <v>134</v>
      </c>
    </row>
    <row r="121" spans="2:65" s="1" customFormat="1" ht="16.5" customHeight="1">
      <c r="B121" s="140"/>
      <c r="C121" s="173" t="s">
        <v>101</v>
      </c>
      <c r="D121" s="173" t="s">
        <v>211</v>
      </c>
      <c r="E121" s="174" t="s">
        <v>337</v>
      </c>
      <c r="F121" s="229" t="s">
        <v>338</v>
      </c>
      <c r="G121" s="229"/>
      <c r="H121" s="229"/>
      <c r="I121" s="229"/>
      <c r="J121" s="175" t="s">
        <v>198</v>
      </c>
      <c r="K121" s="176">
        <v>240</v>
      </c>
      <c r="L121" s="230"/>
      <c r="M121" s="230"/>
      <c r="N121" s="230">
        <f>ROUND(L121*K121,2)</f>
        <v>0</v>
      </c>
      <c r="O121" s="222"/>
      <c r="P121" s="222"/>
      <c r="Q121" s="222"/>
      <c r="R121" s="145"/>
      <c r="T121" s="146" t="s">
        <v>5</v>
      </c>
      <c r="U121" s="43" t="s">
        <v>35</v>
      </c>
      <c r="V121" s="147">
        <v>0</v>
      </c>
      <c r="W121" s="147">
        <f>V121*K121</f>
        <v>0</v>
      </c>
      <c r="X121" s="147">
        <v>6E-05</v>
      </c>
      <c r="Y121" s="147">
        <f>X121*K121</f>
        <v>0.0144</v>
      </c>
      <c r="Z121" s="147">
        <v>0</v>
      </c>
      <c r="AA121" s="148">
        <f>Z121*K121</f>
        <v>0</v>
      </c>
      <c r="AR121" s="21" t="s">
        <v>173</v>
      </c>
      <c r="AT121" s="21" t="s">
        <v>211</v>
      </c>
      <c r="AU121" s="21" t="s">
        <v>101</v>
      </c>
      <c r="AY121" s="21" t="s">
        <v>134</v>
      </c>
      <c r="BE121" s="149">
        <f>IF(U121="základní",N121,0)</f>
        <v>0</v>
      </c>
      <c r="BF121" s="149">
        <f>IF(U121="snížená",N121,0)</f>
        <v>0</v>
      </c>
      <c r="BG121" s="149">
        <f>IF(U121="zákl. přenesená",N121,0)</f>
        <v>0</v>
      </c>
      <c r="BH121" s="149">
        <f>IF(U121="sníž. přenesená",N121,0)</f>
        <v>0</v>
      </c>
      <c r="BI121" s="149">
        <f>IF(U121="nulová",N121,0)</f>
        <v>0</v>
      </c>
      <c r="BJ121" s="21" t="s">
        <v>78</v>
      </c>
      <c r="BK121" s="149">
        <f>ROUND(L121*K121,2)</f>
        <v>0</v>
      </c>
      <c r="BL121" s="21" t="s">
        <v>139</v>
      </c>
      <c r="BM121" s="21" t="s">
        <v>339</v>
      </c>
    </row>
    <row r="122" spans="2:65" s="1" customFormat="1" ht="38.25" customHeight="1">
      <c r="B122" s="140"/>
      <c r="C122" s="141" t="s">
        <v>147</v>
      </c>
      <c r="D122" s="141" t="s">
        <v>135</v>
      </c>
      <c r="E122" s="142" t="s">
        <v>340</v>
      </c>
      <c r="F122" s="221" t="s">
        <v>341</v>
      </c>
      <c r="G122" s="221"/>
      <c r="H122" s="221"/>
      <c r="I122" s="221"/>
      <c r="J122" s="143" t="s">
        <v>288</v>
      </c>
      <c r="K122" s="144">
        <v>4</v>
      </c>
      <c r="L122" s="222"/>
      <c r="M122" s="222"/>
      <c r="N122" s="222">
        <f>ROUND(L122*K122,2)</f>
        <v>0</v>
      </c>
      <c r="O122" s="222"/>
      <c r="P122" s="222"/>
      <c r="Q122" s="222"/>
      <c r="R122" s="145"/>
      <c r="T122" s="146" t="s">
        <v>5</v>
      </c>
      <c r="U122" s="43" t="s">
        <v>35</v>
      </c>
      <c r="V122" s="147">
        <v>4.65</v>
      </c>
      <c r="W122" s="147">
        <f>V122*K122</f>
        <v>18.6</v>
      </c>
      <c r="X122" s="147">
        <v>0</v>
      </c>
      <c r="Y122" s="147">
        <f>X122*K122</f>
        <v>0</v>
      </c>
      <c r="Z122" s="147">
        <v>0</v>
      </c>
      <c r="AA122" s="148">
        <f>Z122*K122</f>
        <v>0</v>
      </c>
      <c r="AR122" s="21" t="s">
        <v>139</v>
      </c>
      <c r="AT122" s="21" t="s">
        <v>135</v>
      </c>
      <c r="AU122" s="21" t="s">
        <v>101</v>
      </c>
      <c r="AY122" s="21" t="s">
        <v>134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1" t="s">
        <v>78</v>
      </c>
      <c r="BK122" s="149">
        <f>ROUND(L122*K122,2)</f>
        <v>0</v>
      </c>
      <c r="BL122" s="21" t="s">
        <v>139</v>
      </c>
      <c r="BM122" s="21" t="s">
        <v>342</v>
      </c>
    </row>
    <row r="123" spans="2:65" s="1" customFormat="1" ht="38.25" customHeight="1">
      <c r="B123" s="140"/>
      <c r="C123" s="141" t="s">
        <v>139</v>
      </c>
      <c r="D123" s="141" t="s">
        <v>135</v>
      </c>
      <c r="E123" s="142" t="s">
        <v>343</v>
      </c>
      <c r="F123" s="221" t="s">
        <v>344</v>
      </c>
      <c r="G123" s="221"/>
      <c r="H123" s="221"/>
      <c r="I123" s="221"/>
      <c r="J123" s="143" t="s">
        <v>288</v>
      </c>
      <c r="K123" s="144">
        <v>40</v>
      </c>
      <c r="L123" s="222"/>
      <c r="M123" s="222"/>
      <c r="N123" s="222">
        <f>ROUND(L123*K123,2)</f>
        <v>0</v>
      </c>
      <c r="O123" s="222"/>
      <c r="P123" s="222"/>
      <c r="Q123" s="222"/>
      <c r="R123" s="145"/>
      <c r="T123" s="146" t="s">
        <v>5</v>
      </c>
      <c r="U123" s="43" t="s">
        <v>35</v>
      </c>
      <c r="V123" s="147">
        <v>0</v>
      </c>
      <c r="W123" s="147">
        <f>V123*K123</f>
        <v>0</v>
      </c>
      <c r="X123" s="147">
        <v>0</v>
      </c>
      <c r="Y123" s="147">
        <f>X123*K123</f>
        <v>0</v>
      </c>
      <c r="Z123" s="147">
        <v>0</v>
      </c>
      <c r="AA123" s="148">
        <f>Z123*K123</f>
        <v>0</v>
      </c>
      <c r="AR123" s="21" t="s">
        <v>139</v>
      </c>
      <c r="AT123" s="21" t="s">
        <v>135</v>
      </c>
      <c r="AU123" s="21" t="s">
        <v>101</v>
      </c>
      <c r="AY123" s="21" t="s">
        <v>134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1" t="s">
        <v>78</v>
      </c>
      <c r="BK123" s="149">
        <f>ROUND(L123*K123,2)</f>
        <v>0</v>
      </c>
      <c r="BL123" s="21" t="s">
        <v>139</v>
      </c>
      <c r="BM123" s="21" t="s">
        <v>345</v>
      </c>
    </row>
    <row r="124" spans="2:51" s="10" customFormat="1" ht="16.5" customHeight="1">
      <c r="B124" s="150"/>
      <c r="C124" s="151"/>
      <c r="D124" s="151"/>
      <c r="E124" s="152" t="s">
        <v>5</v>
      </c>
      <c r="F124" s="223" t="s">
        <v>346</v>
      </c>
      <c r="G124" s="224"/>
      <c r="H124" s="224"/>
      <c r="I124" s="224"/>
      <c r="J124" s="151"/>
      <c r="K124" s="153">
        <v>40</v>
      </c>
      <c r="L124" s="151"/>
      <c r="M124" s="151"/>
      <c r="N124" s="151"/>
      <c r="O124" s="151"/>
      <c r="P124" s="151"/>
      <c r="Q124" s="151"/>
      <c r="R124" s="154"/>
      <c r="T124" s="155"/>
      <c r="U124" s="151"/>
      <c r="V124" s="151"/>
      <c r="W124" s="151"/>
      <c r="X124" s="151"/>
      <c r="Y124" s="151"/>
      <c r="Z124" s="151"/>
      <c r="AA124" s="156"/>
      <c r="AT124" s="157" t="s">
        <v>142</v>
      </c>
      <c r="AU124" s="157" t="s">
        <v>101</v>
      </c>
      <c r="AV124" s="10" t="s">
        <v>101</v>
      </c>
      <c r="AW124" s="10" t="s">
        <v>28</v>
      </c>
      <c r="AX124" s="10" t="s">
        <v>70</v>
      </c>
      <c r="AY124" s="157" t="s">
        <v>134</v>
      </c>
    </row>
    <row r="125" spans="2:51" s="11" customFormat="1" ht="16.5" customHeight="1">
      <c r="B125" s="158"/>
      <c r="C125" s="159"/>
      <c r="D125" s="159"/>
      <c r="E125" s="160" t="s">
        <v>5</v>
      </c>
      <c r="F125" s="217" t="s">
        <v>143</v>
      </c>
      <c r="G125" s="218"/>
      <c r="H125" s="218"/>
      <c r="I125" s="218"/>
      <c r="J125" s="159"/>
      <c r="K125" s="161">
        <v>40</v>
      </c>
      <c r="L125" s="159"/>
      <c r="M125" s="159"/>
      <c r="N125" s="159"/>
      <c r="O125" s="159"/>
      <c r="P125" s="159"/>
      <c r="Q125" s="159"/>
      <c r="R125" s="162"/>
      <c r="T125" s="163"/>
      <c r="U125" s="159"/>
      <c r="V125" s="159"/>
      <c r="W125" s="159"/>
      <c r="X125" s="159"/>
      <c r="Y125" s="159"/>
      <c r="Z125" s="159"/>
      <c r="AA125" s="164"/>
      <c r="AT125" s="165" t="s">
        <v>142</v>
      </c>
      <c r="AU125" s="165" t="s">
        <v>101</v>
      </c>
      <c r="AV125" s="11" t="s">
        <v>139</v>
      </c>
      <c r="AW125" s="11" t="s">
        <v>28</v>
      </c>
      <c r="AX125" s="11" t="s">
        <v>78</v>
      </c>
      <c r="AY125" s="165" t="s">
        <v>134</v>
      </c>
    </row>
    <row r="126" spans="2:65" s="1" customFormat="1" ht="38.25" customHeight="1">
      <c r="B126" s="140"/>
      <c r="C126" s="141" t="s">
        <v>156</v>
      </c>
      <c r="D126" s="141" t="s">
        <v>135</v>
      </c>
      <c r="E126" s="142" t="s">
        <v>347</v>
      </c>
      <c r="F126" s="221" t="s">
        <v>348</v>
      </c>
      <c r="G126" s="221"/>
      <c r="H126" s="221"/>
      <c r="I126" s="221"/>
      <c r="J126" s="143" t="s">
        <v>288</v>
      </c>
      <c r="K126" s="144">
        <v>4</v>
      </c>
      <c r="L126" s="222"/>
      <c r="M126" s="222"/>
      <c r="N126" s="222">
        <f>ROUND(L126*K126,2)</f>
        <v>0</v>
      </c>
      <c r="O126" s="222"/>
      <c r="P126" s="222"/>
      <c r="Q126" s="222"/>
      <c r="R126" s="145"/>
      <c r="T126" s="146" t="s">
        <v>5</v>
      </c>
      <c r="U126" s="43" t="s">
        <v>35</v>
      </c>
      <c r="V126" s="147">
        <v>2.632</v>
      </c>
      <c r="W126" s="147">
        <f>V126*K126</f>
        <v>10.528</v>
      </c>
      <c r="X126" s="147">
        <v>0</v>
      </c>
      <c r="Y126" s="147">
        <f>X126*K126</f>
        <v>0</v>
      </c>
      <c r="Z126" s="147">
        <v>0</v>
      </c>
      <c r="AA126" s="148">
        <f>Z126*K126</f>
        <v>0</v>
      </c>
      <c r="AR126" s="21" t="s">
        <v>139</v>
      </c>
      <c r="AT126" s="21" t="s">
        <v>135</v>
      </c>
      <c r="AU126" s="21" t="s">
        <v>101</v>
      </c>
      <c r="AY126" s="21" t="s">
        <v>134</v>
      </c>
      <c r="BE126" s="149">
        <f>IF(U126="základní",N126,0)</f>
        <v>0</v>
      </c>
      <c r="BF126" s="149">
        <f>IF(U126="snížená",N126,0)</f>
        <v>0</v>
      </c>
      <c r="BG126" s="149">
        <f>IF(U126="zákl. přenesená",N126,0)</f>
        <v>0</v>
      </c>
      <c r="BH126" s="149">
        <f>IF(U126="sníž. přenesená",N126,0)</f>
        <v>0</v>
      </c>
      <c r="BI126" s="149">
        <f>IF(U126="nulová",N126,0)</f>
        <v>0</v>
      </c>
      <c r="BJ126" s="21" t="s">
        <v>78</v>
      </c>
      <c r="BK126" s="149">
        <f>ROUND(L126*K126,2)</f>
        <v>0</v>
      </c>
      <c r="BL126" s="21" t="s">
        <v>139</v>
      </c>
      <c r="BM126" s="21" t="s">
        <v>349</v>
      </c>
    </row>
    <row r="127" spans="2:63" s="9" customFormat="1" ht="37.35" customHeight="1">
      <c r="B127" s="129"/>
      <c r="C127" s="130"/>
      <c r="D127" s="131" t="s">
        <v>329</v>
      </c>
      <c r="E127" s="131"/>
      <c r="F127" s="131"/>
      <c r="G127" s="131"/>
      <c r="H127" s="131"/>
      <c r="I127" s="131"/>
      <c r="J127" s="131"/>
      <c r="K127" s="131"/>
      <c r="L127" s="131"/>
      <c r="M127" s="131"/>
      <c r="N127" s="257">
        <f>BK127</f>
        <v>0</v>
      </c>
      <c r="O127" s="258"/>
      <c r="P127" s="258"/>
      <c r="Q127" s="258"/>
      <c r="R127" s="132"/>
      <c r="T127" s="133"/>
      <c r="U127" s="130"/>
      <c r="V127" s="130"/>
      <c r="W127" s="134">
        <f>W128+W136+W177</f>
        <v>727.101568</v>
      </c>
      <c r="X127" s="130"/>
      <c r="Y127" s="134">
        <f>Y128+Y136+Y177</f>
        <v>5.08593674</v>
      </c>
      <c r="Z127" s="130"/>
      <c r="AA127" s="135">
        <f>AA128+AA136+AA177</f>
        <v>0</v>
      </c>
      <c r="AR127" s="136" t="s">
        <v>101</v>
      </c>
      <c r="AT127" s="137" t="s">
        <v>69</v>
      </c>
      <c r="AU127" s="137" t="s">
        <v>70</v>
      </c>
      <c r="AY127" s="136" t="s">
        <v>134</v>
      </c>
      <c r="BK127" s="138">
        <f>BK128+BK136+BK177</f>
        <v>0</v>
      </c>
    </row>
    <row r="128" spans="2:63" s="9" customFormat="1" ht="19.9" customHeight="1">
      <c r="B128" s="129"/>
      <c r="C128" s="130"/>
      <c r="D128" s="139" t="s">
        <v>330</v>
      </c>
      <c r="E128" s="139"/>
      <c r="F128" s="139"/>
      <c r="G128" s="139"/>
      <c r="H128" s="139"/>
      <c r="I128" s="139"/>
      <c r="J128" s="139"/>
      <c r="K128" s="139"/>
      <c r="L128" s="139"/>
      <c r="M128" s="139"/>
      <c r="N128" s="225">
        <f>BK128</f>
        <v>0</v>
      </c>
      <c r="O128" s="226"/>
      <c r="P128" s="226"/>
      <c r="Q128" s="226"/>
      <c r="R128" s="132"/>
      <c r="T128" s="133"/>
      <c r="U128" s="130"/>
      <c r="V128" s="130"/>
      <c r="W128" s="134">
        <f>SUM(W129:W135)</f>
        <v>122.094</v>
      </c>
      <c r="X128" s="130"/>
      <c r="Y128" s="134">
        <f>SUM(Y129:Y135)</f>
        <v>1.4965</v>
      </c>
      <c r="Z128" s="130"/>
      <c r="AA128" s="135">
        <f>SUM(AA129:AA135)</f>
        <v>0</v>
      </c>
      <c r="AR128" s="136" t="s">
        <v>101</v>
      </c>
      <c r="AT128" s="137" t="s">
        <v>69</v>
      </c>
      <c r="AU128" s="137" t="s">
        <v>78</v>
      </c>
      <c r="AY128" s="136" t="s">
        <v>134</v>
      </c>
      <c r="BK128" s="138">
        <f>SUM(BK129:BK135)</f>
        <v>0</v>
      </c>
    </row>
    <row r="129" spans="2:65" s="1" customFormat="1" ht="25.5" customHeight="1">
      <c r="B129" s="140"/>
      <c r="C129" s="141" t="s">
        <v>164</v>
      </c>
      <c r="D129" s="141" t="s">
        <v>135</v>
      </c>
      <c r="E129" s="142" t="s">
        <v>350</v>
      </c>
      <c r="F129" s="221" t="s">
        <v>351</v>
      </c>
      <c r="G129" s="221"/>
      <c r="H129" s="221"/>
      <c r="I129" s="221"/>
      <c r="J129" s="143" t="s">
        <v>224</v>
      </c>
      <c r="K129" s="144">
        <v>798</v>
      </c>
      <c r="L129" s="222"/>
      <c r="M129" s="222"/>
      <c r="N129" s="222">
        <f>ROUND(L129*K129,2)</f>
        <v>0</v>
      </c>
      <c r="O129" s="222"/>
      <c r="P129" s="222"/>
      <c r="Q129" s="222"/>
      <c r="R129" s="145"/>
      <c r="T129" s="146" t="s">
        <v>5</v>
      </c>
      <c r="U129" s="43" t="s">
        <v>35</v>
      </c>
      <c r="V129" s="147">
        <v>0.153</v>
      </c>
      <c r="W129" s="147">
        <f>V129*K129</f>
        <v>122.094</v>
      </c>
      <c r="X129" s="147">
        <v>0</v>
      </c>
      <c r="Y129" s="147">
        <f>X129*K129</f>
        <v>0</v>
      </c>
      <c r="Z129" s="147">
        <v>0</v>
      </c>
      <c r="AA129" s="148">
        <f>Z129*K129</f>
        <v>0</v>
      </c>
      <c r="AR129" s="21" t="s">
        <v>210</v>
      </c>
      <c r="AT129" s="21" t="s">
        <v>135</v>
      </c>
      <c r="AU129" s="21" t="s">
        <v>101</v>
      </c>
      <c r="AY129" s="21" t="s">
        <v>134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1" t="s">
        <v>78</v>
      </c>
      <c r="BK129" s="149">
        <f>ROUND(L129*K129,2)</f>
        <v>0</v>
      </c>
      <c r="BL129" s="21" t="s">
        <v>210</v>
      </c>
      <c r="BM129" s="21" t="s">
        <v>352</v>
      </c>
    </row>
    <row r="130" spans="2:51" s="10" customFormat="1" ht="16.5" customHeight="1">
      <c r="B130" s="150"/>
      <c r="C130" s="151"/>
      <c r="D130" s="151"/>
      <c r="E130" s="152" t="s">
        <v>5</v>
      </c>
      <c r="F130" s="223" t="s">
        <v>353</v>
      </c>
      <c r="G130" s="224"/>
      <c r="H130" s="224"/>
      <c r="I130" s="224"/>
      <c r="J130" s="151"/>
      <c r="K130" s="153">
        <v>798</v>
      </c>
      <c r="L130" s="151"/>
      <c r="M130" s="151"/>
      <c r="N130" s="151"/>
      <c r="O130" s="151"/>
      <c r="P130" s="151"/>
      <c r="Q130" s="151"/>
      <c r="R130" s="154"/>
      <c r="T130" s="155"/>
      <c r="U130" s="151"/>
      <c r="V130" s="151"/>
      <c r="W130" s="151"/>
      <c r="X130" s="151"/>
      <c r="Y130" s="151"/>
      <c r="Z130" s="151"/>
      <c r="AA130" s="156"/>
      <c r="AT130" s="157" t="s">
        <v>142</v>
      </c>
      <c r="AU130" s="157" t="s">
        <v>101</v>
      </c>
      <c r="AV130" s="10" t="s">
        <v>101</v>
      </c>
      <c r="AW130" s="10" t="s">
        <v>28</v>
      </c>
      <c r="AX130" s="10" t="s">
        <v>70</v>
      </c>
      <c r="AY130" s="157" t="s">
        <v>134</v>
      </c>
    </row>
    <row r="131" spans="2:51" s="11" customFormat="1" ht="16.5" customHeight="1">
      <c r="B131" s="158"/>
      <c r="C131" s="159"/>
      <c r="D131" s="159"/>
      <c r="E131" s="160" t="s">
        <v>5</v>
      </c>
      <c r="F131" s="217" t="s">
        <v>143</v>
      </c>
      <c r="G131" s="218"/>
      <c r="H131" s="218"/>
      <c r="I131" s="218"/>
      <c r="J131" s="159"/>
      <c r="K131" s="161">
        <v>798</v>
      </c>
      <c r="L131" s="159"/>
      <c r="M131" s="159"/>
      <c r="N131" s="159"/>
      <c r="O131" s="159"/>
      <c r="P131" s="159"/>
      <c r="Q131" s="159"/>
      <c r="R131" s="162"/>
      <c r="T131" s="163"/>
      <c r="U131" s="159"/>
      <c r="V131" s="159"/>
      <c r="W131" s="159"/>
      <c r="X131" s="159"/>
      <c r="Y131" s="159"/>
      <c r="Z131" s="159"/>
      <c r="AA131" s="164"/>
      <c r="AT131" s="165" t="s">
        <v>142</v>
      </c>
      <c r="AU131" s="165" t="s">
        <v>101</v>
      </c>
      <c r="AV131" s="11" t="s">
        <v>139</v>
      </c>
      <c r="AW131" s="11" t="s">
        <v>28</v>
      </c>
      <c r="AX131" s="11" t="s">
        <v>78</v>
      </c>
      <c r="AY131" s="165" t="s">
        <v>134</v>
      </c>
    </row>
    <row r="132" spans="2:65" s="1" customFormat="1" ht="16.5" customHeight="1">
      <c r="B132" s="140"/>
      <c r="C132" s="173" t="s">
        <v>168</v>
      </c>
      <c r="D132" s="173" t="s">
        <v>211</v>
      </c>
      <c r="E132" s="174" t="s">
        <v>354</v>
      </c>
      <c r="F132" s="229" t="s">
        <v>355</v>
      </c>
      <c r="G132" s="229"/>
      <c r="H132" s="229"/>
      <c r="I132" s="229"/>
      <c r="J132" s="175" t="s">
        <v>138</v>
      </c>
      <c r="K132" s="176">
        <v>2.993</v>
      </c>
      <c r="L132" s="230"/>
      <c r="M132" s="230"/>
      <c r="N132" s="230">
        <f>ROUND(L132*K132,2)</f>
        <v>0</v>
      </c>
      <c r="O132" s="222"/>
      <c r="P132" s="222"/>
      <c r="Q132" s="222"/>
      <c r="R132" s="145"/>
      <c r="T132" s="146" t="s">
        <v>5</v>
      </c>
      <c r="U132" s="43" t="s">
        <v>35</v>
      </c>
      <c r="V132" s="147">
        <v>0</v>
      </c>
      <c r="W132" s="147">
        <f>V132*K132</f>
        <v>0</v>
      </c>
      <c r="X132" s="147">
        <v>0.5</v>
      </c>
      <c r="Y132" s="147">
        <f>X132*K132</f>
        <v>1.4965</v>
      </c>
      <c r="Z132" s="147">
        <v>0</v>
      </c>
      <c r="AA132" s="148">
        <f>Z132*K132</f>
        <v>0</v>
      </c>
      <c r="AR132" s="21" t="s">
        <v>290</v>
      </c>
      <c r="AT132" s="21" t="s">
        <v>211</v>
      </c>
      <c r="AU132" s="21" t="s">
        <v>101</v>
      </c>
      <c r="AY132" s="21" t="s">
        <v>134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1" t="s">
        <v>78</v>
      </c>
      <c r="BK132" s="149">
        <f>ROUND(L132*K132,2)</f>
        <v>0</v>
      </c>
      <c r="BL132" s="21" t="s">
        <v>210</v>
      </c>
      <c r="BM132" s="21" t="s">
        <v>356</v>
      </c>
    </row>
    <row r="133" spans="2:51" s="10" customFormat="1" ht="16.5" customHeight="1">
      <c r="B133" s="150"/>
      <c r="C133" s="151"/>
      <c r="D133" s="151"/>
      <c r="E133" s="152" t="s">
        <v>5</v>
      </c>
      <c r="F133" s="223" t="s">
        <v>357</v>
      </c>
      <c r="G133" s="224"/>
      <c r="H133" s="224"/>
      <c r="I133" s="224"/>
      <c r="J133" s="151"/>
      <c r="K133" s="153">
        <v>2.993</v>
      </c>
      <c r="L133" s="151"/>
      <c r="M133" s="151"/>
      <c r="N133" s="151"/>
      <c r="O133" s="151"/>
      <c r="P133" s="151"/>
      <c r="Q133" s="151"/>
      <c r="R133" s="154"/>
      <c r="T133" s="155"/>
      <c r="U133" s="151"/>
      <c r="V133" s="151"/>
      <c r="W133" s="151"/>
      <c r="X133" s="151"/>
      <c r="Y133" s="151"/>
      <c r="Z133" s="151"/>
      <c r="AA133" s="156"/>
      <c r="AT133" s="157" t="s">
        <v>142</v>
      </c>
      <c r="AU133" s="157" t="s">
        <v>101</v>
      </c>
      <c r="AV133" s="10" t="s">
        <v>101</v>
      </c>
      <c r="AW133" s="10" t="s">
        <v>28</v>
      </c>
      <c r="AX133" s="10" t="s">
        <v>70</v>
      </c>
      <c r="AY133" s="157" t="s">
        <v>134</v>
      </c>
    </row>
    <row r="134" spans="2:51" s="11" customFormat="1" ht="16.5" customHeight="1">
      <c r="B134" s="158"/>
      <c r="C134" s="159"/>
      <c r="D134" s="159"/>
      <c r="E134" s="160" t="s">
        <v>5</v>
      </c>
      <c r="F134" s="217" t="s">
        <v>143</v>
      </c>
      <c r="G134" s="218"/>
      <c r="H134" s="218"/>
      <c r="I134" s="218"/>
      <c r="J134" s="159"/>
      <c r="K134" s="161">
        <v>2.993</v>
      </c>
      <c r="L134" s="159"/>
      <c r="M134" s="159"/>
      <c r="N134" s="159"/>
      <c r="O134" s="159"/>
      <c r="P134" s="159"/>
      <c r="Q134" s="159"/>
      <c r="R134" s="162"/>
      <c r="T134" s="163"/>
      <c r="U134" s="159"/>
      <c r="V134" s="159"/>
      <c r="W134" s="159"/>
      <c r="X134" s="159"/>
      <c r="Y134" s="159"/>
      <c r="Z134" s="159"/>
      <c r="AA134" s="164"/>
      <c r="AT134" s="165" t="s">
        <v>142</v>
      </c>
      <c r="AU134" s="165" t="s">
        <v>101</v>
      </c>
      <c r="AV134" s="11" t="s">
        <v>139</v>
      </c>
      <c r="AW134" s="11" t="s">
        <v>28</v>
      </c>
      <c r="AX134" s="11" t="s">
        <v>78</v>
      </c>
      <c r="AY134" s="165" t="s">
        <v>134</v>
      </c>
    </row>
    <row r="135" spans="2:65" s="1" customFormat="1" ht="25.5" customHeight="1">
      <c r="B135" s="140"/>
      <c r="C135" s="141" t="s">
        <v>173</v>
      </c>
      <c r="D135" s="141" t="s">
        <v>135</v>
      </c>
      <c r="E135" s="142" t="s">
        <v>358</v>
      </c>
      <c r="F135" s="221" t="s">
        <v>359</v>
      </c>
      <c r="G135" s="221"/>
      <c r="H135" s="221"/>
      <c r="I135" s="221"/>
      <c r="J135" s="143" t="s">
        <v>360</v>
      </c>
      <c r="K135" s="144">
        <v>1310.422</v>
      </c>
      <c r="L135" s="222"/>
      <c r="M135" s="222"/>
      <c r="N135" s="222">
        <f>ROUND(L135*K135,2)</f>
        <v>0</v>
      </c>
      <c r="O135" s="222"/>
      <c r="P135" s="222"/>
      <c r="Q135" s="222"/>
      <c r="R135" s="145"/>
      <c r="T135" s="146" t="s">
        <v>5</v>
      </c>
      <c r="U135" s="43" t="s">
        <v>35</v>
      </c>
      <c r="V135" s="147">
        <v>0</v>
      </c>
      <c r="W135" s="147">
        <f>V135*K135</f>
        <v>0</v>
      </c>
      <c r="X135" s="147">
        <v>0</v>
      </c>
      <c r="Y135" s="147">
        <f>X135*K135</f>
        <v>0</v>
      </c>
      <c r="Z135" s="147">
        <v>0</v>
      </c>
      <c r="AA135" s="148">
        <f>Z135*K135</f>
        <v>0</v>
      </c>
      <c r="AR135" s="21" t="s">
        <v>210</v>
      </c>
      <c r="AT135" s="21" t="s">
        <v>135</v>
      </c>
      <c r="AU135" s="21" t="s">
        <v>101</v>
      </c>
      <c r="AY135" s="21" t="s">
        <v>134</v>
      </c>
      <c r="BE135" s="149">
        <f>IF(U135="základní",N135,0)</f>
        <v>0</v>
      </c>
      <c r="BF135" s="149">
        <f>IF(U135="snížená",N135,0)</f>
        <v>0</v>
      </c>
      <c r="BG135" s="149">
        <f>IF(U135="zákl. přenesená",N135,0)</f>
        <v>0</v>
      </c>
      <c r="BH135" s="149">
        <f>IF(U135="sníž. přenesená",N135,0)</f>
        <v>0</v>
      </c>
      <c r="BI135" s="149">
        <f>IF(U135="nulová",N135,0)</f>
        <v>0</v>
      </c>
      <c r="BJ135" s="21" t="s">
        <v>78</v>
      </c>
      <c r="BK135" s="149">
        <f>ROUND(L135*K135,2)</f>
        <v>0</v>
      </c>
      <c r="BL135" s="21" t="s">
        <v>210</v>
      </c>
      <c r="BM135" s="21" t="s">
        <v>361</v>
      </c>
    </row>
    <row r="136" spans="2:63" s="9" customFormat="1" ht="29.85" customHeight="1">
      <c r="B136" s="129"/>
      <c r="C136" s="130"/>
      <c r="D136" s="139" t="s">
        <v>331</v>
      </c>
      <c r="E136" s="139"/>
      <c r="F136" s="139"/>
      <c r="G136" s="139"/>
      <c r="H136" s="139"/>
      <c r="I136" s="139"/>
      <c r="J136" s="139"/>
      <c r="K136" s="139"/>
      <c r="L136" s="139"/>
      <c r="M136" s="139"/>
      <c r="N136" s="231">
        <f>BK136</f>
        <v>0</v>
      </c>
      <c r="O136" s="232"/>
      <c r="P136" s="232"/>
      <c r="Q136" s="232"/>
      <c r="R136" s="132"/>
      <c r="T136" s="133"/>
      <c r="U136" s="130"/>
      <c r="V136" s="130"/>
      <c r="W136" s="134">
        <f>SUM(W137:W176)</f>
        <v>466.11032800000004</v>
      </c>
      <c r="X136" s="130"/>
      <c r="Y136" s="134">
        <f>SUM(Y137:Y176)</f>
        <v>3.4741212399999997</v>
      </c>
      <c r="Z136" s="130"/>
      <c r="AA136" s="135">
        <f>SUM(AA137:AA176)</f>
        <v>0</v>
      </c>
      <c r="AR136" s="136" t="s">
        <v>101</v>
      </c>
      <c r="AT136" s="137" t="s">
        <v>69</v>
      </c>
      <c r="AU136" s="137" t="s">
        <v>78</v>
      </c>
      <c r="AY136" s="136" t="s">
        <v>134</v>
      </c>
      <c r="BK136" s="138">
        <f>SUM(BK137:BK176)</f>
        <v>0</v>
      </c>
    </row>
    <row r="137" spans="2:65" s="1" customFormat="1" ht="25.5" customHeight="1">
      <c r="B137" s="140"/>
      <c r="C137" s="141" t="s">
        <v>177</v>
      </c>
      <c r="D137" s="141" t="s">
        <v>135</v>
      </c>
      <c r="E137" s="142" t="s">
        <v>362</v>
      </c>
      <c r="F137" s="221" t="s">
        <v>363</v>
      </c>
      <c r="G137" s="221"/>
      <c r="H137" s="221"/>
      <c r="I137" s="221"/>
      <c r="J137" s="143" t="s">
        <v>364</v>
      </c>
      <c r="K137" s="144">
        <v>408.662</v>
      </c>
      <c r="L137" s="222"/>
      <c r="M137" s="222"/>
      <c r="N137" s="222">
        <f>ROUND(L137*K137,2)</f>
        <v>0</v>
      </c>
      <c r="O137" s="222"/>
      <c r="P137" s="222"/>
      <c r="Q137" s="222"/>
      <c r="R137" s="145"/>
      <c r="T137" s="146" t="s">
        <v>5</v>
      </c>
      <c r="U137" s="43" t="s">
        <v>35</v>
      </c>
      <c r="V137" s="147">
        <v>0.2</v>
      </c>
      <c r="W137" s="147">
        <f>V137*K137</f>
        <v>81.7324</v>
      </c>
      <c r="X137" s="147">
        <v>6E-05</v>
      </c>
      <c r="Y137" s="147">
        <f>X137*K137</f>
        <v>0.02451972</v>
      </c>
      <c r="Z137" s="147">
        <v>0</v>
      </c>
      <c r="AA137" s="148">
        <f>Z137*K137</f>
        <v>0</v>
      </c>
      <c r="AR137" s="21" t="s">
        <v>210</v>
      </c>
      <c r="AT137" s="21" t="s">
        <v>135</v>
      </c>
      <c r="AU137" s="21" t="s">
        <v>101</v>
      </c>
      <c r="AY137" s="21" t="s">
        <v>134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1" t="s">
        <v>78</v>
      </c>
      <c r="BK137" s="149">
        <f>ROUND(L137*K137,2)</f>
        <v>0</v>
      </c>
      <c r="BL137" s="21" t="s">
        <v>210</v>
      </c>
      <c r="BM137" s="21" t="s">
        <v>365</v>
      </c>
    </row>
    <row r="138" spans="2:51" s="10" customFormat="1" ht="16.5" customHeight="1">
      <c r="B138" s="150"/>
      <c r="C138" s="151"/>
      <c r="D138" s="151"/>
      <c r="E138" s="152" t="s">
        <v>5</v>
      </c>
      <c r="F138" s="223" t="s">
        <v>366</v>
      </c>
      <c r="G138" s="224"/>
      <c r="H138" s="224"/>
      <c r="I138" s="224"/>
      <c r="J138" s="151"/>
      <c r="K138" s="153">
        <v>167.552</v>
      </c>
      <c r="L138" s="151"/>
      <c r="M138" s="151"/>
      <c r="N138" s="151"/>
      <c r="O138" s="151"/>
      <c r="P138" s="151"/>
      <c r="Q138" s="151"/>
      <c r="R138" s="154"/>
      <c r="T138" s="155"/>
      <c r="U138" s="151"/>
      <c r="V138" s="151"/>
      <c r="W138" s="151"/>
      <c r="X138" s="151"/>
      <c r="Y138" s="151"/>
      <c r="Z138" s="151"/>
      <c r="AA138" s="156"/>
      <c r="AT138" s="157" t="s">
        <v>142</v>
      </c>
      <c r="AU138" s="157" t="s">
        <v>101</v>
      </c>
      <c r="AV138" s="10" t="s">
        <v>101</v>
      </c>
      <c r="AW138" s="10" t="s">
        <v>28</v>
      </c>
      <c r="AX138" s="10" t="s">
        <v>70</v>
      </c>
      <c r="AY138" s="157" t="s">
        <v>134</v>
      </c>
    </row>
    <row r="139" spans="2:51" s="10" customFormat="1" ht="16.5" customHeight="1">
      <c r="B139" s="150"/>
      <c r="C139" s="151"/>
      <c r="D139" s="151"/>
      <c r="E139" s="152" t="s">
        <v>5</v>
      </c>
      <c r="F139" s="219" t="s">
        <v>367</v>
      </c>
      <c r="G139" s="220"/>
      <c r="H139" s="220"/>
      <c r="I139" s="220"/>
      <c r="J139" s="151"/>
      <c r="K139" s="153">
        <v>121.11</v>
      </c>
      <c r="L139" s="151"/>
      <c r="M139" s="151"/>
      <c r="N139" s="151"/>
      <c r="O139" s="151"/>
      <c r="P139" s="151"/>
      <c r="Q139" s="151"/>
      <c r="R139" s="154"/>
      <c r="T139" s="155"/>
      <c r="U139" s="151"/>
      <c r="V139" s="151"/>
      <c r="W139" s="151"/>
      <c r="X139" s="151"/>
      <c r="Y139" s="151"/>
      <c r="Z139" s="151"/>
      <c r="AA139" s="156"/>
      <c r="AT139" s="157" t="s">
        <v>142</v>
      </c>
      <c r="AU139" s="157" t="s">
        <v>101</v>
      </c>
      <c r="AV139" s="10" t="s">
        <v>101</v>
      </c>
      <c r="AW139" s="10" t="s">
        <v>28</v>
      </c>
      <c r="AX139" s="10" t="s">
        <v>70</v>
      </c>
      <c r="AY139" s="157" t="s">
        <v>134</v>
      </c>
    </row>
    <row r="140" spans="2:51" s="10" customFormat="1" ht="16.5" customHeight="1">
      <c r="B140" s="150"/>
      <c r="C140" s="151"/>
      <c r="D140" s="151"/>
      <c r="E140" s="152" t="s">
        <v>5</v>
      </c>
      <c r="F140" s="219" t="s">
        <v>368</v>
      </c>
      <c r="G140" s="220"/>
      <c r="H140" s="220"/>
      <c r="I140" s="220"/>
      <c r="J140" s="151"/>
      <c r="K140" s="153">
        <v>120</v>
      </c>
      <c r="L140" s="151"/>
      <c r="M140" s="151"/>
      <c r="N140" s="151"/>
      <c r="O140" s="151"/>
      <c r="P140" s="151"/>
      <c r="Q140" s="151"/>
      <c r="R140" s="154"/>
      <c r="T140" s="155"/>
      <c r="U140" s="151"/>
      <c r="V140" s="151"/>
      <c r="W140" s="151"/>
      <c r="X140" s="151"/>
      <c r="Y140" s="151"/>
      <c r="Z140" s="151"/>
      <c r="AA140" s="156"/>
      <c r="AT140" s="157" t="s">
        <v>142</v>
      </c>
      <c r="AU140" s="157" t="s">
        <v>101</v>
      </c>
      <c r="AV140" s="10" t="s">
        <v>101</v>
      </c>
      <c r="AW140" s="10" t="s">
        <v>28</v>
      </c>
      <c r="AX140" s="10" t="s">
        <v>70</v>
      </c>
      <c r="AY140" s="157" t="s">
        <v>134</v>
      </c>
    </row>
    <row r="141" spans="2:51" s="11" customFormat="1" ht="16.5" customHeight="1">
      <c r="B141" s="158"/>
      <c r="C141" s="159"/>
      <c r="D141" s="159"/>
      <c r="E141" s="160" t="s">
        <v>5</v>
      </c>
      <c r="F141" s="217" t="s">
        <v>143</v>
      </c>
      <c r="G141" s="218"/>
      <c r="H141" s="218"/>
      <c r="I141" s="218"/>
      <c r="J141" s="159"/>
      <c r="K141" s="161">
        <v>408.662</v>
      </c>
      <c r="L141" s="159"/>
      <c r="M141" s="159"/>
      <c r="N141" s="159"/>
      <c r="O141" s="159"/>
      <c r="P141" s="159"/>
      <c r="Q141" s="159"/>
      <c r="R141" s="162"/>
      <c r="T141" s="163"/>
      <c r="U141" s="159"/>
      <c r="V141" s="159"/>
      <c r="W141" s="159"/>
      <c r="X141" s="159"/>
      <c r="Y141" s="159"/>
      <c r="Z141" s="159"/>
      <c r="AA141" s="164"/>
      <c r="AT141" s="165" t="s">
        <v>142</v>
      </c>
      <c r="AU141" s="165" t="s">
        <v>101</v>
      </c>
      <c r="AV141" s="11" t="s">
        <v>139</v>
      </c>
      <c r="AW141" s="11" t="s">
        <v>28</v>
      </c>
      <c r="AX141" s="11" t="s">
        <v>78</v>
      </c>
      <c r="AY141" s="165" t="s">
        <v>134</v>
      </c>
    </row>
    <row r="142" spans="2:65" s="1" customFormat="1" ht="25.5" customHeight="1">
      <c r="B142" s="140"/>
      <c r="C142" s="173" t="s">
        <v>182</v>
      </c>
      <c r="D142" s="173" t="s">
        <v>211</v>
      </c>
      <c r="E142" s="174" t="s">
        <v>369</v>
      </c>
      <c r="F142" s="229" t="s">
        <v>370</v>
      </c>
      <c r="G142" s="229"/>
      <c r="H142" s="229"/>
      <c r="I142" s="229"/>
      <c r="J142" s="175" t="s">
        <v>189</v>
      </c>
      <c r="K142" s="176">
        <v>0.168</v>
      </c>
      <c r="L142" s="230"/>
      <c r="M142" s="230"/>
      <c r="N142" s="230">
        <f>ROUND(L142*K142,2)</f>
        <v>0</v>
      </c>
      <c r="O142" s="222"/>
      <c r="P142" s="222"/>
      <c r="Q142" s="222"/>
      <c r="R142" s="145"/>
      <c r="T142" s="146" t="s">
        <v>5</v>
      </c>
      <c r="U142" s="43" t="s">
        <v>35</v>
      </c>
      <c r="V142" s="147">
        <v>0</v>
      </c>
      <c r="W142" s="147">
        <f>V142*K142</f>
        <v>0</v>
      </c>
      <c r="X142" s="147">
        <v>1</v>
      </c>
      <c r="Y142" s="147">
        <f>X142*K142</f>
        <v>0.168</v>
      </c>
      <c r="Z142" s="147">
        <v>0</v>
      </c>
      <c r="AA142" s="148">
        <f>Z142*K142</f>
        <v>0</v>
      </c>
      <c r="AR142" s="21" t="s">
        <v>290</v>
      </c>
      <c r="AT142" s="21" t="s">
        <v>211</v>
      </c>
      <c r="AU142" s="21" t="s">
        <v>101</v>
      </c>
      <c r="AY142" s="21" t="s">
        <v>134</v>
      </c>
      <c r="BE142" s="149">
        <f>IF(U142="základní",N142,0)</f>
        <v>0</v>
      </c>
      <c r="BF142" s="149">
        <f>IF(U142="snížená",N142,0)</f>
        <v>0</v>
      </c>
      <c r="BG142" s="149">
        <f>IF(U142="zákl. přenesená",N142,0)</f>
        <v>0</v>
      </c>
      <c r="BH142" s="149">
        <f>IF(U142="sníž. přenesená",N142,0)</f>
        <v>0</v>
      </c>
      <c r="BI142" s="149">
        <f>IF(U142="nulová",N142,0)</f>
        <v>0</v>
      </c>
      <c r="BJ142" s="21" t="s">
        <v>78</v>
      </c>
      <c r="BK142" s="149">
        <f>ROUND(L142*K142,2)</f>
        <v>0</v>
      </c>
      <c r="BL142" s="21" t="s">
        <v>210</v>
      </c>
      <c r="BM142" s="21" t="s">
        <v>371</v>
      </c>
    </row>
    <row r="143" spans="2:51" s="10" customFormat="1" ht="16.5" customHeight="1">
      <c r="B143" s="150"/>
      <c r="C143" s="151"/>
      <c r="D143" s="151"/>
      <c r="E143" s="152" t="s">
        <v>5</v>
      </c>
      <c r="F143" s="223" t="s">
        <v>372</v>
      </c>
      <c r="G143" s="224"/>
      <c r="H143" s="224"/>
      <c r="I143" s="224"/>
      <c r="J143" s="151"/>
      <c r="K143" s="153">
        <v>0.168</v>
      </c>
      <c r="L143" s="151"/>
      <c r="M143" s="151"/>
      <c r="N143" s="151"/>
      <c r="O143" s="151"/>
      <c r="P143" s="151"/>
      <c r="Q143" s="151"/>
      <c r="R143" s="154"/>
      <c r="T143" s="155"/>
      <c r="U143" s="151"/>
      <c r="V143" s="151"/>
      <c r="W143" s="151"/>
      <c r="X143" s="151"/>
      <c r="Y143" s="151"/>
      <c r="Z143" s="151"/>
      <c r="AA143" s="156"/>
      <c r="AT143" s="157" t="s">
        <v>142</v>
      </c>
      <c r="AU143" s="157" t="s">
        <v>101</v>
      </c>
      <c r="AV143" s="10" t="s">
        <v>101</v>
      </c>
      <c r="AW143" s="10" t="s">
        <v>28</v>
      </c>
      <c r="AX143" s="10" t="s">
        <v>70</v>
      </c>
      <c r="AY143" s="157" t="s">
        <v>134</v>
      </c>
    </row>
    <row r="144" spans="2:51" s="11" customFormat="1" ht="16.5" customHeight="1">
      <c r="B144" s="158"/>
      <c r="C144" s="159"/>
      <c r="D144" s="159"/>
      <c r="E144" s="160" t="s">
        <v>5</v>
      </c>
      <c r="F144" s="217" t="s">
        <v>143</v>
      </c>
      <c r="G144" s="218"/>
      <c r="H144" s="218"/>
      <c r="I144" s="218"/>
      <c r="J144" s="159"/>
      <c r="K144" s="161">
        <v>0.168</v>
      </c>
      <c r="L144" s="159"/>
      <c r="M144" s="159"/>
      <c r="N144" s="159"/>
      <c r="O144" s="159"/>
      <c r="P144" s="159"/>
      <c r="Q144" s="159"/>
      <c r="R144" s="162"/>
      <c r="T144" s="163"/>
      <c r="U144" s="159"/>
      <c r="V144" s="159"/>
      <c r="W144" s="159"/>
      <c r="X144" s="159"/>
      <c r="Y144" s="159"/>
      <c r="Z144" s="159"/>
      <c r="AA144" s="164"/>
      <c r="AT144" s="165" t="s">
        <v>142</v>
      </c>
      <c r="AU144" s="165" t="s">
        <v>101</v>
      </c>
      <c r="AV144" s="11" t="s">
        <v>139</v>
      </c>
      <c r="AW144" s="11" t="s">
        <v>28</v>
      </c>
      <c r="AX144" s="11" t="s">
        <v>78</v>
      </c>
      <c r="AY144" s="165" t="s">
        <v>134</v>
      </c>
    </row>
    <row r="145" spans="2:65" s="1" customFormat="1" ht="25.5" customHeight="1">
      <c r="B145" s="140"/>
      <c r="C145" s="173" t="s">
        <v>186</v>
      </c>
      <c r="D145" s="173" t="s">
        <v>211</v>
      </c>
      <c r="E145" s="174" t="s">
        <v>373</v>
      </c>
      <c r="F145" s="229" t="s">
        <v>374</v>
      </c>
      <c r="G145" s="229"/>
      <c r="H145" s="229"/>
      <c r="I145" s="229"/>
      <c r="J145" s="175" t="s">
        <v>189</v>
      </c>
      <c r="K145" s="176">
        <v>0.121</v>
      </c>
      <c r="L145" s="230"/>
      <c r="M145" s="230"/>
      <c r="N145" s="230">
        <f>ROUND(L145*K145,2)</f>
        <v>0</v>
      </c>
      <c r="O145" s="222"/>
      <c r="P145" s="222"/>
      <c r="Q145" s="222"/>
      <c r="R145" s="145"/>
      <c r="T145" s="146" t="s">
        <v>5</v>
      </c>
      <c r="U145" s="43" t="s">
        <v>35</v>
      </c>
      <c r="V145" s="147">
        <v>0</v>
      </c>
      <c r="W145" s="147">
        <f>V145*K145</f>
        <v>0</v>
      </c>
      <c r="X145" s="147">
        <v>1</v>
      </c>
      <c r="Y145" s="147">
        <f>X145*K145</f>
        <v>0.121</v>
      </c>
      <c r="Z145" s="147">
        <v>0</v>
      </c>
      <c r="AA145" s="148">
        <f>Z145*K145</f>
        <v>0</v>
      </c>
      <c r="AR145" s="21" t="s">
        <v>290</v>
      </c>
      <c r="AT145" s="21" t="s">
        <v>211</v>
      </c>
      <c r="AU145" s="21" t="s">
        <v>101</v>
      </c>
      <c r="AY145" s="21" t="s">
        <v>134</v>
      </c>
      <c r="BE145" s="149">
        <f>IF(U145="základní",N145,0)</f>
        <v>0</v>
      </c>
      <c r="BF145" s="149">
        <f>IF(U145="snížená",N145,0)</f>
        <v>0</v>
      </c>
      <c r="BG145" s="149">
        <f>IF(U145="zákl. přenesená",N145,0)</f>
        <v>0</v>
      </c>
      <c r="BH145" s="149">
        <f>IF(U145="sníž. přenesená",N145,0)</f>
        <v>0</v>
      </c>
      <c r="BI145" s="149">
        <f>IF(U145="nulová",N145,0)</f>
        <v>0</v>
      </c>
      <c r="BJ145" s="21" t="s">
        <v>78</v>
      </c>
      <c r="BK145" s="149">
        <f>ROUND(L145*K145,2)</f>
        <v>0</v>
      </c>
      <c r="BL145" s="21" t="s">
        <v>210</v>
      </c>
      <c r="BM145" s="21" t="s">
        <v>375</v>
      </c>
    </row>
    <row r="146" spans="2:51" s="10" customFormat="1" ht="16.5" customHeight="1">
      <c r="B146" s="150"/>
      <c r="C146" s="151"/>
      <c r="D146" s="151"/>
      <c r="E146" s="152" t="s">
        <v>5</v>
      </c>
      <c r="F146" s="223" t="s">
        <v>376</v>
      </c>
      <c r="G146" s="224"/>
      <c r="H146" s="224"/>
      <c r="I146" s="224"/>
      <c r="J146" s="151"/>
      <c r="K146" s="153">
        <v>0.121</v>
      </c>
      <c r="L146" s="151"/>
      <c r="M146" s="151"/>
      <c r="N146" s="151"/>
      <c r="O146" s="151"/>
      <c r="P146" s="151"/>
      <c r="Q146" s="151"/>
      <c r="R146" s="154"/>
      <c r="T146" s="155"/>
      <c r="U146" s="151"/>
      <c r="V146" s="151"/>
      <c r="W146" s="151"/>
      <c r="X146" s="151"/>
      <c r="Y146" s="151"/>
      <c r="Z146" s="151"/>
      <c r="AA146" s="156"/>
      <c r="AT146" s="157" t="s">
        <v>142</v>
      </c>
      <c r="AU146" s="157" t="s">
        <v>101</v>
      </c>
      <c r="AV146" s="10" t="s">
        <v>101</v>
      </c>
      <c r="AW146" s="10" t="s">
        <v>28</v>
      </c>
      <c r="AX146" s="10" t="s">
        <v>70</v>
      </c>
      <c r="AY146" s="157" t="s">
        <v>134</v>
      </c>
    </row>
    <row r="147" spans="2:51" s="11" customFormat="1" ht="16.5" customHeight="1">
      <c r="B147" s="158"/>
      <c r="C147" s="159"/>
      <c r="D147" s="159"/>
      <c r="E147" s="160" t="s">
        <v>5</v>
      </c>
      <c r="F147" s="217" t="s">
        <v>143</v>
      </c>
      <c r="G147" s="218"/>
      <c r="H147" s="218"/>
      <c r="I147" s="218"/>
      <c r="J147" s="159"/>
      <c r="K147" s="161">
        <v>0.121</v>
      </c>
      <c r="L147" s="159"/>
      <c r="M147" s="159"/>
      <c r="N147" s="159"/>
      <c r="O147" s="159"/>
      <c r="P147" s="159"/>
      <c r="Q147" s="159"/>
      <c r="R147" s="162"/>
      <c r="T147" s="163"/>
      <c r="U147" s="159"/>
      <c r="V147" s="159"/>
      <c r="W147" s="159"/>
      <c r="X147" s="159"/>
      <c r="Y147" s="159"/>
      <c r="Z147" s="159"/>
      <c r="AA147" s="164"/>
      <c r="AT147" s="165" t="s">
        <v>142</v>
      </c>
      <c r="AU147" s="165" t="s">
        <v>101</v>
      </c>
      <c r="AV147" s="11" t="s">
        <v>139</v>
      </c>
      <c r="AW147" s="11" t="s">
        <v>28</v>
      </c>
      <c r="AX147" s="11" t="s">
        <v>78</v>
      </c>
      <c r="AY147" s="165" t="s">
        <v>134</v>
      </c>
    </row>
    <row r="148" spans="2:65" s="1" customFormat="1" ht="25.5" customHeight="1">
      <c r="B148" s="140"/>
      <c r="C148" s="173" t="s">
        <v>191</v>
      </c>
      <c r="D148" s="173" t="s">
        <v>211</v>
      </c>
      <c r="E148" s="174" t="s">
        <v>377</v>
      </c>
      <c r="F148" s="229" t="s">
        <v>378</v>
      </c>
      <c r="G148" s="229"/>
      <c r="H148" s="229"/>
      <c r="I148" s="229"/>
      <c r="J148" s="175" t="s">
        <v>189</v>
      </c>
      <c r="K148" s="176">
        <v>0.12</v>
      </c>
      <c r="L148" s="230"/>
      <c r="M148" s="230"/>
      <c r="N148" s="230">
        <f>ROUND(L148*K148,2)</f>
        <v>0</v>
      </c>
      <c r="O148" s="222"/>
      <c r="P148" s="222"/>
      <c r="Q148" s="222"/>
      <c r="R148" s="145"/>
      <c r="T148" s="146" t="s">
        <v>5</v>
      </c>
      <c r="U148" s="43" t="s">
        <v>35</v>
      </c>
      <c r="V148" s="147">
        <v>0</v>
      </c>
      <c r="W148" s="147">
        <f>V148*K148</f>
        <v>0</v>
      </c>
      <c r="X148" s="147">
        <v>1</v>
      </c>
      <c r="Y148" s="147">
        <f>X148*K148</f>
        <v>0.12</v>
      </c>
      <c r="Z148" s="147">
        <v>0</v>
      </c>
      <c r="AA148" s="148">
        <f>Z148*K148</f>
        <v>0</v>
      </c>
      <c r="AR148" s="21" t="s">
        <v>290</v>
      </c>
      <c r="AT148" s="21" t="s">
        <v>211</v>
      </c>
      <c r="AU148" s="21" t="s">
        <v>101</v>
      </c>
      <c r="AY148" s="21" t="s">
        <v>134</v>
      </c>
      <c r="BE148" s="149">
        <f>IF(U148="základní",N148,0)</f>
        <v>0</v>
      </c>
      <c r="BF148" s="149">
        <f>IF(U148="snížená",N148,0)</f>
        <v>0</v>
      </c>
      <c r="BG148" s="149">
        <f>IF(U148="zákl. přenesená",N148,0)</f>
        <v>0</v>
      </c>
      <c r="BH148" s="149">
        <f>IF(U148="sníž. přenesená",N148,0)</f>
        <v>0</v>
      </c>
      <c r="BI148" s="149">
        <f>IF(U148="nulová",N148,0)</f>
        <v>0</v>
      </c>
      <c r="BJ148" s="21" t="s">
        <v>78</v>
      </c>
      <c r="BK148" s="149">
        <f>ROUND(L148*K148,2)</f>
        <v>0</v>
      </c>
      <c r="BL148" s="21" t="s">
        <v>210</v>
      </c>
      <c r="BM148" s="21" t="s">
        <v>379</v>
      </c>
    </row>
    <row r="149" spans="2:65" s="1" customFormat="1" ht="25.5" customHeight="1">
      <c r="B149" s="140"/>
      <c r="C149" s="141" t="s">
        <v>195</v>
      </c>
      <c r="D149" s="141" t="s">
        <v>135</v>
      </c>
      <c r="E149" s="142" t="s">
        <v>380</v>
      </c>
      <c r="F149" s="221" t="s">
        <v>381</v>
      </c>
      <c r="G149" s="221"/>
      <c r="H149" s="221"/>
      <c r="I149" s="221"/>
      <c r="J149" s="143" t="s">
        <v>364</v>
      </c>
      <c r="K149" s="144">
        <v>2868.492</v>
      </c>
      <c r="L149" s="222"/>
      <c r="M149" s="222"/>
      <c r="N149" s="222">
        <f>ROUND(L149*K149,2)</f>
        <v>0</v>
      </c>
      <c r="O149" s="222"/>
      <c r="P149" s="222"/>
      <c r="Q149" s="222"/>
      <c r="R149" s="145"/>
      <c r="T149" s="146" t="s">
        <v>5</v>
      </c>
      <c r="U149" s="43" t="s">
        <v>35</v>
      </c>
      <c r="V149" s="147">
        <v>0.134</v>
      </c>
      <c r="W149" s="147">
        <f>V149*K149</f>
        <v>384.37792800000005</v>
      </c>
      <c r="X149" s="147">
        <v>6E-05</v>
      </c>
      <c r="Y149" s="147">
        <f>X149*K149</f>
        <v>0.17210952000000002</v>
      </c>
      <c r="Z149" s="147">
        <v>0</v>
      </c>
      <c r="AA149" s="148">
        <f>Z149*K149</f>
        <v>0</v>
      </c>
      <c r="AR149" s="21" t="s">
        <v>210</v>
      </c>
      <c r="AT149" s="21" t="s">
        <v>135</v>
      </c>
      <c r="AU149" s="21" t="s">
        <v>101</v>
      </c>
      <c r="AY149" s="21" t="s">
        <v>134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1" t="s">
        <v>78</v>
      </c>
      <c r="BK149" s="149">
        <f>ROUND(L149*K149,2)</f>
        <v>0</v>
      </c>
      <c r="BL149" s="21" t="s">
        <v>210</v>
      </c>
      <c r="BM149" s="21" t="s">
        <v>382</v>
      </c>
    </row>
    <row r="150" spans="2:51" s="12" customFormat="1" ht="16.5" customHeight="1">
      <c r="B150" s="166"/>
      <c r="C150" s="167"/>
      <c r="D150" s="167"/>
      <c r="E150" s="168" t="s">
        <v>5</v>
      </c>
      <c r="F150" s="227" t="s">
        <v>383</v>
      </c>
      <c r="G150" s="228"/>
      <c r="H150" s="228"/>
      <c r="I150" s="228"/>
      <c r="J150" s="167"/>
      <c r="K150" s="168" t="s">
        <v>5</v>
      </c>
      <c r="L150" s="167"/>
      <c r="M150" s="167"/>
      <c r="N150" s="167"/>
      <c r="O150" s="167"/>
      <c r="P150" s="167"/>
      <c r="Q150" s="167"/>
      <c r="R150" s="169"/>
      <c r="T150" s="170"/>
      <c r="U150" s="167"/>
      <c r="V150" s="167"/>
      <c r="W150" s="167"/>
      <c r="X150" s="167"/>
      <c r="Y150" s="167"/>
      <c r="Z150" s="167"/>
      <c r="AA150" s="171"/>
      <c r="AT150" s="172" t="s">
        <v>142</v>
      </c>
      <c r="AU150" s="172" t="s">
        <v>101</v>
      </c>
      <c r="AV150" s="12" t="s">
        <v>78</v>
      </c>
      <c r="AW150" s="12" t="s">
        <v>28</v>
      </c>
      <c r="AX150" s="12" t="s">
        <v>70</v>
      </c>
      <c r="AY150" s="172" t="s">
        <v>134</v>
      </c>
    </row>
    <row r="151" spans="2:51" s="10" customFormat="1" ht="16.5" customHeight="1">
      <c r="B151" s="150"/>
      <c r="C151" s="151"/>
      <c r="D151" s="151"/>
      <c r="E151" s="152" t="s">
        <v>5</v>
      </c>
      <c r="F151" s="219" t="s">
        <v>384</v>
      </c>
      <c r="G151" s="220"/>
      <c r="H151" s="220"/>
      <c r="I151" s="220"/>
      <c r="J151" s="151"/>
      <c r="K151" s="153">
        <v>1341.714</v>
      </c>
      <c r="L151" s="151"/>
      <c r="M151" s="151"/>
      <c r="N151" s="151"/>
      <c r="O151" s="151"/>
      <c r="P151" s="151"/>
      <c r="Q151" s="151"/>
      <c r="R151" s="154"/>
      <c r="T151" s="155"/>
      <c r="U151" s="151"/>
      <c r="V151" s="151"/>
      <c r="W151" s="151"/>
      <c r="X151" s="151"/>
      <c r="Y151" s="151"/>
      <c r="Z151" s="151"/>
      <c r="AA151" s="156"/>
      <c r="AT151" s="157" t="s">
        <v>142</v>
      </c>
      <c r="AU151" s="157" t="s">
        <v>101</v>
      </c>
      <c r="AV151" s="10" t="s">
        <v>101</v>
      </c>
      <c r="AW151" s="10" t="s">
        <v>28</v>
      </c>
      <c r="AX151" s="10" t="s">
        <v>70</v>
      </c>
      <c r="AY151" s="157" t="s">
        <v>134</v>
      </c>
    </row>
    <row r="152" spans="2:51" s="12" customFormat="1" ht="16.5" customHeight="1">
      <c r="B152" s="166"/>
      <c r="C152" s="167"/>
      <c r="D152" s="167"/>
      <c r="E152" s="168" t="s">
        <v>5</v>
      </c>
      <c r="F152" s="233" t="s">
        <v>385</v>
      </c>
      <c r="G152" s="234"/>
      <c r="H152" s="234"/>
      <c r="I152" s="234"/>
      <c r="J152" s="167"/>
      <c r="K152" s="168" t="s">
        <v>5</v>
      </c>
      <c r="L152" s="167"/>
      <c r="M152" s="167"/>
      <c r="N152" s="167"/>
      <c r="O152" s="167"/>
      <c r="P152" s="167"/>
      <c r="Q152" s="167"/>
      <c r="R152" s="169"/>
      <c r="T152" s="170"/>
      <c r="U152" s="167"/>
      <c r="V152" s="167"/>
      <c r="W152" s="167"/>
      <c r="X152" s="167"/>
      <c r="Y152" s="167"/>
      <c r="Z152" s="167"/>
      <c r="AA152" s="171"/>
      <c r="AT152" s="172" t="s">
        <v>142</v>
      </c>
      <c r="AU152" s="172" t="s">
        <v>101</v>
      </c>
      <c r="AV152" s="12" t="s">
        <v>78</v>
      </c>
      <c r="AW152" s="12" t="s">
        <v>28</v>
      </c>
      <c r="AX152" s="12" t="s">
        <v>70</v>
      </c>
      <c r="AY152" s="172" t="s">
        <v>134</v>
      </c>
    </row>
    <row r="153" spans="2:51" s="10" customFormat="1" ht="16.5" customHeight="1">
      <c r="B153" s="150"/>
      <c r="C153" s="151"/>
      <c r="D153" s="151"/>
      <c r="E153" s="152" t="s">
        <v>5</v>
      </c>
      <c r="F153" s="219" t="s">
        <v>386</v>
      </c>
      <c r="G153" s="220"/>
      <c r="H153" s="220"/>
      <c r="I153" s="220"/>
      <c r="J153" s="151"/>
      <c r="K153" s="153">
        <v>46.266</v>
      </c>
      <c r="L153" s="151"/>
      <c r="M153" s="151"/>
      <c r="N153" s="151"/>
      <c r="O153" s="151"/>
      <c r="P153" s="151"/>
      <c r="Q153" s="151"/>
      <c r="R153" s="154"/>
      <c r="T153" s="155"/>
      <c r="U153" s="151"/>
      <c r="V153" s="151"/>
      <c r="W153" s="151"/>
      <c r="X153" s="151"/>
      <c r="Y153" s="151"/>
      <c r="Z153" s="151"/>
      <c r="AA153" s="156"/>
      <c r="AT153" s="157" t="s">
        <v>142</v>
      </c>
      <c r="AU153" s="157" t="s">
        <v>101</v>
      </c>
      <c r="AV153" s="10" t="s">
        <v>101</v>
      </c>
      <c r="AW153" s="10" t="s">
        <v>28</v>
      </c>
      <c r="AX153" s="10" t="s">
        <v>70</v>
      </c>
      <c r="AY153" s="157" t="s">
        <v>134</v>
      </c>
    </row>
    <row r="154" spans="2:51" s="12" customFormat="1" ht="16.5" customHeight="1">
      <c r="B154" s="166"/>
      <c r="C154" s="167"/>
      <c r="D154" s="167"/>
      <c r="E154" s="168" t="s">
        <v>5</v>
      </c>
      <c r="F154" s="233" t="s">
        <v>387</v>
      </c>
      <c r="G154" s="234"/>
      <c r="H154" s="234"/>
      <c r="I154" s="234"/>
      <c r="J154" s="167"/>
      <c r="K154" s="168" t="s">
        <v>5</v>
      </c>
      <c r="L154" s="167"/>
      <c r="M154" s="167"/>
      <c r="N154" s="167"/>
      <c r="O154" s="167"/>
      <c r="P154" s="167"/>
      <c r="Q154" s="167"/>
      <c r="R154" s="169"/>
      <c r="T154" s="170"/>
      <c r="U154" s="167"/>
      <c r="V154" s="167"/>
      <c r="W154" s="167"/>
      <c r="X154" s="167"/>
      <c r="Y154" s="167"/>
      <c r="Z154" s="167"/>
      <c r="AA154" s="171"/>
      <c r="AT154" s="172" t="s">
        <v>142</v>
      </c>
      <c r="AU154" s="172" t="s">
        <v>101</v>
      </c>
      <c r="AV154" s="12" t="s">
        <v>78</v>
      </c>
      <c r="AW154" s="12" t="s">
        <v>28</v>
      </c>
      <c r="AX154" s="12" t="s">
        <v>70</v>
      </c>
      <c r="AY154" s="172" t="s">
        <v>134</v>
      </c>
    </row>
    <row r="155" spans="2:51" s="10" customFormat="1" ht="16.5" customHeight="1">
      <c r="B155" s="150"/>
      <c r="C155" s="151"/>
      <c r="D155" s="151"/>
      <c r="E155" s="152" t="s">
        <v>5</v>
      </c>
      <c r="F155" s="219" t="s">
        <v>388</v>
      </c>
      <c r="G155" s="220"/>
      <c r="H155" s="220"/>
      <c r="I155" s="220"/>
      <c r="J155" s="151"/>
      <c r="K155" s="153">
        <v>925.32</v>
      </c>
      <c r="L155" s="151"/>
      <c r="M155" s="151"/>
      <c r="N155" s="151"/>
      <c r="O155" s="151"/>
      <c r="P155" s="151"/>
      <c r="Q155" s="151"/>
      <c r="R155" s="154"/>
      <c r="T155" s="155"/>
      <c r="U155" s="151"/>
      <c r="V155" s="151"/>
      <c r="W155" s="151"/>
      <c r="X155" s="151"/>
      <c r="Y155" s="151"/>
      <c r="Z155" s="151"/>
      <c r="AA155" s="156"/>
      <c r="AT155" s="157" t="s">
        <v>142</v>
      </c>
      <c r="AU155" s="157" t="s">
        <v>101</v>
      </c>
      <c r="AV155" s="10" t="s">
        <v>101</v>
      </c>
      <c r="AW155" s="10" t="s">
        <v>28</v>
      </c>
      <c r="AX155" s="10" t="s">
        <v>70</v>
      </c>
      <c r="AY155" s="157" t="s">
        <v>134</v>
      </c>
    </row>
    <row r="156" spans="2:51" s="10" customFormat="1" ht="16.5" customHeight="1">
      <c r="B156" s="150"/>
      <c r="C156" s="151"/>
      <c r="D156" s="151"/>
      <c r="E156" s="152" t="s">
        <v>5</v>
      </c>
      <c r="F156" s="219" t="s">
        <v>389</v>
      </c>
      <c r="G156" s="220"/>
      <c r="H156" s="220"/>
      <c r="I156" s="220"/>
      <c r="J156" s="151"/>
      <c r="K156" s="153">
        <v>416.394</v>
      </c>
      <c r="L156" s="151"/>
      <c r="M156" s="151"/>
      <c r="N156" s="151"/>
      <c r="O156" s="151"/>
      <c r="P156" s="151"/>
      <c r="Q156" s="151"/>
      <c r="R156" s="154"/>
      <c r="T156" s="155"/>
      <c r="U156" s="151"/>
      <c r="V156" s="151"/>
      <c r="W156" s="151"/>
      <c r="X156" s="151"/>
      <c r="Y156" s="151"/>
      <c r="Z156" s="151"/>
      <c r="AA156" s="156"/>
      <c r="AT156" s="157" t="s">
        <v>142</v>
      </c>
      <c r="AU156" s="157" t="s">
        <v>101</v>
      </c>
      <c r="AV156" s="10" t="s">
        <v>101</v>
      </c>
      <c r="AW156" s="10" t="s">
        <v>28</v>
      </c>
      <c r="AX156" s="10" t="s">
        <v>70</v>
      </c>
      <c r="AY156" s="157" t="s">
        <v>134</v>
      </c>
    </row>
    <row r="157" spans="2:51" s="12" customFormat="1" ht="16.5" customHeight="1">
      <c r="B157" s="166"/>
      <c r="C157" s="167"/>
      <c r="D157" s="167"/>
      <c r="E157" s="168" t="s">
        <v>5</v>
      </c>
      <c r="F157" s="233" t="s">
        <v>390</v>
      </c>
      <c r="G157" s="234"/>
      <c r="H157" s="234"/>
      <c r="I157" s="234"/>
      <c r="J157" s="167"/>
      <c r="K157" s="168" t="s">
        <v>5</v>
      </c>
      <c r="L157" s="167"/>
      <c r="M157" s="167"/>
      <c r="N157" s="167"/>
      <c r="O157" s="167"/>
      <c r="P157" s="167"/>
      <c r="Q157" s="167"/>
      <c r="R157" s="169"/>
      <c r="T157" s="170"/>
      <c r="U157" s="167"/>
      <c r="V157" s="167"/>
      <c r="W157" s="167"/>
      <c r="X157" s="167"/>
      <c r="Y157" s="167"/>
      <c r="Z157" s="167"/>
      <c r="AA157" s="171"/>
      <c r="AT157" s="172" t="s">
        <v>142</v>
      </c>
      <c r="AU157" s="172" t="s">
        <v>101</v>
      </c>
      <c r="AV157" s="12" t="s">
        <v>78</v>
      </c>
      <c r="AW157" s="12" t="s">
        <v>28</v>
      </c>
      <c r="AX157" s="12" t="s">
        <v>70</v>
      </c>
      <c r="AY157" s="172" t="s">
        <v>134</v>
      </c>
    </row>
    <row r="158" spans="2:51" s="10" customFormat="1" ht="16.5" customHeight="1">
      <c r="B158" s="150"/>
      <c r="C158" s="151"/>
      <c r="D158" s="151"/>
      <c r="E158" s="152" t="s">
        <v>5</v>
      </c>
      <c r="F158" s="219" t="s">
        <v>391</v>
      </c>
      <c r="G158" s="220"/>
      <c r="H158" s="220"/>
      <c r="I158" s="220"/>
      <c r="J158" s="151"/>
      <c r="K158" s="153">
        <v>46.266</v>
      </c>
      <c r="L158" s="151"/>
      <c r="M158" s="151"/>
      <c r="N158" s="151"/>
      <c r="O158" s="151"/>
      <c r="P158" s="151"/>
      <c r="Q158" s="151"/>
      <c r="R158" s="154"/>
      <c r="T158" s="155"/>
      <c r="U158" s="151"/>
      <c r="V158" s="151"/>
      <c r="W158" s="151"/>
      <c r="X158" s="151"/>
      <c r="Y158" s="151"/>
      <c r="Z158" s="151"/>
      <c r="AA158" s="156"/>
      <c r="AT158" s="157" t="s">
        <v>142</v>
      </c>
      <c r="AU158" s="157" t="s">
        <v>101</v>
      </c>
      <c r="AV158" s="10" t="s">
        <v>101</v>
      </c>
      <c r="AW158" s="10" t="s">
        <v>28</v>
      </c>
      <c r="AX158" s="10" t="s">
        <v>70</v>
      </c>
      <c r="AY158" s="157" t="s">
        <v>134</v>
      </c>
    </row>
    <row r="159" spans="2:51" s="12" customFormat="1" ht="16.5" customHeight="1">
      <c r="B159" s="166"/>
      <c r="C159" s="167"/>
      <c r="D159" s="167"/>
      <c r="E159" s="168" t="s">
        <v>5</v>
      </c>
      <c r="F159" s="233" t="s">
        <v>392</v>
      </c>
      <c r="G159" s="234"/>
      <c r="H159" s="234"/>
      <c r="I159" s="234"/>
      <c r="J159" s="167"/>
      <c r="K159" s="168" t="s">
        <v>5</v>
      </c>
      <c r="L159" s="167"/>
      <c r="M159" s="167"/>
      <c r="N159" s="167"/>
      <c r="O159" s="167"/>
      <c r="P159" s="167"/>
      <c r="Q159" s="167"/>
      <c r="R159" s="169"/>
      <c r="T159" s="170"/>
      <c r="U159" s="167"/>
      <c r="V159" s="167"/>
      <c r="W159" s="167"/>
      <c r="X159" s="167"/>
      <c r="Y159" s="167"/>
      <c r="Z159" s="167"/>
      <c r="AA159" s="171"/>
      <c r="AT159" s="172" t="s">
        <v>142</v>
      </c>
      <c r="AU159" s="172" t="s">
        <v>101</v>
      </c>
      <c r="AV159" s="12" t="s">
        <v>78</v>
      </c>
      <c r="AW159" s="12" t="s">
        <v>28</v>
      </c>
      <c r="AX159" s="12" t="s">
        <v>70</v>
      </c>
      <c r="AY159" s="172" t="s">
        <v>134</v>
      </c>
    </row>
    <row r="160" spans="2:51" s="10" customFormat="1" ht="16.5" customHeight="1">
      <c r="B160" s="150"/>
      <c r="C160" s="151"/>
      <c r="D160" s="151"/>
      <c r="E160" s="152" t="s">
        <v>5</v>
      </c>
      <c r="F160" s="219" t="s">
        <v>393</v>
      </c>
      <c r="G160" s="220"/>
      <c r="H160" s="220"/>
      <c r="I160" s="220"/>
      <c r="J160" s="151"/>
      <c r="K160" s="153">
        <v>92.532</v>
      </c>
      <c r="L160" s="151"/>
      <c r="M160" s="151"/>
      <c r="N160" s="151"/>
      <c r="O160" s="151"/>
      <c r="P160" s="151"/>
      <c r="Q160" s="151"/>
      <c r="R160" s="154"/>
      <c r="T160" s="155"/>
      <c r="U160" s="151"/>
      <c r="V160" s="151"/>
      <c r="W160" s="151"/>
      <c r="X160" s="151"/>
      <c r="Y160" s="151"/>
      <c r="Z160" s="151"/>
      <c r="AA160" s="156"/>
      <c r="AT160" s="157" t="s">
        <v>142</v>
      </c>
      <c r="AU160" s="157" t="s">
        <v>101</v>
      </c>
      <c r="AV160" s="10" t="s">
        <v>101</v>
      </c>
      <c r="AW160" s="10" t="s">
        <v>28</v>
      </c>
      <c r="AX160" s="10" t="s">
        <v>70</v>
      </c>
      <c r="AY160" s="157" t="s">
        <v>134</v>
      </c>
    </row>
    <row r="161" spans="2:51" s="11" customFormat="1" ht="16.5" customHeight="1">
      <c r="B161" s="158"/>
      <c r="C161" s="159"/>
      <c r="D161" s="159"/>
      <c r="E161" s="160" t="s">
        <v>5</v>
      </c>
      <c r="F161" s="217" t="s">
        <v>143</v>
      </c>
      <c r="G161" s="218"/>
      <c r="H161" s="218"/>
      <c r="I161" s="218"/>
      <c r="J161" s="159"/>
      <c r="K161" s="161">
        <v>2868.492</v>
      </c>
      <c r="L161" s="159"/>
      <c r="M161" s="159"/>
      <c r="N161" s="159"/>
      <c r="O161" s="159"/>
      <c r="P161" s="159"/>
      <c r="Q161" s="159"/>
      <c r="R161" s="162"/>
      <c r="T161" s="163"/>
      <c r="U161" s="159"/>
      <c r="V161" s="159"/>
      <c r="W161" s="159"/>
      <c r="X161" s="159"/>
      <c r="Y161" s="159"/>
      <c r="Z161" s="159"/>
      <c r="AA161" s="164"/>
      <c r="AT161" s="165" t="s">
        <v>142</v>
      </c>
      <c r="AU161" s="165" t="s">
        <v>101</v>
      </c>
      <c r="AV161" s="11" t="s">
        <v>139</v>
      </c>
      <c r="AW161" s="11" t="s">
        <v>28</v>
      </c>
      <c r="AX161" s="11" t="s">
        <v>78</v>
      </c>
      <c r="AY161" s="165" t="s">
        <v>134</v>
      </c>
    </row>
    <row r="162" spans="2:65" s="1" customFormat="1" ht="16.5" customHeight="1">
      <c r="B162" s="140"/>
      <c r="C162" s="173" t="s">
        <v>201</v>
      </c>
      <c r="D162" s="173" t="s">
        <v>211</v>
      </c>
      <c r="E162" s="174" t="s">
        <v>394</v>
      </c>
      <c r="F162" s="229" t="s">
        <v>395</v>
      </c>
      <c r="G162" s="229"/>
      <c r="H162" s="229"/>
      <c r="I162" s="229"/>
      <c r="J162" s="175" t="s">
        <v>224</v>
      </c>
      <c r="K162" s="176">
        <v>409.2</v>
      </c>
      <c r="L162" s="230"/>
      <c r="M162" s="230"/>
      <c r="N162" s="230">
        <f>ROUND(L162*K162,2)</f>
        <v>0</v>
      </c>
      <c r="O162" s="222"/>
      <c r="P162" s="222"/>
      <c r="Q162" s="222"/>
      <c r="R162" s="145"/>
      <c r="T162" s="146" t="s">
        <v>5</v>
      </c>
      <c r="U162" s="43" t="s">
        <v>35</v>
      </c>
      <c r="V162" s="147">
        <v>0</v>
      </c>
      <c r="W162" s="147">
        <f>V162*K162</f>
        <v>0</v>
      </c>
      <c r="X162" s="147">
        <v>0.00701</v>
      </c>
      <c r="Y162" s="147">
        <f>X162*K162</f>
        <v>2.868492</v>
      </c>
      <c r="Z162" s="147">
        <v>0</v>
      </c>
      <c r="AA162" s="148">
        <f>Z162*K162</f>
        <v>0</v>
      </c>
      <c r="AR162" s="21" t="s">
        <v>290</v>
      </c>
      <c r="AT162" s="21" t="s">
        <v>211</v>
      </c>
      <c r="AU162" s="21" t="s">
        <v>101</v>
      </c>
      <c r="AY162" s="21" t="s">
        <v>134</v>
      </c>
      <c r="BE162" s="149">
        <f>IF(U162="základní",N162,0)</f>
        <v>0</v>
      </c>
      <c r="BF162" s="149">
        <f>IF(U162="snížená",N162,0)</f>
        <v>0</v>
      </c>
      <c r="BG162" s="149">
        <f>IF(U162="zákl. přenesená",N162,0)</f>
        <v>0</v>
      </c>
      <c r="BH162" s="149">
        <f>IF(U162="sníž. přenesená",N162,0)</f>
        <v>0</v>
      </c>
      <c r="BI162" s="149">
        <f>IF(U162="nulová",N162,0)</f>
        <v>0</v>
      </c>
      <c r="BJ162" s="21" t="s">
        <v>78</v>
      </c>
      <c r="BK162" s="149">
        <f>ROUND(L162*K162,2)</f>
        <v>0</v>
      </c>
      <c r="BL162" s="21" t="s">
        <v>210</v>
      </c>
      <c r="BM162" s="21" t="s">
        <v>396</v>
      </c>
    </row>
    <row r="163" spans="2:51" s="12" customFormat="1" ht="16.5" customHeight="1">
      <c r="B163" s="166"/>
      <c r="C163" s="167"/>
      <c r="D163" s="167"/>
      <c r="E163" s="168" t="s">
        <v>5</v>
      </c>
      <c r="F163" s="227" t="s">
        <v>383</v>
      </c>
      <c r="G163" s="228"/>
      <c r="H163" s="228"/>
      <c r="I163" s="228"/>
      <c r="J163" s="167"/>
      <c r="K163" s="168" t="s">
        <v>5</v>
      </c>
      <c r="L163" s="167"/>
      <c r="M163" s="167"/>
      <c r="N163" s="167"/>
      <c r="O163" s="167"/>
      <c r="P163" s="167"/>
      <c r="Q163" s="167"/>
      <c r="R163" s="169"/>
      <c r="T163" s="170"/>
      <c r="U163" s="167"/>
      <c r="V163" s="167"/>
      <c r="W163" s="167"/>
      <c r="X163" s="167"/>
      <c r="Y163" s="167"/>
      <c r="Z163" s="167"/>
      <c r="AA163" s="171"/>
      <c r="AT163" s="172" t="s">
        <v>142</v>
      </c>
      <c r="AU163" s="172" t="s">
        <v>101</v>
      </c>
      <c r="AV163" s="12" t="s">
        <v>78</v>
      </c>
      <c r="AW163" s="12" t="s">
        <v>28</v>
      </c>
      <c r="AX163" s="12" t="s">
        <v>70</v>
      </c>
      <c r="AY163" s="172" t="s">
        <v>134</v>
      </c>
    </row>
    <row r="164" spans="2:51" s="10" customFormat="1" ht="16.5" customHeight="1">
      <c r="B164" s="150"/>
      <c r="C164" s="151"/>
      <c r="D164" s="151"/>
      <c r="E164" s="152" t="s">
        <v>5</v>
      </c>
      <c r="F164" s="219" t="s">
        <v>397</v>
      </c>
      <c r="G164" s="220"/>
      <c r="H164" s="220"/>
      <c r="I164" s="220"/>
      <c r="J164" s="151"/>
      <c r="K164" s="153">
        <v>191.4</v>
      </c>
      <c r="L164" s="151"/>
      <c r="M164" s="151"/>
      <c r="N164" s="151"/>
      <c r="O164" s="151"/>
      <c r="P164" s="151"/>
      <c r="Q164" s="151"/>
      <c r="R164" s="154"/>
      <c r="T164" s="155"/>
      <c r="U164" s="151"/>
      <c r="V164" s="151"/>
      <c r="W164" s="151"/>
      <c r="X164" s="151"/>
      <c r="Y164" s="151"/>
      <c r="Z164" s="151"/>
      <c r="AA164" s="156"/>
      <c r="AT164" s="157" t="s">
        <v>142</v>
      </c>
      <c r="AU164" s="157" t="s">
        <v>101</v>
      </c>
      <c r="AV164" s="10" t="s">
        <v>101</v>
      </c>
      <c r="AW164" s="10" t="s">
        <v>28</v>
      </c>
      <c r="AX164" s="10" t="s">
        <v>70</v>
      </c>
      <c r="AY164" s="157" t="s">
        <v>134</v>
      </c>
    </row>
    <row r="165" spans="2:51" s="12" customFormat="1" ht="16.5" customHeight="1">
      <c r="B165" s="166"/>
      <c r="C165" s="167"/>
      <c r="D165" s="167"/>
      <c r="E165" s="168" t="s">
        <v>5</v>
      </c>
      <c r="F165" s="233" t="s">
        <v>385</v>
      </c>
      <c r="G165" s="234"/>
      <c r="H165" s="234"/>
      <c r="I165" s="234"/>
      <c r="J165" s="167"/>
      <c r="K165" s="168" t="s">
        <v>5</v>
      </c>
      <c r="L165" s="167"/>
      <c r="M165" s="167"/>
      <c r="N165" s="167"/>
      <c r="O165" s="167"/>
      <c r="P165" s="167"/>
      <c r="Q165" s="167"/>
      <c r="R165" s="169"/>
      <c r="T165" s="170"/>
      <c r="U165" s="167"/>
      <c r="V165" s="167"/>
      <c r="W165" s="167"/>
      <c r="X165" s="167"/>
      <c r="Y165" s="167"/>
      <c r="Z165" s="167"/>
      <c r="AA165" s="171"/>
      <c r="AT165" s="172" t="s">
        <v>142</v>
      </c>
      <c r="AU165" s="172" t="s">
        <v>101</v>
      </c>
      <c r="AV165" s="12" t="s">
        <v>78</v>
      </c>
      <c r="AW165" s="12" t="s">
        <v>28</v>
      </c>
      <c r="AX165" s="12" t="s">
        <v>70</v>
      </c>
      <c r="AY165" s="172" t="s">
        <v>134</v>
      </c>
    </row>
    <row r="166" spans="2:51" s="10" customFormat="1" ht="16.5" customHeight="1">
      <c r="B166" s="150"/>
      <c r="C166" s="151"/>
      <c r="D166" s="151"/>
      <c r="E166" s="152" t="s">
        <v>5</v>
      </c>
      <c r="F166" s="219" t="s">
        <v>398</v>
      </c>
      <c r="G166" s="220"/>
      <c r="H166" s="220"/>
      <c r="I166" s="220"/>
      <c r="J166" s="151"/>
      <c r="K166" s="153">
        <v>6.6</v>
      </c>
      <c r="L166" s="151"/>
      <c r="M166" s="151"/>
      <c r="N166" s="151"/>
      <c r="O166" s="151"/>
      <c r="P166" s="151"/>
      <c r="Q166" s="151"/>
      <c r="R166" s="154"/>
      <c r="T166" s="155"/>
      <c r="U166" s="151"/>
      <c r="V166" s="151"/>
      <c r="W166" s="151"/>
      <c r="X166" s="151"/>
      <c r="Y166" s="151"/>
      <c r="Z166" s="151"/>
      <c r="AA166" s="156"/>
      <c r="AT166" s="157" t="s">
        <v>142</v>
      </c>
      <c r="AU166" s="157" t="s">
        <v>101</v>
      </c>
      <c r="AV166" s="10" t="s">
        <v>101</v>
      </c>
      <c r="AW166" s="10" t="s">
        <v>28</v>
      </c>
      <c r="AX166" s="10" t="s">
        <v>70</v>
      </c>
      <c r="AY166" s="157" t="s">
        <v>134</v>
      </c>
    </row>
    <row r="167" spans="2:51" s="12" customFormat="1" ht="16.5" customHeight="1">
      <c r="B167" s="166"/>
      <c r="C167" s="167"/>
      <c r="D167" s="167"/>
      <c r="E167" s="168" t="s">
        <v>5</v>
      </c>
      <c r="F167" s="233" t="s">
        <v>387</v>
      </c>
      <c r="G167" s="234"/>
      <c r="H167" s="234"/>
      <c r="I167" s="234"/>
      <c r="J167" s="167"/>
      <c r="K167" s="168" t="s">
        <v>5</v>
      </c>
      <c r="L167" s="167"/>
      <c r="M167" s="167"/>
      <c r="N167" s="167"/>
      <c r="O167" s="167"/>
      <c r="P167" s="167"/>
      <c r="Q167" s="167"/>
      <c r="R167" s="169"/>
      <c r="T167" s="170"/>
      <c r="U167" s="167"/>
      <c r="V167" s="167"/>
      <c r="W167" s="167"/>
      <c r="X167" s="167"/>
      <c r="Y167" s="167"/>
      <c r="Z167" s="167"/>
      <c r="AA167" s="171"/>
      <c r="AT167" s="172" t="s">
        <v>142</v>
      </c>
      <c r="AU167" s="172" t="s">
        <v>101</v>
      </c>
      <c r="AV167" s="12" t="s">
        <v>78</v>
      </c>
      <c r="AW167" s="12" t="s">
        <v>28</v>
      </c>
      <c r="AX167" s="12" t="s">
        <v>70</v>
      </c>
      <c r="AY167" s="172" t="s">
        <v>134</v>
      </c>
    </row>
    <row r="168" spans="2:51" s="10" customFormat="1" ht="16.5" customHeight="1">
      <c r="B168" s="150"/>
      <c r="C168" s="151"/>
      <c r="D168" s="151"/>
      <c r="E168" s="152" t="s">
        <v>5</v>
      </c>
      <c r="F168" s="219" t="s">
        <v>399</v>
      </c>
      <c r="G168" s="220"/>
      <c r="H168" s="220"/>
      <c r="I168" s="220"/>
      <c r="J168" s="151"/>
      <c r="K168" s="153">
        <v>132</v>
      </c>
      <c r="L168" s="151"/>
      <c r="M168" s="151"/>
      <c r="N168" s="151"/>
      <c r="O168" s="151"/>
      <c r="P168" s="151"/>
      <c r="Q168" s="151"/>
      <c r="R168" s="154"/>
      <c r="T168" s="155"/>
      <c r="U168" s="151"/>
      <c r="V168" s="151"/>
      <c r="W168" s="151"/>
      <c r="X168" s="151"/>
      <c r="Y168" s="151"/>
      <c r="Z168" s="151"/>
      <c r="AA168" s="156"/>
      <c r="AT168" s="157" t="s">
        <v>142</v>
      </c>
      <c r="AU168" s="157" t="s">
        <v>101</v>
      </c>
      <c r="AV168" s="10" t="s">
        <v>101</v>
      </c>
      <c r="AW168" s="10" t="s">
        <v>28</v>
      </c>
      <c r="AX168" s="10" t="s">
        <v>70</v>
      </c>
      <c r="AY168" s="157" t="s">
        <v>134</v>
      </c>
    </row>
    <row r="169" spans="2:51" s="10" customFormat="1" ht="16.5" customHeight="1">
      <c r="B169" s="150"/>
      <c r="C169" s="151"/>
      <c r="D169" s="151"/>
      <c r="E169" s="152" t="s">
        <v>5</v>
      </c>
      <c r="F169" s="219" t="s">
        <v>400</v>
      </c>
      <c r="G169" s="220"/>
      <c r="H169" s="220"/>
      <c r="I169" s="220"/>
      <c r="J169" s="151"/>
      <c r="K169" s="153">
        <v>59.4</v>
      </c>
      <c r="L169" s="151"/>
      <c r="M169" s="151"/>
      <c r="N169" s="151"/>
      <c r="O169" s="151"/>
      <c r="P169" s="151"/>
      <c r="Q169" s="151"/>
      <c r="R169" s="154"/>
      <c r="T169" s="155"/>
      <c r="U169" s="151"/>
      <c r="V169" s="151"/>
      <c r="W169" s="151"/>
      <c r="X169" s="151"/>
      <c r="Y169" s="151"/>
      <c r="Z169" s="151"/>
      <c r="AA169" s="156"/>
      <c r="AT169" s="157" t="s">
        <v>142</v>
      </c>
      <c r="AU169" s="157" t="s">
        <v>101</v>
      </c>
      <c r="AV169" s="10" t="s">
        <v>101</v>
      </c>
      <c r="AW169" s="10" t="s">
        <v>28</v>
      </c>
      <c r="AX169" s="10" t="s">
        <v>70</v>
      </c>
      <c r="AY169" s="157" t="s">
        <v>134</v>
      </c>
    </row>
    <row r="170" spans="2:51" s="12" customFormat="1" ht="16.5" customHeight="1">
      <c r="B170" s="166"/>
      <c r="C170" s="167"/>
      <c r="D170" s="167"/>
      <c r="E170" s="168" t="s">
        <v>5</v>
      </c>
      <c r="F170" s="233" t="s">
        <v>390</v>
      </c>
      <c r="G170" s="234"/>
      <c r="H170" s="234"/>
      <c r="I170" s="234"/>
      <c r="J170" s="167"/>
      <c r="K170" s="168" t="s">
        <v>5</v>
      </c>
      <c r="L170" s="167"/>
      <c r="M170" s="167"/>
      <c r="N170" s="167"/>
      <c r="O170" s="167"/>
      <c r="P170" s="167"/>
      <c r="Q170" s="167"/>
      <c r="R170" s="169"/>
      <c r="T170" s="170"/>
      <c r="U170" s="167"/>
      <c r="V170" s="167"/>
      <c r="W170" s="167"/>
      <c r="X170" s="167"/>
      <c r="Y170" s="167"/>
      <c r="Z170" s="167"/>
      <c r="AA170" s="171"/>
      <c r="AT170" s="172" t="s">
        <v>142</v>
      </c>
      <c r="AU170" s="172" t="s">
        <v>101</v>
      </c>
      <c r="AV170" s="12" t="s">
        <v>78</v>
      </c>
      <c r="AW170" s="12" t="s">
        <v>28</v>
      </c>
      <c r="AX170" s="12" t="s">
        <v>70</v>
      </c>
      <c r="AY170" s="172" t="s">
        <v>134</v>
      </c>
    </row>
    <row r="171" spans="2:51" s="10" customFormat="1" ht="16.5" customHeight="1">
      <c r="B171" s="150"/>
      <c r="C171" s="151"/>
      <c r="D171" s="151"/>
      <c r="E171" s="152" t="s">
        <v>5</v>
      </c>
      <c r="F171" s="219" t="s">
        <v>401</v>
      </c>
      <c r="G171" s="220"/>
      <c r="H171" s="220"/>
      <c r="I171" s="220"/>
      <c r="J171" s="151"/>
      <c r="K171" s="153">
        <v>6.6</v>
      </c>
      <c r="L171" s="151"/>
      <c r="M171" s="151"/>
      <c r="N171" s="151"/>
      <c r="O171" s="151"/>
      <c r="P171" s="151"/>
      <c r="Q171" s="151"/>
      <c r="R171" s="154"/>
      <c r="T171" s="155"/>
      <c r="U171" s="151"/>
      <c r="V171" s="151"/>
      <c r="W171" s="151"/>
      <c r="X171" s="151"/>
      <c r="Y171" s="151"/>
      <c r="Z171" s="151"/>
      <c r="AA171" s="156"/>
      <c r="AT171" s="157" t="s">
        <v>142</v>
      </c>
      <c r="AU171" s="157" t="s">
        <v>101</v>
      </c>
      <c r="AV171" s="10" t="s">
        <v>101</v>
      </c>
      <c r="AW171" s="10" t="s">
        <v>28</v>
      </c>
      <c r="AX171" s="10" t="s">
        <v>70</v>
      </c>
      <c r="AY171" s="157" t="s">
        <v>134</v>
      </c>
    </row>
    <row r="172" spans="2:51" s="12" customFormat="1" ht="16.5" customHeight="1">
      <c r="B172" s="166"/>
      <c r="C172" s="167"/>
      <c r="D172" s="167"/>
      <c r="E172" s="168" t="s">
        <v>5</v>
      </c>
      <c r="F172" s="233" t="s">
        <v>392</v>
      </c>
      <c r="G172" s="234"/>
      <c r="H172" s="234"/>
      <c r="I172" s="234"/>
      <c r="J172" s="167"/>
      <c r="K172" s="168" t="s">
        <v>5</v>
      </c>
      <c r="L172" s="167"/>
      <c r="M172" s="167"/>
      <c r="N172" s="167"/>
      <c r="O172" s="167"/>
      <c r="P172" s="167"/>
      <c r="Q172" s="167"/>
      <c r="R172" s="169"/>
      <c r="T172" s="170"/>
      <c r="U172" s="167"/>
      <c r="V172" s="167"/>
      <c r="W172" s="167"/>
      <c r="X172" s="167"/>
      <c r="Y172" s="167"/>
      <c r="Z172" s="167"/>
      <c r="AA172" s="171"/>
      <c r="AT172" s="172" t="s">
        <v>142</v>
      </c>
      <c r="AU172" s="172" t="s">
        <v>101</v>
      </c>
      <c r="AV172" s="12" t="s">
        <v>78</v>
      </c>
      <c r="AW172" s="12" t="s">
        <v>28</v>
      </c>
      <c r="AX172" s="12" t="s">
        <v>70</v>
      </c>
      <c r="AY172" s="172" t="s">
        <v>134</v>
      </c>
    </row>
    <row r="173" spans="2:51" s="10" customFormat="1" ht="16.5" customHeight="1">
      <c r="B173" s="150"/>
      <c r="C173" s="151"/>
      <c r="D173" s="151"/>
      <c r="E173" s="152" t="s">
        <v>5</v>
      </c>
      <c r="F173" s="219" t="s">
        <v>402</v>
      </c>
      <c r="G173" s="220"/>
      <c r="H173" s="220"/>
      <c r="I173" s="220"/>
      <c r="J173" s="151"/>
      <c r="K173" s="153">
        <v>13.2</v>
      </c>
      <c r="L173" s="151"/>
      <c r="M173" s="151"/>
      <c r="N173" s="151"/>
      <c r="O173" s="151"/>
      <c r="P173" s="151"/>
      <c r="Q173" s="151"/>
      <c r="R173" s="154"/>
      <c r="T173" s="155"/>
      <c r="U173" s="151"/>
      <c r="V173" s="151"/>
      <c r="W173" s="151"/>
      <c r="X173" s="151"/>
      <c r="Y173" s="151"/>
      <c r="Z173" s="151"/>
      <c r="AA173" s="156"/>
      <c r="AT173" s="157" t="s">
        <v>142</v>
      </c>
      <c r="AU173" s="157" t="s">
        <v>101</v>
      </c>
      <c r="AV173" s="10" t="s">
        <v>101</v>
      </c>
      <c r="AW173" s="10" t="s">
        <v>28</v>
      </c>
      <c r="AX173" s="10" t="s">
        <v>70</v>
      </c>
      <c r="AY173" s="157" t="s">
        <v>134</v>
      </c>
    </row>
    <row r="174" spans="2:51" s="11" customFormat="1" ht="16.5" customHeight="1">
      <c r="B174" s="158"/>
      <c r="C174" s="159"/>
      <c r="D174" s="159"/>
      <c r="E174" s="160" t="s">
        <v>5</v>
      </c>
      <c r="F174" s="217" t="s">
        <v>143</v>
      </c>
      <c r="G174" s="218"/>
      <c r="H174" s="218"/>
      <c r="I174" s="218"/>
      <c r="J174" s="159"/>
      <c r="K174" s="161">
        <v>409.2</v>
      </c>
      <c r="L174" s="159"/>
      <c r="M174" s="159"/>
      <c r="N174" s="159"/>
      <c r="O174" s="159"/>
      <c r="P174" s="159"/>
      <c r="Q174" s="159"/>
      <c r="R174" s="162"/>
      <c r="T174" s="163"/>
      <c r="U174" s="159"/>
      <c r="V174" s="159"/>
      <c r="W174" s="159"/>
      <c r="X174" s="159"/>
      <c r="Y174" s="159"/>
      <c r="Z174" s="159"/>
      <c r="AA174" s="164"/>
      <c r="AT174" s="165" t="s">
        <v>142</v>
      </c>
      <c r="AU174" s="165" t="s">
        <v>101</v>
      </c>
      <c r="AV174" s="11" t="s">
        <v>139</v>
      </c>
      <c r="AW174" s="11" t="s">
        <v>28</v>
      </c>
      <c r="AX174" s="11" t="s">
        <v>78</v>
      </c>
      <c r="AY174" s="165" t="s">
        <v>134</v>
      </c>
    </row>
    <row r="175" spans="2:65" s="1" customFormat="1" ht="25.5" customHeight="1">
      <c r="B175" s="140"/>
      <c r="C175" s="141" t="s">
        <v>210</v>
      </c>
      <c r="D175" s="141" t="s">
        <v>135</v>
      </c>
      <c r="E175" s="142" t="s">
        <v>403</v>
      </c>
      <c r="F175" s="221" t="s">
        <v>404</v>
      </c>
      <c r="G175" s="221"/>
      <c r="H175" s="221"/>
      <c r="I175" s="221"/>
      <c r="J175" s="143" t="s">
        <v>360</v>
      </c>
      <c r="K175" s="144">
        <v>3906.36</v>
      </c>
      <c r="L175" s="222"/>
      <c r="M175" s="222"/>
      <c r="N175" s="222">
        <f>ROUND(L175*K175,2)</f>
        <v>0</v>
      </c>
      <c r="O175" s="222"/>
      <c r="P175" s="222"/>
      <c r="Q175" s="222"/>
      <c r="R175" s="145"/>
      <c r="T175" s="146" t="s">
        <v>5</v>
      </c>
      <c r="U175" s="43" t="s">
        <v>35</v>
      </c>
      <c r="V175" s="147">
        <v>0</v>
      </c>
      <c r="W175" s="147">
        <f>V175*K175</f>
        <v>0</v>
      </c>
      <c r="X175" s="147">
        <v>0</v>
      </c>
      <c r="Y175" s="147">
        <f>X175*K175</f>
        <v>0</v>
      </c>
      <c r="Z175" s="147">
        <v>0</v>
      </c>
      <c r="AA175" s="148">
        <f>Z175*K175</f>
        <v>0</v>
      </c>
      <c r="AR175" s="21" t="s">
        <v>210</v>
      </c>
      <c r="AT175" s="21" t="s">
        <v>135</v>
      </c>
      <c r="AU175" s="21" t="s">
        <v>101</v>
      </c>
      <c r="AY175" s="21" t="s">
        <v>134</v>
      </c>
      <c r="BE175" s="149">
        <f>IF(U175="základní",N175,0)</f>
        <v>0</v>
      </c>
      <c r="BF175" s="149">
        <f>IF(U175="snížená",N175,0)</f>
        <v>0</v>
      </c>
      <c r="BG175" s="149">
        <f>IF(U175="zákl. přenesená",N175,0)</f>
        <v>0</v>
      </c>
      <c r="BH175" s="149">
        <f>IF(U175="sníž. přenesená",N175,0)</f>
        <v>0</v>
      </c>
      <c r="BI175" s="149">
        <f>IF(U175="nulová",N175,0)</f>
        <v>0</v>
      </c>
      <c r="BJ175" s="21" t="s">
        <v>78</v>
      </c>
      <c r="BK175" s="149">
        <f>ROUND(L175*K175,2)</f>
        <v>0</v>
      </c>
      <c r="BL175" s="21" t="s">
        <v>210</v>
      </c>
      <c r="BM175" s="21" t="s">
        <v>405</v>
      </c>
    </row>
    <row r="176" spans="2:65" s="1" customFormat="1" ht="16.5" customHeight="1">
      <c r="B176" s="140"/>
      <c r="C176" s="141" t="s">
        <v>11</v>
      </c>
      <c r="D176" s="141" t="s">
        <v>135</v>
      </c>
      <c r="E176" s="142" t="s">
        <v>406</v>
      </c>
      <c r="F176" s="221" t="s">
        <v>407</v>
      </c>
      <c r="G176" s="221"/>
      <c r="H176" s="221"/>
      <c r="I176" s="221"/>
      <c r="J176" s="143" t="s">
        <v>408</v>
      </c>
      <c r="K176" s="144">
        <v>1</v>
      </c>
      <c r="L176" s="222"/>
      <c r="M176" s="222"/>
      <c r="N176" s="222">
        <f>ROUND(L176*K176,2)</f>
        <v>0</v>
      </c>
      <c r="O176" s="222"/>
      <c r="P176" s="222"/>
      <c r="Q176" s="222"/>
      <c r="R176" s="145"/>
      <c r="T176" s="146" t="s">
        <v>5</v>
      </c>
      <c r="U176" s="43" t="s">
        <v>35</v>
      </c>
      <c r="V176" s="147">
        <v>0</v>
      </c>
      <c r="W176" s="147">
        <f>V176*K176</f>
        <v>0</v>
      </c>
      <c r="X176" s="147">
        <v>0</v>
      </c>
      <c r="Y176" s="147">
        <f>X176*K176</f>
        <v>0</v>
      </c>
      <c r="Z176" s="147">
        <v>0</v>
      </c>
      <c r="AA176" s="148">
        <f>Z176*K176</f>
        <v>0</v>
      </c>
      <c r="AR176" s="21" t="s">
        <v>210</v>
      </c>
      <c r="AT176" s="21" t="s">
        <v>135</v>
      </c>
      <c r="AU176" s="21" t="s">
        <v>101</v>
      </c>
      <c r="AY176" s="21" t="s">
        <v>134</v>
      </c>
      <c r="BE176" s="149">
        <f>IF(U176="základní",N176,0)</f>
        <v>0</v>
      </c>
      <c r="BF176" s="149">
        <f>IF(U176="snížená",N176,0)</f>
        <v>0</v>
      </c>
      <c r="BG176" s="149">
        <f>IF(U176="zákl. přenesená",N176,0)</f>
        <v>0</v>
      </c>
      <c r="BH176" s="149">
        <f>IF(U176="sníž. přenesená",N176,0)</f>
        <v>0</v>
      </c>
      <c r="BI176" s="149">
        <f>IF(U176="nulová",N176,0)</f>
        <v>0</v>
      </c>
      <c r="BJ176" s="21" t="s">
        <v>78</v>
      </c>
      <c r="BK176" s="149">
        <f>ROUND(L176*K176,2)</f>
        <v>0</v>
      </c>
      <c r="BL176" s="21" t="s">
        <v>210</v>
      </c>
      <c r="BM176" s="21" t="s">
        <v>409</v>
      </c>
    </row>
    <row r="177" spans="2:63" s="9" customFormat="1" ht="29.85" customHeight="1">
      <c r="B177" s="129"/>
      <c r="C177" s="130"/>
      <c r="D177" s="139" t="s">
        <v>332</v>
      </c>
      <c r="E177" s="139"/>
      <c r="F177" s="139"/>
      <c r="G177" s="139"/>
      <c r="H177" s="139"/>
      <c r="I177" s="139"/>
      <c r="J177" s="139"/>
      <c r="K177" s="139"/>
      <c r="L177" s="139"/>
      <c r="M177" s="139"/>
      <c r="N177" s="231">
        <f>BK177</f>
        <v>0</v>
      </c>
      <c r="O177" s="232"/>
      <c r="P177" s="232"/>
      <c r="Q177" s="232"/>
      <c r="R177" s="132"/>
      <c r="T177" s="133"/>
      <c r="U177" s="130"/>
      <c r="V177" s="130"/>
      <c r="W177" s="134">
        <f>SUM(W178:W188)</f>
        <v>138.89724</v>
      </c>
      <c r="X177" s="130"/>
      <c r="Y177" s="134">
        <f>SUM(Y178:Y188)</f>
        <v>0.11531549999999999</v>
      </c>
      <c r="Z177" s="130"/>
      <c r="AA177" s="135">
        <f>SUM(AA178:AA188)</f>
        <v>0</v>
      </c>
      <c r="AR177" s="136" t="s">
        <v>101</v>
      </c>
      <c r="AT177" s="137" t="s">
        <v>69</v>
      </c>
      <c r="AU177" s="137" t="s">
        <v>78</v>
      </c>
      <c r="AY177" s="136" t="s">
        <v>134</v>
      </c>
      <c r="BK177" s="138">
        <f>SUM(BK178:BK188)</f>
        <v>0</v>
      </c>
    </row>
    <row r="178" spans="2:65" s="1" customFormat="1" ht="25.5" customHeight="1">
      <c r="B178" s="140"/>
      <c r="C178" s="141" t="s">
        <v>216</v>
      </c>
      <c r="D178" s="141" t="s">
        <v>135</v>
      </c>
      <c r="E178" s="142" t="s">
        <v>410</v>
      </c>
      <c r="F178" s="221" t="s">
        <v>411</v>
      </c>
      <c r="G178" s="221"/>
      <c r="H178" s="221"/>
      <c r="I178" s="221"/>
      <c r="J178" s="143" t="s">
        <v>198</v>
      </c>
      <c r="K178" s="144">
        <v>231.42</v>
      </c>
      <c r="L178" s="222"/>
      <c r="M178" s="222"/>
      <c r="N178" s="222">
        <f>ROUND(L178*K178,2)</f>
        <v>0</v>
      </c>
      <c r="O178" s="222"/>
      <c r="P178" s="222"/>
      <c r="Q178" s="222"/>
      <c r="R178" s="145"/>
      <c r="T178" s="146" t="s">
        <v>5</v>
      </c>
      <c r="U178" s="43" t="s">
        <v>35</v>
      </c>
      <c r="V178" s="147">
        <v>0.335</v>
      </c>
      <c r="W178" s="147">
        <f>V178*K178</f>
        <v>77.5257</v>
      </c>
      <c r="X178" s="147">
        <v>0.00029</v>
      </c>
      <c r="Y178" s="147">
        <f>X178*K178</f>
        <v>0.0671118</v>
      </c>
      <c r="Z178" s="147">
        <v>0</v>
      </c>
      <c r="AA178" s="148">
        <f>Z178*K178</f>
        <v>0</v>
      </c>
      <c r="AR178" s="21" t="s">
        <v>210</v>
      </c>
      <c r="AT178" s="21" t="s">
        <v>135</v>
      </c>
      <c r="AU178" s="21" t="s">
        <v>101</v>
      </c>
      <c r="AY178" s="21" t="s">
        <v>134</v>
      </c>
      <c r="BE178" s="149">
        <f>IF(U178="základní",N178,0)</f>
        <v>0</v>
      </c>
      <c r="BF178" s="149">
        <f>IF(U178="snížená",N178,0)</f>
        <v>0</v>
      </c>
      <c r="BG178" s="149">
        <f>IF(U178="zákl. přenesená",N178,0)</f>
        <v>0</v>
      </c>
      <c r="BH178" s="149">
        <f>IF(U178="sníž. přenesená",N178,0)</f>
        <v>0</v>
      </c>
      <c r="BI178" s="149">
        <f>IF(U178="nulová",N178,0)</f>
        <v>0</v>
      </c>
      <c r="BJ178" s="21" t="s">
        <v>78</v>
      </c>
      <c r="BK178" s="149">
        <f>ROUND(L178*K178,2)</f>
        <v>0</v>
      </c>
      <c r="BL178" s="21" t="s">
        <v>210</v>
      </c>
      <c r="BM178" s="21" t="s">
        <v>412</v>
      </c>
    </row>
    <row r="179" spans="2:51" s="10" customFormat="1" ht="16.5" customHeight="1">
      <c r="B179" s="150"/>
      <c r="C179" s="151"/>
      <c r="D179" s="151"/>
      <c r="E179" s="152" t="s">
        <v>5</v>
      </c>
      <c r="F179" s="223" t="s">
        <v>413</v>
      </c>
      <c r="G179" s="224"/>
      <c r="H179" s="224"/>
      <c r="I179" s="224"/>
      <c r="J179" s="151"/>
      <c r="K179" s="153">
        <v>231.42</v>
      </c>
      <c r="L179" s="151"/>
      <c r="M179" s="151"/>
      <c r="N179" s="151"/>
      <c r="O179" s="151"/>
      <c r="P179" s="151"/>
      <c r="Q179" s="151"/>
      <c r="R179" s="154"/>
      <c r="T179" s="155"/>
      <c r="U179" s="151"/>
      <c r="V179" s="151"/>
      <c r="W179" s="151"/>
      <c r="X179" s="151"/>
      <c r="Y179" s="151"/>
      <c r="Z179" s="151"/>
      <c r="AA179" s="156"/>
      <c r="AT179" s="157" t="s">
        <v>142</v>
      </c>
      <c r="AU179" s="157" t="s">
        <v>101</v>
      </c>
      <c r="AV179" s="10" t="s">
        <v>101</v>
      </c>
      <c r="AW179" s="10" t="s">
        <v>28</v>
      </c>
      <c r="AX179" s="10" t="s">
        <v>70</v>
      </c>
      <c r="AY179" s="157" t="s">
        <v>134</v>
      </c>
    </row>
    <row r="180" spans="2:51" s="11" customFormat="1" ht="16.5" customHeight="1">
      <c r="B180" s="158"/>
      <c r="C180" s="159"/>
      <c r="D180" s="159"/>
      <c r="E180" s="160" t="s">
        <v>5</v>
      </c>
      <c r="F180" s="217" t="s">
        <v>143</v>
      </c>
      <c r="G180" s="218"/>
      <c r="H180" s="218"/>
      <c r="I180" s="218"/>
      <c r="J180" s="159"/>
      <c r="K180" s="161">
        <v>231.42</v>
      </c>
      <c r="L180" s="159"/>
      <c r="M180" s="159"/>
      <c r="N180" s="159"/>
      <c r="O180" s="159"/>
      <c r="P180" s="159"/>
      <c r="Q180" s="159"/>
      <c r="R180" s="162"/>
      <c r="T180" s="163"/>
      <c r="U180" s="159"/>
      <c r="V180" s="159"/>
      <c r="W180" s="159"/>
      <c r="X180" s="159"/>
      <c r="Y180" s="159"/>
      <c r="Z180" s="159"/>
      <c r="AA180" s="164"/>
      <c r="AT180" s="165" t="s">
        <v>142</v>
      </c>
      <c r="AU180" s="165" t="s">
        <v>101</v>
      </c>
      <c r="AV180" s="11" t="s">
        <v>139</v>
      </c>
      <c r="AW180" s="11" t="s">
        <v>28</v>
      </c>
      <c r="AX180" s="11" t="s">
        <v>78</v>
      </c>
      <c r="AY180" s="165" t="s">
        <v>134</v>
      </c>
    </row>
    <row r="181" spans="2:65" s="1" customFormat="1" ht="38.25" customHeight="1">
      <c r="B181" s="140"/>
      <c r="C181" s="141" t="s">
        <v>221</v>
      </c>
      <c r="D181" s="141" t="s">
        <v>135</v>
      </c>
      <c r="E181" s="142" t="s">
        <v>414</v>
      </c>
      <c r="F181" s="221" t="s">
        <v>415</v>
      </c>
      <c r="G181" s="221"/>
      <c r="H181" s="221"/>
      <c r="I181" s="221"/>
      <c r="J181" s="143" t="s">
        <v>198</v>
      </c>
      <c r="K181" s="144">
        <v>117.57</v>
      </c>
      <c r="L181" s="222"/>
      <c r="M181" s="222"/>
      <c r="N181" s="222">
        <f>ROUND(L181*K181,2)</f>
        <v>0</v>
      </c>
      <c r="O181" s="222"/>
      <c r="P181" s="222"/>
      <c r="Q181" s="222"/>
      <c r="R181" s="145"/>
      <c r="T181" s="146" t="s">
        <v>5</v>
      </c>
      <c r="U181" s="43" t="s">
        <v>35</v>
      </c>
      <c r="V181" s="147">
        <v>0.184</v>
      </c>
      <c r="W181" s="147">
        <f>V181*K181</f>
        <v>21.63288</v>
      </c>
      <c r="X181" s="147">
        <v>0.00017</v>
      </c>
      <c r="Y181" s="147">
        <f>X181*K181</f>
        <v>0.019986900000000002</v>
      </c>
      <c r="Z181" s="147">
        <v>0</v>
      </c>
      <c r="AA181" s="148">
        <f>Z181*K181</f>
        <v>0</v>
      </c>
      <c r="AR181" s="21" t="s">
        <v>210</v>
      </c>
      <c r="AT181" s="21" t="s">
        <v>135</v>
      </c>
      <c r="AU181" s="21" t="s">
        <v>101</v>
      </c>
      <c r="AY181" s="21" t="s">
        <v>134</v>
      </c>
      <c r="BE181" s="149">
        <f>IF(U181="základní",N181,0)</f>
        <v>0</v>
      </c>
      <c r="BF181" s="149">
        <f>IF(U181="snížená",N181,0)</f>
        <v>0</v>
      </c>
      <c r="BG181" s="149">
        <f>IF(U181="zákl. přenesená",N181,0)</f>
        <v>0</v>
      </c>
      <c r="BH181" s="149">
        <f>IF(U181="sníž. přenesená",N181,0)</f>
        <v>0</v>
      </c>
      <c r="BI181" s="149">
        <f>IF(U181="nulová",N181,0)</f>
        <v>0</v>
      </c>
      <c r="BJ181" s="21" t="s">
        <v>78</v>
      </c>
      <c r="BK181" s="149">
        <f>ROUND(L181*K181,2)</f>
        <v>0</v>
      </c>
      <c r="BL181" s="21" t="s">
        <v>210</v>
      </c>
      <c r="BM181" s="21" t="s">
        <v>416</v>
      </c>
    </row>
    <row r="182" spans="2:51" s="10" customFormat="1" ht="16.5" customHeight="1">
      <c r="B182" s="150"/>
      <c r="C182" s="151"/>
      <c r="D182" s="151"/>
      <c r="E182" s="152" t="s">
        <v>5</v>
      </c>
      <c r="F182" s="223" t="s">
        <v>417</v>
      </c>
      <c r="G182" s="224"/>
      <c r="H182" s="224"/>
      <c r="I182" s="224"/>
      <c r="J182" s="151"/>
      <c r="K182" s="153">
        <v>106.392</v>
      </c>
      <c r="L182" s="151"/>
      <c r="M182" s="151"/>
      <c r="N182" s="151"/>
      <c r="O182" s="151"/>
      <c r="P182" s="151"/>
      <c r="Q182" s="151"/>
      <c r="R182" s="154"/>
      <c r="T182" s="155"/>
      <c r="U182" s="151"/>
      <c r="V182" s="151"/>
      <c r="W182" s="151"/>
      <c r="X182" s="151"/>
      <c r="Y182" s="151"/>
      <c r="Z182" s="151"/>
      <c r="AA182" s="156"/>
      <c r="AT182" s="157" t="s">
        <v>142</v>
      </c>
      <c r="AU182" s="157" t="s">
        <v>101</v>
      </c>
      <c r="AV182" s="10" t="s">
        <v>101</v>
      </c>
      <c r="AW182" s="10" t="s">
        <v>28</v>
      </c>
      <c r="AX182" s="10" t="s">
        <v>70</v>
      </c>
      <c r="AY182" s="157" t="s">
        <v>134</v>
      </c>
    </row>
    <row r="183" spans="2:51" s="10" customFormat="1" ht="16.5" customHeight="1">
      <c r="B183" s="150"/>
      <c r="C183" s="151"/>
      <c r="D183" s="151"/>
      <c r="E183" s="152" t="s">
        <v>5</v>
      </c>
      <c r="F183" s="219" t="s">
        <v>418</v>
      </c>
      <c r="G183" s="220"/>
      <c r="H183" s="220"/>
      <c r="I183" s="220"/>
      <c r="J183" s="151"/>
      <c r="K183" s="153">
        <v>2.12</v>
      </c>
      <c r="L183" s="151"/>
      <c r="M183" s="151"/>
      <c r="N183" s="151"/>
      <c r="O183" s="151"/>
      <c r="P183" s="151"/>
      <c r="Q183" s="151"/>
      <c r="R183" s="154"/>
      <c r="T183" s="155"/>
      <c r="U183" s="151"/>
      <c r="V183" s="151"/>
      <c r="W183" s="151"/>
      <c r="X183" s="151"/>
      <c r="Y183" s="151"/>
      <c r="Z183" s="151"/>
      <c r="AA183" s="156"/>
      <c r="AT183" s="157" t="s">
        <v>142</v>
      </c>
      <c r="AU183" s="157" t="s">
        <v>101</v>
      </c>
      <c r="AV183" s="10" t="s">
        <v>101</v>
      </c>
      <c r="AW183" s="10" t="s">
        <v>28</v>
      </c>
      <c r="AX183" s="10" t="s">
        <v>70</v>
      </c>
      <c r="AY183" s="157" t="s">
        <v>134</v>
      </c>
    </row>
    <row r="184" spans="2:51" s="10" customFormat="1" ht="16.5" customHeight="1">
      <c r="B184" s="150"/>
      <c r="C184" s="151"/>
      <c r="D184" s="151"/>
      <c r="E184" s="152" t="s">
        <v>5</v>
      </c>
      <c r="F184" s="219" t="s">
        <v>419</v>
      </c>
      <c r="G184" s="220"/>
      <c r="H184" s="220"/>
      <c r="I184" s="220"/>
      <c r="J184" s="151"/>
      <c r="K184" s="153">
        <v>5.25</v>
      </c>
      <c r="L184" s="151"/>
      <c r="M184" s="151"/>
      <c r="N184" s="151"/>
      <c r="O184" s="151"/>
      <c r="P184" s="151"/>
      <c r="Q184" s="151"/>
      <c r="R184" s="154"/>
      <c r="T184" s="155"/>
      <c r="U184" s="151"/>
      <c r="V184" s="151"/>
      <c r="W184" s="151"/>
      <c r="X184" s="151"/>
      <c r="Y184" s="151"/>
      <c r="Z184" s="151"/>
      <c r="AA184" s="156"/>
      <c r="AT184" s="157" t="s">
        <v>142</v>
      </c>
      <c r="AU184" s="157" t="s">
        <v>101</v>
      </c>
      <c r="AV184" s="10" t="s">
        <v>101</v>
      </c>
      <c r="AW184" s="10" t="s">
        <v>28</v>
      </c>
      <c r="AX184" s="10" t="s">
        <v>70</v>
      </c>
      <c r="AY184" s="157" t="s">
        <v>134</v>
      </c>
    </row>
    <row r="185" spans="2:51" s="10" customFormat="1" ht="16.5" customHeight="1">
      <c r="B185" s="150"/>
      <c r="C185" s="151"/>
      <c r="D185" s="151"/>
      <c r="E185" s="152" t="s">
        <v>5</v>
      </c>
      <c r="F185" s="219" t="s">
        <v>420</v>
      </c>
      <c r="G185" s="220"/>
      <c r="H185" s="220"/>
      <c r="I185" s="220"/>
      <c r="J185" s="151"/>
      <c r="K185" s="153">
        <v>3.808</v>
      </c>
      <c r="L185" s="151"/>
      <c r="M185" s="151"/>
      <c r="N185" s="151"/>
      <c r="O185" s="151"/>
      <c r="P185" s="151"/>
      <c r="Q185" s="151"/>
      <c r="R185" s="154"/>
      <c r="T185" s="155"/>
      <c r="U185" s="151"/>
      <c r="V185" s="151"/>
      <c r="W185" s="151"/>
      <c r="X185" s="151"/>
      <c r="Y185" s="151"/>
      <c r="Z185" s="151"/>
      <c r="AA185" s="156"/>
      <c r="AT185" s="157" t="s">
        <v>142</v>
      </c>
      <c r="AU185" s="157" t="s">
        <v>101</v>
      </c>
      <c r="AV185" s="10" t="s">
        <v>101</v>
      </c>
      <c r="AW185" s="10" t="s">
        <v>28</v>
      </c>
      <c r="AX185" s="10" t="s">
        <v>70</v>
      </c>
      <c r="AY185" s="157" t="s">
        <v>134</v>
      </c>
    </row>
    <row r="186" spans="2:51" s="11" customFormat="1" ht="16.5" customHeight="1">
      <c r="B186" s="158"/>
      <c r="C186" s="159"/>
      <c r="D186" s="159"/>
      <c r="E186" s="160" t="s">
        <v>5</v>
      </c>
      <c r="F186" s="217" t="s">
        <v>143</v>
      </c>
      <c r="G186" s="218"/>
      <c r="H186" s="218"/>
      <c r="I186" s="218"/>
      <c r="J186" s="159"/>
      <c r="K186" s="161">
        <v>117.57</v>
      </c>
      <c r="L186" s="159"/>
      <c r="M186" s="159"/>
      <c r="N186" s="159"/>
      <c r="O186" s="159"/>
      <c r="P186" s="159"/>
      <c r="Q186" s="159"/>
      <c r="R186" s="162"/>
      <c r="T186" s="163"/>
      <c r="U186" s="159"/>
      <c r="V186" s="159"/>
      <c r="W186" s="159"/>
      <c r="X186" s="159"/>
      <c r="Y186" s="159"/>
      <c r="Z186" s="159"/>
      <c r="AA186" s="164"/>
      <c r="AT186" s="165" t="s">
        <v>142</v>
      </c>
      <c r="AU186" s="165" t="s">
        <v>101</v>
      </c>
      <c r="AV186" s="11" t="s">
        <v>139</v>
      </c>
      <c r="AW186" s="11" t="s">
        <v>28</v>
      </c>
      <c r="AX186" s="11" t="s">
        <v>78</v>
      </c>
      <c r="AY186" s="165" t="s">
        <v>134</v>
      </c>
    </row>
    <row r="187" spans="2:65" s="1" customFormat="1" ht="25.5" customHeight="1">
      <c r="B187" s="140"/>
      <c r="C187" s="141" t="s">
        <v>227</v>
      </c>
      <c r="D187" s="141" t="s">
        <v>135</v>
      </c>
      <c r="E187" s="142" t="s">
        <v>421</v>
      </c>
      <c r="F187" s="221" t="s">
        <v>422</v>
      </c>
      <c r="G187" s="221"/>
      <c r="H187" s="221"/>
      <c r="I187" s="221"/>
      <c r="J187" s="143" t="s">
        <v>198</v>
      </c>
      <c r="K187" s="144">
        <v>117.57</v>
      </c>
      <c r="L187" s="222"/>
      <c r="M187" s="222"/>
      <c r="N187" s="222">
        <f>ROUND(L187*K187,2)</f>
        <v>0</v>
      </c>
      <c r="O187" s="222"/>
      <c r="P187" s="222"/>
      <c r="Q187" s="222"/>
      <c r="R187" s="145"/>
      <c r="T187" s="146" t="s">
        <v>5</v>
      </c>
      <c r="U187" s="43" t="s">
        <v>35</v>
      </c>
      <c r="V187" s="147">
        <v>0.166</v>
      </c>
      <c r="W187" s="147">
        <f>V187*K187</f>
        <v>19.51662</v>
      </c>
      <c r="X187" s="147">
        <v>0.00012</v>
      </c>
      <c r="Y187" s="147">
        <f>X187*K187</f>
        <v>0.0141084</v>
      </c>
      <c r="Z187" s="147">
        <v>0</v>
      </c>
      <c r="AA187" s="148">
        <f>Z187*K187</f>
        <v>0</v>
      </c>
      <c r="AR187" s="21" t="s">
        <v>210</v>
      </c>
      <c r="AT187" s="21" t="s">
        <v>135</v>
      </c>
      <c r="AU187" s="21" t="s">
        <v>101</v>
      </c>
      <c r="AY187" s="21" t="s">
        <v>134</v>
      </c>
      <c r="BE187" s="149">
        <f>IF(U187="základní",N187,0)</f>
        <v>0</v>
      </c>
      <c r="BF187" s="149">
        <f>IF(U187="snížená",N187,0)</f>
        <v>0</v>
      </c>
      <c r="BG187" s="149">
        <f>IF(U187="zákl. přenesená",N187,0)</f>
        <v>0</v>
      </c>
      <c r="BH187" s="149">
        <f>IF(U187="sníž. přenesená",N187,0)</f>
        <v>0</v>
      </c>
      <c r="BI187" s="149">
        <f>IF(U187="nulová",N187,0)</f>
        <v>0</v>
      </c>
      <c r="BJ187" s="21" t="s">
        <v>78</v>
      </c>
      <c r="BK187" s="149">
        <f>ROUND(L187*K187,2)</f>
        <v>0</v>
      </c>
      <c r="BL187" s="21" t="s">
        <v>210</v>
      </c>
      <c r="BM187" s="21" t="s">
        <v>423</v>
      </c>
    </row>
    <row r="188" spans="2:65" s="1" customFormat="1" ht="25.5" customHeight="1">
      <c r="B188" s="140"/>
      <c r="C188" s="141" t="s">
        <v>237</v>
      </c>
      <c r="D188" s="141" t="s">
        <v>135</v>
      </c>
      <c r="E188" s="142" t="s">
        <v>424</v>
      </c>
      <c r="F188" s="221" t="s">
        <v>425</v>
      </c>
      <c r="G188" s="221"/>
      <c r="H188" s="221"/>
      <c r="I188" s="221"/>
      <c r="J188" s="143" t="s">
        <v>198</v>
      </c>
      <c r="K188" s="144">
        <v>117.57</v>
      </c>
      <c r="L188" s="222"/>
      <c r="M188" s="222"/>
      <c r="N188" s="222">
        <f>ROUND(L188*K188,2)</f>
        <v>0</v>
      </c>
      <c r="O188" s="222"/>
      <c r="P188" s="222"/>
      <c r="Q188" s="222"/>
      <c r="R188" s="145"/>
      <c r="T188" s="146" t="s">
        <v>5</v>
      </c>
      <c r="U188" s="177" t="s">
        <v>35</v>
      </c>
      <c r="V188" s="178">
        <v>0.172</v>
      </c>
      <c r="W188" s="178">
        <f>V188*K188</f>
        <v>20.222039999999996</v>
      </c>
      <c r="X188" s="178">
        <v>0.00012</v>
      </c>
      <c r="Y188" s="178">
        <f>X188*K188</f>
        <v>0.0141084</v>
      </c>
      <c r="Z188" s="178">
        <v>0</v>
      </c>
      <c r="AA188" s="179">
        <f>Z188*K188</f>
        <v>0</v>
      </c>
      <c r="AR188" s="21" t="s">
        <v>210</v>
      </c>
      <c r="AT188" s="21" t="s">
        <v>135</v>
      </c>
      <c r="AU188" s="21" t="s">
        <v>101</v>
      </c>
      <c r="AY188" s="21" t="s">
        <v>134</v>
      </c>
      <c r="BE188" s="149">
        <f>IF(U188="základní",N188,0)</f>
        <v>0</v>
      </c>
      <c r="BF188" s="149">
        <f>IF(U188="snížená",N188,0)</f>
        <v>0</v>
      </c>
      <c r="BG188" s="149">
        <f>IF(U188="zákl. přenesená",N188,0)</f>
        <v>0</v>
      </c>
      <c r="BH188" s="149">
        <f>IF(U188="sníž. přenesená",N188,0)</f>
        <v>0</v>
      </c>
      <c r="BI188" s="149">
        <f>IF(U188="nulová",N188,0)</f>
        <v>0</v>
      </c>
      <c r="BJ188" s="21" t="s">
        <v>78</v>
      </c>
      <c r="BK188" s="149">
        <f>ROUND(L188*K188,2)</f>
        <v>0</v>
      </c>
      <c r="BL188" s="21" t="s">
        <v>210</v>
      </c>
      <c r="BM188" s="21" t="s">
        <v>426</v>
      </c>
    </row>
    <row r="189" spans="2:18" s="1" customFormat="1" ht="6.95" customHeight="1">
      <c r="B189" s="58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60"/>
    </row>
  </sheetData>
  <mergeCells count="170">
    <mergeCell ref="F172:I172"/>
    <mergeCell ref="F175:I175"/>
    <mergeCell ref="F173:I173"/>
    <mergeCell ref="F174:I174"/>
    <mergeCell ref="F182:I182"/>
    <mergeCell ref="F183:I183"/>
    <mergeCell ref="F184:I184"/>
    <mergeCell ref="L175:M175"/>
    <mergeCell ref="N175:Q175"/>
    <mergeCell ref="F176:I176"/>
    <mergeCell ref="L176:M176"/>
    <mergeCell ref="N176:Q176"/>
    <mergeCell ref="N177:Q177"/>
    <mergeCell ref="F178:I178"/>
    <mergeCell ref="F181:I181"/>
    <mergeCell ref="L178:M178"/>
    <mergeCell ref="N178:Q178"/>
    <mergeCell ref="F179:I179"/>
    <mergeCell ref="F180:I180"/>
    <mergeCell ref="L181:M181"/>
    <mergeCell ref="N181:Q181"/>
    <mergeCell ref="N162:Q162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L162:M162"/>
    <mergeCell ref="L149:M149"/>
    <mergeCell ref="N149:Q149"/>
    <mergeCell ref="F149:I149"/>
    <mergeCell ref="F152:I152"/>
    <mergeCell ref="F150:I150"/>
    <mergeCell ref="F151:I151"/>
    <mergeCell ref="F153:I153"/>
    <mergeCell ref="F154:I154"/>
    <mergeCell ref="F155:I155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N142:Q142"/>
    <mergeCell ref="L123:M123"/>
    <mergeCell ref="N123:Q123"/>
    <mergeCell ref="N117:Q117"/>
    <mergeCell ref="F114:I114"/>
    <mergeCell ref="F124:I124"/>
    <mergeCell ref="F126:I126"/>
    <mergeCell ref="F129:I129"/>
    <mergeCell ref="F130:I130"/>
    <mergeCell ref="F131:I131"/>
    <mergeCell ref="L114:M114"/>
    <mergeCell ref="N114:Q114"/>
    <mergeCell ref="N115:Q115"/>
    <mergeCell ref="N116:Q116"/>
    <mergeCell ref="N127:Q127"/>
    <mergeCell ref="N128:Q128"/>
    <mergeCell ref="F137:I137"/>
    <mergeCell ref="F138:I138"/>
    <mergeCell ref="F139:I139"/>
    <mergeCell ref="F140:I140"/>
    <mergeCell ref="F141:I141"/>
    <mergeCell ref="F142:I142"/>
    <mergeCell ref="M112:Q112"/>
    <mergeCell ref="F188:I188"/>
    <mergeCell ref="F185:I185"/>
    <mergeCell ref="F186:I186"/>
    <mergeCell ref="F187:I187"/>
    <mergeCell ref="L187:M187"/>
    <mergeCell ref="N187:Q187"/>
    <mergeCell ref="L188:M188"/>
    <mergeCell ref="N188:Q188"/>
    <mergeCell ref="F118:I118"/>
    <mergeCell ref="F121:I121"/>
    <mergeCell ref="L118:M118"/>
    <mergeCell ref="N118:Q118"/>
    <mergeCell ref="F119:I119"/>
    <mergeCell ref="F120:I120"/>
    <mergeCell ref="L121:M121"/>
    <mergeCell ref="N121:Q121"/>
    <mergeCell ref="F122:I122"/>
    <mergeCell ref="L122:M122"/>
    <mergeCell ref="N122:Q122"/>
    <mergeCell ref="F123:I123"/>
    <mergeCell ref="L137:M137"/>
    <mergeCell ref="N137:Q137"/>
    <mergeCell ref="L142:M142"/>
    <mergeCell ref="N93:Q93"/>
    <mergeCell ref="N94:Q94"/>
    <mergeCell ref="N96:Q96"/>
    <mergeCell ref="L98:Q98"/>
    <mergeCell ref="C104:Q104"/>
    <mergeCell ref="F106:P106"/>
    <mergeCell ref="F107:P107"/>
    <mergeCell ref="M109:P109"/>
    <mergeCell ref="M111:Q11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H35:J35"/>
    <mergeCell ref="L126:M126"/>
    <mergeCell ref="F125:I125"/>
    <mergeCell ref="N126:Q126"/>
    <mergeCell ref="L129:M129"/>
    <mergeCell ref="N129:Q129"/>
    <mergeCell ref="L132:M132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M35:P35"/>
    <mergeCell ref="H36:J36"/>
    <mergeCell ref="M36:P36"/>
    <mergeCell ref="L38:P38"/>
    <mergeCell ref="C76:Q76"/>
    <mergeCell ref="F79:P79"/>
    <mergeCell ref="F78:P78"/>
    <mergeCell ref="M81:P81"/>
    <mergeCell ref="N132:Q132"/>
    <mergeCell ref="L135:M135"/>
    <mergeCell ref="N135:Q135"/>
    <mergeCell ref="F132:I132"/>
    <mergeCell ref="F133:I133"/>
    <mergeCell ref="F134:I134"/>
    <mergeCell ref="F135:I135"/>
    <mergeCell ref="N136:Q136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H34:J34"/>
    <mergeCell ref="M34:P34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0"/>
  <sheetViews>
    <sheetView showGridLines="0" workbookViewId="0" topLeftCell="A1">
      <pane ySplit="1" topLeftCell="A106" activePane="bottomLeft" state="frozen"/>
      <selection pane="bottomLeft" activeCell="N112" sqref="N112:Q1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96</v>
      </c>
      <c r="G1" s="16"/>
      <c r="H1" s="240" t="s">
        <v>97</v>
      </c>
      <c r="I1" s="240"/>
      <c r="J1" s="240"/>
      <c r="K1" s="240"/>
      <c r="L1" s="16" t="s">
        <v>98</v>
      </c>
      <c r="M1" s="14"/>
      <c r="N1" s="14"/>
      <c r="O1" s="15" t="s">
        <v>99</v>
      </c>
      <c r="P1" s="14"/>
      <c r="Q1" s="14"/>
      <c r="R1" s="14"/>
      <c r="S1" s="16" t="s">
        <v>100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21" t="s">
        <v>85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101</v>
      </c>
    </row>
    <row r="4" spans="2:46" ht="36.95" customHeight="1">
      <c r="B4" s="25"/>
      <c r="C4" s="184" t="s">
        <v>102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6"/>
      <c r="T4" s="20" t="s">
        <v>13</v>
      </c>
      <c r="AT4" s="21" t="s">
        <v>6</v>
      </c>
    </row>
    <row r="5" spans="2:18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2:18" ht="25.35" customHeight="1">
      <c r="B6" s="25"/>
      <c r="C6" s="27"/>
      <c r="D6" s="31" t="s">
        <v>16</v>
      </c>
      <c r="E6" s="27"/>
      <c r="F6" s="235" t="str">
        <f>'Rekapitulace stavby'!K6</f>
        <v>Hřiště ve Velíšské ul.</v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7"/>
      <c r="R6" s="26"/>
    </row>
    <row r="7" spans="2:18" s="1" customFormat="1" ht="32.85" customHeight="1">
      <c r="B7" s="34"/>
      <c r="C7" s="35"/>
      <c r="D7" s="30" t="s">
        <v>103</v>
      </c>
      <c r="E7" s="35"/>
      <c r="F7" s="188" t="s">
        <v>427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35"/>
      <c r="R7" s="36"/>
    </row>
    <row r="8" spans="2:18" s="1" customFormat="1" ht="14.45" customHeight="1">
      <c r="B8" s="34"/>
      <c r="C8" s="35"/>
      <c r="D8" s="31" t="s">
        <v>18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19</v>
      </c>
      <c r="N8" s="35"/>
      <c r="O8" s="29" t="s">
        <v>5</v>
      </c>
      <c r="P8" s="35"/>
      <c r="Q8" s="35"/>
      <c r="R8" s="36"/>
    </row>
    <row r="9" spans="2:18" s="1" customFormat="1" ht="14.45" customHeight="1">
      <c r="B9" s="34"/>
      <c r="C9" s="35"/>
      <c r="D9" s="31" t="s">
        <v>20</v>
      </c>
      <c r="E9" s="35"/>
      <c r="F9" s="29" t="s">
        <v>21</v>
      </c>
      <c r="G9" s="35"/>
      <c r="H9" s="35"/>
      <c r="I9" s="35"/>
      <c r="J9" s="35"/>
      <c r="K9" s="35"/>
      <c r="L9" s="35"/>
      <c r="M9" s="31" t="s">
        <v>22</v>
      </c>
      <c r="N9" s="35"/>
      <c r="O9" s="238"/>
      <c r="P9" s="238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186" t="str">
        <f>IF('Rekapitulace stavby'!AN10="","",'Rekapitulace stavby'!AN10)</f>
        <v/>
      </c>
      <c r="P11" s="186"/>
      <c r="Q11" s="35"/>
      <c r="R11" s="36"/>
    </row>
    <row r="12" spans="2:18" s="1" customFormat="1" ht="18" customHeight="1">
      <c r="B12" s="34"/>
      <c r="C12" s="35"/>
      <c r="D12" s="35"/>
      <c r="E12" s="29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25</v>
      </c>
      <c r="N12" s="35"/>
      <c r="O12" s="186" t="str">
        <f>IF('Rekapitulace stavby'!AN11="","",'Rekapitulace stavby'!AN11)</f>
        <v/>
      </c>
      <c r="P12" s="186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1" t="s">
        <v>26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186" t="str">
        <f>IF('Rekapitulace stavby'!AN13="","",'Rekapitulace stavby'!AN13)</f>
        <v/>
      </c>
      <c r="P14" s="186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25</v>
      </c>
      <c r="N15" s="35"/>
      <c r="O15" s="186" t="str">
        <f>IF('Rekapitulace stavby'!AN14="","",'Rekapitulace stavby'!AN14)</f>
        <v/>
      </c>
      <c r="P15" s="186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27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186" t="str">
        <f>IF('Rekapitulace stavby'!AN16="","",'Rekapitulace stavby'!AN16)</f>
        <v/>
      </c>
      <c r="P17" s="186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25</v>
      </c>
      <c r="N18" s="35"/>
      <c r="O18" s="186" t="str">
        <f>IF('Rekapitulace stavby'!AN17="","",'Rekapitulace stavby'!AN17)</f>
        <v/>
      </c>
      <c r="P18" s="186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29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186" t="str">
        <f>IF('Rekapitulace stavby'!AN19="","",'Rekapitulace stavby'!AN19)</f>
        <v/>
      </c>
      <c r="P20" s="186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25</v>
      </c>
      <c r="N21" s="35"/>
      <c r="O21" s="186" t="str">
        <f>IF('Rekapitulace stavby'!AN20="","",'Rekapitulace stavby'!AN20)</f>
        <v/>
      </c>
      <c r="P21" s="186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5" t="s">
        <v>5</v>
      </c>
      <c r="F24" s="195"/>
      <c r="G24" s="195"/>
      <c r="H24" s="195"/>
      <c r="I24" s="195"/>
      <c r="J24" s="195"/>
      <c r="K24" s="195"/>
      <c r="L24" s="19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105</v>
      </c>
      <c r="E27" s="35"/>
      <c r="F27" s="35"/>
      <c r="G27" s="35"/>
      <c r="H27" s="35"/>
      <c r="I27" s="35"/>
      <c r="J27" s="35"/>
      <c r="K27" s="35"/>
      <c r="L27" s="35"/>
      <c r="M27" s="196">
        <f>N88</f>
        <v>0</v>
      </c>
      <c r="N27" s="196"/>
      <c r="O27" s="196"/>
      <c r="P27" s="196"/>
      <c r="Q27" s="35"/>
      <c r="R27" s="36"/>
    </row>
    <row r="28" spans="2:18" s="1" customFormat="1" ht="14.45" customHeight="1">
      <c r="B28" s="34"/>
      <c r="C28" s="35"/>
      <c r="D28" s="33" t="s">
        <v>106</v>
      </c>
      <c r="E28" s="35"/>
      <c r="F28" s="35"/>
      <c r="G28" s="35"/>
      <c r="H28" s="35"/>
      <c r="I28" s="35"/>
      <c r="J28" s="35"/>
      <c r="K28" s="35"/>
      <c r="L28" s="35"/>
      <c r="M28" s="196">
        <f>N92</f>
        <v>0</v>
      </c>
      <c r="N28" s="196"/>
      <c r="O28" s="196"/>
      <c r="P28" s="19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33</v>
      </c>
      <c r="E30" s="35"/>
      <c r="F30" s="35"/>
      <c r="G30" s="35"/>
      <c r="H30" s="35"/>
      <c r="I30" s="35"/>
      <c r="J30" s="35"/>
      <c r="K30" s="35"/>
      <c r="L30" s="35"/>
      <c r="M30" s="241">
        <f>ROUND(M27+M28,2)</f>
        <v>0</v>
      </c>
      <c r="N30" s="237"/>
      <c r="O30" s="237"/>
      <c r="P30" s="237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34</v>
      </c>
      <c r="E32" s="41" t="s">
        <v>35</v>
      </c>
      <c r="F32" s="42">
        <v>0.21</v>
      </c>
      <c r="G32" s="107" t="s">
        <v>36</v>
      </c>
      <c r="H32" s="239">
        <f>ROUND((SUM(BE92:BE93)+SUM(BE111:BE119)),2)</f>
        <v>0</v>
      </c>
      <c r="I32" s="237"/>
      <c r="J32" s="237"/>
      <c r="K32" s="35"/>
      <c r="L32" s="35"/>
      <c r="M32" s="239">
        <f>ROUND(ROUND((SUM(BE92:BE93)+SUM(BE111:BE119)),2)*F32,2)</f>
        <v>0</v>
      </c>
      <c r="N32" s="237"/>
      <c r="O32" s="237"/>
      <c r="P32" s="237"/>
      <c r="Q32" s="35"/>
      <c r="R32" s="36"/>
    </row>
    <row r="33" spans="2:18" s="1" customFormat="1" ht="14.45" customHeight="1">
      <c r="B33" s="34"/>
      <c r="C33" s="35"/>
      <c r="D33" s="35"/>
      <c r="E33" s="41" t="s">
        <v>37</v>
      </c>
      <c r="F33" s="42">
        <v>0.15</v>
      </c>
      <c r="G33" s="107" t="s">
        <v>36</v>
      </c>
      <c r="H33" s="239">
        <f>ROUND((SUM(BF92:BF93)+SUM(BF111:BF119)),2)</f>
        <v>0</v>
      </c>
      <c r="I33" s="237"/>
      <c r="J33" s="237"/>
      <c r="K33" s="35"/>
      <c r="L33" s="35"/>
      <c r="M33" s="239">
        <f>ROUND(ROUND((SUM(BF92:BF93)+SUM(BF111:BF119)),2)*F33,2)</f>
        <v>0</v>
      </c>
      <c r="N33" s="237"/>
      <c r="O33" s="237"/>
      <c r="P33" s="237"/>
      <c r="Q33" s="35"/>
      <c r="R33" s="36"/>
    </row>
    <row r="34" spans="2:18" s="1" customFormat="1" ht="14.45" customHeight="1" hidden="1">
      <c r="B34" s="34"/>
      <c r="C34" s="35"/>
      <c r="D34" s="35"/>
      <c r="E34" s="41" t="s">
        <v>38</v>
      </c>
      <c r="F34" s="42">
        <v>0.21</v>
      </c>
      <c r="G34" s="107" t="s">
        <v>36</v>
      </c>
      <c r="H34" s="239">
        <f>ROUND((SUM(BG92:BG93)+SUM(BG111:BG119)),2)</f>
        <v>0</v>
      </c>
      <c r="I34" s="237"/>
      <c r="J34" s="237"/>
      <c r="K34" s="35"/>
      <c r="L34" s="35"/>
      <c r="M34" s="239">
        <v>0</v>
      </c>
      <c r="N34" s="237"/>
      <c r="O34" s="237"/>
      <c r="P34" s="237"/>
      <c r="Q34" s="35"/>
      <c r="R34" s="36"/>
    </row>
    <row r="35" spans="2:18" s="1" customFormat="1" ht="14.45" customHeight="1" hidden="1">
      <c r="B35" s="34"/>
      <c r="C35" s="35"/>
      <c r="D35" s="35"/>
      <c r="E35" s="41" t="s">
        <v>39</v>
      </c>
      <c r="F35" s="42">
        <v>0.15</v>
      </c>
      <c r="G35" s="107" t="s">
        <v>36</v>
      </c>
      <c r="H35" s="239">
        <f>ROUND((SUM(BH92:BH93)+SUM(BH111:BH119)),2)</f>
        <v>0</v>
      </c>
      <c r="I35" s="237"/>
      <c r="J35" s="237"/>
      <c r="K35" s="35"/>
      <c r="L35" s="35"/>
      <c r="M35" s="239">
        <v>0</v>
      </c>
      <c r="N35" s="237"/>
      <c r="O35" s="237"/>
      <c r="P35" s="237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40</v>
      </c>
      <c r="F36" s="42">
        <v>0</v>
      </c>
      <c r="G36" s="107" t="s">
        <v>36</v>
      </c>
      <c r="H36" s="239">
        <f>ROUND((SUM(BI92:BI93)+SUM(BI111:BI119)),2)</f>
        <v>0</v>
      </c>
      <c r="I36" s="237"/>
      <c r="J36" s="237"/>
      <c r="K36" s="35"/>
      <c r="L36" s="35"/>
      <c r="M36" s="239">
        <v>0</v>
      </c>
      <c r="N36" s="237"/>
      <c r="O36" s="237"/>
      <c r="P36" s="237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41</v>
      </c>
      <c r="E38" s="74"/>
      <c r="F38" s="74"/>
      <c r="G38" s="109" t="s">
        <v>42</v>
      </c>
      <c r="H38" s="110" t="s">
        <v>43</v>
      </c>
      <c r="I38" s="74"/>
      <c r="J38" s="74"/>
      <c r="K38" s="74"/>
      <c r="L38" s="242">
        <f>SUM(M30:M36)</f>
        <v>0</v>
      </c>
      <c r="M38" s="242"/>
      <c r="N38" s="242"/>
      <c r="O38" s="242"/>
      <c r="P38" s="243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 ht="13.5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 ht="13.5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 ht="13.5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 ht="13.5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 ht="13.5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 ht="13.5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 ht="13.5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 ht="13.5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44</v>
      </c>
      <c r="E50" s="50"/>
      <c r="F50" s="50"/>
      <c r="G50" s="50"/>
      <c r="H50" s="51"/>
      <c r="I50" s="35"/>
      <c r="J50" s="49" t="s">
        <v>45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 ht="13.5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 ht="13.5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 ht="13.5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 ht="13.5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 ht="13.5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 ht="13.5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 ht="13.5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46</v>
      </c>
      <c r="E59" s="55"/>
      <c r="F59" s="55"/>
      <c r="G59" s="56" t="s">
        <v>47</v>
      </c>
      <c r="H59" s="57"/>
      <c r="I59" s="35"/>
      <c r="J59" s="54" t="s">
        <v>46</v>
      </c>
      <c r="K59" s="55"/>
      <c r="L59" s="55"/>
      <c r="M59" s="55"/>
      <c r="N59" s="56" t="s">
        <v>47</v>
      </c>
      <c r="O59" s="55"/>
      <c r="P59" s="57"/>
      <c r="Q59" s="35"/>
      <c r="R59" s="36"/>
    </row>
    <row r="60" spans="2:18" ht="13.5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48</v>
      </c>
      <c r="E61" s="50"/>
      <c r="F61" s="50"/>
      <c r="G61" s="50"/>
      <c r="H61" s="51"/>
      <c r="I61" s="35"/>
      <c r="J61" s="49" t="s">
        <v>49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 ht="13.5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 ht="13.5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 ht="13.5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 ht="13.5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 ht="13.5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 ht="13.5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 ht="13.5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46</v>
      </c>
      <c r="E70" s="55"/>
      <c r="F70" s="55"/>
      <c r="G70" s="56" t="s">
        <v>47</v>
      </c>
      <c r="H70" s="57"/>
      <c r="I70" s="35"/>
      <c r="J70" s="54" t="s">
        <v>46</v>
      </c>
      <c r="K70" s="55"/>
      <c r="L70" s="55"/>
      <c r="M70" s="55"/>
      <c r="N70" s="56" t="s">
        <v>47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184" t="s">
        <v>107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35" t="str">
        <f>F6</f>
        <v>Hřiště ve Velíšské ul.</v>
      </c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35"/>
      <c r="R78" s="36"/>
    </row>
    <row r="79" spans="2:18" s="1" customFormat="1" ht="36.95" customHeight="1">
      <c r="B79" s="34"/>
      <c r="C79" s="68" t="s">
        <v>103</v>
      </c>
      <c r="D79" s="35"/>
      <c r="E79" s="35"/>
      <c r="F79" s="204" t="str">
        <f>F7</f>
        <v>003 - Umělý trávník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20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22</v>
      </c>
      <c r="L81" s="35"/>
      <c r="M81" s="238" t="str">
        <f>IF(O9="","",O9)</f>
        <v/>
      </c>
      <c r="N81" s="238"/>
      <c r="O81" s="238"/>
      <c r="P81" s="238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23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27</v>
      </c>
      <c r="L83" s="35"/>
      <c r="M83" s="186" t="str">
        <f>E18</f>
        <v xml:space="preserve"> </v>
      </c>
      <c r="N83" s="186"/>
      <c r="O83" s="186"/>
      <c r="P83" s="186"/>
      <c r="Q83" s="186"/>
      <c r="R83" s="36"/>
    </row>
    <row r="84" spans="2:18" s="1" customFormat="1" ht="14.45" customHeight="1">
      <c r="B84" s="34"/>
      <c r="C84" s="31" t="s">
        <v>26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29</v>
      </c>
      <c r="L84" s="35"/>
      <c r="M84" s="186" t="str">
        <f>E21</f>
        <v xml:space="preserve"> </v>
      </c>
      <c r="N84" s="186"/>
      <c r="O84" s="186"/>
      <c r="P84" s="186"/>
      <c r="Q84" s="186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44" t="s">
        <v>108</v>
      </c>
      <c r="D86" s="245"/>
      <c r="E86" s="245"/>
      <c r="F86" s="245"/>
      <c r="G86" s="245"/>
      <c r="H86" s="103"/>
      <c r="I86" s="103"/>
      <c r="J86" s="103"/>
      <c r="K86" s="103"/>
      <c r="L86" s="103"/>
      <c r="M86" s="103"/>
      <c r="N86" s="244" t="s">
        <v>109</v>
      </c>
      <c r="O86" s="245"/>
      <c r="P86" s="245"/>
      <c r="Q86" s="245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110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92">
        <f>N111</f>
        <v>0</v>
      </c>
      <c r="O88" s="246"/>
      <c r="P88" s="246"/>
      <c r="Q88" s="246"/>
      <c r="R88" s="36"/>
      <c r="AU88" s="21" t="s">
        <v>111</v>
      </c>
    </row>
    <row r="89" spans="2:18" s="6" customFormat="1" ht="24.95" customHeight="1">
      <c r="B89" s="112"/>
      <c r="C89" s="113"/>
      <c r="D89" s="114" t="s">
        <v>428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47">
        <f>N112</f>
        <v>0</v>
      </c>
      <c r="O89" s="248"/>
      <c r="P89" s="248"/>
      <c r="Q89" s="248"/>
      <c r="R89" s="115"/>
    </row>
    <row r="90" spans="2:18" s="7" customFormat="1" ht="19.9" customHeight="1">
      <c r="B90" s="116"/>
      <c r="C90" s="117"/>
      <c r="D90" s="118" t="s">
        <v>429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9">
        <f>N113</f>
        <v>0</v>
      </c>
      <c r="O90" s="250"/>
      <c r="P90" s="250"/>
      <c r="Q90" s="250"/>
      <c r="R90" s="119"/>
    </row>
    <row r="91" spans="2:18" s="1" customFormat="1" ht="21.75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6"/>
    </row>
    <row r="92" spans="2:21" s="1" customFormat="1" ht="29.25" customHeight="1">
      <c r="B92" s="34"/>
      <c r="C92" s="111" t="s">
        <v>119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246">
        <v>0</v>
      </c>
      <c r="O92" s="251"/>
      <c r="P92" s="251"/>
      <c r="Q92" s="251"/>
      <c r="R92" s="36"/>
      <c r="T92" s="120"/>
      <c r="U92" s="121" t="s">
        <v>34</v>
      </c>
    </row>
    <row r="93" spans="2:18" s="1" customFormat="1" ht="18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</row>
    <row r="94" spans="2:18" s="1" customFormat="1" ht="29.25" customHeight="1">
      <c r="B94" s="34"/>
      <c r="C94" s="102" t="s">
        <v>95</v>
      </c>
      <c r="D94" s="103"/>
      <c r="E94" s="103"/>
      <c r="F94" s="103"/>
      <c r="G94" s="103"/>
      <c r="H94" s="103"/>
      <c r="I94" s="103"/>
      <c r="J94" s="103"/>
      <c r="K94" s="103"/>
      <c r="L94" s="216">
        <f>ROUND(SUM(N88+N92),2)</f>
        <v>0</v>
      </c>
      <c r="M94" s="216"/>
      <c r="N94" s="216"/>
      <c r="O94" s="216"/>
      <c r="P94" s="216"/>
      <c r="Q94" s="216"/>
      <c r="R94" s="36"/>
    </row>
    <row r="95" spans="2:18" s="1" customFormat="1" ht="6.95" customHeight="1">
      <c r="B95" s="58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60"/>
    </row>
    <row r="99" spans="2:18" s="1" customFormat="1" ht="6.95" customHeight="1"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3"/>
    </row>
    <row r="100" spans="2:18" s="1" customFormat="1" ht="36.95" customHeight="1">
      <c r="B100" s="34"/>
      <c r="C100" s="184" t="s">
        <v>120</v>
      </c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36"/>
    </row>
    <row r="101" spans="2:18" s="1" customFormat="1" ht="6.95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2" spans="2:18" s="1" customFormat="1" ht="30" customHeight="1">
      <c r="B102" s="34"/>
      <c r="C102" s="31" t="s">
        <v>16</v>
      </c>
      <c r="D102" s="35"/>
      <c r="E102" s="35"/>
      <c r="F102" s="235" t="str">
        <f>F6</f>
        <v>Hřiště ve Velíšské ul.</v>
      </c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35"/>
      <c r="R102" s="36"/>
    </row>
    <row r="103" spans="2:18" s="1" customFormat="1" ht="36.95" customHeight="1">
      <c r="B103" s="34"/>
      <c r="C103" s="68" t="s">
        <v>103</v>
      </c>
      <c r="D103" s="35"/>
      <c r="E103" s="35"/>
      <c r="F103" s="204" t="str">
        <f>F7</f>
        <v>003 - Umělý trávník</v>
      </c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35"/>
      <c r="R103" s="36"/>
    </row>
    <row r="104" spans="2:18" s="1" customFormat="1" ht="6.95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18" s="1" customFormat="1" ht="18" customHeight="1">
      <c r="B105" s="34"/>
      <c r="C105" s="31" t="s">
        <v>20</v>
      </c>
      <c r="D105" s="35"/>
      <c r="E105" s="35"/>
      <c r="F105" s="29" t="str">
        <f>F9</f>
        <v xml:space="preserve"> </v>
      </c>
      <c r="G105" s="35"/>
      <c r="H105" s="35"/>
      <c r="I105" s="35"/>
      <c r="J105" s="35"/>
      <c r="K105" s="31" t="s">
        <v>22</v>
      </c>
      <c r="L105" s="35"/>
      <c r="M105" s="238" t="str">
        <f>IF(O9="","",O9)</f>
        <v/>
      </c>
      <c r="N105" s="238"/>
      <c r="O105" s="238"/>
      <c r="P105" s="238"/>
      <c r="Q105" s="35"/>
      <c r="R105" s="36"/>
    </row>
    <row r="106" spans="2:18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18" s="1" customFormat="1" ht="15">
      <c r="B107" s="34"/>
      <c r="C107" s="31" t="s">
        <v>23</v>
      </c>
      <c r="D107" s="35"/>
      <c r="E107" s="35"/>
      <c r="F107" s="29" t="str">
        <f>E12</f>
        <v xml:space="preserve"> </v>
      </c>
      <c r="G107" s="35"/>
      <c r="H107" s="35"/>
      <c r="I107" s="35"/>
      <c r="J107" s="35"/>
      <c r="K107" s="31" t="s">
        <v>27</v>
      </c>
      <c r="L107" s="35"/>
      <c r="M107" s="186" t="str">
        <f>E18</f>
        <v xml:space="preserve"> </v>
      </c>
      <c r="N107" s="186"/>
      <c r="O107" s="186"/>
      <c r="P107" s="186"/>
      <c r="Q107" s="186"/>
      <c r="R107" s="36"/>
    </row>
    <row r="108" spans="2:18" s="1" customFormat="1" ht="14.45" customHeight="1">
      <c r="B108" s="34"/>
      <c r="C108" s="31" t="s">
        <v>26</v>
      </c>
      <c r="D108" s="35"/>
      <c r="E108" s="35"/>
      <c r="F108" s="29" t="str">
        <f>IF(E15="","",E15)</f>
        <v xml:space="preserve"> </v>
      </c>
      <c r="G108" s="35"/>
      <c r="H108" s="35"/>
      <c r="I108" s="35"/>
      <c r="J108" s="35"/>
      <c r="K108" s="31" t="s">
        <v>29</v>
      </c>
      <c r="L108" s="35"/>
      <c r="M108" s="186" t="str">
        <f>E21</f>
        <v xml:space="preserve"> </v>
      </c>
      <c r="N108" s="186"/>
      <c r="O108" s="186"/>
      <c r="P108" s="186"/>
      <c r="Q108" s="186"/>
      <c r="R108" s="36"/>
    </row>
    <row r="109" spans="2:18" s="1" customFormat="1" ht="10.3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27" s="8" customFormat="1" ht="29.25" customHeight="1">
      <c r="B110" s="122"/>
      <c r="C110" s="123" t="s">
        <v>121</v>
      </c>
      <c r="D110" s="124" t="s">
        <v>122</v>
      </c>
      <c r="E110" s="124" t="s">
        <v>52</v>
      </c>
      <c r="F110" s="252" t="s">
        <v>123</v>
      </c>
      <c r="G110" s="252"/>
      <c r="H110" s="252"/>
      <c r="I110" s="252"/>
      <c r="J110" s="124" t="s">
        <v>124</v>
      </c>
      <c r="K110" s="124" t="s">
        <v>125</v>
      </c>
      <c r="L110" s="252" t="s">
        <v>126</v>
      </c>
      <c r="M110" s="252"/>
      <c r="N110" s="252" t="s">
        <v>109</v>
      </c>
      <c r="O110" s="252"/>
      <c r="P110" s="252"/>
      <c r="Q110" s="253"/>
      <c r="R110" s="125"/>
      <c r="T110" s="75" t="s">
        <v>127</v>
      </c>
      <c r="U110" s="76" t="s">
        <v>34</v>
      </c>
      <c r="V110" s="76" t="s">
        <v>128</v>
      </c>
      <c r="W110" s="76" t="s">
        <v>129</v>
      </c>
      <c r="X110" s="76" t="s">
        <v>130</v>
      </c>
      <c r="Y110" s="76" t="s">
        <v>131</v>
      </c>
      <c r="Z110" s="76" t="s">
        <v>132</v>
      </c>
      <c r="AA110" s="77" t="s">
        <v>133</v>
      </c>
    </row>
    <row r="111" spans="2:63" s="1" customFormat="1" ht="29.25" customHeight="1">
      <c r="B111" s="34"/>
      <c r="C111" s="79" t="s">
        <v>105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254">
        <f>BK111</f>
        <v>0</v>
      </c>
      <c r="O111" s="255"/>
      <c r="P111" s="255"/>
      <c r="Q111" s="255"/>
      <c r="R111" s="36"/>
      <c r="T111" s="78"/>
      <c r="U111" s="50"/>
      <c r="V111" s="50"/>
      <c r="W111" s="126">
        <f>W112</f>
        <v>0</v>
      </c>
      <c r="X111" s="50"/>
      <c r="Y111" s="126">
        <f>Y112</f>
        <v>0</v>
      </c>
      <c r="Z111" s="50"/>
      <c r="AA111" s="127">
        <f>AA112</f>
        <v>0</v>
      </c>
      <c r="AT111" s="21" t="s">
        <v>69</v>
      </c>
      <c r="AU111" s="21" t="s">
        <v>111</v>
      </c>
      <c r="BK111" s="128">
        <f>BK112</f>
        <v>0</v>
      </c>
    </row>
    <row r="112" spans="2:63" s="9" customFormat="1" ht="37.35" customHeight="1">
      <c r="B112" s="129"/>
      <c r="C112" s="130"/>
      <c r="D112" s="131" t="s">
        <v>428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256">
        <f>BK112</f>
        <v>0</v>
      </c>
      <c r="O112" s="247"/>
      <c r="P112" s="247"/>
      <c r="Q112" s="247"/>
      <c r="R112" s="132"/>
      <c r="T112" s="133"/>
      <c r="U112" s="130"/>
      <c r="V112" s="130"/>
      <c r="W112" s="134">
        <f>W113</f>
        <v>0</v>
      </c>
      <c r="X112" s="130"/>
      <c r="Y112" s="134">
        <f>Y113</f>
        <v>0</v>
      </c>
      <c r="Z112" s="130"/>
      <c r="AA112" s="135">
        <f>AA113</f>
        <v>0</v>
      </c>
      <c r="AR112" s="136" t="s">
        <v>139</v>
      </c>
      <c r="AT112" s="137" t="s">
        <v>69</v>
      </c>
      <c r="AU112" s="137" t="s">
        <v>70</v>
      </c>
      <c r="AY112" s="136" t="s">
        <v>134</v>
      </c>
      <c r="BK112" s="138">
        <f>BK113</f>
        <v>0</v>
      </c>
    </row>
    <row r="113" spans="2:63" s="9" customFormat="1" ht="19.9" customHeight="1">
      <c r="B113" s="129"/>
      <c r="C113" s="130"/>
      <c r="D113" s="139" t="s">
        <v>429</v>
      </c>
      <c r="E113" s="139"/>
      <c r="F113" s="139"/>
      <c r="G113" s="139"/>
      <c r="H113" s="139"/>
      <c r="I113" s="139"/>
      <c r="J113" s="139"/>
      <c r="K113" s="139"/>
      <c r="L113" s="139"/>
      <c r="M113" s="139"/>
      <c r="N113" s="225">
        <f>BK113</f>
        <v>0</v>
      </c>
      <c r="O113" s="226"/>
      <c r="P113" s="226"/>
      <c r="Q113" s="226"/>
      <c r="R113" s="132"/>
      <c r="T113" s="133"/>
      <c r="U113" s="130"/>
      <c r="V113" s="130"/>
      <c r="W113" s="134">
        <f>SUM(W114:W119)</f>
        <v>0</v>
      </c>
      <c r="X113" s="130"/>
      <c r="Y113" s="134">
        <f>SUM(Y114:Y119)</f>
        <v>0</v>
      </c>
      <c r="Z113" s="130"/>
      <c r="AA113" s="135">
        <f>SUM(AA114:AA119)</f>
        <v>0</v>
      </c>
      <c r="AR113" s="136" t="s">
        <v>139</v>
      </c>
      <c r="AT113" s="137" t="s">
        <v>69</v>
      </c>
      <c r="AU113" s="137" t="s">
        <v>78</v>
      </c>
      <c r="AY113" s="136" t="s">
        <v>134</v>
      </c>
      <c r="BK113" s="138">
        <f>SUM(BK114:BK119)</f>
        <v>0</v>
      </c>
    </row>
    <row r="114" spans="2:65" s="1" customFormat="1" ht="25.5" customHeight="1">
      <c r="B114" s="140"/>
      <c r="C114" s="141" t="s">
        <v>78</v>
      </c>
      <c r="D114" s="141" t="s">
        <v>135</v>
      </c>
      <c r="E114" s="142" t="s">
        <v>430</v>
      </c>
      <c r="F114" s="221" t="s">
        <v>431</v>
      </c>
      <c r="G114" s="221"/>
      <c r="H114" s="221"/>
      <c r="I114" s="221"/>
      <c r="J114" s="143" t="s">
        <v>198</v>
      </c>
      <c r="K114" s="144">
        <v>800</v>
      </c>
      <c r="L114" s="222"/>
      <c r="M114" s="222"/>
      <c r="N114" s="222">
        <f>ROUND(L114*K114,2)</f>
        <v>0</v>
      </c>
      <c r="O114" s="222"/>
      <c r="P114" s="222"/>
      <c r="Q114" s="222"/>
      <c r="R114" s="145"/>
      <c r="T114" s="146" t="s">
        <v>5</v>
      </c>
      <c r="U114" s="43" t="s">
        <v>35</v>
      </c>
      <c r="V114" s="147">
        <v>0</v>
      </c>
      <c r="W114" s="147">
        <f>V114*K114</f>
        <v>0</v>
      </c>
      <c r="X114" s="147">
        <v>0</v>
      </c>
      <c r="Y114" s="147">
        <f>X114*K114</f>
        <v>0</v>
      </c>
      <c r="Z114" s="147">
        <v>0</v>
      </c>
      <c r="AA114" s="148">
        <f>Z114*K114</f>
        <v>0</v>
      </c>
      <c r="AR114" s="21" t="s">
        <v>432</v>
      </c>
      <c r="AT114" s="21" t="s">
        <v>135</v>
      </c>
      <c r="AU114" s="21" t="s">
        <v>101</v>
      </c>
      <c r="AY114" s="21" t="s">
        <v>134</v>
      </c>
      <c r="BE114" s="149">
        <f>IF(U114="základní",N114,0)</f>
        <v>0</v>
      </c>
      <c r="BF114" s="149">
        <f>IF(U114="snížená",N114,0)</f>
        <v>0</v>
      </c>
      <c r="BG114" s="149">
        <f>IF(U114="zákl. přenesená",N114,0)</f>
        <v>0</v>
      </c>
      <c r="BH114" s="149">
        <f>IF(U114="sníž. přenesená",N114,0)</f>
        <v>0</v>
      </c>
      <c r="BI114" s="149">
        <f>IF(U114="nulová",N114,0)</f>
        <v>0</v>
      </c>
      <c r="BJ114" s="21" t="s">
        <v>78</v>
      </c>
      <c r="BK114" s="149">
        <f>ROUND(L114*K114,2)</f>
        <v>0</v>
      </c>
      <c r="BL114" s="21" t="s">
        <v>432</v>
      </c>
      <c r="BM114" s="21" t="s">
        <v>433</v>
      </c>
    </row>
    <row r="115" spans="2:51" s="10" customFormat="1" ht="16.5" customHeight="1">
      <c r="B115" s="150"/>
      <c r="C115" s="151"/>
      <c r="D115" s="151"/>
      <c r="E115" s="152" t="s">
        <v>5</v>
      </c>
      <c r="F115" s="223" t="s">
        <v>254</v>
      </c>
      <c r="G115" s="224"/>
      <c r="H115" s="224"/>
      <c r="I115" s="224"/>
      <c r="J115" s="151"/>
      <c r="K115" s="153">
        <v>800</v>
      </c>
      <c r="L115" s="151"/>
      <c r="M115" s="151"/>
      <c r="N115" s="151"/>
      <c r="O115" s="151"/>
      <c r="P115" s="151"/>
      <c r="Q115" s="151"/>
      <c r="R115" s="154"/>
      <c r="T115" s="155"/>
      <c r="U115" s="151"/>
      <c r="V115" s="151"/>
      <c r="W115" s="151"/>
      <c r="X115" s="151"/>
      <c r="Y115" s="151"/>
      <c r="Z115" s="151"/>
      <c r="AA115" s="156"/>
      <c r="AT115" s="157" t="s">
        <v>142</v>
      </c>
      <c r="AU115" s="157" t="s">
        <v>101</v>
      </c>
      <c r="AV115" s="10" t="s">
        <v>101</v>
      </c>
      <c r="AW115" s="10" t="s">
        <v>28</v>
      </c>
      <c r="AX115" s="10" t="s">
        <v>70</v>
      </c>
      <c r="AY115" s="157" t="s">
        <v>134</v>
      </c>
    </row>
    <row r="116" spans="2:51" s="11" customFormat="1" ht="16.5" customHeight="1">
      <c r="B116" s="158"/>
      <c r="C116" s="159"/>
      <c r="D116" s="159"/>
      <c r="E116" s="160" t="s">
        <v>5</v>
      </c>
      <c r="F116" s="217" t="s">
        <v>143</v>
      </c>
      <c r="G116" s="218"/>
      <c r="H116" s="218"/>
      <c r="I116" s="218"/>
      <c r="J116" s="159"/>
      <c r="K116" s="161">
        <v>800</v>
      </c>
      <c r="L116" s="159"/>
      <c r="M116" s="159"/>
      <c r="N116" s="159"/>
      <c r="O116" s="159"/>
      <c r="P116" s="159"/>
      <c r="Q116" s="159"/>
      <c r="R116" s="162"/>
      <c r="T116" s="163"/>
      <c r="U116" s="159"/>
      <c r="V116" s="159"/>
      <c r="W116" s="159"/>
      <c r="X116" s="159"/>
      <c r="Y116" s="159"/>
      <c r="Z116" s="159"/>
      <c r="AA116" s="164"/>
      <c r="AT116" s="165" t="s">
        <v>142</v>
      </c>
      <c r="AU116" s="165" t="s">
        <v>101</v>
      </c>
      <c r="AV116" s="11" t="s">
        <v>139</v>
      </c>
      <c r="AW116" s="11" t="s">
        <v>28</v>
      </c>
      <c r="AX116" s="11" t="s">
        <v>78</v>
      </c>
      <c r="AY116" s="165" t="s">
        <v>134</v>
      </c>
    </row>
    <row r="117" spans="2:65" s="1" customFormat="1" ht="25.5" customHeight="1">
      <c r="B117" s="140"/>
      <c r="C117" s="141" t="s">
        <v>101</v>
      </c>
      <c r="D117" s="141" t="s">
        <v>135</v>
      </c>
      <c r="E117" s="142" t="s">
        <v>434</v>
      </c>
      <c r="F117" s="221" t="s">
        <v>435</v>
      </c>
      <c r="G117" s="221"/>
      <c r="H117" s="221"/>
      <c r="I117" s="221"/>
      <c r="J117" s="143" t="s">
        <v>198</v>
      </c>
      <c r="K117" s="144">
        <v>800</v>
      </c>
      <c r="L117" s="222"/>
      <c r="M117" s="222"/>
      <c r="N117" s="222">
        <f>ROUND(L117*K117,2)</f>
        <v>0</v>
      </c>
      <c r="O117" s="222"/>
      <c r="P117" s="222"/>
      <c r="Q117" s="222"/>
      <c r="R117" s="145"/>
      <c r="T117" s="146" t="s">
        <v>5</v>
      </c>
      <c r="U117" s="43" t="s">
        <v>35</v>
      </c>
      <c r="V117" s="147">
        <v>0</v>
      </c>
      <c r="W117" s="147">
        <f>V117*K117</f>
        <v>0</v>
      </c>
      <c r="X117" s="147">
        <v>0</v>
      </c>
      <c r="Y117" s="147">
        <f>X117*K117</f>
        <v>0</v>
      </c>
      <c r="Z117" s="147">
        <v>0</v>
      </c>
      <c r="AA117" s="148">
        <f>Z117*K117</f>
        <v>0</v>
      </c>
      <c r="AR117" s="21" t="s">
        <v>432</v>
      </c>
      <c r="AT117" s="21" t="s">
        <v>135</v>
      </c>
      <c r="AU117" s="21" t="s">
        <v>101</v>
      </c>
      <c r="AY117" s="21" t="s">
        <v>134</v>
      </c>
      <c r="BE117" s="149">
        <f>IF(U117="základní",N117,0)</f>
        <v>0</v>
      </c>
      <c r="BF117" s="149">
        <f>IF(U117="snížená",N117,0)</f>
        <v>0</v>
      </c>
      <c r="BG117" s="149">
        <f>IF(U117="zákl. přenesená",N117,0)</f>
        <v>0</v>
      </c>
      <c r="BH117" s="149">
        <f>IF(U117="sníž. přenesená",N117,0)</f>
        <v>0</v>
      </c>
      <c r="BI117" s="149">
        <f>IF(U117="nulová",N117,0)</f>
        <v>0</v>
      </c>
      <c r="BJ117" s="21" t="s">
        <v>78</v>
      </c>
      <c r="BK117" s="149">
        <f>ROUND(L117*K117,2)</f>
        <v>0</v>
      </c>
      <c r="BL117" s="21" t="s">
        <v>432</v>
      </c>
      <c r="BM117" s="21" t="s">
        <v>436</v>
      </c>
    </row>
    <row r="118" spans="2:65" s="1" customFormat="1" ht="25.5" customHeight="1">
      <c r="B118" s="140"/>
      <c r="C118" s="141" t="s">
        <v>147</v>
      </c>
      <c r="D118" s="141" t="s">
        <v>135</v>
      </c>
      <c r="E118" s="142" t="s">
        <v>437</v>
      </c>
      <c r="F118" s="221" t="s">
        <v>438</v>
      </c>
      <c r="G118" s="221"/>
      <c r="H118" s="221"/>
      <c r="I118" s="221"/>
      <c r="J118" s="143" t="s">
        <v>224</v>
      </c>
      <c r="K118" s="144">
        <v>800</v>
      </c>
      <c r="L118" s="222"/>
      <c r="M118" s="222"/>
      <c r="N118" s="222">
        <f>ROUND(L118*K118,2)</f>
        <v>0</v>
      </c>
      <c r="O118" s="222"/>
      <c r="P118" s="222"/>
      <c r="Q118" s="222"/>
      <c r="R118" s="145"/>
      <c r="T118" s="146" t="s">
        <v>5</v>
      </c>
      <c r="U118" s="43" t="s">
        <v>35</v>
      </c>
      <c r="V118" s="147">
        <v>0</v>
      </c>
      <c r="W118" s="147">
        <f>V118*K118</f>
        <v>0</v>
      </c>
      <c r="X118" s="147">
        <v>0</v>
      </c>
      <c r="Y118" s="147">
        <f>X118*K118</f>
        <v>0</v>
      </c>
      <c r="Z118" s="147">
        <v>0</v>
      </c>
      <c r="AA118" s="148">
        <f>Z118*K118</f>
        <v>0</v>
      </c>
      <c r="AR118" s="21" t="s">
        <v>432</v>
      </c>
      <c r="AT118" s="21" t="s">
        <v>135</v>
      </c>
      <c r="AU118" s="21" t="s">
        <v>101</v>
      </c>
      <c r="AY118" s="21" t="s">
        <v>134</v>
      </c>
      <c r="BE118" s="149">
        <f>IF(U118="základní",N118,0)</f>
        <v>0</v>
      </c>
      <c r="BF118" s="149">
        <f>IF(U118="snížená",N118,0)</f>
        <v>0</v>
      </c>
      <c r="BG118" s="149">
        <f>IF(U118="zákl. přenesená",N118,0)</f>
        <v>0</v>
      </c>
      <c r="BH118" s="149">
        <f>IF(U118="sníž. přenesená",N118,0)</f>
        <v>0</v>
      </c>
      <c r="BI118" s="149">
        <f>IF(U118="nulová",N118,0)</f>
        <v>0</v>
      </c>
      <c r="BJ118" s="21" t="s">
        <v>78</v>
      </c>
      <c r="BK118" s="149">
        <f>ROUND(L118*K118,2)</f>
        <v>0</v>
      </c>
      <c r="BL118" s="21" t="s">
        <v>432</v>
      </c>
      <c r="BM118" s="21" t="s">
        <v>439</v>
      </c>
    </row>
    <row r="119" spans="2:65" s="1" customFormat="1" ht="16.5" customHeight="1">
      <c r="B119" s="140"/>
      <c r="C119" s="141" t="s">
        <v>139</v>
      </c>
      <c r="D119" s="141" t="s">
        <v>135</v>
      </c>
      <c r="E119" s="142" t="s">
        <v>440</v>
      </c>
      <c r="F119" s="221" t="s">
        <v>441</v>
      </c>
      <c r="G119" s="221"/>
      <c r="H119" s="221"/>
      <c r="I119" s="221"/>
      <c r="J119" s="143" t="s">
        <v>224</v>
      </c>
      <c r="K119" s="144">
        <v>246</v>
      </c>
      <c r="L119" s="222"/>
      <c r="M119" s="222"/>
      <c r="N119" s="222">
        <f>ROUND(L119*K119,2)</f>
        <v>0</v>
      </c>
      <c r="O119" s="222"/>
      <c r="P119" s="222"/>
      <c r="Q119" s="222"/>
      <c r="R119" s="145"/>
      <c r="T119" s="146" t="s">
        <v>5</v>
      </c>
      <c r="U119" s="177" t="s">
        <v>35</v>
      </c>
      <c r="V119" s="178">
        <v>0</v>
      </c>
      <c r="W119" s="178">
        <f>V119*K119</f>
        <v>0</v>
      </c>
      <c r="X119" s="178">
        <v>0</v>
      </c>
      <c r="Y119" s="178">
        <f>X119*K119</f>
        <v>0</v>
      </c>
      <c r="Z119" s="178">
        <v>0</v>
      </c>
      <c r="AA119" s="179">
        <f>Z119*K119</f>
        <v>0</v>
      </c>
      <c r="AR119" s="21" t="s">
        <v>432</v>
      </c>
      <c r="AT119" s="21" t="s">
        <v>135</v>
      </c>
      <c r="AU119" s="21" t="s">
        <v>101</v>
      </c>
      <c r="AY119" s="21" t="s">
        <v>134</v>
      </c>
      <c r="BE119" s="149">
        <f>IF(U119="základní",N119,0)</f>
        <v>0</v>
      </c>
      <c r="BF119" s="149">
        <f>IF(U119="snížená",N119,0)</f>
        <v>0</v>
      </c>
      <c r="BG119" s="149">
        <f>IF(U119="zákl. přenesená",N119,0)</f>
        <v>0</v>
      </c>
      <c r="BH119" s="149">
        <f>IF(U119="sníž. přenesená",N119,0)</f>
        <v>0</v>
      </c>
      <c r="BI119" s="149">
        <f>IF(U119="nulová",N119,0)</f>
        <v>0</v>
      </c>
      <c r="BJ119" s="21" t="s">
        <v>78</v>
      </c>
      <c r="BK119" s="149">
        <f>ROUND(L119*K119,2)</f>
        <v>0</v>
      </c>
      <c r="BL119" s="21" t="s">
        <v>432</v>
      </c>
      <c r="BM119" s="21" t="s">
        <v>442</v>
      </c>
    </row>
    <row r="120" spans="2:18" s="1" customFormat="1" ht="6.95" customHeight="1">
      <c r="B120" s="58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60"/>
    </row>
  </sheetData>
  <mergeCells count="69">
    <mergeCell ref="N112:Q112"/>
    <mergeCell ref="N113:Q113"/>
    <mergeCell ref="M108:Q108"/>
    <mergeCell ref="L110:M110"/>
    <mergeCell ref="N110:Q110"/>
    <mergeCell ref="F110:I110"/>
    <mergeCell ref="N111:Q111"/>
    <mergeCell ref="C100:Q100"/>
    <mergeCell ref="M105:P105"/>
    <mergeCell ref="F102:P102"/>
    <mergeCell ref="F103:P103"/>
    <mergeCell ref="M107:Q107"/>
    <mergeCell ref="N88:Q88"/>
    <mergeCell ref="N89:Q89"/>
    <mergeCell ref="N90:Q90"/>
    <mergeCell ref="N92:Q92"/>
    <mergeCell ref="L94:Q94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9:P79"/>
    <mergeCell ref="F78:P78"/>
    <mergeCell ref="H33:J33"/>
    <mergeCell ref="M33:P33"/>
    <mergeCell ref="H34:J34"/>
    <mergeCell ref="M34:P34"/>
    <mergeCell ref="H35:J35"/>
    <mergeCell ref="M35:P35"/>
    <mergeCell ref="S2:AC2"/>
    <mergeCell ref="M27:P27"/>
    <mergeCell ref="M30:P30"/>
    <mergeCell ref="M28:P28"/>
    <mergeCell ref="H32:J32"/>
    <mergeCell ref="M32:P32"/>
    <mergeCell ref="O18:P18"/>
    <mergeCell ref="O20:P20"/>
    <mergeCell ref="O21:P21"/>
    <mergeCell ref="E24:L24"/>
    <mergeCell ref="O17:P17"/>
    <mergeCell ref="H1:K1"/>
    <mergeCell ref="O11:P11"/>
    <mergeCell ref="O12:P12"/>
    <mergeCell ref="O14:P14"/>
    <mergeCell ref="O15:P15"/>
    <mergeCell ref="C2:Q2"/>
    <mergeCell ref="C4:Q4"/>
    <mergeCell ref="F6:P6"/>
    <mergeCell ref="F7:P7"/>
    <mergeCell ref="O9:P9"/>
    <mergeCell ref="F119:I119"/>
    <mergeCell ref="F117:I117"/>
    <mergeCell ref="F114:I114"/>
    <mergeCell ref="L114:M114"/>
    <mergeCell ref="N114:Q114"/>
    <mergeCell ref="F115:I115"/>
    <mergeCell ref="F116:I116"/>
    <mergeCell ref="L117:M117"/>
    <mergeCell ref="N117:Q117"/>
    <mergeCell ref="F118:I118"/>
    <mergeCell ref="L118:M118"/>
    <mergeCell ref="N118:Q118"/>
    <mergeCell ref="L119:M119"/>
    <mergeCell ref="N119:Q119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6"/>
  <sheetViews>
    <sheetView showGridLines="0" workbookViewId="0" topLeftCell="A1">
      <pane ySplit="1" topLeftCell="A114" activePane="bottomLeft" state="frozen"/>
      <selection pane="bottomLeft" activeCell="P153" sqref="P15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96</v>
      </c>
      <c r="G1" s="16"/>
      <c r="H1" s="240" t="s">
        <v>97</v>
      </c>
      <c r="I1" s="240"/>
      <c r="J1" s="240"/>
      <c r="K1" s="240"/>
      <c r="L1" s="16" t="s">
        <v>98</v>
      </c>
      <c r="M1" s="14"/>
      <c r="N1" s="14"/>
      <c r="O1" s="15" t="s">
        <v>99</v>
      </c>
      <c r="P1" s="14"/>
      <c r="Q1" s="14"/>
      <c r="R1" s="14"/>
      <c r="S1" s="16" t="s">
        <v>100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21" t="s">
        <v>88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101</v>
      </c>
    </row>
    <row r="4" spans="2:46" ht="36.95" customHeight="1">
      <c r="B4" s="25"/>
      <c r="C4" s="184" t="s">
        <v>102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6"/>
      <c r="T4" s="20" t="s">
        <v>13</v>
      </c>
      <c r="AT4" s="21" t="s">
        <v>6</v>
      </c>
    </row>
    <row r="5" spans="2:18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2:18" ht="25.35" customHeight="1">
      <c r="B6" s="25"/>
      <c r="C6" s="27"/>
      <c r="D6" s="31" t="s">
        <v>16</v>
      </c>
      <c r="E6" s="27"/>
      <c r="F6" s="235" t="str">
        <f>'Rekapitulace stavby'!K6</f>
        <v>Hřiště ve Velíšské ul.</v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7"/>
      <c r="R6" s="26"/>
    </row>
    <row r="7" spans="2:18" s="1" customFormat="1" ht="32.85" customHeight="1">
      <c r="B7" s="34"/>
      <c r="C7" s="35"/>
      <c r="D7" s="30" t="s">
        <v>103</v>
      </c>
      <c r="E7" s="35"/>
      <c r="F7" s="188" t="s">
        <v>443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35"/>
      <c r="R7" s="36"/>
    </row>
    <row r="8" spans="2:18" s="1" customFormat="1" ht="14.45" customHeight="1">
      <c r="B8" s="34"/>
      <c r="C8" s="35"/>
      <c r="D8" s="31" t="s">
        <v>18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19</v>
      </c>
      <c r="N8" s="35"/>
      <c r="O8" s="29" t="s">
        <v>5</v>
      </c>
      <c r="P8" s="35"/>
      <c r="Q8" s="35"/>
      <c r="R8" s="36"/>
    </row>
    <row r="9" spans="2:18" s="1" customFormat="1" ht="14.45" customHeight="1">
      <c r="B9" s="34"/>
      <c r="C9" s="35"/>
      <c r="D9" s="31" t="s">
        <v>20</v>
      </c>
      <c r="E9" s="35"/>
      <c r="F9" s="29" t="s">
        <v>21</v>
      </c>
      <c r="G9" s="35"/>
      <c r="H9" s="35"/>
      <c r="I9" s="35"/>
      <c r="J9" s="35"/>
      <c r="K9" s="35"/>
      <c r="L9" s="35"/>
      <c r="M9" s="31" t="s">
        <v>22</v>
      </c>
      <c r="N9" s="35"/>
      <c r="O9" s="238"/>
      <c r="P9" s="238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186" t="str">
        <f>IF('Rekapitulace stavby'!AN10="","",'Rekapitulace stavby'!AN10)</f>
        <v/>
      </c>
      <c r="P11" s="186"/>
      <c r="Q11" s="35"/>
      <c r="R11" s="36"/>
    </row>
    <row r="12" spans="2:18" s="1" customFormat="1" ht="18" customHeight="1">
      <c r="B12" s="34"/>
      <c r="C12" s="35"/>
      <c r="D12" s="35"/>
      <c r="E12" s="29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25</v>
      </c>
      <c r="N12" s="35"/>
      <c r="O12" s="186" t="str">
        <f>IF('Rekapitulace stavby'!AN11="","",'Rekapitulace stavby'!AN11)</f>
        <v/>
      </c>
      <c r="P12" s="186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1" t="s">
        <v>26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186" t="str">
        <f>IF('Rekapitulace stavby'!AN13="","",'Rekapitulace stavby'!AN13)</f>
        <v/>
      </c>
      <c r="P14" s="186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25</v>
      </c>
      <c r="N15" s="35"/>
      <c r="O15" s="186" t="str">
        <f>IF('Rekapitulace stavby'!AN14="","",'Rekapitulace stavby'!AN14)</f>
        <v/>
      </c>
      <c r="P15" s="186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27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186" t="str">
        <f>IF('Rekapitulace stavby'!AN16="","",'Rekapitulace stavby'!AN16)</f>
        <v/>
      </c>
      <c r="P17" s="186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25</v>
      </c>
      <c r="N18" s="35"/>
      <c r="O18" s="186" t="str">
        <f>IF('Rekapitulace stavby'!AN17="","",'Rekapitulace stavby'!AN17)</f>
        <v/>
      </c>
      <c r="P18" s="186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29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186" t="str">
        <f>IF('Rekapitulace stavby'!AN19="","",'Rekapitulace stavby'!AN19)</f>
        <v/>
      </c>
      <c r="P20" s="186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25</v>
      </c>
      <c r="N21" s="35"/>
      <c r="O21" s="186" t="str">
        <f>IF('Rekapitulace stavby'!AN20="","",'Rekapitulace stavby'!AN20)</f>
        <v/>
      </c>
      <c r="P21" s="186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5" t="s">
        <v>5</v>
      </c>
      <c r="F24" s="195"/>
      <c r="G24" s="195"/>
      <c r="H24" s="195"/>
      <c r="I24" s="195"/>
      <c r="J24" s="195"/>
      <c r="K24" s="195"/>
      <c r="L24" s="19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105</v>
      </c>
      <c r="E27" s="35"/>
      <c r="F27" s="35"/>
      <c r="G27" s="35"/>
      <c r="H27" s="35"/>
      <c r="I27" s="35"/>
      <c r="J27" s="35"/>
      <c r="K27" s="35"/>
      <c r="L27" s="35"/>
      <c r="M27" s="196">
        <f>N88</f>
        <v>0</v>
      </c>
      <c r="N27" s="196"/>
      <c r="O27" s="196"/>
      <c r="P27" s="196"/>
      <c r="Q27" s="35"/>
      <c r="R27" s="36"/>
    </row>
    <row r="28" spans="2:18" s="1" customFormat="1" ht="14.45" customHeight="1">
      <c r="B28" s="34"/>
      <c r="C28" s="35"/>
      <c r="D28" s="33" t="s">
        <v>106</v>
      </c>
      <c r="E28" s="35"/>
      <c r="F28" s="35"/>
      <c r="G28" s="35"/>
      <c r="H28" s="35"/>
      <c r="I28" s="35"/>
      <c r="J28" s="35"/>
      <c r="K28" s="35"/>
      <c r="L28" s="35"/>
      <c r="M28" s="196">
        <f>N98</f>
        <v>0</v>
      </c>
      <c r="N28" s="196"/>
      <c r="O28" s="196"/>
      <c r="P28" s="19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33</v>
      </c>
      <c r="E30" s="35"/>
      <c r="F30" s="35"/>
      <c r="G30" s="35"/>
      <c r="H30" s="35"/>
      <c r="I30" s="35"/>
      <c r="J30" s="35"/>
      <c r="K30" s="35"/>
      <c r="L30" s="35"/>
      <c r="M30" s="241">
        <f>ROUND(M27+M28,2)</f>
        <v>0</v>
      </c>
      <c r="N30" s="237"/>
      <c r="O30" s="237"/>
      <c r="P30" s="237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34</v>
      </c>
      <c r="E32" s="41" t="s">
        <v>35</v>
      </c>
      <c r="F32" s="42">
        <v>0.21</v>
      </c>
      <c r="G32" s="107" t="s">
        <v>36</v>
      </c>
      <c r="H32" s="239">
        <f>ROUND((SUM(BE98:BE99)+SUM(BE117:BE155)),2)</f>
        <v>0</v>
      </c>
      <c r="I32" s="237"/>
      <c r="J32" s="237"/>
      <c r="K32" s="35"/>
      <c r="L32" s="35"/>
      <c r="M32" s="239">
        <f>ROUND(ROUND((SUM(BE98:BE99)+SUM(BE117:BE155)),2)*F32,2)</f>
        <v>0</v>
      </c>
      <c r="N32" s="237"/>
      <c r="O32" s="237"/>
      <c r="P32" s="237"/>
      <c r="Q32" s="35"/>
      <c r="R32" s="36"/>
    </row>
    <row r="33" spans="2:18" s="1" customFormat="1" ht="14.45" customHeight="1">
      <c r="B33" s="34"/>
      <c r="C33" s="35"/>
      <c r="D33" s="35"/>
      <c r="E33" s="41" t="s">
        <v>37</v>
      </c>
      <c r="F33" s="42">
        <v>0.15</v>
      </c>
      <c r="G33" s="107" t="s">
        <v>36</v>
      </c>
      <c r="H33" s="239">
        <f>ROUND((SUM(BF98:BF99)+SUM(BF117:BF155)),2)</f>
        <v>0</v>
      </c>
      <c r="I33" s="237"/>
      <c r="J33" s="237"/>
      <c r="K33" s="35"/>
      <c r="L33" s="35"/>
      <c r="M33" s="239">
        <f>ROUND(ROUND((SUM(BF98:BF99)+SUM(BF117:BF155)),2)*F33,2)</f>
        <v>0</v>
      </c>
      <c r="N33" s="237"/>
      <c r="O33" s="237"/>
      <c r="P33" s="237"/>
      <c r="Q33" s="35"/>
      <c r="R33" s="36"/>
    </row>
    <row r="34" spans="2:18" s="1" customFormat="1" ht="14.45" customHeight="1" hidden="1">
      <c r="B34" s="34"/>
      <c r="C34" s="35"/>
      <c r="D34" s="35"/>
      <c r="E34" s="41" t="s">
        <v>38</v>
      </c>
      <c r="F34" s="42">
        <v>0.21</v>
      </c>
      <c r="G34" s="107" t="s">
        <v>36</v>
      </c>
      <c r="H34" s="239">
        <f>ROUND((SUM(BG98:BG99)+SUM(BG117:BG155)),2)</f>
        <v>0</v>
      </c>
      <c r="I34" s="237"/>
      <c r="J34" s="237"/>
      <c r="K34" s="35"/>
      <c r="L34" s="35"/>
      <c r="M34" s="239">
        <v>0</v>
      </c>
      <c r="N34" s="237"/>
      <c r="O34" s="237"/>
      <c r="P34" s="237"/>
      <c r="Q34" s="35"/>
      <c r="R34" s="36"/>
    </row>
    <row r="35" spans="2:18" s="1" customFormat="1" ht="14.45" customHeight="1" hidden="1">
      <c r="B35" s="34"/>
      <c r="C35" s="35"/>
      <c r="D35" s="35"/>
      <c r="E35" s="41" t="s">
        <v>39</v>
      </c>
      <c r="F35" s="42">
        <v>0.15</v>
      </c>
      <c r="G35" s="107" t="s">
        <v>36</v>
      </c>
      <c r="H35" s="239">
        <f>ROUND((SUM(BH98:BH99)+SUM(BH117:BH155)),2)</f>
        <v>0</v>
      </c>
      <c r="I35" s="237"/>
      <c r="J35" s="237"/>
      <c r="K35" s="35"/>
      <c r="L35" s="35"/>
      <c r="M35" s="239">
        <v>0</v>
      </c>
      <c r="N35" s="237"/>
      <c r="O35" s="237"/>
      <c r="P35" s="237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40</v>
      </c>
      <c r="F36" s="42">
        <v>0</v>
      </c>
      <c r="G36" s="107" t="s">
        <v>36</v>
      </c>
      <c r="H36" s="239">
        <f>ROUND((SUM(BI98:BI99)+SUM(BI117:BI155)),2)</f>
        <v>0</v>
      </c>
      <c r="I36" s="237"/>
      <c r="J36" s="237"/>
      <c r="K36" s="35"/>
      <c r="L36" s="35"/>
      <c r="M36" s="239">
        <v>0</v>
      </c>
      <c r="N36" s="237"/>
      <c r="O36" s="237"/>
      <c r="P36" s="237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41</v>
      </c>
      <c r="E38" s="74"/>
      <c r="F38" s="74"/>
      <c r="G38" s="109" t="s">
        <v>42</v>
      </c>
      <c r="H38" s="110" t="s">
        <v>43</v>
      </c>
      <c r="I38" s="74"/>
      <c r="J38" s="74"/>
      <c r="K38" s="74"/>
      <c r="L38" s="242">
        <f>SUM(M30:M36)</f>
        <v>0</v>
      </c>
      <c r="M38" s="242"/>
      <c r="N38" s="242"/>
      <c r="O38" s="242"/>
      <c r="P38" s="243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 ht="13.5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 ht="13.5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 ht="13.5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 ht="13.5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 ht="13.5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 ht="13.5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 ht="13.5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 ht="13.5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44</v>
      </c>
      <c r="E50" s="50"/>
      <c r="F50" s="50"/>
      <c r="G50" s="50"/>
      <c r="H50" s="51"/>
      <c r="I50" s="35"/>
      <c r="J50" s="49" t="s">
        <v>45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 ht="13.5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 ht="13.5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 ht="13.5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 ht="13.5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 ht="13.5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 ht="13.5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 ht="13.5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46</v>
      </c>
      <c r="E59" s="55"/>
      <c r="F59" s="55"/>
      <c r="G59" s="56" t="s">
        <v>47</v>
      </c>
      <c r="H59" s="57"/>
      <c r="I59" s="35"/>
      <c r="J59" s="54" t="s">
        <v>46</v>
      </c>
      <c r="K59" s="55"/>
      <c r="L59" s="55"/>
      <c r="M59" s="55"/>
      <c r="N59" s="56" t="s">
        <v>47</v>
      </c>
      <c r="O59" s="55"/>
      <c r="P59" s="57"/>
      <c r="Q59" s="35"/>
      <c r="R59" s="36"/>
    </row>
    <row r="60" spans="2:18" ht="13.5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48</v>
      </c>
      <c r="E61" s="50"/>
      <c r="F61" s="50"/>
      <c r="G61" s="50"/>
      <c r="H61" s="51"/>
      <c r="I61" s="35"/>
      <c r="J61" s="49" t="s">
        <v>49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 ht="13.5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 ht="13.5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 ht="13.5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 ht="13.5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 ht="13.5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 ht="13.5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 ht="13.5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46</v>
      </c>
      <c r="E70" s="55"/>
      <c r="F70" s="55"/>
      <c r="G70" s="56" t="s">
        <v>47</v>
      </c>
      <c r="H70" s="57"/>
      <c r="I70" s="35"/>
      <c r="J70" s="54" t="s">
        <v>46</v>
      </c>
      <c r="K70" s="55"/>
      <c r="L70" s="55"/>
      <c r="M70" s="55"/>
      <c r="N70" s="56" t="s">
        <v>47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184" t="s">
        <v>107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35" t="str">
        <f>F6</f>
        <v>Hřiště ve Velíšské ul.</v>
      </c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35"/>
      <c r="R78" s="36"/>
    </row>
    <row r="79" spans="2:18" s="1" customFormat="1" ht="36.95" customHeight="1">
      <c r="B79" s="34"/>
      <c r="C79" s="68" t="s">
        <v>103</v>
      </c>
      <c r="D79" s="35"/>
      <c r="E79" s="35"/>
      <c r="F79" s="204" t="str">
        <f>F7</f>
        <v>004 - Osvětlení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20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22</v>
      </c>
      <c r="L81" s="35"/>
      <c r="M81" s="238" t="str">
        <f>IF(O9="","",O9)</f>
        <v/>
      </c>
      <c r="N81" s="238"/>
      <c r="O81" s="238"/>
      <c r="P81" s="238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23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27</v>
      </c>
      <c r="L83" s="35"/>
      <c r="M83" s="186" t="str">
        <f>E18</f>
        <v xml:space="preserve"> </v>
      </c>
      <c r="N83" s="186"/>
      <c r="O83" s="186"/>
      <c r="P83" s="186"/>
      <c r="Q83" s="186"/>
      <c r="R83" s="36"/>
    </row>
    <row r="84" spans="2:18" s="1" customFormat="1" ht="14.45" customHeight="1">
      <c r="B84" s="34"/>
      <c r="C84" s="31" t="s">
        <v>26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29</v>
      </c>
      <c r="L84" s="35"/>
      <c r="M84" s="186" t="str">
        <f>E21</f>
        <v xml:space="preserve"> </v>
      </c>
      <c r="N84" s="186"/>
      <c r="O84" s="186"/>
      <c r="P84" s="186"/>
      <c r="Q84" s="186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44" t="s">
        <v>108</v>
      </c>
      <c r="D86" s="245"/>
      <c r="E86" s="245"/>
      <c r="F86" s="245"/>
      <c r="G86" s="245"/>
      <c r="H86" s="103"/>
      <c r="I86" s="103"/>
      <c r="J86" s="103"/>
      <c r="K86" s="103"/>
      <c r="L86" s="103"/>
      <c r="M86" s="103"/>
      <c r="N86" s="244" t="s">
        <v>109</v>
      </c>
      <c r="O86" s="245"/>
      <c r="P86" s="245"/>
      <c r="Q86" s="245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110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92">
        <f>N117</f>
        <v>0</v>
      </c>
      <c r="O88" s="246"/>
      <c r="P88" s="246"/>
      <c r="Q88" s="246"/>
      <c r="R88" s="36"/>
      <c r="AU88" s="21" t="s">
        <v>111</v>
      </c>
    </row>
    <row r="89" spans="2:18" s="6" customFormat="1" ht="24.95" customHeight="1">
      <c r="B89" s="112"/>
      <c r="C89" s="113"/>
      <c r="D89" s="114" t="s">
        <v>112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47">
        <f>N118</f>
        <v>0</v>
      </c>
      <c r="O89" s="248"/>
      <c r="P89" s="248"/>
      <c r="Q89" s="248"/>
      <c r="R89" s="115"/>
    </row>
    <row r="90" spans="2:18" s="7" customFormat="1" ht="19.9" customHeight="1">
      <c r="B90" s="116"/>
      <c r="C90" s="117"/>
      <c r="D90" s="118" t="s">
        <v>444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9">
        <f>N119</f>
        <v>0</v>
      </c>
      <c r="O90" s="250"/>
      <c r="P90" s="250"/>
      <c r="Q90" s="250"/>
      <c r="R90" s="119"/>
    </row>
    <row r="91" spans="2:18" s="7" customFormat="1" ht="19.9" customHeight="1">
      <c r="B91" s="116"/>
      <c r="C91" s="117"/>
      <c r="D91" s="118" t="s">
        <v>114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9">
        <f>N127</f>
        <v>0</v>
      </c>
      <c r="O91" s="250"/>
      <c r="P91" s="250"/>
      <c r="Q91" s="250"/>
      <c r="R91" s="119"/>
    </row>
    <row r="92" spans="2:18" s="7" customFormat="1" ht="19.9" customHeight="1">
      <c r="B92" s="116"/>
      <c r="C92" s="117"/>
      <c r="D92" s="118" t="s">
        <v>118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9">
        <f>N136</f>
        <v>0</v>
      </c>
      <c r="O92" s="250"/>
      <c r="P92" s="250"/>
      <c r="Q92" s="250"/>
      <c r="R92" s="119"/>
    </row>
    <row r="93" spans="2:18" s="6" customFormat="1" ht="24.95" customHeight="1">
      <c r="B93" s="112"/>
      <c r="C93" s="113"/>
      <c r="D93" s="114" t="s">
        <v>445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47">
        <f>N138</f>
        <v>0</v>
      </c>
      <c r="O93" s="248"/>
      <c r="P93" s="248"/>
      <c r="Q93" s="248"/>
      <c r="R93" s="115"/>
    </row>
    <row r="94" spans="2:18" s="7" customFormat="1" ht="19.9" customHeight="1">
      <c r="B94" s="116"/>
      <c r="C94" s="117"/>
      <c r="D94" s="118" t="s">
        <v>446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49">
        <f>N139</f>
        <v>0</v>
      </c>
      <c r="O94" s="250"/>
      <c r="P94" s="250"/>
      <c r="Q94" s="250"/>
      <c r="R94" s="119"/>
    </row>
    <row r="95" spans="2:18" s="7" customFormat="1" ht="19.9" customHeight="1">
      <c r="B95" s="116"/>
      <c r="C95" s="117"/>
      <c r="D95" s="118" t="s">
        <v>447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49">
        <f>N147</f>
        <v>0</v>
      </c>
      <c r="O95" s="250"/>
      <c r="P95" s="250"/>
      <c r="Q95" s="250"/>
      <c r="R95" s="119"/>
    </row>
    <row r="96" spans="2:18" s="7" customFormat="1" ht="19.9" customHeight="1">
      <c r="B96" s="116"/>
      <c r="C96" s="117"/>
      <c r="D96" s="118" t="s">
        <v>448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49">
        <f>N154</f>
        <v>0</v>
      </c>
      <c r="O96" s="250"/>
      <c r="P96" s="250"/>
      <c r="Q96" s="250"/>
      <c r="R96" s="119"/>
    </row>
    <row r="97" spans="2:18" s="1" customFormat="1" ht="21.7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</row>
    <row r="98" spans="2:21" s="1" customFormat="1" ht="29.25" customHeight="1">
      <c r="B98" s="34"/>
      <c r="C98" s="111" t="s">
        <v>119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246">
        <v>0</v>
      </c>
      <c r="O98" s="251"/>
      <c r="P98" s="251"/>
      <c r="Q98" s="251"/>
      <c r="R98" s="36"/>
      <c r="T98" s="120"/>
      <c r="U98" s="121" t="s">
        <v>34</v>
      </c>
    </row>
    <row r="99" spans="2:18" s="1" customFormat="1" ht="18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</row>
    <row r="100" spans="2:18" s="1" customFormat="1" ht="29.25" customHeight="1">
      <c r="B100" s="34"/>
      <c r="C100" s="102" t="s">
        <v>95</v>
      </c>
      <c r="D100" s="103"/>
      <c r="E100" s="103"/>
      <c r="F100" s="103"/>
      <c r="G100" s="103"/>
      <c r="H100" s="103"/>
      <c r="I100" s="103"/>
      <c r="J100" s="103"/>
      <c r="K100" s="103"/>
      <c r="L100" s="216">
        <f>ROUND(SUM(N88+N98),2)</f>
        <v>0</v>
      </c>
      <c r="M100" s="216"/>
      <c r="N100" s="216"/>
      <c r="O100" s="216"/>
      <c r="P100" s="216"/>
      <c r="Q100" s="216"/>
      <c r="R100" s="36"/>
    </row>
    <row r="101" spans="2:18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5" spans="2:18" s="1" customFormat="1" ht="6.9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/>
    </row>
    <row r="106" spans="2:18" s="1" customFormat="1" ht="36.95" customHeight="1">
      <c r="B106" s="34"/>
      <c r="C106" s="184" t="s">
        <v>120</v>
      </c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36"/>
    </row>
    <row r="107" spans="2:18" s="1" customFormat="1" ht="6.9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18" s="1" customFormat="1" ht="30" customHeight="1">
      <c r="B108" s="34"/>
      <c r="C108" s="31" t="s">
        <v>16</v>
      </c>
      <c r="D108" s="35"/>
      <c r="E108" s="35"/>
      <c r="F108" s="235" t="str">
        <f>F6</f>
        <v>Hřiště ve Velíšské ul.</v>
      </c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35"/>
      <c r="R108" s="36"/>
    </row>
    <row r="109" spans="2:18" s="1" customFormat="1" ht="36.95" customHeight="1">
      <c r="B109" s="34"/>
      <c r="C109" s="68" t="s">
        <v>103</v>
      </c>
      <c r="D109" s="35"/>
      <c r="E109" s="35"/>
      <c r="F109" s="204" t="str">
        <f>F7</f>
        <v>004 - Osvětlení</v>
      </c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35"/>
      <c r="R109" s="36"/>
    </row>
    <row r="110" spans="2:18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18" customHeight="1">
      <c r="B111" s="34"/>
      <c r="C111" s="31" t="s">
        <v>20</v>
      </c>
      <c r="D111" s="35"/>
      <c r="E111" s="35"/>
      <c r="F111" s="29" t="str">
        <f>F9</f>
        <v xml:space="preserve"> </v>
      </c>
      <c r="G111" s="35"/>
      <c r="H111" s="35"/>
      <c r="I111" s="35"/>
      <c r="J111" s="35"/>
      <c r="K111" s="31" t="s">
        <v>22</v>
      </c>
      <c r="L111" s="35"/>
      <c r="M111" s="238" t="str">
        <f>IF(O9="","",O9)</f>
        <v/>
      </c>
      <c r="N111" s="238"/>
      <c r="O111" s="238"/>
      <c r="P111" s="238"/>
      <c r="Q111" s="35"/>
      <c r="R111" s="36"/>
    </row>
    <row r="112" spans="2:18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15">
      <c r="B113" s="34"/>
      <c r="C113" s="31" t="s">
        <v>23</v>
      </c>
      <c r="D113" s="35"/>
      <c r="E113" s="35"/>
      <c r="F113" s="29" t="str">
        <f>E12</f>
        <v xml:space="preserve"> </v>
      </c>
      <c r="G113" s="35"/>
      <c r="H113" s="35"/>
      <c r="I113" s="35"/>
      <c r="J113" s="35"/>
      <c r="K113" s="31" t="s">
        <v>27</v>
      </c>
      <c r="L113" s="35"/>
      <c r="M113" s="186" t="str">
        <f>E18</f>
        <v xml:space="preserve"> </v>
      </c>
      <c r="N113" s="186"/>
      <c r="O113" s="186"/>
      <c r="P113" s="186"/>
      <c r="Q113" s="186"/>
      <c r="R113" s="36"/>
    </row>
    <row r="114" spans="2:18" s="1" customFormat="1" ht="14.45" customHeight="1">
      <c r="B114" s="34"/>
      <c r="C114" s="31" t="s">
        <v>26</v>
      </c>
      <c r="D114" s="35"/>
      <c r="E114" s="35"/>
      <c r="F114" s="29" t="str">
        <f>IF(E15="","",E15)</f>
        <v xml:space="preserve"> </v>
      </c>
      <c r="G114" s="35"/>
      <c r="H114" s="35"/>
      <c r="I114" s="35"/>
      <c r="J114" s="35"/>
      <c r="K114" s="31" t="s">
        <v>29</v>
      </c>
      <c r="L114" s="35"/>
      <c r="M114" s="186" t="str">
        <f>E21</f>
        <v xml:space="preserve"> </v>
      </c>
      <c r="N114" s="186"/>
      <c r="O114" s="186"/>
      <c r="P114" s="186"/>
      <c r="Q114" s="186"/>
      <c r="R114" s="36"/>
    </row>
    <row r="115" spans="2:18" s="1" customFormat="1" ht="10.3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27" s="8" customFormat="1" ht="29.25" customHeight="1">
      <c r="B116" s="122"/>
      <c r="C116" s="123" t="s">
        <v>121</v>
      </c>
      <c r="D116" s="124" t="s">
        <v>122</v>
      </c>
      <c r="E116" s="124" t="s">
        <v>52</v>
      </c>
      <c r="F116" s="252" t="s">
        <v>123</v>
      </c>
      <c r="G116" s="252"/>
      <c r="H116" s="252"/>
      <c r="I116" s="252"/>
      <c r="J116" s="124" t="s">
        <v>124</v>
      </c>
      <c r="K116" s="124" t="s">
        <v>125</v>
      </c>
      <c r="L116" s="252" t="s">
        <v>126</v>
      </c>
      <c r="M116" s="252"/>
      <c r="N116" s="252" t="s">
        <v>109</v>
      </c>
      <c r="O116" s="252"/>
      <c r="P116" s="252"/>
      <c r="Q116" s="253"/>
      <c r="R116" s="125"/>
      <c r="T116" s="75" t="s">
        <v>127</v>
      </c>
      <c r="U116" s="76" t="s">
        <v>34</v>
      </c>
      <c r="V116" s="76" t="s">
        <v>128</v>
      </c>
      <c r="W116" s="76" t="s">
        <v>129</v>
      </c>
      <c r="X116" s="76" t="s">
        <v>130</v>
      </c>
      <c r="Y116" s="76" t="s">
        <v>131</v>
      </c>
      <c r="Z116" s="76" t="s">
        <v>132</v>
      </c>
      <c r="AA116" s="77" t="s">
        <v>133</v>
      </c>
    </row>
    <row r="117" spans="2:63" s="1" customFormat="1" ht="29.25" customHeight="1">
      <c r="B117" s="34"/>
      <c r="C117" s="79" t="s">
        <v>105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254">
        <f>BK117</f>
        <v>0</v>
      </c>
      <c r="O117" s="255"/>
      <c r="P117" s="255"/>
      <c r="Q117" s="255"/>
      <c r="R117" s="36"/>
      <c r="T117" s="78"/>
      <c r="U117" s="50"/>
      <c r="V117" s="50"/>
      <c r="W117" s="126">
        <f>W118+W138</f>
        <v>253.46702400000004</v>
      </c>
      <c r="X117" s="50"/>
      <c r="Y117" s="126">
        <f>Y118+Y138</f>
        <v>90.16980353099999</v>
      </c>
      <c r="Z117" s="50"/>
      <c r="AA117" s="127">
        <f>AA118+AA138</f>
        <v>0</v>
      </c>
      <c r="AT117" s="21" t="s">
        <v>69</v>
      </c>
      <c r="AU117" s="21" t="s">
        <v>111</v>
      </c>
      <c r="BK117" s="128">
        <f>BK118+BK138</f>
        <v>0</v>
      </c>
    </row>
    <row r="118" spans="2:63" s="9" customFormat="1" ht="37.35" customHeight="1">
      <c r="B118" s="129"/>
      <c r="C118" s="130"/>
      <c r="D118" s="131" t="s">
        <v>112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256">
        <f>BK118</f>
        <v>0</v>
      </c>
      <c r="O118" s="247"/>
      <c r="P118" s="247"/>
      <c r="Q118" s="247"/>
      <c r="R118" s="132"/>
      <c r="T118" s="133"/>
      <c r="U118" s="130"/>
      <c r="V118" s="130"/>
      <c r="W118" s="134">
        <f>W119+W127+W136</f>
        <v>98.37702399999999</v>
      </c>
      <c r="X118" s="130"/>
      <c r="Y118" s="134">
        <f>Y119+Y127+Y136</f>
        <v>50.702043530999994</v>
      </c>
      <c r="Z118" s="130"/>
      <c r="AA118" s="135">
        <f>AA119+AA127+AA136</f>
        <v>0</v>
      </c>
      <c r="AR118" s="136" t="s">
        <v>78</v>
      </c>
      <c r="AT118" s="137" t="s">
        <v>69</v>
      </c>
      <c r="AU118" s="137" t="s">
        <v>70</v>
      </c>
      <c r="AY118" s="136" t="s">
        <v>134</v>
      </c>
      <c r="BK118" s="138">
        <f>BK119+BK127+BK136</f>
        <v>0</v>
      </c>
    </row>
    <row r="119" spans="2:63" s="9" customFormat="1" ht="19.9" customHeight="1">
      <c r="B119" s="129"/>
      <c r="C119" s="130"/>
      <c r="D119" s="139" t="s">
        <v>444</v>
      </c>
      <c r="E119" s="139"/>
      <c r="F119" s="139"/>
      <c r="G119" s="139"/>
      <c r="H119" s="139"/>
      <c r="I119" s="139"/>
      <c r="J119" s="139"/>
      <c r="K119" s="139"/>
      <c r="L119" s="139"/>
      <c r="M119" s="139"/>
      <c r="N119" s="225">
        <f>BK119</f>
        <v>0</v>
      </c>
      <c r="O119" s="226"/>
      <c r="P119" s="226"/>
      <c r="Q119" s="226"/>
      <c r="R119" s="132"/>
      <c r="T119" s="133"/>
      <c r="U119" s="130"/>
      <c r="V119" s="130"/>
      <c r="W119" s="134">
        <f>SUM(W120:W126)</f>
        <v>14.42841</v>
      </c>
      <c r="X119" s="130"/>
      <c r="Y119" s="134">
        <f>SUM(Y120:Y126)</f>
        <v>0</v>
      </c>
      <c r="Z119" s="130"/>
      <c r="AA119" s="135">
        <f>SUM(AA120:AA126)</f>
        <v>0</v>
      </c>
      <c r="AR119" s="136" t="s">
        <v>78</v>
      </c>
      <c r="AT119" s="137" t="s">
        <v>69</v>
      </c>
      <c r="AU119" s="137" t="s">
        <v>78</v>
      </c>
      <c r="AY119" s="136" t="s">
        <v>134</v>
      </c>
      <c r="BK119" s="138">
        <f>SUM(BK120:BK126)</f>
        <v>0</v>
      </c>
    </row>
    <row r="120" spans="2:65" s="1" customFormat="1" ht="25.5" customHeight="1">
      <c r="B120" s="140"/>
      <c r="C120" s="141" t="s">
        <v>78</v>
      </c>
      <c r="D120" s="141" t="s">
        <v>135</v>
      </c>
      <c r="E120" s="142" t="s">
        <v>449</v>
      </c>
      <c r="F120" s="221" t="s">
        <v>450</v>
      </c>
      <c r="G120" s="221"/>
      <c r="H120" s="221"/>
      <c r="I120" s="221"/>
      <c r="J120" s="143" t="s">
        <v>138</v>
      </c>
      <c r="K120" s="144">
        <v>25.313</v>
      </c>
      <c r="L120" s="222"/>
      <c r="M120" s="222"/>
      <c r="N120" s="222">
        <f>ROUND(L120*K120,2)</f>
        <v>0</v>
      </c>
      <c r="O120" s="222"/>
      <c r="P120" s="222"/>
      <c r="Q120" s="222"/>
      <c r="R120" s="145"/>
      <c r="T120" s="146" t="s">
        <v>5</v>
      </c>
      <c r="U120" s="43" t="s">
        <v>35</v>
      </c>
      <c r="V120" s="147">
        <v>0.467</v>
      </c>
      <c r="W120" s="147">
        <f>V120*K120</f>
        <v>11.821171</v>
      </c>
      <c r="X120" s="147">
        <v>0</v>
      </c>
      <c r="Y120" s="147">
        <f>X120*K120</f>
        <v>0</v>
      </c>
      <c r="Z120" s="147">
        <v>0</v>
      </c>
      <c r="AA120" s="148">
        <f>Z120*K120</f>
        <v>0</v>
      </c>
      <c r="AR120" s="21" t="s">
        <v>139</v>
      </c>
      <c r="AT120" s="21" t="s">
        <v>135</v>
      </c>
      <c r="AU120" s="21" t="s">
        <v>101</v>
      </c>
      <c r="AY120" s="21" t="s">
        <v>134</v>
      </c>
      <c r="BE120" s="149">
        <f>IF(U120="základní",N120,0)</f>
        <v>0</v>
      </c>
      <c r="BF120" s="149">
        <f>IF(U120="snížená",N120,0)</f>
        <v>0</v>
      </c>
      <c r="BG120" s="149">
        <f>IF(U120="zákl. přenesená",N120,0)</f>
        <v>0</v>
      </c>
      <c r="BH120" s="149">
        <f>IF(U120="sníž. přenesená",N120,0)</f>
        <v>0</v>
      </c>
      <c r="BI120" s="149">
        <f>IF(U120="nulová",N120,0)</f>
        <v>0</v>
      </c>
      <c r="BJ120" s="21" t="s">
        <v>78</v>
      </c>
      <c r="BK120" s="149">
        <f>ROUND(L120*K120,2)</f>
        <v>0</v>
      </c>
      <c r="BL120" s="21" t="s">
        <v>139</v>
      </c>
      <c r="BM120" s="21" t="s">
        <v>451</v>
      </c>
    </row>
    <row r="121" spans="2:51" s="10" customFormat="1" ht="16.5" customHeight="1">
      <c r="B121" s="150"/>
      <c r="C121" s="151"/>
      <c r="D121" s="151"/>
      <c r="E121" s="152" t="s">
        <v>5</v>
      </c>
      <c r="F121" s="223" t="s">
        <v>452</v>
      </c>
      <c r="G121" s="224"/>
      <c r="H121" s="224"/>
      <c r="I121" s="224"/>
      <c r="J121" s="151"/>
      <c r="K121" s="153">
        <v>25.313</v>
      </c>
      <c r="L121" s="151"/>
      <c r="M121" s="151"/>
      <c r="N121" s="151"/>
      <c r="O121" s="151"/>
      <c r="P121" s="151"/>
      <c r="Q121" s="151"/>
      <c r="R121" s="154"/>
      <c r="T121" s="155"/>
      <c r="U121" s="151"/>
      <c r="V121" s="151"/>
      <c r="W121" s="151"/>
      <c r="X121" s="151"/>
      <c r="Y121" s="151"/>
      <c r="Z121" s="151"/>
      <c r="AA121" s="156"/>
      <c r="AT121" s="157" t="s">
        <v>142</v>
      </c>
      <c r="AU121" s="157" t="s">
        <v>101</v>
      </c>
      <c r="AV121" s="10" t="s">
        <v>101</v>
      </c>
      <c r="AW121" s="10" t="s">
        <v>28</v>
      </c>
      <c r="AX121" s="10" t="s">
        <v>70</v>
      </c>
      <c r="AY121" s="157" t="s">
        <v>134</v>
      </c>
    </row>
    <row r="122" spans="2:51" s="11" customFormat="1" ht="16.5" customHeight="1">
      <c r="B122" s="158"/>
      <c r="C122" s="159"/>
      <c r="D122" s="159"/>
      <c r="E122" s="160" t="s">
        <v>5</v>
      </c>
      <c r="F122" s="217" t="s">
        <v>143</v>
      </c>
      <c r="G122" s="218"/>
      <c r="H122" s="218"/>
      <c r="I122" s="218"/>
      <c r="J122" s="159"/>
      <c r="K122" s="161">
        <v>25.313</v>
      </c>
      <c r="L122" s="159"/>
      <c r="M122" s="159"/>
      <c r="N122" s="159"/>
      <c r="O122" s="159"/>
      <c r="P122" s="159"/>
      <c r="Q122" s="159"/>
      <c r="R122" s="162"/>
      <c r="T122" s="163"/>
      <c r="U122" s="159"/>
      <c r="V122" s="159"/>
      <c r="W122" s="159"/>
      <c r="X122" s="159"/>
      <c r="Y122" s="159"/>
      <c r="Z122" s="159"/>
      <c r="AA122" s="164"/>
      <c r="AT122" s="165" t="s">
        <v>142</v>
      </c>
      <c r="AU122" s="165" t="s">
        <v>101</v>
      </c>
      <c r="AV122" s="11" t="s">
        <v>139</v>
      </c>
      <c r="AW122" s="11" t="s">
        <v>28</v>
      </c>
      <c r="AX122" s="11" t="s">
        <v>78</v>
      </c>
      <c r="AY122" s="165" t="s">
        <v>134</v>
      </c>
    </row>
    <row r="123" spans="2:65" s="1" customFormat="1" ht="25.5" customHeight="1">
      <c r="B123" s="140"/>
      <c r="C123" s="141" t="s">
        <v>101</v>
      </c>
      <c r="D123" s="141" t="s">
        <v>135</v>
      </c>
      <c r="E123" s="142" t="s">
        <v>153</v>
      </c>
      <c r="F123" s="221" t="s">
        <v>154</v>
      </c>
      <c r="G123" s="221"/>
      <c r="H123" s="221"/>
      <c r="I123" s="221"/>
      <c r="J123" s="143" t="s">
        <v>138</v>
      </c>
      <c r="K123" s="144">
        <v>25.313</v>
      </c>
      <c r="L123" s="222"/>
      <c r="M123" s="222"/>
      <c r="N123" s="222">
        <f>ROUND(L123*K123,2)</f>
        <v>0</v>
      </c>
      <c r="O123" s="222"/>
      <c r="P123" s="222"/>
      <c r="Q123" s="222"/>
      <c r="R123" s="145"/>
      <c r="T123" s="146" t="s">
        <v>5</v>
      </c>
      <c r="U123" s="43" t="s">
        <v>35</v>
      </c>
      <c r="V123" s="147">
        <v>0.04</v>
      </c>
      <c r="W123" s="147">
        <f>V123*K123</f>
        <v>1.0125199999999999</v>
      </c>
      <c r="X123" s="147">
        <v>0</v>
      </c>
      <c r="Y123" s="147">
        <f>X123*K123</f>
        <v>0</v>
      </c>
      <c r="Z123" s="147">
        <v>0</v>
      </c>
      <c r="AA123" s="148">
        <f>Z123*K123</f>
        <v>0</v>
      </c>
      <c r="AR123" s="21" t="s">
        <v>139</v>
      </c>
      <c r="AT123" s="21" t="s">
        <v>135</v>
      </c>
      <c r="AU123" s="21" t="s">
        <v>101</v>
      </c>
      <c r="AY123" s="21" t="s">
        <v>134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1" t="s">
        <v>78</v>
      </c>
      <c r="BK123" s="149">
        <f>ROUND(L123*K123,2)</f>
        <v>0</v>
      </c>
      <c r="BL123" s="21" t="s">
        <v>139</v>
      </c>
      <c r="BM123" s="21" t="s">
        <v>453</v>
      </c>
    </row>
    <row r="124" spans="2:65" s="1" customFormat="1" ht="25.5" customHeight="1">
      <c r="B124" s="140"/>
      <c r="C124" s="141" t="s">
        <v>147</v>
      </c>
      <c r="D124" s="141" t="s">
        <v>135</v>
      </c>
      <c r="E124" s="142" t="s">
        <v>454</v>
      </c>
      <c r="F124" s="221" t="s">
        <v>455</v>
      </c>
      <c r="G124" s="221"/>
      <c r="H124" s="221"/>
      <c r="I124" s="221"/>
      <c r="J124" s="143" t="s">
        <v>138</v>
      </c>
      <c r="K124" s="144">
        <v>25.313</v>
      </c>
      <c r="L124" s="222"/>
      <c r="M124" s="222"/>
      <c r="N124" s="222">
        <f>ROUND(L124*K124,2)</f>
        <v>0</v>
      </c>
      <c r="O124" s="222"/>
      <c r="P124" s="222"/>
      <c r="Q124" s="222"/>
      <c r="R124" s="145"/>
      <c r="T124" s="146" t="s">
        <v>5</v>
      </c>
      <c r="U124" s="43" t="s">
        <v>35</v>
      </c>
      <c r="V124" s="147">
        <v>0.054</v>
      </c>
      <c r="W124" s="147">
        <f>V124*K124</f>
        <v>1.3669019999999998</v>
      </c>
      <c r="X124" s="147">
        <v>0</v>
      </c>
      <c r="Y124" s="147">
        <f>X124*K124</f>
        <v>0</v>
      </c>
      <c r="Z124" s="147">
        <v>0</v>
      </c>
      <c r="AA124" s="148">
        <f>Z124*K124</f>
        <v>0</v>
      </c>
      <c r="AR124" s="21" t="s">
        <v>139</v>
      </c>
      <c r="AT124" s="21" t="s">
        <v>135</v>
      </c>
      <c r="AU124" s="21" t="s">
        <v>101</v>
      </c>
      <c r="AY124" s="21" t="s">
        <v>134</v>
      </c>
      <c r="BE124" s="149">
        <f>IF(U124="základní",N124,0)</f>
        <v>0</v>
      </c>
      <c r="BF124" s="149">
        <f>IF(U124="snížená",N124,0)</f>
        <v>0</v>
      </c>
      <c r="BG124" s="149">
        <f>IF(U124="zákl. přenesená",N124,0)</f>
        <v>0</v>
      </c>
      <c r="BH124" s="149">
        <f>IF(U124="sníž. přenesená",N124,0)</f>
        <v>0</v>
      </c>
      <c r="BI124" s="149">
        <f>IF(U124="nulová",N124,0)</f>
        <v>0</v>
      </c>
      <c r="BJ124" s="21" t="s">
        <v>78</v>
      </c>
      <c r="BK124" s="149">
        <f>ROUND(L124*K124,2)</f>
        <v>0</v>
      </c>
      <c r="BL124" s="21" t="s">
        <v>139</v>
      </c>
      <c r="BM124" s="21" t="s">
        <v>456</v>
      </c>
    </row>
    <row r="125" spans="2:65" s="1" customFormat="1" ht="16.5" customHeight="1">
      <c r="B125" s="140"/>
      <c r="C125" s="141" t="s">
        <v>139</v>
      </c>
      <c r="D125" s="141" t="s">
        <v>135</v>
      </c>
      <c r="E125" s="142" t="s">
        <v>183</v>
      </c>
      <c r="F125" s="221" t="s">
        <v>184</v>
      </c>
      <c r="G125" s="221"/>
      <c r="H125" s="221"/>
      <c r="I125" s="221"/>
      <c r="J125" s="143" t="s">
        <v>138</v>
      </c>
      <c r="K125" s="144">
        <v>25.313</v>
      </c>
      <c r="L125" s="222"/>
      <c r="M125" s="222"/>
      <c r="N125" s="222">
        <f>ROUND(L125*K125,2)</f>
        <v>0</v>
      </c>
      <c r="O125" s="222"/>
      <c r="P125" s="222"/>
      <c r="Q125" s="222"/>
      <c r="R125" s="145"/>
      <c r="T125" s="146" t="s">
        <v>5</v>
      </c>
      <c r="U125" s="43" t="s">
        <v>35</v>
      </c>
      <c r="V125" s="147">
        <v>0.009</v>
      </c>
      <c r="W125" s="147">
        <f>V125*K125</f>
        <v>0.22781699999999996</v>
      </c>
      <c r="X125" s="147">
        <v>0</v>
      </c>
      <c r="Y125" s="147">
        <f>X125*K125</f>
        <v>0</v>
      </c>
      <c r="Z125" s="147">
        <v>0</v>
      </c>
      <c r="AA125" s="148">
        <f>Z125*K125</f>
        <v>0</v>
      </c>
      <c r="AR125" s="21" t="s">
        <v>139</v>
      </c>
      <c r="AT125" s="21" t="s">
        <v>135</v>
      </c>
      <c r="AU125" s="21" t="s">
        <v>101</v>
      </c>
      <c r="AY125" s="21" t="s">
        <v>134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1" t="s">
        <v>78</v>
      </c>
      <c r="BK125" s="149">
        <f>ROUND(L125*K125,2)</f>
        <v>0</v>
      </c>
      <c r="BL125" s="21" t="s">
        <v>139</v>
      </c>
      <c r="BM125" s="21" t="s">
        <v>457</v>
      </c>
    </row>
    <row r="126" spans="2:65" s="1" customFormat="1" ht="25.5" customHeight="1">
      <c r="B126" s="140"/>
      <c r="C126" s="141" t="s">
        <v>156</v>
      </c>
      <c r="D126" s="141" t="s">
        <v>135</v>
      </c>
      <c r="E126" s="142" t="s">
        <v>187</v>
      </c>
      <c r="F126" s="221" t="s">
        <v>188</v>
      </c>
      <c r="G126" s="221"/>
      <c r="H126" s="221"/>
      <c r="I126" s="221"/>
      <c r="J126" s="143" t="s">
        <v>189</v>
      </c>
      <c r="K126" s="144">
        <v>25.313</v>
      </c>
      <c r="L126" s="222"/>
      <c r="M126" s="222"/>
      <c r="N126" s="222">
        <f>ROUND(L126*K126,2)</f>
        <v>0</v>
      </c>
      <c r="O126" s="222"/>
      <c r="P126" s="222"/>
      <c r="Q126" s="222"/>
      <c r="R126" s="145"/>
      <c r="T126" s="146" t="s">
        <v>5</v>
      </c>
      <c r="U126" s="43" t="s">
        <v>35</v>
      </c>
      <c r="V126" s="147">
        <v>0</v>
      </c>
      <c r="W126" s="147">
        <f>V126*K126</f>
        <v>0</v>
      </c>
      <c r="X126" s="147">
        <v>0</v>
      </c>
      <c r="Y126" s="147">
        <f>X126*K126</f>
        <v>0</v>
      </c>
      <c r="Z126" s="147">
        <v>0</v>
      </c>
      <c r="AA126" s="148">
        <f>Z126*K126</f>
        <v>0</v>
      </c>
      <c r="AR126" s="21" t="s">
        <v>139</v>
      </c>
      <c r="AT126" s="21" t="s">
        <v>135</v>
      </c>
      <c r="AU126" s="21" t="s">
        <v>101</v>
      </c>
      <c r="AY126" s="21" t="s">
        <v>134</v>
      </c>
      <c r="BE126" s="149">
        <f>IF(U126="základní",N126,0)</f>
        <v>0</v>
      </c>
      <c r="BF126" s="149">
        <f>IF(U126="snížená",N126,0)</f>
        <v>0</v>
      </c>
      <c r="BG126" s="149">
        <f>IF(U126="zákl. přenesená",N126,0)</f>
        <v>0</v>
      </c>
      <c r="BH126" s="149">
        <f>IF(U126="sníž. přenesená",N126,0)</f>
        <v>0</v>
      </c>
      <c r="BI126" s="149">
        <f>IF(U126="nulová",N126,0)</f>
        <v>0</v>
      </c>
      <c r="BJ126" s="21" t="s">
        <v>78</v>
      </c>
      <c r="BK126" s="149">
        <f>ROUND(L126*K126,2)</f>
        <v>0</v>
      </c>
      <c r="BL126" s="21" t="s">
        <v>139</v>
      </c>
      <c r="BM126" s="21" t="s">
        <v>458</v>
      </c>
    </row>
    <row r="127" spans="2:63" s="9" customFormat="1" ht="29.85" customHeight="1">
      <c r="B127" s="129"/>
      <c r="C127" s="130"/>
      <c r="D127" s="139" t="s">
        <v>114</v>
      </c>
      <c r="E127" s="139"/>
      <c r="F127" s="139"/>
      <c r="G127" s="139"/>
      <c r="H127" s="139"/>
      <c r="I127" s="139"/>
      <c r="J127" s="139"/>
      <c r="K127" s="139"/>
      <c r="L127" s="139"/>
      <c r="M127" s="139"/>
      <c r="N127" s="231">
        <f>BK127</f>
        <v>0</v>
      </c>
      <c r="O127" s="232"/>
      <c r="P127" s="232"/>
      <c r="Q127" s="232"/>
      <c r="R127" s="132"/>
      <c r="T127" s="133"/>
      <c r="U127" s="130"/>
      <c r="V127" s="130"/>
      <c r="W127" s="134">
        <f>SUM(W128:W135)</f>
        <v>48.60932</v>
      </c>
      <c r="X127" s="130"/>
      <c r="Y127" s="134">
        <f>SUM(Y128:Y135)</f>
        <v>50.702043530999994</v>
      </c>
      <c r="Z127" s="130"/>
      <c r="AA127" s="135">
        <f>SUM(AA128:AA135)</f>
        <v>0</v>
      </c>
      <c r="AR127" s="136" t="s">
        <v>78</v>
      </c>
      <c r="AT127" s="137" t="s">
        <v>69</v>
      </c>
      <c r="AU127" s="137" t="s">
        <v>78</v>
      </c>
      <c r="AY127" s="136" t="s">
        <v>134</v>
      </c>
      <c r="BK127" s="138">
        <f>SUM(BK128:BK135)</f>
        <v>0</v>
      </c>
    </row>
    <row r="128" spans="2:65" s="1" customFormat="1" ht="16.5" customHeight="1">
      <c r="B128" s="140"/>
      <c r="C128" s="141" t="s">
        <v>164</v>
      </c>
      <c r="D128" s="141" t="s">
        <v>135</v>
      </c>
      <c r="E128" s="142" t="s">
        <v>459</v>
      </c>
      <c r="F128" s="221" t="s">
        <v>460</v>
      </c>
      <c r="G128" s="221"/>
      <c r="H128" s="221"/>
      <c r="I128" s="221"/>
      <c r="J128" s="143" t="s">
        <v>138</v>
      </c>
      <c r="K128" s="144">
        <v>20.25</v>
      </c>
      <c r="L128" s="222"/>
      <c r="M128" s="222"/>
      <c r="N128" s="222">
        <f>ROUND(L128*K128,2)</f>
        <v>0</v>
      </c>
      <c r="O128" s="222"/>
      <c r="P128" s="222"/>
      <c r="Q128" s="222"/>
      <c r="R128" s="145"/>
      <c r="T128" s="146" t="s">
        <v>5</v>
      </c>
      <c r="U128" s="43" t="s">
        <v>35</v>
      </c>
      <c r="V128" s="147">
        <v>0.584</v>
      </c>
      <c r="W128" s="147">
        <f>V128*K128</f>
        <v>11.825999999999999</v>
      </c>
      <c r="X128" s="147">
        <v>2.453292204</v>
      </c>
      <c r="Y128" s="147">
        <f>X128*K128</f>
        <v>49.67916713099999</v>
      </c>
      <c r="Z128" s="147">
        <v>0</v>
      </c>
      <c r="AA128" s="148">
        <f>Z128*K128</f>
        <v>0</v>
      </c>
      <c r="AR128" s="21" t="s">
        <v>139</v>
      </c>
      <c r="AT128" s="21" t="s">
        <v>135</v>
      </c>
      <c r="AU128" s="21" t="s">
        <v>101</v>
      </c>
      <c r="AY128" s="21" t="s">
        <v>134</v>
      </c>
      <c r="BE128" s="149">
        <f>IF(U128="základní",N128,0)</f>
        <v>0</v>
      </c>
      <c r="BF128" s="149">
        <f>IF(U128="snížená",N128,0)</f>
        <v>0</v>
      </c>
      <c r="BG128" s="149">
        <f>IF(U128="zákl. přenesená",N128,0)</f>
        <v>0</v>
      </c>
      <c r="BH128" s="149">
        <f>IF(U128="sníž. přenesená",N128,0)</f>
        <v>0</v>
      </c>
      <c r="BI128" s="149">
        <f>IF(U128="nulová",N128,0)</f>
        <v>0</v>
      </c>
      <c r="BJ128" s="21" t="s">
        <v>78</v>
      </c>
      <c r="BK128" s="149">
        <f>ROUND(L128*K128,2)</f>
        <v>0</v>
      </c>
      <c r="BL128" s="21" t="s">
        <v>139</v>
      </c>
      <c r="BM128" s="21" t="s">
        <v>461</v>
      </c>
    </row>
    <row r="129" spans="2:51" s="10" customFormat="1" ht="16.5" customHeight="1">
      <c r="B129" s="150"/>
      <c r="C129" s="151"/>
      <c r="D129" s="151"/>
      <c r="E129" s="152" t="s">
        <v>5</v>
      </c>
      <c r="F129" s="223" t="s">
        <v>462</v>
      </c>
      <c r="G129" s="224"/>
      <c r="H129" s="224"/>
      <c r="I129" s="224"/>
      <c r="J129" s="151"/>
      <c r="K129" s="153">
        <v>20.25</v>
      </c>
      <c r="L129" s="151"/>
      <c r="M129" s="151"/>
      <c r="N129" s="151"/>
      <c r="O129" s="151"/>
      <c r="P129" s="151"/>
      <c r="Q129" s="151"/>
      <c r="R129" s="154"/>
      <c r="T129" s="155"/>
      <c r="U129" s="151"/>
      <c r="V129" s="151"/>
      <c r="W129" s="151"/>
      <c r="X129" s="151"/>
      <c r="Y129" s="151"/>
      <c r="Z129" s="151"/>
      <c r="AA129" s="156"/>
      <c r="AT129" s="157" t="s">
        <v>142</v>
      </c>
      <c r="AU129" s="157" t="s">
        <v>101</v>
      </c>
      <c r="AV129" s="10" t="s">
        <v>101</v>
      </c>
      <c r="AW129" s="10" t="s">
        <v>28</v>
      </c>
      <c r="AX129" s="10" t="s">
        <v>70</v>
      </c>
      <c r="AY129" s="157" t="s">
        <v>134</v>
      </c>
    </row>
    <row r="130" spans="2:51" s="11" customFormat="1" ht="16.5" customHeight="1">
      <c r="B130" s="158"/>
      <c r="C130" s="159"/>
      <c r="D130" s="159"/>
      <c r="E130" s="160" t="s">
        <v>5</v>
      </c>
      <c r="F130" s="217" t="s">
        <v>143</v>
      </c>
      <c r="G130" s="218"/>
      <c r="H130" s="218"/>
      <c r="I130" s="218"/>
      <c r="J130" s="159"/>
      <c r="K130" s="161">
        <v>20.25</v>
      </c>
      <c r="L130" s="159"/>
      <c r="M130" s="159"/>
      <c r="N130" s="159"/>
      <c r="O130" s="159"/>
      <c r="P130" s="159"/>
      <c r="Q130" s="159"/>
      <c r="R130" s="162"/>
      <c r="T130" s="163"/>
      <c r="U130" s="159"/>
      <c r="V130" s="159"/>
      <c r="W130" s="159"/>
      <c r="X130" s="159"/>
      <c r="Y130" s="159"/>
      <c r="Z130" s="159"/>
      <c r="AA130" s="164"/>
      <c r="AT130" s="165" t="s">
        <v>142</v>
      </c>
      <c r="AU130" s="165" t="s">
        <v>101</v>
      </c>
      <c r="AV130" s="11" t="s">
        <v>139</v>
      </c>
      <c r="AW130" s="11" t="s">
        <v>28</v>
      </c>
      <c r="AX130" s="11" t="s">
        <v>78</v>
      </c>
      <c r="AY130" s="165" t="s">
        <v>134</v>
      </c>
    </row>
    <row r="131" spans="2:65" s="1" customFormat="1" ht="16.5" customHeight="1">
      <c r="B131" s="140"/>
      <c r="C131" s="141" t="s">
        <v>168</v>
      </c>
      <c r="D131" s="141" t="s">
        <v>135</v>
      </c>
      <c r="E131" s="142" t="s">
        <v>242</v>
      </c>
      <c r="F131" s="221" t="s">
        <v>243</v>
      </c>
      <c r="G131" s="221"/>
      <c r="H131" s="221"/>
      <c r="I131" s="221"/>
      <c r="J131" s="143" t="s">
        <v>198</v>
      </c>
      <c r="K131" s="144">
        <v>18</v>
      </c>
      <c r="L131" s="222"/>
      <c r="M131" s="222"/>
      <c r="N131" s="222">
        <f>ROUND(L131*K131,2)</f>
        <v>0</v>
      </c>
      <c r="O131" s="222"/>
      <c r="P131" s="222"/>
      <c r="Q131" s="222"/>
      <c r="R131" s="145"/>
      <c r="T131" s="146" t="s">
        <v>5</v>
      </c>
      <c r="U131" s="43" t="s">
        <v>35</v>
      </c>
      <c r="V131" s="147">
        <v>0.274</v>
      </c>
      <c r="W131" s="147">
        <f>V131*K131</f>
        <v>4.932</v>
      </c>
      <c r="X131" s="147">
        <v>0.00264</v>
      </c>
      <c r="Y131" s="147">
        <f>X131*K131</f>
        <v>0.04752</v>
      </c>
      <c r="Z131" s="147">
        <v>0</v>
      </c>
      <c r="AA131" s="148">
        <f>Z131*K131</f>
        <v>0</v>
      </c>
      <c r="AR131" s="21" t="s">
        <v>139</v>
      </c>
      <c r="AT131" s="21" t="s">
        <v>135</v>
      </c>
      <c r="AU131" s="21" t="s">
        <v>101</v>
      </c>
      <c r="AY131" s="21" t="s">
        <v>134</v>
      </c>
      <c r="BE131" s="149">
        <f>IF(U131="základní",N131,0)</f>
        <v>0</v>
      </c>
      <c r="BF131" s="149">
        <f>IF(U131="snížená",N131,0)</f>
        <v>0</v>
      </c>
      <c r="BG131" s="149">
        <f>IF(U131="zákl. přenesená",N131,0)</f>
        <v>0</v>
      </c>
      <c r="BH131" s="149">
        <f>IF(U131="sníž. přenesená",N131,0)</f>
        <v>0</v>
      </c>
      <c r="BI131" s="149">
        <f>IF(U131="nulová",N131,0)</f>
        <v>0</v>
      </c>
      <c r="BJ131" s="21" t="s">
        <v>78</v>
      </c>
      <c r="BK131" s="149">
        <f>ROUND(L131*K131,2)</f>
        <v>0</v>
      </c>
      <c r="BL131" s="21" t="s">
        <v>139</v>
      </c>
      <c r="BM131" s="21" t="s">
        <v>463</v>
      </c>
    </row>
    <row r="132" spans="2:51" s="10" customFormat="1" ht="16.5" customHeight="1">
      <c r="B132" s="150"/>
      <c r="C132" s="151"/>
      <c r="D132" s="151"/>
      <c r="E132" s="152" t="s">
        <v>5</v>
      </c>
      <c r="F132" s="223" t="s">
        <v>464</v>
      </c>
      <c r="G132" s="224"/>
      <c r="H132" s="224"/>
      <c r="I132" s="224"/>
      <c r="J132" s="151"/>
      <c r="K132" s="153">
        <v>18</v>
      </c>
      <c r="L132" s="151"/>
      <c r="M132" s="151"/>
      <c r="N132" s="151"/>
      <c r="O132" s="151"/>
      <c r="P132" s="151"/>
      <c r="Q132" s="151"/>
      <c r="R132" s="154"/>
      <c r="T132" s="155"/>
      <c r="U132" s="151"/>
      <c r="V132" s="151"/>
      <c r="W132" s="151"/>
      <c r="X132" s="151"/>
      <c r="Y132" s="151"/>
      <c r="Z132" s="151"/>
      <c r="AA132" s="156"/>
      <c r="AT132" s="157" t="s">
        <v>142</v>
      </c>
      <c r="AU132" s="157" t="s">
        <v>101</v>
      </c>
      <c r="AV132" s="10" t="s">
        <v>101</v>
      </c>
      <c r="AW132" s="10" t="s">
        <v>28</v>
      </c>
      <c r="AX132" s="10" t="s">
        <v>70</v>
      </c>
      <c r="AY132" s="157" t="s">
        <v>134</v>
      </c>
    </row>
    <row r="133" spans="2:51" s="11" customFormat="1" ht="16.5" customHeight="1">
      <c r="B133" s="158"/>
      <c r="C133" s="159"/>
      <c r="D133" s="159"/>
      <c r="E133" s="160" t="s">
        <v>5</v>
      </c>
      <c r="F133" s="217" t="s">
        <v>143</v>
      </c>
      <c r="G133" s="218"/>
      <c r="H133" s="218"/>
      <c r="I133" s="218"/>
      <c r="J133" s="159"/>
      <c r="K133" s="161">
        <v>18</v>
      </c>
      <c r="L133" s="159"/>
      <c r="M133" s="159"/>
      <c r="N133" s="159"/>
      <c r="O133" s="159"/>
      <c r="P133" s="159"/>
      <c r="Q133" s="159"/>
      <c r="R133" s="162"/>
      <c r="T133" s="163"/>
      <c r="U133" s="159"/>
      <c r="V133" s="159"/>
      <c r="W133" s="159"/>
      <c r="X133" s="159"/>
      <c r="Y133" s="159"/>
      <c r="Z133" s="159"/>
      <c r="AA133" s="164"/>
      <c r="AT133" s="165" t="s">
        <v>142</v>
      </c>
      <c r="AU133" s="165" t="s">
        <v>101</v>
      </c>
      <c r="AV133" s="11" t="s">
        <v>139</v>
      </c>
      <c r="AW133" s="11" t="s">
        <v>28</v>
      </c>
      <c r="AX133" s="11" t="s">
        <v>78</v>
      </c>
      <c r="AY133" s="165" t="s">
        <v>134</v>
      </c>
    </row>
    <row r="134" spans="2:65" s="1" customFormat="1" ht="16.5" customHeight="1">
      <c r="B134" s="140"/>
      <c r="C134" s="141" t="s">
        <v>173</v>
      </c>
      <c r="D134" s="141" t="s">
        <v>135</v>
      </c>
      <c r="E134" s="142" t="s">
        <v>247</v>
      </c>
      <c r="F134" s="221" t="s">
        <v>248</v>
      </c>
      <c r="G134" s="221"/>
      <c r="H134" s="221"/>
      <c r="I134" s="221"/>
      <c r="J134" s="143" t="s">
        <v>198</v>
      </c>
      <c r="K134" s="144">
        <v>18</v>
      </c>
      <c r="L134" s="222"/>
      <c r="M134" s="222"/>
      <c r="N134" s="222">
        <f>ROUND(L134*K134,2)</f>
        <v>0</v>
      </c>
      <c r="O134" s="222"/>
      <c r="P134" s="222"/>
      <c r="Q134" s="222"/>
      <c r="R134" s="145"/>
      <c r="T134" s="146" t="s">
        <v>5</v>
      </c>
      <c r="U134" s="43" t="s">
        <v>35</v>
      </c>
      <c r="V134" s="147">
        <v>0.092</v>
      </c>
      <c r="W134" s="147">
        <f>V134*K134</f>
        <v>1.656</v>
      </c>
      <c r="X134" s="147">
        <v>0</v>
      </c>
      <c r="Y134" s="147">
        <f>X134*K134</f>
        <v>0</v>
      </c>
      <c r="Z134" s="147">
        <v>0</v>
      </c>
      <c r="AA134" s="148">
        <f>Z134*K134</f>
        <v>0</v>
      </c>
      <c r="AR134" s="21" t="s">
        <v>139</v>
      </c>
      <c r="AT134" s="21" t="s">
        <v>135</v>
      </c>
      <c r="AU134" s="21" t="s">
        <v>101</v>
      </c>
      <c r="AY134" s="21" t="s">
        <v>134</v>
      </c>
      <c r="BE134" s="149">
        <f>IF(U134="základní",N134,0)</f>
        <v>0</v>
      </c>
      <c r="BF134" s="149">
        <f>IF(U134="snížená",N134,0)</f>
        <v>0</v>
      </c>
      <c r="BG134" s="149">
        <f>IF(U134="zákl. přenesená",N134,0)</f>
        <v>0</v>
      </c>
      <c r="BH134" s="149">
        <f>IF(U134="sníž. přenesená",N134,0)</f>
        <v>0</v>
      </c>
      <c r="BI134" s="149">
        <f>IF(U134="nulová",N134,0)</f>
        <v>0</v>
      </c>
      <c r="BJ134" s="21" t="s">
        <v>78</v>
      </c>
      <c r="BK134" s="149">
        <f>ROUND(L134*K134,2)</f>
        <v>0</v>
      </c>
      <c r="BL134" s="21" t="s">
        <v>139</v>
      </c>
      <c r="BM134" s="21" t="s">
        <v>465</v>
      </c>
    </row>
    <row r="135" spans="2:65" s="1" customFormat="1" ht="25.5" customHeight="1">
      <c r="B135" s="140"/>
      <c r="C135" s="141" t="s">
        <v>177</v>
      </c>
      <c r="D135" s="141" t="s">
        <v>135</v>
      </c>
      <c r="E135" s="142" t="s">
        <v>466</v>
      </c>
      <c r="F135" s="221" t="s">
        <v>467</v>
      </c>
      <c r="G135" s="221"/>
      <c r="H135" s="221"/>
      <c r="I135" s="221"/>
      <c r="J135" s="143" t="s">
        <v>189</v>
      </c>
      <c r="K135" s="144">
        <v>0.92</v>
      </c>
      <c r="L135" s="222"/>
      <c r="M135" s="222"/>
      <c r="N135" s="222">
        <f>ROUND(L135*K135,2)</f>
        <v>0</v>
      </c>
      <c r="O135" s="222"/>
      <c r="P135" s="222"/>
      <c r="Q135" s="222"/>
      <c r="R135" s="145"/>
      <c r="T135" s="146" t="s">
        <v>5</v>
      </c>
      <c r="U135" s="43" t="s">
        <v>35</v>
      </c>
      <c r="V135" s="147">
        <v>32.821</v>
      </c>
      <c r="W135" s="147">
        <f>V135*K135</f>
        <v>30.19532</v>
      </c>
      <c r="X135" s="147">
        <v>1.06017</v>
      </c>
      <c r="Y135" s="147">
        <f>X135*K135</f>
        <v>0.9753564000000001</v>
      </c>
      <c r="Z135" s="147">
        <v>0</v>
      </c>
      <c r="AA135" s="148">
        <f>Z135*K135</f>
        <v>0</v>
      </c>
      <c r="AR135" s="21" t="s">
        <v>139</v>
      </c>
      <c r="AT135" s="21" t="s">
        <v>135</v>
      </c>
      <c r="AU135" s="21" t="s">
        <v>101</v>
      </c>
      <c r="AY135" s="21" t="s">
        <v>134</v>
      </c>
      <c r="BE135" s="149">
        <f>IF(U135="základní",N135,0)</f>
        <v>0</v>
      </c>
      <c r="BF135" s="149">
        <f>IF(U135="snížená",N135,0)</f>
        <v>0</v>
      </c>
      <c r="BG135" s="149">
        <f>IF(U135="zákl. přenesená",N135,0)</f>
        <v>0</v>
      </c>
      <c r="BH135" s="149">
        <f>IF(U135="sníž. přenesená",N135,0)</f>
        <v>0</v>
      </c>
      <c r="BI135" s="149">
        <f>IF(U135="nulová",N135,0)</f>
        <v>0</v>
      </c>
      <c r="BJ135" s="21" t="s">
        <v>78</v>
      </c>
      <c r="BK135" s="149">
        <f>ROUND(L135*K135,2)</f>
        <v>0</v>
      </c>
      <c r="BL135" s="21" t="s">
        <v>139</v>
      </c>
      <c r="BM135" s="21" t="s">
        <v>468</v>
      </c>
    </row>
    <row r="136" spans="2:63" s="9" customFormat="1" ht="29.85" customHeight="1">
      <c r="B136" s="129"/>
      <c r="C136" s="130"/>
      <c r="D136" s="139" t="s">
        <v>118</v>
      </c>
      <c r="E136" s="139"/>
      <c r="F136" s="139"/>
      <c r="G136" s="139"/>
      <c r="H136" s="139"/>
      <c r="I136" s="139"/>
      <c r="J136" s="139"/>
      <c r="K136" s="139"/>
      <c r="L136" s="139"/>
      <c r="M136" s="139"/>
      <c r="N136" s="231">
        <f>BK136</f>
        <v>0</v>
      </c>
      <c r="O136" s="232"/>
      <c r="P136" s="232"/>
      <c r="Q136" s="232"/>
      <c r="R136" s="132"/>
      <c r="T136" s="133"/>
      <c r="U136" s="130"/>
      <c r="V136" s="130"/>
      <c r="W136" s="134">
        <f>W137</f>
        <v>35.339293999999995</v>
      </c>
      <c r="X136" s="130"/>
      <c r="Y136" s="134">
        <f>Y137</f>
        <v>0</v>
      </c>
      <c r="Z136" s="130"/>
      <c r="AA136" s="135">
        <f>AA137</f>
        <v>0</v>
      </c>
      <c r="AR136" s="136" t="s">
        <v>78</v>
      </c>
      <c r="AT136" s="137" t="s">
        <v>69</v>
      </c>
      <c r="AU136" s="137" t="s">
        <v>78</v>
      </c>
      <c r="AY136" s="136" t="s">
        <v>134</v>
      </c>
      <c r="BK136" s="138">
        <f>BK137</f>
        <v>0</v>
      </c>
    </row>
    <row r="137" spans="2:65" s="1" customFormat="1" ht="25.5" customHeight="1">
      <c r="B137" s="140"/>
      <c r="C137" s="141" t="s">
        <v>182</v>
      </c>
      <c r="D137" s="141" t="s">
        <v>135</v>
      </c>
      <c r="E137" s="142" t="s">
        <v>469</v>
      </c>
      <c r="F137" s="221" t="s">
        <v>470</v>
      </c>
      <c r="G137" s="221"/>
      <c r="H137" s="221"/>
      <c r="I137" s="221"/>
      <c r="J137" s="143" t="s">
        <v>189</v>
      </c>
      <c r="K137" s="144">
        <v>50.702</v>
      </c>
      <c r="L137" s="222"/>
      <c r="M137" s="222"/>
      <c r="N137" s="222">
        <f>ROUND(L137*K137,2)</f>
        <v>0</v>
      </c>
      <c r="O137" s="222"/>
      <c r="P137" s="222"/>
      <c r="Q137" s="222"/>
      <c r="R137" s="145"/>
      <c r="T137" s="146" t="s">
        <v>5</v>
      </c>
      <c r="U137" s="43" t="s">
        <v>35</v>
      </c>
      <c r="V137" s="147">
        <v>0.697</v>
      </c>
      <c r="W137" s="147">
        <f>V137*K137</f>
        <v>35.339293999999995</v>
      </c>
      <c r="X137" s="147">
        <v>0</v>
      </c>
      <c r="Y137" s="147">
        <f>X137*K137</f>
        <v>0</v>
      </c>
      <c r="Z137" s="147">
        <v>0</v>
      </c>
      <c r="AA137" s="148">
        <f>Z137*K137</f>
        <v>0</v>
      </c>
      <c r="AR137" s="21" t="s">
        <v>139</v>
      </c>
      <c r="AT137" s="21" t="s">
        <v>135</v>
      </c>
      <c r="AU137" s="21" t="s">
        <v>101</v>
      </c>
      <c r="AY137" s="21" t="s">
        <v>134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1" t="s">
        <v>78</v>
      </c>
      <c r="BK137" s="149">
        <f>ROUND(L137*K137,2)</f>
        <v>0</v>
      </c>
      <c r="BL137" s="21" t="s">
        <v>139</v>
      </c>
      <c r="BM137" s="21" t="s">
        <v>471</v>
      </c>
    </row>
    <row r="138" spans="2:63" s="9" customFormat="1" ht="37.35" customHeight="1">
      <c r="B138" s="129"/>
      <c r="C138" s="130"/>
      <c r="D138" s="131" t="s">
        <v>445</v>
      </c>
      <c r="E138" s="131"/>
      <c r="F138" s="131"/>
      <c r="G138" s="131"/>
      <c r="H138" s="131"/>
      <c r="I138" s="131"/>
      <c r="J138" s="131"/>
      <c r="K138" s="131"/>
      <c r="L138" s="131"/>
      <c r="M138" s="131"/>
      <c r="N138" s="257">
        <f>BK138</f>
        <v>0</v>
      </c>
      <c r="O138" s="258"/>
      <c r="P138" s="258"/>
      <c r="Q138" s="258"/>
      <c r="R138" s="132"/>
      <c r="T138" s="133"/>
      <c r="U138" s="130"/>
      <c r="V138" s="130"/>
      <c r="W138" s="134">
        <f>W139+W147+W154</f>
        <v>155.09000000000003</v>
      </c>
      <c r="X138" s="130"/>
      <c r="Y138" s="134">
        <f>Y139+Y147+Y154</f>
        <v>39.46776</v>
      </c>
      <c r="Z138" s="130"/>
      <c r="AA138" s="135">
        <f>AA139+AA147+AA154</f>
        <v>0</v>
      </c>
      <c r="AR138" s="136" t="s">
        <v>147</v>
      </c>
      <c r="AT138" s="137" t="s">
        <v>69</v>
      </c>
      <c r="AU138" s="137" t="s">
        <v>70</v>
      </c>
      <c r="AY138" s="136" t="s">
        <v>134</v>
      </c>
      <c r="BK138" s="138">
        <f>BK139+BK147+BK154</f>
        <v>0</v>
      </c>
    </row>
    <row r="139" spans="2:63" s="9" customFormat="1" ht="19.9" customHeight="1">
      <c r="B139" s="129"/>
      <c r="C139" s="130"/>
      <c r="D139" s="139" t="s">
        <v>446</v>
      </c>
      <c r="E139" s="139"/>
      <c r="F139" s="139"/>
      <c r="G139" s="139"/>
      <c r="H139" s="139"/>
      <c r="I139" s="139"/>
      <c r="J139" s="139"/>
      <c r="K139" s="139"/>
      <c r="L139" s="139"/>
      <c r="M139" s="139"/>
      <c r="N139" s="225">
        <f>BK139</f>
        <v>0</v>
      </c>
      <c r="O139" s="226"/>
      <c r="P139" s="226"/>
      <c r="Q139" s="226"/>
      <c r="R139" s="132"/>
      <c r="T139" s="133"/>
      <c r="U139" s="130"/>
      <c r="V139" s="130"/>
      <c r="W139" s="134">
        <f>SUM(W140:W146)</f>
        <v>92.46000000000001</v>
      </c>
      <c r="X139" s="130"/>
      <c r="Y139" s="134">
        <f>SUM(Y140:Y146)</f>
        <v>8.238</v>
      </c>
      <c r="Z139" s="130"/>
      <c r="AA139" s="135">
        <f>SUM(AA140:AA146)</f>
        <v>0</v>
      </c>
      <c r="AR139" s="136" t="s">
        <v>147</v>
      </c>
      <c r="AT139" s="137" t="s">
        <v>69</v>
      </c>
      <c r="AU139" s="137" t="s">
        <v>78</v>
      </c>
      <c r="AY139" s="136" t="s">
        <v>134</v>
      </c>
      <c r="BK139" s="138">
        <f>SUM(BK140:BK146)</f>
        <v>0</v>
      </c>
    </row>
    <row r="140" spans="2:65" s="1" customFormat="1" ht="16.5" customHeight="1">
      <c r="B140" s="140"/>
      <c r="C140" s="141" t="s">
        <v>186</v>
      </c>
      <c r="D140" s="141" t="s">
        <v>135</v>
      </c>
      <c r="E140" s="142" t="s">
        <v>472</v>
      </c>
      <c r="F140" s="221" t="s">
        <v>473</v>
      </c>
      <c r="G140" s="221"/>
      <c r="H140" s="221"/>
      <c r="I140" s="221"/>
      <c r="J140" s="143" t="s">
        <v>288</v>
      </c>
      <c r="K140" s="144">
        <v>1</v>
      </c>
      <c r="L140" s="222"/>
      <c r="M140" s="222"/>
      <c r="N140" s="222">
        <f aca="true" t="shared" si="0" ref="N140:N146">ROUND(L140*K140,2)</f>
        <v>0</v>
      </c>
      <c r="O140" s="222"/>
      <c r="P140" s="222"/>
      <c r="Q140" s="222"/>
      <c r="R140" s="145"/>
      <c r="T140" s="146" t="s">
        <v>5</v>
      </c>
      <c r="U140" s="43" t="s">
        <v>35</v>
      </c>
      <c r="V140" s="147">
        <v>0</v>
      </c>
      <c r="W140" s="147">
        <f aca="true" t="shared" si="1" ref="W140:W146">V140*K140</f>
        <v>0</v>
      </c>
      <c r="X140" s="147">
        <v>0</v>
      </c>
      <c r="Y140" s="147">
        <f aca="true" t="shared" si="2" ref="Y140:Y146">X140*K140</f>
        <v>0</v>
      </c>
      <c r="Z140" s="147">
        <v>0</v>
      </c>
      <c r="AA140" s="148">
        <f aca="true" t="shared" si="3" ref="AA140:AA146">Z140*K140</f>
        <v>0</v>
      </c>
      <c r="AR140" s="21" t="s">
        <v>474</v>
      </c>
      <c r="AT140" s="21" t="s">
        <v>135</v>
      </c>
      <c r="AU140" s="21" t="s">
        <v>101</v>
      </c>
      <c r="AY140" s="21" t="s">
        <v>134</v>
      </c>
      <c r="BE140" s="149">
        <f aca="true" t="shared" si="4" ref="BE140:BE146">IF(U140="základní",N140,0)</f>
        <v>0</v>
      </c>
      <c r="BF140" s="149">
        <f aca="true" t="shared" si="5" ref="BF140:BF146">IF(U140="snížená",N140,0)</f>
        <v>0</v>
      </c>
      <c r="BG140" s="149">
        <f aca="true" t="shared" si="6" ref="BG140:BG146">IF(U140="zákl. přenesená",N140,0)</f>
        <v>0</v>
      </c>
      <c r="BH140" s="149">
        <f aca="true" t="shared" si="7" ref="BH140:BH146">IF(U140="sníž. přenesená",N140,0)</f>
        <v>0</v>
      </c>
      <c r="BI140" s="149">
        <f aca="true" t="shared" si="8" ref="BI140:BI146">IF(U140="nulová",N140,0)</f>
        <v>0</v>
      </c>
      <c r="BJ140" s="21" t="s">
        <v>78</v>
      </c>
      <c r="BK140" s="149">
        <f aca="true" t="shared" si="9" ref="BK140:BK146">ROUND(L140*K140,2)</f>
        <v>0</v>
      </c>
      <c r="BL140" s="21" t="s">
        <v>474</v>
      </c>
      <c r="BM140" s="21" t="s">
        <v>475</v>
      </c>
    </row>
    <row r="141" spans="2:65" s="1" customFormat="1" ht="16.5" customHeight="1">
      <c r="B141" s="140"/>
      <c r="C141" s="141" t="s">
        <v>191</v>
      </c>
      <c r="D141" s="141" t="s">
        <v>135</v>
      </c>
      <c r="E141" s="142" t="s">
        <v>476</v>
      </c>
      <c r="F141" s="221" t="s">
        <v>477</v>
      </c>
      <c r="G141" s="221"/>
      <c r="H141" s="221"/>
      <c r="I141" s="221"/>
      <c r="J141" s="143" t="s">
        <v>288</v>
      </c>
      <c r="K141" s="144">
        <v>4</v>
      </c>
      <c r="L141" s="222"/>
      <c r="M141" s="222"/>
      <c r="N141" s="222">
        <f t="shared" si="0"/>
        <v>0</v>
      </c>
      <c r="O141" s="222"/>
      <c r="P141" s="222"/>
      <c r="Q141" s="222"/>
      <c r="R141" s="145"/>
      <c r="T141" s="146" t="s">
        <v>5</v>
      </c>
      <c r="U141" s="43" t="s">
        <v>35</v>
      </c>
      <c r="V141" s="147">
        <v>4.187</v>
      </c>
      <c r="W141" s="147">
        <f t="shared" si="1"/>
        <v>16.748</v>
      </c>
      <c r="X141" s="147">
        <v>0</v>
      </c>
      <c r="Y141" s="147">
        <f t="shared" si="2"/>
        <v>0</v>
      </c>
      <c r="Z141" s="147">
        <v>0</v>
      </c>
      <c r="AA141" s="148">
        <f t="shared" si="3"/>
        <v>0</v>
      </c>
      <c r="AR141" s="21" t="s">
        <v>474</v>
      </c>
      <c r="AT141" s="21" t="s">
        <v>135</v>
      </c>
      <c r="AU141" s="21" t="s">
        <v>101</v>
      </c>
      <c r="AY141" s="21" t="s">
        <v>134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21" t="s">
        <v>78</v>
      </c>
      <c r="BK141" s="149">
        <f t="shared" si="9"/>
        <v>0</v>
      </c>
      <c r="BL141" s="21" t="s">
        <v>474</v>
      </c>
      <c r="BM141" s="21" t="s">
        <v>478</v>
      </c>
    </row>
    <row r="142" spans="2:65" s="1" customFormat="1" ht="16.5" customHeight="1">
      <c r="B142" s="140"/>
      <c r="C142" s="173" t="s">
        <v>195</v>
      </c>
      <c r="D142" s="173" t="s">
        <v>211</v>
      </c>
      <c r="E142" s="174" t="s">
        <v>479</v>
      </c>
      <c r="F142" s="229" t="s">
        <v>480</v>
      </c>
      <c r="G142" s="229"/>
      <c r="H142" s="229"/>
      <c r="I142" s="229"/>
      <c r="J142" s="175" t="s">
        <v>288</v>
      </c>
      <c r="K142" s="176">
        <v>4</v>
      </c>
      <c r="L142" s="230"/>
      <c r="M142" s="230"/>
      <c r="N142" s="230">
        <f t="shared" si="0"/>
        <v>0</v>
      </c>
      <c r="O142" s="222"/>
      <c r="P142" s="222"/>
      <c r="Q142" s="222"/>
      <c r="R142" s="145"/>
      <c r="T142" s="146" t="s">
        <v>5</v>
      </c>
      <c r="U142" s="43" t="s">
        <v>35</v>
      </c>
      <c r="V142" s="147">
        <v>0</v>
      </c>
      <c r="W142" s="147">
        <f t="shared" si="1"/>
        <v>0</v>
      </c>
      <c r="X142" s="147">
        <v>1.8</v>
      </c>
      <c r="Y142" s="147">
        <f t="shared" si="2"/>
        <v>7.2</v>
      </c>
      <c r="Z142" s="147">
        <v>0</v>
      </c>
      <c r="AA142" s="148">
        <f t="shared" si="3"/>
        <v>0</v>
      </c>
      <c r="AR142" s="21" t="s">
        <v>481</v>
      </c>
      <c r="AT142" s="21" t="s">
        <v>211</v>
      </c>
      <c r="AU142" s="21" t="s">
        <v>101</v>
      </c>
      <c r="AY142" s="21" t="s">
        <v>134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21" t="s">
        <v>78</v>
      </c>
      <c r="BK142" s="149">
        <f t="shared" si="9"/>
        <v>0</v>
      </c>
      <c r="BL142" s="21" t="s">
        <v>474</v>
      </c>
      <c r="BM142" s="21" t="s">
        <v>482</v>
      </c>
    </row>
    <row r="143" spans="2:65" s="1" customFormat="1" ht="16.5" customHeight="1">
      <c r="B143" s="140"/>
      <c r="C143" s="141" t="s">
        <v>201</v>
      </c>
      <c r="D143" s="141" t="s">
        <v>135</v>
      </c>
      <c r="E143" s="142" t="s">
        <v>483</v>
      </c>
      <c r="F143" s="221" t="s">
        <v>484</v>
      </c>
      <c r="G143" s="221"/>
      <c r="H143" s="221"/>
      <c r="I143" s="221"/>
      <c r="J143" s="143" t="s">
        <v>224</v>
      </c>
      <c r="K143" s="144">
        <v>400</v>
      </c>
      <c r="L143" s="222"/>
      <c r="M143" s="222"/>
      <c r="N143" s="222">
        <f t="shared" si="0"/>
        <v>0</v>
      </c>
      <c r="O143" s="222"/>
      <c r="P143" s="222"/>
      <c r="Q143" s="222"/>
      <c r="R143" s="145"/>
      <c r="T143" s="146" t="s">
        <v>5</v>
      </c>
      <c r="U143" s="43" t="s">
        <v>35</v>
      </c>
      <c r="V143" s="147">
        <v>0.18</v>
      </c>
      <c r="W143" s="147">
        <f t="shared" si="1"/>
        <v>72</v>
      </c>
      <c r="X143" s="147">
        <v>0</v>
      </c>
      <c r="Y143" s="147">
        <f t="shared" si="2"/>
        <v>0</v>
      </c>
      <c r="Z143" s="147">
        <v>0</v>
      </c>
      <c r="AA143" s="148">
        <f t="shared" si="3"/>
        <v>0</v>
      </c>
      <c r="AR143" s="21" t="s">
        <v>474</v>
      </c>
      <c r="AT143" s="21" t="s">
        <v>135</v>
      </c>
      <c r="AU143" s="21" t="s">
        <v>101</v>
      </c>
      <c r="AY143" s="21" t="s">
        <v>134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21" t="s">
        <v>78</v>
      </c>
      <c r="BK143" s="149">
        <f t="shared" si="9"/>
        <v>0</v>
      </c>
      <c r="BL143" s="21" t="s">
        <v>474</v>
      </c>
      <c r="BM143" s="21" t="s">
        <v>485</v>
      </c>
    </row>
    <row r="144" spans="2:65" s="1" customFormat="1" ht="16.5" customHeight="1">
      <c r="B144" s="140"/>
      <c r="C144" s="173" t="s">
        <v>11</v>
      </c>
      <c r="D144" s="173" t="s">
        <v>211</v>
      </c>
      <c r="E144" s="174" t="s">
        <v>486</v>
      </c>
      <c r="F144" s="229" t="s">
        <v>487</v>
      </c>
      <c r="G144" s="229"/>
      <c r="H144" s="229"/>
      <c r="I144" s="229"/>
      <c r="J144" s="175" t="s">
        <v>224</v>
      </c>
      <c r="K144" s="176">
        <v>400</v>
      </c>
      <c r="L144" s="230"/>
      <c r="M144" s="230"/>
      <c r="N144" s="230">
        <f t="shared" si="0"/>
        <v>0</v>
      </c>
      <c r="O144" s="222"/>
      <c r="P144" s="222"/>
      <c r="Q144" s="222"/>
      <c r="R144" s="145"/>
      <c r="T144" s="146" t="s">
        <v>5</v>
      </c>
      <c r="U144" s="43" t="s">
        <v>35</v>
      </c>
      <c r="V144" s="147">
        <v>0</v>
      </c>
      <c r="W144" s="147">
        <f t="shared" si="1"/>
        <v>0</v>
      </c>
      <c r="X144" s="147">
        <v>0.00229</v>
      </c>
      <c r="Y144" s="147">
        <f t="shared" si="2"/>
        <v>0.9159999999999999</v>
      </c>
      <c r="Z144" s="147">
        <v>0</v>
      </c>
      <c r="AA144" s="148">
        <f t="shared" si="3"/>
        <v>0</v>
      </c>
      <c r="AR144" s="21" t="s">
        <v>488</v>
      </c>
      <c r="AT144" s="21" t="s">
        <v>211</v>
      </c>
      <c r="AU144" s="21" t="s">
        <v>101</v>
      </c>
      <c r="AY144" s="21" t="s">
        <v>134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21" t="s">
        <v>78</v>
      </c>
      <c r="BK144" s="149">
        <f t="shared" si="9"/>
        <v>0</v>
      </c>
      <c r="BL144" s="21" t="s">
        <v>488</v>
      </c>
      <c r="BM144" s="21" t="s">
        <v>489</v>
      </c>
    </row>
    <row r="145" spans="2:65" s="1" customFormat="1" ht="25.5" customHeight="1">
      <c r="B145" s="140"/>
      <c r="C145" s="141" t="s">
        <v>210</v>
      </c>
      <c r="D145" s="141" t="s">
        <v>135</v>
      </c>
      <c r="E145" s="142" t="s">
        <v>490</v>
      </c>
      <c r="F145" s="221" t="s">
        <v>491</v>
      </c>
      <c r="G145" s="221"/>
      <c r="H145" s="221"/>
      <c r="I145" s="221"/>
      <c r="J145" s="143" t="s">
        <v>288</v>
      </c>
      <c r="K145" s="144">
        <v>4</v>
      </c>
      <c r="L145" s="222"/>
      <c r="M145" s="222"/>
      <c r="N145" s="222">
        <f t="shared" si="0"/>
        <v>0</v>
      </c>
      <c r="O145" s="222"/>
      <c r="P145" s="222"/>
      <c r="Q145" s="222"/>
      <c r="R145" s="145"/>
      <c r="T145" s="146" t="s">
        <v>5</v>
      </c>
      <c r="U145" s="43" t="s">
        <v>35</v>
      </c>
      <c r="V145" s="147">
        <v>0.928</v>
      </c>
      <c r="W145" s="147">
        <f t="shared" si="1"/>
        <v>3.712</v>
      </c>
      <c r="X145" s="147">
        <v>0</v>
      </c>
      <c r="Y145" s="147">
        <f t="shared" si="2"/>
        <v>0</v>
      </c>
      <c r="Z145" s="147">
        <v>0</v>
      </c>
      <c r="AA145" s="148">
        <f t="shared" si="3"/>
        <v>0</v>
      </c>
      <c r="AR145" s="21" t="s">
        <v>210</v>
      </c>
      <c r="AT145" s="21" t="s">
        <v>135</v>
      </c>
      <c r="AU145" s="21" t="s">
        <v>101</v>
      </c>
      <c r="AY145" s="21" t="s">
        <v>134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21" t="s">
        <v>78</v>
      </c>
      <c r="BK145" s="149">
        <f t="shared" si="9"/>
        <v>0</v>
      </c>
      <c r="BL145" s="21" t="s">
        <v>210</v>
      </c>
      <c r="BM145" s="21" t="s">
        <v>492</v>
      </c>
    </row>
    <row r="146" spans="2:65" s="1" customFormat="1" ht="25.5" customHeight="1">
      <c r="B146" s="140"/>
      <c r="C146" s="173" t="s">
        <v>216</v>
      </c>
      <c r="D146" s="173" t="s">
        <v>211</v>
      </c>
      <c r="E146" s="174" t="s">
        <v>493</v>
      </c>
      <c r="F146" s="229" t="s">
        <v>494</v>
      </c>
      <c r="G146" s="229"/>
      <c r="H146" s="229"/>
      <c r="I146" s="229"/>
      <c r="J146" s="175" t="s">
        <v>288</v>
      </c>
      <c r="K146" s="176">
        <v>4</v>
      </c>
      <c r="L146" s="230"/>
      <c r="M146" s="230"/>
      <c r="N146" s="230">
        <f t="shared" si="0"/>
        <v>0</v>
      </c>
      <c r="O146" s="222"/>
      <c r="P146" s="222"/>
      <c r="Q146" s="222"/>
      <c r="R146" s="145"/>
      <c r="T146" s="146" t="s">
        <v>5</v>
      </c>
      <c r="U146" s="43" t="s">
        <v>35</v>
      </c>
      <c r="V146" s="147">
        <v>0</v>
      </c>
      <c r="W146" s="147">
        <f t="shared" si="1"/>
        <v>0</v>
      </c>
      <c r="X146" s="147">
        <v>0.0305</v>
      </c>
      <c r="Y146" s="147">
        <f t="shared" si="2"/>
        <v>0.122</v>
      </c>
      <c r="Z146" s="147">
        <v>0</v>
      </c>
      <c r="AA146" s="148">
        <f t="shared" si="3"/>
        <v>0</v>
      </c>
      <c r="AR146" s="21" t="s">
        <v>290</v>
      </c>
      <c r="AT146" s="21" t="s">
        <v>211</v>
      </c>
      <c r="AU146" s="21" t="s">
        <v>101</v>
      </c>
      <c r="AY146" s="21" t="s">
        <v>134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21" t="s">
        <v>78</v>
      </c>
      <c r="BK146" s="149">
        <f t="shared" si="9"/>
        <v>0</v>
      </c>
      <c r="BL146" s="21" t="s">
        <v>210</v>
      </c>
      <c r="BM146" s="21" t="s">
        <v>495</v>
      </c>
    </row>
    <row r="147" spans="2:63" s="9" customFormat="1" ht="29.85" customHeight="1">
      <c r="B147" s="129"/>
      <c r="C147" s="130"/>
      <c r="D147" s="139" t="s">
        <v>447</v>
      </c>
      <c r="E147" s="139"/>
      <c r="F147" s="139"/>
      <c r="G147" s="139"/>
      <c r="H147" s="139"/>
      <c r="I147" s="139"/>
      <c r="J147" s="139"/>
      <c r="K147" s="139"/>
      <c r="L147" s="139"/>
      <c r="M147" s="139"/>
      <c r="N147" s="231">
        <f>BK147</f>
        <v>0</v>
      </c>
      <c r="O147" s="232"/>
      <c r="P147" s="232"/>
      <c r="Q147" s="232"/>
      <c r="R147" s="132"/>
      <c r="T147" s="133"/>
      <c r="U147" s="130"/>
      <c r="V147" s="130"/>
      <c r="W147" s="134">
        <f>SUM(W148:W153)</f>
        <v>62.27</v>
      </c>
      <c r="X147" s="130"/>
      <c r="Y147" s="134">
        <f>SUM(Y148:Y153)</f>
        <v>31.229760000000002</v>
      </c>
      <c r="Z147" s="130"/>
      <c r="AA147" s="135">
        <f>SUM(AA148:AA153)</f>
        <v>0</v>
      </c>
      <c r="AR147" s="136" t="s">
        <v>147</v>
      </c>
      <c r="AT147" s="137" t="s">
        <v>69</v>
      </c>
      <c r="AU147" s="137" t="s">
        <v>78</v>
      </c>
      <c r="AY147" s="136" t="s">
        <v>134</v>
      </c>
      <c r="BK147" s="138">
        <f>SUM(BK148:BK153)</f>
        <v>0</v>
      </c>
    </row>
    <row r="148" spans="2:65" s="1" customFormat="1" ht="25.5" customHeight="1">
      <c r="B148" s="140"/>
      <c r="C148" s="141" t="s">
        <v>221</v>
      </c>
      <c r="D148" s="141" t="s">
        <v>135</v>
      </c>
      <c r="E148" s="142" t="s">
        <v>496</v>
      </c>
      <c r="F148" s="221" t="s">
        <v>497</v>
      </c>
      <c r="G148" s="221"/>
      <c r="H148" s="221"/>
      <c r="I148" s="221"/>
      <c r="J148" s="143" t="s">
        <v>498</v>
      </c>
      <c r="K148" s="144">
        <v>0.2</v>
      </c>
      <c r="L148" s="222"/>
      <c r="M148" s="222"/>
      <c r="N148" s="222">
        <f>ROUND(L148*K148,2)</f>
        <v>0</v>
      </c>
      <c r="O148" s="222"/>
      <c r="P148" s="222"/>
      <c r="Q148" s="222"/>
      <c r="R148" s="145"/>
      <c r="T148" s="146" t="s">
        <v>5</v>
      </c>
      <c r="U148" s="43" t="s">
        <v>35</v>
      </c>
      <c r="V148" s="147">
        <v>4.1</v>
      </c>
      <c r="W148" s="147">
        <f>V148*K148</f>
        <v>0.82</v>
      </c>
      <c r="X148" s="147">
        <v>0.0088</v>
      </c>
      <c r="Y148" s="147">
        <f>X148*K148</f>
        <v>0.0017600000000000003</v>
      </c>
      <c r="Z148" s="147">
        <v>0</v>
      </c>
      <c r="AA148" s="148">
        <f>Z148*K148</f>
        <v>0</v>
      </c>
      <c r="AR148" s="21" t="s">
        <v>474</v>
      </c>
      <c r="AT148" s="21" t="s">
        <v>135</v>
      </c>
      <c r="AU148" s="21" t="s">
        <v>101</v>
      </c>
      <c r="AY148" s="21" t="s">
        <v>134</v>
      </c>
      <c r="BE148" s="149">
        <f>IF(U148="základní",N148,0)</f>
        <v>0</v>
      </c>
      <c r="BF148" s="149">
        <f>IF(U148="snížená",N148,0)</f>
        <v>0</v>
      </c>
      <c r="BG148" s="149">
        <f>IF(U148="zákl. přenesená",N148,0)</f>
        <v>0</v>
      </c>
      <c r="BH148" s="149">
        <f>IF(U148="sníž. přenesená",N148,0)</f>
        <v>0</v>
      </c>
      <c r="BI148" s="149">
        <f>IF(U148="nulová",N148,0)</f>
        <v>0</v>
      </c>
      <c r="BJ148" s="21" t="s">
        <v>78</v>
      </c>
      <c r="BK148" s="149">
        <f>ROUND(L148*K148,2)</f>
        <v>0</v>
      </c>
      <c r="BL148" s="21" t="s">
        <v>474</v>
      </c>
      <c r="BM148" s="21" t="s">
        <v>499</v>
      </c>
    </row>
    <row r="149" spans="2:65" s="1" customFormat="1" ht="38.25" customHeight="1">
      <c r="B149" s="140"/>
      <c r="C149" s="141" t="s">
        <v>227</v>
      </c>
      <c r="D149" s="141" t="s">
        <v>135</v>
      </c>
      <c r="E149" s="142" t="s">
        <v>500</v>
      </c>
      <c r="F149" s="221" t="s">
        <v>501</v>
      </c>
      <c r="G149" s="221"/>
      <c r="H149" s="221"/>
      <c r="I149" s="221"/>
      <c r="J149" s="143" t="s">
        <v>224</v>
      </c>
      <c r="K149" s="144">
        <v>200</v>
      </c>
      <c r="L149" s="222"/>
      <c r="M149" s="222"/>
      <c r="N149" s="222">
        <f>ROUND(L149*K149,2)</f>
        <v>0</v>
      </c>
      <c r="O149" s="222"/>
      <c r="P149" s="222"/>
      <c r="Q149" s="222"/>
      <c r="R149" s="145"/>
      <c r="T149" s="146" t="s">
        <v>5</v>
      </c>
      <c r="U149" s="43" t="s">
        <v>35</v>
      </c>
      <c r="V149" s="147">
        <v>0.17</v>
      </c>
      <c r="W149" s="147">
        <f>V149*K149</f>
        <v>34</v>
      </c>
      <c r="X149" s="147">
        <v>0</v>
      </c>
      <c r="Y149" s="147">
        <f>X149*K149</f>
        <v>0</v>
      </c>
      <c r="Z149" s="147">
        <v>0</v>
      </c>
      <c r="AA149" s="148">
        <f>Z149*K149</f>
        <v>0</v>
      </c>
      <c r="AR149" s="21" t="s">
        <v>474</v>
      </c>
      <c r="AT149" s="21" t="s">
        <v>135</v>
      </c>
      <c r="AU149" s="21" t="s">
        <v>101</v>
      </c>
      <c r="AY149" s="21" t="s">
        <v>134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1" t="s">
        <v>78</v>
      </c>
      <c r="BK149" s="149">
        <f>ROUND(L149*K149,2)</f>
        <v>0</v>
      </c>
      <c r="BL149" s="21" t="s">
        <v>474</v>
      </c>
      <c r="BM149" s="21" t="s">
        <v>502</v>
      </c>
    </row>
    <row r="150" spans="2:65" s="1" customFormat="1" ht="38.25" customHeight="1">
      <c r="B150" s="140"/>
      <c r="C150" s="141" t="s">
        <v>237</v>
      </c>
      <c r="D150" s="141" t="s">
        <v>135</v>
      </c>
      <c r="E150" s="142" t="s">
        <v>503</v>
      </c>
      <c r="F150" s="221" t="s">
        <v>504</v>
      </c>
      <c r="G150" s="221"/>
      <c r="H150" s="221"/>
      <c r="I150" s="221"/>
      <c r="J150" s="143" t="s">
        <v>224</v>
      </c>
      <c r="K150" s="144">
        <v>200</v>
      </c>
      <c r="L150" s="222"/>
      <c r="M150" s="222"/>
      <c r="N150" s="222">
        <f>ROUND(L150*K150,2)</f>
        <v>0</v>
      </c>
      <c r="O150" s="222"/>
      <c r="P150" s="222"/>
      <c r="Q150" s="222"/>
      <c r="R150" s="145"/>
      <c r="T150" s="146" t="s">
        <v>5</v>
      </c>
      <c r="U150" s="43" t="s">
        <v>35</v>
      </c>
      <c r="V150" s="147">
        <v>0.073</v>
      </c>
      <c r="W150" s="147">
        <f>V150*K150</f>
        <v>14.6</v>
      </c>
      <c r="X150" s="147">
        <v>0.15614</v>
      </c>
      <c r="Y150" s="147">
        <f>X150*K150</f>
        <v>31.228</v>
      </c>
      <c r="Z150" s="147">
        <v>0</v>
      </c>
      <c r="AA150" s="148">
        <f>Z150*K150</f>
        <v>0</v>
      </c>
      <c r="AR150" s="21" t="s">
        <v>474</v>
      </c>
      <c r="AT150" s="21" t="s">
        <v>135</v>
      </c>
      <c r="AU150" s="21" t="s">
        <v>101</v>
      </c>
      <c r="AY150" s="21" t="s">
        <v>134</v>
      </c>
      <c r="BE150" s="149">
        <f>IF(U150="základní",N150,0)</f>
        <v>0</v>
      </c>
      <c r="BF150" s="149">
        <f>IF(U150="snížená",N150,0)</f>
        <v>0</v>
      </c>
      <c r="BG150" s="149">
        <f>IF(U150="zákl. přenesená",N150,0)</f>
        <v>0</v>
      </c>
      <c r="BH150" s="149">
        <f>IF(U150="sníž. přenesená",N150,0)</f>
        <v>0</v>
      </c>
      <c r="BI150" s="149">
        <f>IF(U150="nulová",N150,0)</f>
        <v>0</v>
      </c>
      <c r="BJ150" s="21" t="s">
        <v>78</v>
      </c>
      <c r="BK150" s="149">
        <f>ROUND(L150*K150,2)</f>
        <v>0</v>
      </c>
      <c r="BL150" s="21" t="s">
        <v>474</v>
      </c>
      <c r="BM150" s="21" t="s">
        <v>505</v>
      </c>
    </row>
    <row r="151" spans="2:65" s="1" customFormat="1" ht="25.5" customHeight="1">
      <c r="B151" s="140"/>
      <c r="C151" s="141" t="s">
        <v>10</v>
      </c>
      <c r="D151" s="141" t="s">
        <v>135</v>
      </c>
      <c r="E151" s="142" t="s">
        <v>506</v>
      </c>
      <c r="F151" s="221" t="s">
        <v>507</v>
      </c>
      <c r="G151" s="221"/>
      <c r="H151" s="221"/>
      <c r="I151" s="221"/>
      <c r="J151" s="143" t="s">
        <v>138</v>
      </c>
      <c r="K151" s="144">
        <v>50</v>
      </c>
      <c r="L151" s="222"/>
      <c r="M151" s="222"/>
      <c r="N151" s="222">
        <f>ROUND(L151*K151,2)</f>
        <v>0</v>
      </c>
      <c r="O151" s="222"/>
      <c r="P151" s="222"/>
      <c r="Q151" s="222"/>
      <c r="R151" s="145"/>
      <c r="T151" s="146" t="s">
        <v>5</v>
      </c>
      <c r="U151" s="43" t="s">
        <v>35</v>
      </c>
      <c r="V151" s="147">
        <v>0.257</v>
      </c>
      <c r="W151" s="147">
        <f>V151*K151</f>
        <v>12.85</v>
      </c>
      <c r="X151" s="147">
        <v>0</v>
      </c>
      <c r="Y151" s="147">
        <f>X151*K151</f>
        <v>0</v>
      </c>
      <c r="Z151" s="147">
        <v>0</v>
      </c>
      <c r="AA151" s="148">
        <f>Z151*K151</f>
        <v>0</v>
      </c>
      <c r="AR151" s="21" t="s">
        <v>474</v>
      </c>
      <c r="AT151" s="21" t="s">
        <v>135</v>
      </c>
      <c r="AU151" s="21" t="s">
        <v>101</v>
      </c>
      <c r="AY151" s="21" t="s">
        <v>134</v>
      </c>
      <c r="BE151" s="149">
        <f>IF(U151="základní",N151,0)</f>
        <v>0</v>
      </c>
      <c r="BF151" s="149">
        <f>IF(U151="snížená",N151,0)</f>
        <v>0</v>
      </c>
      <c r="BG151" s="149">
        <f>IF(U151="zákl. přenesená",N151,0)</f>
        <v>0</v>
      </c>
      <c r="BH151" s="149">
        <f>IF(U151="sníž. přenesená",N151,0)</f>
        <v>0</v>
      </c>
      <c r="BI151" s="149">
        <f>IF(U151="nulová",N151,0)</f>
        <v>0</v>
      </c>
      <c r="BJ151" s="21" t="s">
        <v>78</v>
      </c>
      <c r="BK151" s="149">
        <f>ROUND(L151*K151,2)</f>
        <v>0</v>
      </c>
      <c r="BL151" s="21" t="s">
        <v>474</v>
      </c>
      <c r="BM151" s="21" t="s">
        <v>508</v>
      </c>
    </row>
    <row r="152" spans="2:51" s="10" customFormat="1" ht="16.5" customHeight="1">
      <c r="B152" s="150"/>
      <c r="C152" s="151"/>
      <c r="D152" s="151"/>
      <c r="E152" s="152" t="s">
        <v>5</v>
      </c>
      <c r="F152" s="223" t="s">
        <v>509</v>
      </c>
      <c r="G152" s="224"/>
      <c r="H152" s="224"/>
      <c r="I152" s="224"/>
      <c r="J152" s="151"/>
      <c r="K152" s="153">
        <v>50</v>
      </c>
      <c r="L152" s="151"/>
      <c r="M152" s="151"/>
      <c r="N152" s="151"/>
      <c r="O152" s="151"/>
      <c r="P152" s="151"/>
      <c r="Q152" s="151"/>
      <c r="R152" s="154"/>
      <c r="T152" s="155"/>
      <c r="U152" s="151"/>
      <c r="V152" s="151"/>
      <c r="W152" s="151"/>
      <c r="X152" s="151"/>
      <c r="Y152" s="151"/>
      <c r="Z152" s="151"/>
      <c r="AA152" s="156"/>
      <c r="AT152" s="157" t="s">
        <v>142</v>
      </c>
      <c r="AU152" s="157" t="s">
        <v>101</v>
      </c>
      <c r="AV152" s="10" t="s">
        <v>101</v>
      </c>
      <c r="AW152" s="10" t="s">
        <v>28</v>
      </c>
      <c r="AX152" s="10" t="s">
        <v>70</v>
      </c>
      <c r="AY152" s="157" t="s">
        <v>134</v>
      </c>
    </row>
    <row r="153" spans="2:51" s="11" customFormat="1" ht="16.5" customHeight="1">
      <c r="B153" s="158"/>
      <c r="C153" s="159"/>
      <c r="D153" s="159"/>
      <c r="E153" s="160" t="s">
        <v>5</v>
      </c>
      <c r="F153" s="217" t="s">
        <v>143</v>
      </c>
      <c r="G153" s="218"/>
      <c r="H153" s="218"/>
      <c r="I153" s="218"/>
      <c r="J153" s="159"/>
      <c r="K153" s="161">
        <v>50</v>
      </c>
      <c r="L153" s="159"/>
      <c r="M153" s="159"/>
      <c r="N153" s="159"/>
      <c r="O153" s="159"/>
      <c r="P153" s="159"/>
      <c r="Q153" s="159"/>
      <c r="R153" s="162"/>
      <c r="T153" s="163"/>
      <c r="U153" s="159"/>
      <c r="V153" s="159"/>
      <c r="W153" s="159"/>
      <c r="X153" s="159"/>
      <c r="Y153" s="159"/>
      <c r="Z153" s="159"/>
      <c r="AA153" s="164"/>
      <c r="AT153" s="165" t="s">
        <v>142</v>
      </c>
      <c r="AU153" s="165" t="s">
        <v>101</v>
      </c>
      <c r="AV153" s="11" t="s">
        <v>139</v>
      </c>
      <c r="AW153" s="11" t="s">
        <v>28</v>
      </c>
      <c r="AX153" s="11" t="s">
        <v>78</v>
      </c>
      <c r="AY153" s="165" t="s">
        <v>134</v>
      </c>
    </row>
    <row r="154" spans="2:63" s="9" customFormat="1" ht="29.85" customHeight="1">
      <c r="B154" s="129"/>
      <c r="C154" s="130"/>
      <c r="D154" s="139" t="s">
        <v>448</v>
      </c>
      <c r="E154" s="139"/>
      <c r="F154" s="139"/>
      <c r="G154" s="139"/>
      <c r="H154" s="139"/>
      <c r="I154" s="139"/>
      <c r="J154" s="139"/>
      <c r="K154" s="139"/>
      <c r="L154" s="139"/>
      <c r="M154" s="139"/>
      <c r="N154" s="225">
        <f>BK154</f>
        <v>0</v>
      </c>
      <c r="O154" s="226"/>
      <c r="P154" s="226"/>
      <c r="Q154" s="226"/>
      <c r="R154" s="132"/>
      <c r="T154" s="133"/>
      <c r="U154" s="130"/>
      <c r="V154" s="130"/>
      <c r="W154" s="134">
        <f>W155</f>
        <v>0.36</v>
      </c>
      <c r="X154" s="130"/>
      <c r="Y154" s="134">
        <f>Y155</f>
        <v>0</v>
      </c>
      <c r="Z154" s="130"/>
      <c r="AA154" s="135">
        <f>AA155</f>
        <v>0</v>
      </c>
      <c r="AR154" s="136" t="s">
        <v>147</v>
      </c>
      <c r="AT154" s="137" t="s">
        <v>69</v>
      </c>
      <c r="AU154" s="137" t="s">
        <v>78</v>
      </c>
      <c r="AY154" s="136" t="s">
        <v>134</v>
      </c>
      <c r="BK154" s="138">
        <f>BK155</f>
        <v>0</v>
      </c>
    </row>
    <row r="155" spans="2:65" s="1" customFormat="1" ht="16.5" customHeight="1">
      <c r="B155" s="140"/>
      <c r="C155" s="141" t="s">
        <v>246</v>
      </c>
      <c r="D155" s="141" t="s">
        <v>135</v>
      </c>
      <c r="E155" s="142" t="s">
        <v>510</v>
      </c>
      <c r="F155" s="221" t="s">
        <v>511</v>
      </c>
      <c r="G155" s="221"/>
      <c r="H155" s="221"/>
      <c r="I155" s="221"/>
      <c r="J155" s="143" t="s">
        <v>288</v>
      </c>
      <c r="K155" s="144">
        <v>1</v>
      </c>
      <c r="L155" s="222"/>
      <c r="M155" s="222"/>
      <c r="N155" s="222">
        <f>ROUND(L155*K155,2)</f>
        <v>0</v>
      </c>
      <c r="O155" s="222"/>
      <c r="P155" s="222"/>
      <c r="Q155" s="222"/>
      <c r="R155" s="145"/>
      <c r="T155" s="146" t="s">
        <v>5</v>
      </c>
      <c r="U155" s="177" t="s">
        <v>35</v>
      </c>
      <c r="V155" s="178">
        <v>0.36</v>
      </c>
      <c r="W155" s="178">
        <f>V155*K155</f>
        <v>0.36</v>
      </c>
      <c r="X155" s="178">
        <v>0</v>
      </c>
      <c r="Y155" s="178">
        <f>X155*K155</f>
        <v>0</v>
      </c>
      <c r="Z155" s="178">
        <v>0</v>
      </c>
      <c r="AA155" s="179">
        <f>Z155*K155</f>
        <v>0</v>
      </c>
      <c r="AR155" s="21" t="s">
        <v>474</v>
      </c>
      <c r="AT155" s="21" t="s">
        <v>135</v>
      </c>
      <c r="AU155" s="21" t="s">
        <v>101</v>
      </c>
      <c r="AY155" s="21" t="s">
        <v>134</v>
      </c>
      <c r="BE155" s="149">
        <f>IF(U155="základní",N155,0)</f>
        <v>0</v>
      </c>
      <c r="BF155" s="149">
        <f>IF(U155="snížená",N155,0)</f>
        <v>0</v>
      </c>
      <c r="BG155" s="149">
        <f>IF(U155="zákl. přenesená",N155,0)</f>
        <v>0</v>
      </c>
      <c r="BH155" s="149">
        <f>IF(U155="sníž. přenesená",N155,0)</f>
        <v>0</v>
      </c>
      <c r="BI155" s="149">
        <f>IF(U155="nulová",N155,0)</f>
        <v>0</v>
      </c>
      <c r="BJ155" s="21" t="s">
        <v>78</v>
      </c>
      <c r="BK155" s="149">
        <f>ROUND(L155*K155,2)</f>
        <v>0</v>
      </c>
      <c r="BL155" s="21" t="s">
        <v>474</v>
      </c>
      <c r="BM155" s="21" t="s">
        <v>512</v>
      </c>
    </row>
    <row r="156" spans="2:18" s="1" customFormat="1" ht="6.95" customHeight="1">
      <c r="B156" s="58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60"/>
    </row>
  </sheetData>
  <mergeCells count="141">
    <mergeCell ref="L150:M150"/>
    <mergeCell ref="L151:M151"/>
    <mergeCell ref="L155:M155"/>
    <mergeCell ref="N155:Q155"/>
    <mergeCell ref="N147:Q147"/>
    <mergeCell ref="N154:Q154"/>
    <mergeCell ref="F140:I140"/>
    <mergeCell ref="F141:I141"/>
    <mergeCell ref="L140:M140"/>
    <mergeCell ref="N140:Q140"/>
    <mergeCell ref="L141:M141"/>
    <mergeCell ref="N141:Q141"/>
    <mergeCell ref="N142:Q142"/>
    <mergeCell ref="N143:Q143"/>
    <mergeCell ref="N144:Q144"/>
    <mergeCell ref="N145:Q145"/>
    <mergeCell ref="N146:Q146"/>
    <mergeCell ref="N148:Q148"/>
    <mergeCell ref="N149:Q149"/>
    <mergeCell ref="N150:Q150"/>
    <mergeCell ref="N151:Q151"/>
    <mergeCell ref="F152:I152"/>
    <mergeCell ref="F153:I153"/>
    <mergeCell ref="F155:I155"/>
    <mergeCell ref="N138:Q138"/>
    <mergeCell ref="N139:Q139"/>
    <mergeCell ref="L148:M148"/>
    <mergeCell ref="L142:M142"/>
    <mergeCell ref="L143:M143"/>
    <mergeCell ref="L144:M144"/>
    <mergeCell ref="L145:M145"/>
    <mergeCell ref="L146:M146"/>
    <mergeCell ref="L149:M149"/>
    <mergeCell ref="F132:I132"/>
    <mergeCell ref="F135:I135"/>
    <mergeCell ref="F133:I133"/>
    <mergeCell ref="F134:I134"/>
    <mergeCell ref="L134:M134"/>
    <mergeCell ref="N134:Q134"/>
    <mergeCell ref="L135:M135"/>
    <mergeCell ref="N135:Q135"/>
    <mergeCell ref="F137:I137"/>
    <mergeCell ref="L137:M137"/>
    <mergeCell ref="N137:Q137"/>
    <mergeCell ref="N136:Q136"/>
    <mergeCell ref="L126:M126"/>
    <mergeCell ref="N126:Q126"/>
    <mergeCell ref="F126:I126"/>
    <mergeCell ref="F129:I129"/>
    <mergeCell ref="F128:I128"/>
    <mergeCell ref="L128:M128"/>
    <mergeCell ref="N128:Q128"/>
    <mergeCell ref="F130:I130"/>
    <mergeCell ref="F131:I131"/>
    <mergeCell ref="L131:M131"/>
    <mergeCell ref="N131:Q131"/>
    <mergeCell ref="N127:Q127"/>
    <mergeCell ref="F122:I122"/>
    <mergeCell ref="F125:I125"/>
    <mergeCell ref="F123:I123"/>
    <mergeCell ref="L123:M123"/>
    <mergeCell ref="N123:Q123"/>
    <mergeCell ref="F124:I124"/>
    <mergeCell ref="L124:M124"/>
    <mergeCell ref="N124:Q124"/>
    <mergeCell ref="L125:M125"/>
    <mergeCell ref="N125:Q125"/>
    <mergeCell ref="F120:I120"/>
    <mergeCell ref="L116:M116"/>
    <mergeCell ref="N116:Q116"/>
    <mergeCell ref="L120:M120"/>
    <mergeCell ref="N120:Q120"/>
    <mergeCell ref="F121:I121"/>
    <mergeCell ref="N117:Q117"/>
    <mergeCell ref="N118:Q118"/>
    <mergeCell ref="N119:Q119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F146:I146"/>
    <mergeCell ref="F148:I148"/>
    <mergeCell ref="F149:I149"/>
    <mergeCell ref="F150:I150"/>
    <mergeCell ref="F151:I151"/>
    <mergeCell ref="H34:J34"/>
    <mergeCell ref="M34:P34"/>
    <mergeCell ref="H35:J35"/>
    <mergeCell ref="M35:P35"/>
    <mergeCell ref="H36:J36"/>
    <mergeCell ref="M36:P36"/>
    <mergeCell ref="L38:P38"/>
    <mergeCell ref="F145:I145"/>
    <mergeCell ref="F144:I144"/>
    <mergeCell ref="F142:I142"/>
    <mergeCell ref="F143:I143"/>
    <mergeCell ref="C76:Q76"/>
    <mergeCell ref="F79:P79"/>
    <mergeCell ref="F78:P78"/>
    <mergeCell ref="M81:P81"/>
    <mergeCell ref="M83:Q83"/>
    <mergeCell ref="M84:Q84"/>
    <mergeCell ref="C86:G86"/>
    <mergeCell ref="N86:Q86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1"/>
  <sheetViews>
    <sheetView showGridLines="0" workbookViewId="0" topLeftCell="B1">
      <pane ySplit="1" topLeftCell="A106" activePane="bottomLeft" state="frozen"/>
      <selection pane="bottomLeft" activeCell="M114" sqref="M1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96</v>
      </c>
      <c r="G1" s="16"/>
      <c r="H1" s="240" t="s">
        <v>97</v>
      </c>
      <c r="I1" s="240"/>
      <c r="J1" s="240"/>
      <c r="K1" s="240"/>
      <c r="L1" s="16" t="s">
        <v>98</v>
      </c>
      <c r="M1" s="14"/>
      <c r="N1" s="14"/>
      <c r="O1" s="15" t="s">
        <v>99</v>
      </c>
      <c r="P1" s="14"/>
      <c r="Q1" s="14"/>
      <c r="R1" s="14"/>
      <c r="S1" s="16" t="s">
        <v>100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21" t="s">
        <v>91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101</v>
      </c>
    </row>
    <row r="4" spans="2:46" ht="36.95" customHeight="1">
      <c r="B4" s="25"/>
      <c r="C4" s="184" t="s">
        <v>102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6"/>
      <c r="T4" s="20" t="s">
        <v>13</v>
      </c>
      <c r="AT4" s="21" t="s">
        <v>6</v>
      </c>
    </row>
    <row r="5" spans="2:18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2:18" ht="25.35" customHeight="1">
      <c r="B6" s="25"/>
      <c r="C6" s="27"/>
      <c r="D6" s="31" t="s">
        <v>16</v>
      </c>
      <c r="E6" s="27"/>
      <c r="F6" s="235" t="str">
        <f>'Rekapitulace stavby'!K6</f>
        <v>Hřiště ve Velíšské ul.</v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7"/>
      <c r="R6" s="26"/>
    </row>
    <row r="7" spans="2:18" s="1" customFormat="1" ht="32.85" customHeight="1">
      <c r="B7" s="34"/>
      <c r="C7" s="35"/>
      <c r="D7" s="30" t="s">
        <v>103</v>
      </c>
      <c r="E7" s="35"/>
      <c r="F7" s="188" t="s">
        <v>513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35"/>
      <c r="R7" s="36"/>
    </row>
    <row r="8" spans="2:18" s="1" customFormat="1" ht="14.45" customHeight="1">
      <c r="B8" s="34"/>
      <c r="C8" s="35"/>
      <c r="D8" s="31" t="s">
        <v>18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19</v>
      </c>
      <c r="N8" s="35"/>
      <c r="O8" s="29" t="s">
        <v>5</v>
      </c>
      <c r="P8" s="35"/>
      <c r="Q8" s="35"/>
      <c r="R8" s="36"/>
    </row>
    <row r="9" spans="2:18" s="1" customFormat="1" ht="14.45" customHeight="1">
      <c r="B9" s="34"/>
      <c r="C9" s="35"/>
      <c r="D9" s="31" t="s">
        <v>20</v>
      </c>
      <c r="E9" s="35"/>
      <c r="F9" s="29" t="s">
        <v>21</v>
      </c>
      <c r="G9" s="35"/>
      <c r="H9" s="35"/>
      <c r="I9" s="35"/>
      <c r="J9" s="35"/>
      <c r="K9" s="35"/>
      <c r="L9" s="35"/>
      <c r="M9" s="31" t="s">
        <v>22</v>
      </c>
      <c r="N9" s="35"/>
      <c r="O9" s="238"/>
      <c r="P9" s="238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186" t="str">
        <f>IF('Rekapitulace stavby'!AN10="","",'Rekapitulace stavby'!AN10)</f>
        <v/>
      </c>
      <c r="P11" s="186"/>
      <c r="Q11" s="35"/>
      <c r="R11" s="36"/>
    </row>
    <row r="12" spans="2:18" s="1" customFormat="1" ht="18" customHeight="1">
      <c r="B12" s="34"/>
      <c r="C12" s="35"/>
      <c r="D12" s="35"/>
      <c r="E12" s="29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25</v>
      </c>
      <c r="N12" s="35"/>
      <c r="O12" s="186" t="str">
        <f>IF('Rekapitulace stavby'!AN11="","",'Rekapitulace stavby'!AN11)</f>
        <v/>
      </c>
      <c r="P12" s="186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1" t="s">
        <v>26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186" t="str">
        <f>IF('Rekapitulace stavby'!AN13="","",'Rekapitulace stavby'!AN13)</f>
        <v/>
      </c>
      <c r="P14" s="186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25</v>
      </c>
      <c r="N15" s="35"/>
      <c r="O15" s="186" t="str">
        <f>IF('Rekapitulace stavby'!AN14="","",'Rekapitulace stavby'!AN14)</f>
        <v/>
      </c>
      <c r="P15" s="186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27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186" t="str">
        <f>IF('Rekapitulace stavby'!AN16="","",'Rekapitulace stavby'!AN16)</f>
        <v/>
      </c>
      <c r="P17" s="186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25</v>
      </c>
      <c r="N18" s="35"/>
      <c r="O18" s="186" t="str">
        <f>IF('Rekapitulace stavby'!AN17="","",'Rekapitulace stavby'!AN17)</f>
        <v/>
      </c>
      <c r="P18" s="186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29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186" t="str">
        <f>IF('Rekapitulace stavby'!AN19="","",'Rekapitulace stavby'!AN19)</f>
        <v/>
      </c>
      <c r="P20" s="186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25</v>
      </c>
      <c r="N21" s="35"/>
      <c r="O21" s="186" t="str">
        <f>IF('Rekapitulace stavby'!AN20="","",'Rekapitulace stavby'!AN20)</f>
        <v/>
      </c>
      <c r="P21" s="186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5" t="s">
        <v>5</v>
      </c>
      <c r="F24" s="195"/>
      <c r="G24" s="195"/>
      <c r="H24" s="195"/>
      <c r="I24" s="195"/>
      <c r="J24" s="195"/>
      <c r="K24" s="195"/>
      <c r="L24" s="19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105</v>
      </c>
      <c r="E27" s="35"/>
      <c r="F27" s="35"/>
      <c r="G27" s="35"/>
      <c r="H27" s="35"/>
      <c r="I27" s="35"/>
      <c r="J27" s="35"/>
      <c r="K27" s="35"/>
      <c r="L27" s="35"/>
      <c r="M27" s="196">
        <f>N88</f>
        <v>0</v>
      </c>
      <c r="N27" s="196"/>
      <c r="O27" s="196"/>
      <c r="P27" s="196"/>
      <c r="Q27" s="35"/>
      <c r="R27" s="36"/>
    </row>
    <row r="28" spans="2:18" s="1" customFormat="1" ht="14.45" customHeight="1">
      <c r="B28" s="34"/>
      <c r="C28" s="35"/>
      <c r="D28" s="33" t="s">
        <v>106</v>
      </c>
      <c r="E28" s="35"/>
      <c r="F28" s="35"/>
      <c r="G28" s="35"/>
      <c r="H28" s="35"/>
      <c r="I28" s="35"/>
      <c r="J28" s="35"/>
      <c r="K28" s="35"/>
      <c r="L28" s="35"/>
      <c r="M28" s="196">
        <f>N94</f>
        <v>0</v>
      </c>
      <c r="N28" s="196"/>
      <c r="O28" s="196"/>
      <c r="P28" s="19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33</v>
      </c>
      <c r="E30" s="35"/>
      <c r="F30" s="35"/>
      <c r="G30" s="35"/>
      <c r="H30" s="35"/>
      <c r="I30" s="35"/>
      <c r="J30" s="35"/>
      <c r="K30" s="35"/>
      <c r="L30" s="35"/>
      <c r="M30" s="241">
        <f>ROUND(M27+M28,2)</f>
        <v>0</v>
      </c>
      <c r="N30" s="237"/>
      <c r="O30" s="237"/>
      <c r="P30" s="237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34</v>
      </c>
      <c r="E32" s="41" t="s">
        <v>35</v>
      </c>
      <c r="F32" s="42">
        <v>0.21</v>
      </c>
      <c r="G32" s="107" t="s">
        <v>36</v>
      </c>
      <c r="H32" s="239">
        <f>ROUND((SUM(BE94:BE95)+SUM(BE113:BE120)),2)</f>
        <v>0</v>
      </c>
      <c r="I32" s="237"/>
      <c r="J32" s="237"/>
      <c r="K32" s="35"/>
      <c r="L32" s="35"/>
      <c r="M32" s="239">
        <f>ROUND(ROUND((SUM(BE94:BE95)+SUM(BE113:BE120)),2)*F32,2)</f>
        <v>0</v>
      </c>
      <c r="N32" s="237"/>
      <c r="O32" s="237"/>
      <c r="P32" s="237"/>
      <c r="Q32" s="35"/>
      <c r="R32" s="36"/>
    </row>
    <row r="33" spans="2:18" s="1" customFormat="1" ht="14.45" customHeight="1">
      <c r="B33" s="34"/>
      <c r="C33" s="35"/>
      <c r="D33" s="35"/>
      <c r="E33" s="41" t="s">
        <v>37</v>
      </c>
      <c r="F33" s="42">
        <v>0.15</v>
      </c>
      <c r="G33" s="107" t="s">
        <v>36</v>
      </c>
      <c r="H33" s="239">
        <f>ROUND((SUM(BF94:BF95)+SUM(BF113:BF120)),2)</f>
        <v>0</v>
      </c>
      <c r="I33" s="237"/>
      <c r="J33" s="237"/>
      <c r="K33" s="35"/>
      <c r="L33" s="35"/>
      <c r="M33" s="239">
        <f>ROUND(ROUND((SUM(BF94:BF95)+SUM(BF113:BF120)),2)*F33,2)</f>
        <v>0</v>
      </c>
      <c r="N33" s="237"/>
      <c r="O33" s="237"/>
      <c r="P33" s="237"/>
      <c r="Q33" s="35"/>
      <c r="R33" s="36"/>
    </row>
    <row r="34" spans="2:18" s="1" customFormat="1" ht="14.45" customHeight="1" hidden="1">
      <c r="B34" s="34"/>
      <c r="C34" s="35"/>
      <c r="D34" s="35"/>
      <c r="E34" s="41" t="s">
        <v>38</v>
      </c>
      <c r="F34" s="42">
        <v>0.21</v>
      </c>
      <c r="G34" s="107" t="s">
        <v>36</v>
      </c>
      <c r="H34" s="239">
        <f>ROUND((SUM(BG94:BG95)+SUM(BG113:BG120)),2)</f>
        <v>0</v>
      </c>
      <c r="I34" s="237"/>
      <c r="J34" s="237"/>
      <c r="K34" s="35"/>
      <c r="L34" s="35"/>
      <c r="M34" s="239">
        <v>0</v>
      </c>
      <c r="N34" s="237"/>
      <c r="O34" s="237"/>
      <c r="P34" s="237"/>
      <c r="Q34" s="35"/>
      <c r="R34" s="36"/>
    </row>
    <row r="35" spans="2:18" s="1" customFormat="1" ht="14.45" customHeight="1" hidden="1">
      <c r="B35" s="34"/>
      <c r="C35" s="35"/>
      <c r="D35" s="35"/>
      <c r="E35" s="41" t="s">
        <v>39</v>
      </c>
      <c r="F35" s="42">
        <v>0.15</v>
      </c>
      <c r="G35" s="107" t="s">
        <v>36</v>
      </c>
      <c r="H35" s="239">
        <f>ROUND((SUM(BH94:BH95)+SUM(BH113:BH120)),2)</f>
        <v>0</v>
      </c>
      <c r="I35" s="237"/>
      <c r="J35" s="237"/>
      <c r="K35" s="35"/>
      <c r="L35" s="35"/>
      <c r="M35" s="239">
        <v>0</v>
      </c>
      <c r="N35" s="237"/>
      <c r="O35" s="237"/>
      <c r="P35" s="237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40</v>
      </c>
      <c r="F36" s="42">
        <v>0</v>
      </c>
      <c r="G36" s="107" t="s">
        <v>36</v>
      </c>
      <c r="H36" s="239">
        <f>ROUND((SUM(BI94:BI95)+SUM(BI113:BI120)),2)</f>
        <v>0</v>
      </c>
      <c r="I36" s="237"/>
      <c r="J36" s="237"/>
      <c r="K36" s="35"/>
      <c r="L36" s="35"/>
      <c r="M36" s="239">
        <v>0</v>
      </c>
      <c r="N36" s="237"/>
      <c r="O36" s="237"/>
      <c r="P36" s="237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41</v>
      </c>
      <c r="E38" s="74"/>
      <c r="F38" s="74"/>
      <c r="G38" s="109" t="s">
        <v>42</v>
      </c>
      <c r="H38" s="110" t="s">
        <v>43</v>
      </c>
      <c r="I38" s="74"/>
      <c r="J38" s="74"/>
      <c r="K38" s="74"/>
      <c r="L38" s="242">
        <f>SUM(M30:M36)</f>
        <v>0</v>
      </c>
      <c r="M38" s="242"/>
      <c r="N38" s="242"/>
      <c r="O38" s="242"/>
      <c r="P38" s="243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 ht="13.5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 ht="13.5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 ht="13.5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 ht="13.5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 ht="13.5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 ht="13.5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 ht="13.5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 ht="13.5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44</v>
      </c>
      <c r="E50" s="50"/>
      <c r="F50" s="50"/>
      <c r="G50" s="50"/>
      <c r="H50" s="51"/>
      <c r="I50" s="35"/>
      <c r="J50" s="49" t="s">
        <v>45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 ht="13.5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 ht="13.5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 ht="13.5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 ht="13.5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 ht="13.5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 ht="13.5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 ht="13.5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46</v>
      </c>
      <c r="E59" s="55"/>
      <c r="F59" s="55"/>
      <c r="G59" s="56" t="s">
        <v>47</v>
      </c>
      <c r="H59" s="57"/>
      <c r="I59" s="35"/>
      <c r="J59" s="54" t="s">
        <v>46</v>
      </c>
      <c r="K59" s="55"/>
      <c r="L59" s="55"/>
      <c r="M59" s="55"/>
      <c r="N59" s="56" t="s">
        <v>47</v>
      </c>
      <c r="O59" s="55"/>
      <c r="P59" s="57"/>
      <c r="Q59" s="35"/>
      <c r="R59" s="36"/>
    </row>
    <row r="60" spans="2:18" ht="13.5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48</v>
      </c>
      <c r="E61" s="50"/>
      <c r="F61" s="50"/>
      <c r="G61" s="50"/>
      <c r="H61" s="51"/>
      <c r="I61" s="35"/>
      <c r="J61" s="49" t="s">
        <v>49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 ht="13.5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 ht="13.5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 ht="13.5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 ht="13.5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 ht="13.5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 ht="13.5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 ht="13.5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46</v>
      </c>
      <c r="E70" s="55"/>
      <c r="F70" s="55"/>
      <c r="G70" s="56" t="s">
        <v>47</v>
      </c>
      <c r="H70" s="57"/>
      <c r="I70" s="35"/>
      <c r="J70" s="54" t="s">
        <v>46</v>
      </c>
      <c r="K70" s="55"/>
      <c r="L70" s="55"/>
      <c r="M70" s="55"/>
      <c r="N70" s="56" t="s">
        <v>47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184" t="s">
        <v>107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35" t="str">
        <f>F6</f>
        <v>Hřiště ve Velíšské ul.</v>
      </c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35"/>
      <c r="R78" s="36"/>
    </row>
    <row r="79" spans="2:18" s="1" customFormat="1" ht="36.95" customHeight="1">
      <c r="B79" s="34"/>
      <c r="C79" s="68" t="s">
        <v>103</v>
      </c>
      <c r="D79" s="35"/>
      <c r="E79" s="35"/>
      <c r="F79" s="204" t="str">
        <f>F7</f>
        <v>005 - VRN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20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22</v>
      </c>
      <c r="L81" s="35"/>
      <c r="M81" s="238" t="str">
        <f>IF(O9="","",O9)</f>
        <v/>
      </c>
      <c r="N81" s="238"/>
      <c r="O81" s="238"/>
      <c r="P81" s="238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23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27</v>
      </c>
      <c r="L83" s="35"/>
      <c r="M83" s="186" t="str">
        <f>E18</f>
        <v xml:space="preserve"> </v>
      </c>
      <c r="N83" s="186"/>
      <c r="O83" s="186"/>
      <c r="P83" s="186"/>
      <c r="Q83" s="186"/>
      <c r="R83" s="36"/>
    </row>
    <row r="84" spans="2:18" s="1" customFormat="1" ht="14.45" customHeight="1">
      <c r="B84" s="34"/>
      <c r="C84" s="31" t="s">
        <v>26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29</v>
      </c>
      <c r="L84" s="35"/>
      <c r="M84" s="186" t="str">
        <f>E21</f>
        <v xml:space="preserve"> </v>
      </c>
      <c r="N84" s="186"/>
      <c r="O84" s="186"/>
      <c r="P84" s="186"/>
      <c r="Q84" s="186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44" t="s">
        <v>108</v>
      </c>
      <c r="D86" s="245"/>
      <c r="E86" s="245"/>
      <c r="F86" s="245"/>
      <c r="G86" s="245"/>
      <c r="H86" s="103"/>
      <c r="I86" s="103"/>
      <c r="J86" s="103"/>
      <c r="K86" s="103"/>
      <c r="L86" s="103"/>
      <c r="M86" s="103"/>
      <c r="N86" s="244" t="s">
        <v>109</v>
      </c>
      <c r="O86" s="245"/>
      <c r="P86" s="245"/>
      <c r="Q86" s="245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110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92">
        <f>N113</f>
        <v>0</v>
      </c>
      <c r="O88" s="246"/>
      <c r="P88" s="246"/>
      <c r="Q88" s="246"/>
      <c r="R88" s="36"/>
      <c r="AU88" s="21" t="s">
        <v>111</v>
      </c>
    </row>
    <row r="89" spans="2:18" s="6" customFormat="1" ht="24.95" customHeight="1">
      <c r="B89" s="112"/>
      <c r="C89" s="113"/>
      <c r="D89" s="114" t="s">
        <v>514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47">
        <f>N114</f>
        <v>0</v>
      </c>
      <c r="O89" s="248"/>
      <c r="P89" s="248"/>
      <c r="Q89" s="248"/>
      <c r="R89" s="115"/>
    </row>
    <row r="90" spans="2:18" s="7" customFormat="1" ht="19.9" customHeight="1">
      <c r="B90" s="116"/>
      <c r="C90" s="117"/>
      <c r="D90" s="118" t="s">
        <v>515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9">
        <f>N115</f>
        <v>0</v>
      </c>
      <c r="O90" s="250"/>
      <c r="P90" s="250"/>
      <c r="Q90" s="250"/>
      <c r="R90" s="119"/>
    </row>
    <row r="91" spans="2:18" s="7" customFormat="1" ht="19.9" customHeight="1">
      <c r="B91" s="116"/>
      <c r="C91" s="117"/>
      <c r="D91" s="118" t="s">
        <v>516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9">
        <f>N117</f>
        <v>0</v>
      </c>
      <c r="O91" s="250"/>
      <c r="P91" s="250"/>
      <c r="Q91" s="250"/>
      <c r="R91" s="119"/>
    </row>
    <row r="92" spans="2:18" s="7" customFormat="1" ht="19.9" customHeight="1">
      <c r="B92" s="116"/>
      <c r="C92" s="117"/>
      <c r="D92" s="118" t="s">
        <v>517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9">
        <f>N119</f>
        <v>0</v>
      </c>
      <c r="O92" s="250"/>
      <c r="P92" s="250"/>
      <c r="Q92" s="250"/>
      <c r="R92" s="119"/>
    </row>
    <row r="93" spans="2:18" s="1" customFormat="1" ht="21.75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</row>
    <row r="94" spans="2:21" s="1" customFormat="1" ht="29.25" customHeight="1">
      <c r="B94" s="34"/>
      <c r="C94" s="111" t="s">
        <v>119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46">
        <v>0</v>
      </c>
      <c r="O94" s="251"/>
      <c r="P94" s="251"/>
      <c r="Q94" s="251"/>
      <c r="R94" s="36"/>
      <c r="T94" s="120"/>
      <c r="U94" s="121" t="s">
        <v>34</v>
      </c>
    </row>
    <row r="95" spans="2:18" s="1" customFormat="1" ht="18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6" spans="2:18" s="1" customFormat="1" ht="29.25" customHeight="1">
      <c r="B96" s="34"/>
      <c r="C96" s="102" t="s">
        <v>95</v>
      </c>
      <c r="D96" s="103"/>
      <c r="E96" s="103"/>
      <c r="F96" s="103"/>
      <c r="G96" s="103"/>
      <c r="H96" s="103"/>
      <c r="I96" s="103"/>
      <c r="J96" s="103"/>
      <c r="K96" s="103"/>
      <c r="L96" s="216">
        <f>ROUND(SUM(N88+N94),2)</f>
        <v>0</v>
      </c>
      <c r="M96" s="216"/>
      <c r="N96" s="216"/>
      <c r="O96" s="216"/>
      <c r="P96" s="216"/>
      <c r="Q96" s="216"/>
      <c r="R96" s="36"/>
    </row>
    <row r="97" spans="2:18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60"/>
    </row>
    <row r="101" spans="2:18" s="1" customFormat="1" ht="6.9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3"/>
    </row>
    <row r="102" spans="2:18" s="1" customFormat="1" ht="36.95" customHeight="1">
      <c r="B102" s="34"/>
      <c r="C102" s="184" t="s">
        <v>120</v>
      </c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36"/>
    </row>
    <row r="103" spans="2:18" s="1" customFormat="1" ht="6.9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18" s="1" customFormat="1" ht="30" customHeight="1">
      <c r="B104" s="34"/>
      <c r="C104" s="31" t="s">
        <v>16</v>
      </c>
      <c r="D104" s="35"/>
      <c r="E104" s="35"/>
      <c r="F104" s="235" t="str">
        <f>F6</f>
        <v>Hřiště ve Velíšské ul.</v>
      </c>
      <c r="G104" s="236"/>
      <c r="H104" s="236"/>
      <c r="I104" s="236"/>
      <c r="J104" s="236"/>
      <c r="K104" s="236"/>
      <c r="L104" s="236"/>
      <c r="M104" s="236"/>
      <c r="N104" s="236"/>
      <c r="O104" s="236"/>
      <c r="P104" s="236"/>
      <c r="Q104" s="35"/>
      <c r="R104" s="36"/>
    </row>
    <row r="105" spans="2:18" s="1" customFormat="1" ht="36.95" customHeight="1">
      <c r="B105" s="34"/>
      <c r="C105" s="68" t="s">
        <v>103</v>
      </c>
      <c r="D105" s="35"/>
      <c r="E105" s="35"/>
      <c r="F105" s="204" t="str">
        <f>F7</f>
        <v>005 - VRN</v>
      </c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35"/>
      <c r="R105" s="36"/>
    </row>
    <row r="106" spans="2:18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18" s="1" customFormat="1" ht="18" customHeight="1">
      <c r="B107" s="34"/>
      <c r="C107" s="31" t="s">
        <v>20</v>
      </c>
      <c r="D107" s="35"/>
      <c r="E107" s="35"/>
      <c r="F107" s="29" t="str">
        <f>F9</f>
        <v xml:space="preserve"> </v>
      </c>
      <c r="G107" s="35"/>
      <c r="H107" s="35"/>
      <c r="I107" s="35"/>
      <c r="J107" s="35"/>
      <c r="K107" s="31" t="s">
        <v>22</v>
      </c>
      <c r="L107" s="35"/>
      <c r="M107" s="238" t="str">
        <f>IF(O9="","",O9)</f>
        <v/>
      </c>
      <c r="N107" s="238"/>
      <c r="O107" s="238"/>
      <c r="P107" s="238"/>
      <c r="Q107" s="35"/>
      <c r="R107" s="36"/>
    </row>
    <row r="108" spans="2:18" s="1" customFormat="1" ht="6.9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18" s="1" customFormat="1" ht="15">
      <c r="B109" s="34"/>
      <c r="C109" s="31" t="s">
        <v>23</v>
      </c>
      <c r="D109" s="35"/>
      <c r="E109" s="35"/>
      <c r="F109" s="29" t="str">
        <f>E12</f>
        <v xml:space="preserve"> </v>
      </c>
      <c r="G109" s="35"/>
      <c r="H109" s="35"/>
      <c r="I109" s="35"/>
      <c r="J109" s="35"/>
      <c r="K109" s="31" t="s">
        <v>27</v>
      </c>
      <c r="L109" s="35"/>
      <c r="M109" s="186" t="str">
        <f>E18</f>
        <v xml:space="preserve"> </v>
      </c>
      <c r="N109" s="186"/>
      <c r="O109" s="186"/>
      <c r="P109" s="186"/>
      <c r="Q109" s="186"/>
      <c r="R109" s="36"/>
    </row>
    <row r="110" spans="2:18" s="1" customFormat="1" ht="14.45" customHeight="1">
      <c r="B110" s="34"/>
      <c r="C110" s="31" t="s">
        <v>26</v>
      </c>
      <c r="D110" s="35"/>
      <c r="E110" s="35"/>
      <c r="F110" s="29" t="str">
        <f>IF(E15="","",E15)</f>
        <v xml:space="preserve"> </v>
      </c>
      <c r="G110" s="35"/>
      <c r="H110" s="35"/>
      <c r="I110" s="35"/>
      <c r="J110" s="35"/>
      <c r="K110" s="31" t="s">
        <v>29</v>
      </c>
      <c r="L110" s="35"/>
      <c r="M110" s="186" t="str">
        <f>E21</f>
        <v xml:space="preserve"> </v>
      </c>
      <c r="N110" s="186"/>
      <c r="O110" s="186"/>
      <c r="P110" s="186"/>
      <c r="Q110" s="186"/>
      <c r="R110" s="36"/>
    </row>
    <row r="111" spans="2:18" s="1" customFormat="1" ht="10.3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7" s="8" customFormat="1" ht="29.25" customHeight="1">
      <c r="B112" s="122"/>
      <c r="C112" s="123" t="s">
        <v>121</v>
      </c>
      <c r="D112" s="124" t="s">
        <v>122</v>
      </c>
      <c r="E112" s="124" t="s">
        <v>52</v>
      </c>
      <c r="F112" s="252" t="s">
        <v>123</v>
      </c>
      <c r="G112" s="252"/>
      <c r="H112" s="252"/>
      <c r="I112" s="252"/>
      <c r="J112" s="124" t="s">
        <v>124</v>
      </c>
      <c r="K112" s="124" t="s">
        <v>125</v>
      </c>
      <c r="L112" s="252" t="s">
        <v>126</v>
      </c>
      <c r="M112" s="252"/>
      <c r="N112" s="252" t="s">
        <v>109</v>
      </c>
      <c r="O112" s="252"/>
      <c r="P112" s="252"/>
      <c r="Q112" s="253"/>
      <c r="R112" s="125"/>
      <c r="T112" s="75" t="s">
        <v>127</v>
      </c>
      <c r="U112" s="76" t="s">
        <v>34</v>
      </c>
      <c r="V112" s="76" t="s">
        <v>128</v>
      </c>
      <c r="W112" s="76" t="s">
        <v>129</v>
      </c>
      <c r="X112" s="76" t="s">
        <v>130</v>
      </c>
      <c r="Y112" s="76" t="s">
        <v>131</v>
      </c>
      <c r="Z112" s="76" t="s">
        <v>132</v>
      </c>
      <c r="AA112" s="77" t="s">
        <v>133</v>
      </c>
    </row>
    <row r="113" spans="2:63" s="1" customFormat="1" ht="29.25" customHeight="1">
      <c r="B113" s="34"/>
      <c r="C113" s="79" t="s">
        <v>105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254">
        <f>BK113</f>
        <v>0</v>
      </c>
      <c r="O113" s="255"/>
      <c r="P113" s="255"/>
      <c r="Q113" s="255"/>
      <c r="R113" s="36"/>
      <c r="T113" s="78"/>
      <c r="U113" s="50"/>
      <c r="V113" s="50"/>
      <c r="W113" s="126">
        <f>W114</f>
        <v>0</v>
      </c>
      <c r="X113" s="50"/>
      <c r="Y113" s="126">
        <f>Y114</f>
        <v>0</v>
      </c>
      <c r="Z113" s="50"/>
      <c r="AA113" s="127">
        <f>AA114</f>
        <v>0</v>
      </c>
      <c r="AT113" s="21" t="s">
        <v>69</v>
      </c>
      <c r="AU113" s="21" t="s">
        <v>111</v>
      </c>
      <c r="BK113" s="128">
        <f>BK114</f>
        <v>0</v>
      </c>
    </row>
    <row r="114" spans="2:63" s="9" customFormat="1" ht="37.35" customHeight="1">
      <c r="B114" s="129"/>
      <c r="C114" s="130"/>
      <c r="D114" s="131" t="s">
        <v>514</v>
      </c>
      <c r="E114" s="131"/>
      <c r="F114" s="131"/>
      <c r="G114" s="131"/>
      <c r="H114" s="131"/>
      <c r="I114" s="131"/>
      <c r="J114" s="131"/>
      <c r="K114" s="131"/>
      <c r="L114" s="131"/>
      <c r="M114" s="131"/>
      <c r="N114" s="256">
        <f>BK114</f>
        <v>0</v>
      </c>
      <c r="O114" s="247"/>
      <c r="P114" s="247"/>
      <c r="Q114" s="247"/>
      <c r="R114" s="132"/>
      <c r="T114" s="133"/>
      <c r="U114" s="130"/>
      <c r="V114" s="130"/>
      <c r="W114" s="134">
        <f>W115+W117+W119</f>
        <v>0</v>
      </c>
      <c r="X114" s="130"/>
      <c r="Y114" s="134">
        <f>Y115+Y117+Y119</f>
        <v>0</v>
      </c>
      <c r="Z114" s="130"/>
      <c r="AA114" s="135">
        <f>AA115+AA117+AA119</f>
        <v>0</v>
      </c>
      <c r="AR114" s="136" t="s">
        <v>156</v>
      </c>
      <c r="AT114" s="137" t="s">
        <v>69</v>
      </c>
      <c r="AU114" s="137" t="s">
        <v>70</v>
      </c>
      <c r="AY114" s="136" t="s">
        <v>134</v>
      </c>
      <c r="BK114" s="138">
        <f>BK115+BK117+BK119</f>
        <v>0</v>
      </c>
    </row>
    <row r="115" spans="2:63" s="9" customFormat="1" ht="19.9" customHeight="1">
      <c r="B115" s="129"/>
      <c r="C115" s="130"/>
      <c r="D115" s="139" t="s">
        <v>515</v>
      </c>
      <c r="E115" s="139"/>
      <c r="F115" s="139"/>
      <c r="G115" s="139"/>
      <c r="H115" s="139"/>
      <c r="I115" s="139"/>
      <c r="J115" s="139"/>
      <c r="K115" s="139"/>
      <c r="L115" s="139"/>
      <c r="M115" s="139"/>
      <c r="N115" s="225">
        <f>BK115</f>
        <v>0</v>
      </c>
      <c r="O115" s="226"/>
      <c r="P115" s="226"/>
      <c r="Q115" s="226"/>
      <c r="R115" s="132"/>
      <c r="T115" s="133"/>
      <c r="U115" s="130"/>
      <c r="V115" s="130"/>
      <c r="W115" s="134">
        <f>W116</f>
        <v>0</v>
      </c>
      <c r="X115" s="130"/>
      <c r="Y115" s="134">
        <f>Y116</f>
        <v>0</v>
      </c>
      <c r="Z115" s="130"/>
      <c r="AA115" s="135">
        <f>AA116</f>
        <v>0</v>
      </c>
      <c r="AR115" s="136" t="s">
        <v>156</v>
      </c>
      <c r="AT115" s="137" t="s">
        <v>69</v>
      </c>
      <c r="AU115" s="137" t="s">
        <v>78</v>
      </c>
      <c r="AY115" s="136" t="s">
        <v>134</v>
      </c>
      <c r="BK115" s="138">
        <f>BK116</f>
        <v>0</v>
      </c>
    </row>
    <row r="116" spans="2:65" s="1" customFormat="1" ht="16.5" customHeight="1">
      <c r="B116" s="140"/>
      <c r="C116" s="141" t="s">
        <v>78</v>
      </c>
      <c r="D116" s="141" t="s">
        <v>135</v>
      </c>
      <c r="E116" s="142" t="s">
        <v>518</v>
      </c>
      <c r="F116" s="221" t="s">
        <v>519</v>
      </c>
      <c r="G116" s="221"/>
      <c r="H116" s="221"/>
      <c r="I116" s="221"/>
      <c r="J116" s="143" t="s">
        <v>408</v>
      </c>
      <c r="K116" s="144">
        <v>1</v>
      </c>
      <c r="L116" s="222"/>
      <c r="M116" s="222"/>
      <c r="N116" s="222">
        <f>ROUND(L116*K116,2)</f>
        <v>0</v>
      </c>
      <c r="O116" s="222"/>
      <c r="P116" s="222"/>
      <c r="Q116" s="222"/>
      <c r="R116" s="145"/>
      <c r="T116" s="146" t="s">
        <v>5</v>
      </c>
      <c r="U116" s="43" t="s">
        <v>35</v>
      </c>
      <c r="V116" s="147">
        <v>0</v>
      </c>
      <c r="W116" s="147">
        <f>V116*K116</f>
        <v>0</v>
      </c>
      <c r="X116" s="147">
        <v>0</v>
      </c>
      <c r="Y116" s="147">
        <f>X116*K116</f>
        <v>0</v>
      </c>
      <c r="Z116" s="147">
        <v>0</v>
      </c>
      <c r="AA116" s="148">
        <f>Z116*K116</f>
        <v>0</v>
      </c>
      <c r="AR116" s="21" t="s">
        <v>520</v>
      </c>
      <c r="AT116" s="21" t="s">
        <v>135</v>
      </c>
      <c r="AU116" s="21" t="s">
        <v>101</v>
      </c>
      <c r="AY116" s="21" t="s">
        <v>134</v>
      </c>
      <c r="BE116" s="149">
        <f>IF(U116="základní",N116,0)</f>
        <v>0</v>
      </c>
      <c r="BF116" s="149">
        <f>IF(U116="snížená",N116,0)</f>
        <v>0</v>
      </c>
      <c r="BG116" s="149">
        <f>IF(U116="zákl. přenesená",N116,0)</f>
        <v>0</v>
      </c>
      <c r="BH116" s="149">
        <f>IF(U116="sníž. přenesená",N116,0)</f>
        <v>0</v>
      </c>
      <c r="BI116" s="149">
        <f>IF(U116="nulová",N116,0)</f>
        <v>0</v>
      </c>
      <c r="BJ116" s="21" t="s">
        <v>78</v>
      </c>
      <c r="BK116" s="149">
        <f>ROUND(L116*K116,2)</f>
        <v>0</v>
      </c>
      <c r="BL116" s="21" t="s">
        <v>520</v>
      </c>
      <c r="BM116" s="21" t="s">
        <v>521</v>
      </c>
    </row>
    <row r="117" spans="2:63" s="9" customFormat="1" ht="29.85" customHeight="1">
      <c r="B117" s="129"/>
      <c r="C117" s="130"/>
      <c r="D117" s="139" t="s">
        <v>516</v>
      </c>
      <c r="E117" s="139"/>
      <c r="F117" s="139"/>
      <c r="G117" s="139"/>
      <c r="H117" s="139"/>
      <c r="I117" s="139"/>
      <c r="J117" s="139"/>
      <c r="K117" s="139"/>
      <c r="L117" s="139"/>
      <c r="M117" s="139"/>
      <c r="N117" s="231">
        <f>BK117</f>
        <v>0</v>
      </c>
      <c r="O117" s="232"/>
      <c r="P117" s="232"/>
      <c r="Q117" s="232"/>
      <c r="R117" s="132"/>
      <c r="T117" s="133"/>
      <c r="U117" s="130"/>
      <c r="V117" s="130"/>
      <c r="W117" s="134">
        <f>W118</f>
        <v>0</v>
      </c>
      <c r="X117" s="130"/>
      <c r="Y117" s="134">
        <f>Y118</f>
        <v>0</v>
      </c>
      <c r="Z117" s="130"/>
      <c r="AA117" s="135">
        <f>AA118</f>
        <v>0</v>
      </c>
      <c r="AR117" s="136" t="s">
        <v>156</v>
      </c>
      <c r="AT117" s="137" t="s">
        <v>69</v>
      </c>
      <c r="AU117" s="137" t="s">
        <v>78</v>
      </c>
      <c r="AY117" s="136" t="s">
        <v>134</v>
      </c>
      <c r="BK117" s="138">
        <f>BK118</f>
        <v>0</v>
      </c>
    </row>
    <row r="118" spans="2:65" s="1" customFormat="1" ht="16.5" customHeight="1">
      <c r="B118" s="140"/>
      <c r="C118" s="141" t="s">
        <v>101</v>
      </c>
      <c r="D118" s="141" t="s">
        <v>135</v>
      </c>
      <c r="E118" s="142" t="s">
        <v>522</v>
      </c>
      <c r="F118" s="221" t="s">
        <v>523</v>
      </c>
      <c r="G118" s="221"/>
      <c r="H118" s="221"/>
      <c r="I118" s="221"/>
      <c r="J118" s="143" t="s">
        <v>408</v>
      </c>
      <c r="K118" s="144">
        <v>1</v>
      </c>
      <c r="L118" s="222"/>
      <c r="M118" s="222"/>
      <c r="N118" s="222">
        <f>ROUND(L118*K118,2)</f>
        <v>0</v>
      </c>
      <c r="O118" s="222"/>
      <c r="P118" s="222"/>
      <c r="Q118" s="222"/>
      <c r="R118" s="145"/>
      <c r="T118" s="146" t="s">
        <v>5</v>
      </c>
      <c r="U118" s="43" t="s">
        <v>35</v>
      </c>
      <c r="V118" s="147">
        <v>0</v>
      </c>
      <c r="W118" s="147">
        <f>V118*K118</f>
        <v>0</v>
      </c>
      <c r="X118" s="147">
        <v>0</v>
      </c>
      <c r="Y118" s="147">
        <f>X118*K118</f>
        <v>0</v>
      </c>
      <c r="Z118" s="147">
        <v>0</v>
      </c>
      <c r="AA118" s="148">
        <f>Z118*K118</f>
        <v>0</v>
      </c>
      <c r="AR118" s="21" t="s">
        <v>520</v>
      </c>
      <c r="AT118" s="21" t="s">
        <v>135</v>
      </c>
      <c r="AU118" s="21" t="s">
        <v>101</v>
      </c>
      <c r="AY118" s="21" t="s">
        <v>134</v>
      </c>
      <c r="BE118" s="149">
        <f>IF(U118="základní",N118,0)</f>
        <v>0</v>
      </c>
      <c r="BF118" s="149">
        <f>IF(U118="snížená",N118,0)</f>
        <v>0</v>
      </c>
      <c r="BG118" s="149">
        <f>IF(U118="zákl. přenesená",N118,0)</f>
        <v>0</v>
      </c>
      <c r="BH118" s="149">
        <f>IF(U118="sníž. přenesená",N118,0)</f>
        <v>0</v>
      </c>
      <c r="BI118" s="149">
        <f>IF(U118="nulová",N118,0)</f>
        <v>0</v>
      </c>
      <c r="BJ118" s="21" t="s">
        <v>78</v>
      </c>
      <c r="BK118" s="149">
        <f>ROUND(L118*K118,2)</f>
        <v>0</v>
      </c>
      <c r="BL118" s="21" t="s">
        <v>520</v>
      </c>
      <c r="BM118" s="21" t="s">
        <v>524</v>
      </c>
    </row>
    <row r="119" spans="2:63" s="9" customFormat="1" ht="29.85" customHeight="1">
      <c r="B119" s="129"/>
      <c r="C119" s="130"/>
      <c r="D119" s="139" t="s">
        <v>517</v>
      </c>
      <c r="E119" s="139"/>
      <c r="F119" s="139"/>
      <c r="G119" s="139"/>
      <c r="H119" s="139"/>
      <c r="I119" s="139"/>
      <c r="J119" s="139"/>
      <c r="K119" s="139"/>
      <c r="L119" s="139"/>
      <c r="M119" s="139"/>
      <c r="N119" s="231">
        <f>BK119</f>
        <v>0</v>
      </c>
      <c r="O119" s="232"/>
      <c r="P119" s="232"/>
      <c r="Q119" s="232"/>
      <c r="R119" s="132"/>
      <c r="T119" s="133"/>
      <c r="U119" s="130"/>
      <c r="V119" s="130"/>
      <c r="W119" s="134">
        <f>W120</f>
        <v>0</v>
      </c>
      <c r="X119" s="130"/>
      <c r="Y119" s="134">
        <f>Y120</f>
        <v>0</v>
      </c>
      <c r="Z119" s="130"/>
      <c r="AA119" s="135">
        <f>AA120</f>
        <v>0</v>
      </c>
      <c r="AR119" s="136" t="s">
        <v>156</v>
      </c>
      <c r="AT119" s="137" t="s">
        <v>69</v>
      </c>
      <c r="AU119" s="137" t="s">
        <v>78</v>
      </c>
      <c r="AY119" s="136" t="s">
        <v>134</v>
      </c>
      <c r="BK119" s="138">
        <f>BK120</f>
        <v>0</v>
      </c>
    </row>
    <row r="120" spans="2:65" s="1" customFormat="1" ht="16.5" customHeight="1">
      <c r="B120" s="140"/>
      <c r="C120" s="141" t="s">
        <v>147</v>
      </c>
      <c r="D120" s="141" t="s">
        <v>135</v>
      </c>
      <c r="E120" s="142" t="s">
        <v>525</v>
      </c>
      <c r="F120" s="221" t="s">
        <v>526</v>
      </c>
      <c r="G120" s="221"/>
      <c r="H120" s="221"/>
      <c r="I120" s="221"/>
      <c r="J120" s="143" t="s">
        <v>408</v>
      </c>
      <c r="K120" s="144">
        <v>1</v>
      </c>
      <c r="L120" s="222"/>
      <c r="M120" s="222"/>
      <c r="N120" s="222">
        <f>ROUND(L120*K120,2)</f>
        <v>0</v>
      </c>
      <c r="O120" s="222"/>
      <c r="P120" s="222"/>
      <c r="Q120" s="222"/>
      <c r="R120" s="145"/>
      <c r="T120" s="146" t="s">
        <v>5</v>
      </c>
      <c r="U120" s="177" t="s">
        <v>35</v>
      </c>
      <c r="V120" s="178">
        <v>0</v>
      </c>
      <c r="W120" s="178">
        <f>V120*K120</f>
        <v>0</v>
      </c>
      <c r="X120" s="178">
        <v>0</v>
      </c>
      <c r="Y120" s="178">
        <f>X120*K120</f>
        <v>0</v>
      </c>
      <c r="Z120" s="178">
        <v>0</v>
      </c>
      <c r="AA120" s="179">
        <f>Z120*K120</f>
        <v>0</v>
      </c>
      <c r="AR120" s="21" t="s">
        <v>520</v>
      </c>
      <c r="AT120" s="21" t="s">
        <v>135</v>
      </c>
      <c r="AU120" s="21" t="s">
        <v>101</v>
      </c>
      <c r="AY120" s="21" t="s">
        <v>134</v>
      </c>
      <c r="BE120" s="149">
        <f>IF(U120="základní",N120,0)</f>
        <v>0</v>
      </c>
      <c r="BF120" s="149">
        <f>IF(U120="snížená",N120,0)</f>
        <v>0</v>
      </c>
      <c r="BG120" s="149">
        <f>IF(U120="zákl. přenesená",N120,0)</f>
        <v>0</v>
      </c>
      <c r="BH120" s="149">
        <f>IF(U120="sníž. přenesená",N120,0)</f>
        <v>0</v>
      </c>
      <c r="BI120" s="149">
        <f>IF(U120="nulová",N120,0)</f>
        <v>0</v>
      </c>
      <c r="BJ120" s="21" t="s">
        <v>78</v>
      </c>
      <c r="BK120" s="149">
        <f>ROUND(L120*K120,2)</f>
        <v>0</v>
      </c>
      <c r="BL120" s="21" t="s">
        <v>520</v>
      </c>
      <c r="BM120" s="21" t="s">
        <v>527</v>
      </c>
    </row>
    <row r="121" spans="2:18" s="1" customFormat="1" ht="6.95" customHeight="1">
      <c r="B121" s="58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60"/>
    </row>
  </sheetData>
  <mergeCells count="68">
    <mergeCell ref="N114:Q114"/>
    <mergeCell ref="M110:Q110"/>
    <mergeCell ref="F112:I112"/>
    <mergeCell ref="L112:M112"/>
    <mergeCell ref="N112:Q112"/>
    <mergeCell ref="N113:Q113"/>
    <mergeCell ref="C102:Q102"/>
    <mergeCell ref="F104:P104"/>
    <mergeCell ref="F105:P105"/>
    <mergeCell ref="M107:P107"/>
    <mergeCell ref="M109:Q109"/>
    <mergeCell ref="N90:Q90"/>
    <mergeCell ref="N91:Q91"/>
    <mergeCell ref="N92:Q92"/>
    <mergeCell ref="N94:Q94"/>
    <mergeCell ref="L96:Q96"/>
    <mergeCell ref="M84:Q84"/>
    <mergeCell ref="C86:G86"/>
    <mergeCell ref="N86:Q86"/>
    <mergeCell ref="N88:Q88"/>
    <mergeCell ref="N89:Q89"/>
    <mergeCell ref="C76:Q76"/>
    <mergeCell ref="F79:P79"/>
    <mergeCell ref="F78:P78"/>
    <mergeCell ref="M81:P81"/>
    <mergeCell ref="M83:Q83"/>
    <mergeCell ref="H35:J35"/>
    <mergeCell ref="M35:P35"/>
    <mergeCell ref="H36:J36"/>
    <mergeCell ref="M36:P36"/>
    <mergeCell ref="L38:P38"/>
    <mergeCell ref="H32:J32"/>
    <mergeCell ref="M32:P32"/>
    <mergeCell ref="H33:J33"/>
    <mergeCell ref="M33:P33"/>
    <mergeCell ref="H34:J34"/>
    <mergeCell ref="M34:P34"/>
    <mergeCell ref="E24:L24"/>
    <mergeCell ref="H1:K1"/>
    <mergeCell ref="S2:AC2"/>
    <mergeCell ref="M27:P27"/>
    <mergeCell ref="M30:P30"/>
    <mergeCell ref="M28:P28"/>
    <mergeCell ref="N115:Q115"/>
    <mergeCell ref="N117:Q117"/>
    <mergeCell ref="N119:Q119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F120:I120"/>
    <mergeCell ref="F116:I116"/>
    <mergeCell ref="L116:M116"/>
    <mergeCell ref="N116:Q116"/>
    <mergeCell ref="F118:I118"/>
    <mergeCell ref="L118:M118"/>
    <mergeCell ref="N118:Q118"/>
    <mergeCell ref="L120:M120"/>
    <mergeCell ref="N120:Q120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WS18\Rozpočty</dc:creator>
  <cp:keywords/>
  <dc:description/>
  <cp:lastModifiedBy>Bareš Bohumil</cp:lastModifiedBy>
  <dcterms:created xsi:type="dcterms:W3CDTF">2018-10-15T08:09:39Z</dcterms:created>
  <dcterms:modified xsi:type="dcterms:W3CDTF">2019-02-12T07:42:49Z</dcterms:modified>
  <cp:category/>
  <cp:version/>
  <cp:contentType/>
  <cp:contentStatus/>
</cp:coreProperties>
</file>