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tavební rozpočet" sheetId="1" r:id="rId1"/>
    <sheet name="Krycí list rozpočtu" sheetId="2" r:id="rId2"/>
  </sheets>
  <definedNames>
    <definedName name="_xlnm.Print_Area" localSheetId="1">'Krycí list rozpočtu'!$A$1:$I$36</definedName>
    <definedName name="_xlnm.Print_Area" localSheetId="0">'Stavební rozpočet'!$A$1:$M$160</definedName>
  </definedNames>
  <calcPr fullCalcOnLoad="1"/>
</workbook>
</file>

<file path=xl/sharedStrings.xml><?xml version="1.0" encoding="utf-8"?>
<sst xmlns="http://schemas.openxmlformats.org/spreadsheetml/2006/main" count="1437" uniqueCount="416">
  <si>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</si>
  <si>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</si>
  <si>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</si>
  <si>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</si>
  <si>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</si>
  <si>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</si>
  <si>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</si>
  <si>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</si>
  <si>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</si>
  <si>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</si>
  <si>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</si>
  <si>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</si>
  <si>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</si>
  <si>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</si>
  <si>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</si>
  <si>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</si>
  <si>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</si>
  <si>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</si>
  <si>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</si>
  <si>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</si>
  <si>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</si>
  <si>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</si>
  <si>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</si>
  <si>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</si>
  <si>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</si>
  <si>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</si>
  <si>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</si>
  <si>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</si>
  <si>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</si>
  <si>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</si>
  <si>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</si>
  <si>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</si>
  <si>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</si>
  <si>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</si>
  <si>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</si>
  <si>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</si>
  <si>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</si>
  <si>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</si>
  <si>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</si>
  <si>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</si>
  <si>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</si>
  <si>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</si>
  <si>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</si>
  <si>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</si>
  <si>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</si>
  <si>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</si>
  <si>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</si>
  <si>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</si>
  <si>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</si>
  <si>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</si>
  <si>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</si>
  <si>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</si>
  <si>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</si>
  <si>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</si>
  <si>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</si>
  <si>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</si>
  <si>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</si>
  <si>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</si>
  <si>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</si>
  <si>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</si>
  <si>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</si>
  <si>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</si>
  <si>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</si>
  <si>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</si>
  <si>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</si>
  <si>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</si>
  <si>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</si>
  <si>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</si>
  <si>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</si>
  <si>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</si>
  <si>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</si>
  <si>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</si>
  <si>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</si>
  <si>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</si>
  <si>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</si>
  <si>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</si>
  <si>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</si>
  <si>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</si>
  <si>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</si>
  <si>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</si>
  <si>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</si>
  <si>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</si>
  <si>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</si>
  <si>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</si>
  <si>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</si>
  <si>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</si>
  <si>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</si>
  <si>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</si>
  <si>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</si>
  <si>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</si>
  <si>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</si>
  <si>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</si>
  <si>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</si>
  <si>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</si>
  <si>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</si>
  <si>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</si>
  <si>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</si>
  <si>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</si>
  <si>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</si>
  <si>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</si>
  <si>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</si>
  <si>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</si>
  <si>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</si>
  <si>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</si>
  <si>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</si>
  <si>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</si>
  <si>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</si>
  <si>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</si>
  <si>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</si>
  <si>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</si>
  <si>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</si>
  <si>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</si>
  <si>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</si>
  <si>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Poznámka:</t>
  </si>
  <si>
    <t>Objekt</t>
  </si>
  <si>
    <t>01</t>
  </si>
  <si>
    <t>02</t>
  </si>
  <si>
    <t>03</t>
  </si>
  <si>
    <t>Kód</t>
  </si>
  <si>
    <t>342254611R00</t>
  </si>
  <si>
    <t>612481211RT8</t>
  </si>
  <si>
    <t>622481291R00</t>
  </si>
  <si>
    <t>55392750.A</t>
  </si>
  <si>
    <t>612421331R00</t>
  </si>
  <si>
    <t>611421331RT2</t>
  </si>
  <si>
    <t>610991111R00</t>
  </si>
  <si>
    <t>612403386R00</t>
  </si>
  <si>
    <t>631312141R00</t>
  </si>
  <si>
    <t>711</t>
  </si>
  <si>
    <t>711212000RT4</t>
  </si>
  <si>
    <t>711212122R00</t>
  </si>
  <si>
    <t>711212601R00</t>
  </si>
  <si>
    <t>722</t>
  </si>
  <si>
    <t>7220001VD</t>
  </si>
  <si>
    <t>552VD</t>
  </si>
  <si>
    <t>998722101R00</t>
  </si>
  <si>
    <t>725</t>
  </si>
  <si>
    <t>725220841R00</t>
  </si>
  <si>
    <t>766</t>
  </si>
  <si>
    <t>766661112R00</t>
  </si>
  <si>
    <t>771</t>
  </si>
  <si>
    <t>771101121R00</t>
  </si>
  <si>
    <t>771101111R00</t>
  </si>
  <si>
    <t>771575109R00</t>
  </si>
  <si>
    <t>597642030</t>
  </si>
  <si>
    <t>781</t>
  </si>
  <si>
    <t>781900010RA0</t>
  </si>
  <si>
    <t>781101111R00</t>
  </si>
  <si>
    <t>781101210R00</t>
  </si>
  <si>
    <t>781111115R00</t>
  </si>
  <si>
    <t>781230121R00</t>
  </si>
  <si>
    <t>597813661</t>
  </si>
  <si>
    <t>781111121R00</t>
  </si>
  <si>
    <t>59760127.A</t>
  </si>
  <si>
    <t>941955001R00</t>
  </si>
  <si>
    <t>965100032RA0</t>
  </si>
  <si>
    <t>962031135R00</t>
  </si>
  <si>
    <t>965042231RT2</t>
  </si>
  <si>
    <t>968061125R00</t>
  </si>
  <si>
    <t>784900010RAB</t>
  </si>
  <si>
    <t>974031144R00</t>
  </si>
  <si>
    <t>H00</t>
  </si>
  <si>
    <t>998011001R00</t>
  </si>
  <si>
    <t>S</t>
  </si>
  <si>
    <t>979088212R00</t>
  </si>
  <si>
    <t>979100012RA0</t>
  </si>
  <si>
    <t>979990001R00</t>
  </si>
  <si>
    <t>725240811R00</t>
  </si>
  <si>
    <t>781111116R00</t>
  </si>
  <si>
    <t>781310111R00</t>
  </si>
  <si>
    <t>310235251R00</t>
  </si>
  <si>
    <t>342264051RT3</t>
  </si>
  <si>
    <t>342264098RT2</t>
  </si>
  <si>
    <t>612401291RT2</t>
  </si>
  <si>
    <t>622421144R00</t>
  </si>
  <si>
    <t>728</t>
  </si>
  <si>
    <t>728112112R00</t>
  </si>
  <si>
    <t>42981184</t>
  </si>
  <si>
    <t>728212112R00</t>
  </si>
  <si>
    <t>429822005</t>
  </si>
  <si>
    <t>728212312R00</t>
  </si>
  <si>
    <t>429823013</t>
  </si>
  <si>
    <t>728212412R00</t>
  </si>
  <si>
    <t>429853257</t>
  </si>
  <si>
    <t>728212512R00</t>
  </si>
  <si>
    <t>429853242</t>
  </si>
  <si>
    <t>728413522R00</t>
  </si>
  <si>
    <t>42990856</t>
  </si>
  <si>
    <t>728314121R00</t>
  </si>
  <si>
    <t>42975513</t>
  </si>
  <si>
    <t>728611113R00</t>
  </si>
  <si>
    <t>42911714</t>
  </si>
  <si>
    <t>971042351R00</t>
  </si>
  <si>
    <t>M</t>
  </si>
  <si>
    <t>979095131R00</t>
  </si>
  <si>
    <t>110      R00</t>
  </si>
  <si>
    <t>Zahrada - oprava koupelen v budově B</t>
  </si>
  <si>
    <t>Oprava zařízení koupelen</t>
  </si>
  <si>
    <t>Zahrada, p.s.s., H. Malířové 1802, 272 01, Kladno</t>
  </si>
  <si>
    <t>Zkrácený popis</t>
  </si>
  <si>
    <t>Rozměry</t>
  </si>
  <si>
    <t>1.NP</t>
  </si>
  <si>
    <t>Stěny a příčky</t>
  </si>
  <si>
    <t>Příčky z desek pórobetonových tl. 100 mm</t>
  </si>
  <si>
    <t>Úprava povrchů vnitřní</t>
  </si>
  <si>
    <t>Montáž výztužné sítě (perlinky) do stěrky-stěny</t>
  </si>
  <si>
    <t>Montáž výztužné lišty rohové a dilatační</t>
  </si>
  <si>
    <t>Lišta rohová AL s tkaninou 10/10 /2,5 m</t>
  </si>
  <si>
    <t>Oprava vápen.omítek stěn do 30 % pl. - štukových</t>
  </si>
  <si>
    <t>Oprava váp.omítek stropů do 30% plochy - štukových</t>
  </si>
  <si>
    <t>Zakrývání výplní vnitřních otvorů</t>
  </si>
  <si>
    <t>Hrubá výplň rýh ve stěnách do 7x15cm maltou z SMS</t>
  </si>
  <si>
    <t>Podlahy a podlahové konstrukce</t>
  </si>
  <si>
    <t>Doplnění rýh betonem v dosavadních mazaninách</t>
  </si>
  <si>
    <t>Izolace proti vodě</t>
  </si>
  <si>
    <t>Penetrace podkladu pod hydroizolační nátěr,vč.dod.</t>
  </si>
  <si>
    <t>Stěrka hydroiz. Cemix HS1K proti vlhkosti silikát.</t>
  </si>
  <si>
    <t>Těsnicí pás do spoje podlaha - stěna</t>
  </si>
  <si>
    <t>Vnitřní vodovod</t>
  </si>
  <si>
    <t>Demontážní a montážní instalatérské práce</t>
  </si>
  <si>
    <t>Instalatérský materiál</t>
  </si>
  <si>
    <t>Přesun hmot pro vnitřní vodovod</t>
  </si>
  <si>
    <t>Zařizovací předměty</t>
  </si>
  <si>
    <t>Demontáž vany</t>
  </si>
  <si>
    <t>Konstrukce truhlářské</t>
  </si>
  <si>
    <t>Montáž dveří do zárubně,otevíravých 1kř.do 0,8 m</t>
  </si>
  <si>
    <t>Podlahy z dlaždic</t>
  </si>
  <si>
    <t>Provedení penetrace podkladu</t>
  </si>
  <si>
    <t>Vyrovnání podkladů stěrkou</t>
  </si>
  <si>
    <t>Montáž podlah keram.,hladké, tmel, 30x30 cm</t>
  </si>
  <si>
    <t>Dlažba Taurus Granit Nevada/Nordic 300x300x9 mm</t>
  </si>
  <si>
    <t>Obklady (keramické)</t>
  </si>
  <si>
    <t>Odsekání obkladů vnitřních</t>
  </si>
  <si>
    <t>Vyrovnání podkladu maltou ze SMS tl. do 7 mm</t>
  </si>
  <si>
    <t>Penetrace podkladu pod obklady</t>
  </si>
  <si>
    <t>Otvor v obkladačce diamant.korunkou prům.do 30 mm</t>
  </si>
  <si>
    <t>Obkládání stěn vnitř.keram. do tmele do 300x300 mm</t>
  </si>
  <si>
    <t>Obkládačka Rako Remix/Candy</t>
  </si>
  <si>
    <t>Montáž lišt rohových, vanových a dilatačních</t>
  </si>
  <si>
    <t>Lišta ukončovací plastová pro obklad</t>
  </si>
  <si>
    <t>Lešení a stavební výtahy</t>
  </si>
  <si>
    <t>Lešení lehké pomocné, výška podlahy do 1,2 m</t>
  </si>
  <si>
    <t>Bourání konstrukcí</t>
  </si>
  <si>
    <t>Bourání dlažeb keramických</t>
  </si>
  <si>
    <t>Bourání příček z tvárnic tl. 5 cm (obezdívky van)</t>
  </si>
  <si>
    <t>Bourání mazanin betonových tl. nad 10 cm, pl. 4 m2</t>
  </si>
  <si>
    <t>Vyvěšení dřevěných dveřních křídel pl. do 2 m2</t>
  </si>
  <si>
    <t>Prorážení otvorů a ostatní bourací práce</t>
  </si>
  <si>
    <t>Odstranění stávajících maleb</t>
  </si>
  <si>
    <t>Vysekání rýh ve zdi cihelné 7 x 15 cm</t>
  </si>
  <si>
    <t>Běžné stavební práce</t>
  </si>
  <si>
    <t>Přesun hmot pro budovy zděné výšky do 6 m</t>
  </si>
  <si>
    <t>Přesuny sutí</t>
  </si>
  <si>
    <t>Nakládání suti na dopravní prostředky</t>
  </si>
  <si>
    <t>Odvoz suti a vyb.hmot do 10 km, vnitrost. 25 m</t>
  </si>
  <si>
    <t>Poplatek za skládku stavební suti</t>
  </si>
  <si>
    <t>2.NP</t>
  </si>
  <si>
    <t>Demontáž sprchových kabin bez výtokových armatur</t>
  </si>
  <si>
    <t>Otvor v obkladačce diamant.korunkou prům.do 90 mm</t>
  </si>
  <si>
    <t>Obkládání ostění do tmele šířky do 150 mm</t>
  </si>
  <si>
    <t>3.NP</t>
  </si>
  <si>
    <t>Zdi podpěrné a volné</t>
  </si>
  <si>
    <t>Zazdění otvoru kolem prostupu obvodovou stěnou</t>
  </si>
  <si>
    <t>Podhled sádrokartonový na zavěšenou ocel. konstr.</t>
  </si>
  <si>
    <t>Příplatek k podhledu sádrokart. za plochu do 10 m2</t>
  </si>
  <si>
    <t>Omítka malých ploch vnitřních stěn do 0,25 m2</t>
  </si>
  <si>
    <t>Úprava povrchů vnější</t>
  </si>
  <si>
    <t>Omítka vnější stěn, MVC, štuková, složitost 3</t>
  </si>
  <si>
    <t>Vzduchotechnika</t>
  </si>
  <si>
    <t>Montáž potrubí plechového kruhového do d 200 mm</t>
  </si>
  <si>
    <t>Spiro roura hladká d 160, délka 1 m</t>
  </si>
  <si>
    <t>Montáž oblouku plechového kruhového do d 200 mm</t>
  </si>
  <si>
    <t>Oblouk segmentový 90°, d 160 mm Pz plech</t>
  </si>
  <si>
    <t>Montáž odbočky plechové kruhové do d 200 mm</t>
  </si>
  <si>
    <t>Rozbočka T 90 ° d = 160 mm, d1 = 160 mm, Pz plech</t>
  </si>
  <si>
    <t>Montáž klapky plechové kruhové do d 200 mm</t>
  </si>
  <si>
    <t>Zpětná klapka těsná 160</t>
  </si>
  <si>
    <t>Montáž spojky plechové kruhové do d 200 mm</t>
  </si>
  <si>
    <t>Spojka potrubí kruhová 160</t>
  </si>
  <si>
    <t>Montáž talířového ventilu kruhové do d 200 mm</t>
  </si>
  <si>
    <t>Talířový ventil kruhový</t>
  </si>
  <si>
    <t>Montáž protidešť. žaluzie kruhové do d 300 mm</t>
  </si>
  <si>
    <t>Protidešťová žaluzie 160</t>
  </si>
  <si>
    <t>Mtž ventilátoru radiál.nízkotl.potrub. do 0,07 m2</t>
  </si>
  <si>
    <t>Ventilátor potrubní radiální tichý TD Silent 160 T</t>
  </si>
  <si>
    <t>Vybourání otvorů zdi betonové pl. 0,09 m2, tl.45cm</t>
  </si>
  <si>
    <t>Nezařazeno</t>
  </si>
  <si>
    <t>Montážní přirážky</t>
  </si>
  <si>
    <t>Mimosaveništní doprava</t>
  </si>
  <si>
    <t>Režijní náklady</t>
  </si>
  <si>
    <t>Doba výstavby:</t>
  </si>
  <si>
    <t>Začátek výstavby:</t>
  </si>
  <si>
    <t>Konec výstavby:</t>
  </si>
  <si>
    <t>Zpracováno dne:</t>
  </si>
  <si>
    <t>M.j.</t>
  </si>
  <si>
    <t>m2</t>
  </si>
  <si>
    <t>m</t>
  </si>
  <si>
    <t>m3</t>
  </si>
  <si>
    <t>kpl</t>
  </si>
  <si>
    <t>soubor</t>
  </si>
  <si>
    <t>kus</t>
  </si>
  <si>
    <t>t</t>
  </si>
  <si>
    <t>km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</si>
  <si>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</si>
  <si>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</si>
  <si>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</si>
  <si>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</si>
  <si>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</si>
  <si>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</si>
  <si>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</si>
  <si>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</si>
  <si>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</si>
  <si>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</si>
  <si>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</si>
  <si>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Zahrada, poskytovatel soc. služeb</t>
  </si>
  <si>
    <t>Celkem</t>
  </si>
  <si>
    <t>Hmotnost (t)</t>
  </si>
  <si>
    <t>Cenová</t>
  </si>
  <si>
    <t>soustava</t>
  </si>
  <si>
    <t>RTS 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</si>
  <si>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</si>
  <si>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</si>
  <si>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</si>
  <si>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</si>
  <si>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</si>
  <si>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</si>
  <si>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</si>
  <si>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</si>
  <si>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</si>
  <si>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34_</t>
  </si>
  <si>
    <t>61_</t>
  </si>
  <si>
    <t>63_</t>
  </si>
  <si>
    <t>711_</t>
  </si>
  <si>
    <t>722_</t>
  </si>
  <si>
    <t>725_</t>
  </si>
  <si>
    <t>766_</t>
  </si>
  <si>
    <t>771_</t>
  </si>
  <si>
    <t>781_</t>
  </si>
  <si>
    <t>94_</t>
  </si>
  <si>
    <t>96_</t>
  </si>
  <si>
    <t>97_</t>
  </si>
  <si>
    <t>H00_</t>
  </si>
  <si>
    <t>S_</t>
  </si>
  <si>
    <t>31_</t>
  </si>
  <si>
    <t>62_</t>
  </si>
  <si>
    <t>728_</t>
  </si>
  <si>
    <t>M_</t>
  </si>
  <si>
    <t>01_3_</t>
  </si>
  <si>
    <t>01_6_</t>
  </si>
  <si>
    <t>01_71_</t>
  </si>
  <si>
    <t>01_72_</t>
  </si>
  <si>
    <t>01_76_</t>
  </si>
  <si>
    <t>01_77_</t>
  </si>
  <si>
    <t>01_78_</t>
  </si>
  <si>
    <t>01_9_</t>
  </si>
  <si>
    <t>02_6_</t>
  </si>
  <si>
    <t>02_71_</t>
  </si>
  <si>
    <t>02_72_</t>
  </si>
  <si>
    <t>02_76_</t>
  </si>
  <si>
    <t>02_77_</t>
  </si>
  <si>
    <t>02_78_</t>
  </si>
  <si>
    <t>02_9_</t>
  </si>
  <si>
    <t>03_3_</t>
  </si>
  <si>
    <t>03_6_</t>
  </si>
  <si>
    <t>03_72_</t>
  </si>
  <si>
    <t>03_9_</t>
  </si>
  <si>
    <t>_9_</t>
  </si>
  <si>
    <t>01_</t>
  </si>
  <si>
    <t>02_</t>
  </si>
  <si>
    <t>03_</t>
  </si>
  <si>
    <t>_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</si>
  <si>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</si>
  <si>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</si>
  <si>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</si>
  <si>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</si>
  <si>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</si>
  <si>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</si>
  <si>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</si>
  <si>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</si>
  <si>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</si>
  <si>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</si>
  <si>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</si>
  <si>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</si>
  <si>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</si>
  <si>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</si>
  <si>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</si>
  <si>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</si>
  <si>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</si>
  <si>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</si>
  <si>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</si>
  <si>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</si>
  <si>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</si>
  <si>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</si>
  <si>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</si>
  <si>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</si>
  <si>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</si>
  <si>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</si>
  <si>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</si>
  <si>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</si>
  <si>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</si>
  <si>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</si>
  <si>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</si>
  <si>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</si>
  <si>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</si>
  <si>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</si>
  <si>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</si>
  <si>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</si>
  <si>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</si>
  <si>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</si>
  <si>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</si>
  <si>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</si>
  <si>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</si>
  <si>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</si>
  <si>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</si>
  <si>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</si>
  <si>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71234446/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</si>
</sst>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0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4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4"/>
      <name val="Arial"/>
      <family val="2"/>
    </font>
    <font>
      <b/>
      <sz val="10"/>
      <color indexed="56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6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7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34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9" fillId="33" borderId="12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9" fillId="33" borderId="12" xfId="0" applyNumberFormat="1" applyFont="1" applyFill="1" applyBorder="1" applyAlignment="1" applyProtection="1">
      <alignment horizontal="right" vertical="center"/>
      <protection/>
    </xf>
    <xf numFmtId="49" fontId="10" fillId="34" borderId="0" xfId="0" applyNumberFormat="1" applyFont="1" applyFill="1" applyBorder="1" applyAlignment="1" applyProtection="1">
      <alignment horizontal="right" vertical="center"/>
      <protection/>
    </xf>
    <xf numFmtId="49" fontId="9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4" fontId="10" fillId="34" borderId="0" xfId="0" applyNumberFormat="1" applyFont="1" applyFill="1" applyBorder="1" applyAlignment="1" applyProtection="1">
      <alignment horizontal="right" vertical="center"/>
      <protection/>
    </xf>
    <xf numFmtId="4" fontId="9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2" fillId="35" borderId="26" xfId="0" applyNumberFormat="1" applyFont="1" applyFill="1" applyBorder="1" applyAlignment="1" applyProtection="1">
      <alignment horizontal="center" vertical="center"/>
      <protection/>
    </xf>
    <xf numFmtId="49" fontId="13" fillId="0" borderId="27" xfId="0" applyNumberFormat="1" applyFont="1" applyFill="1" applyBorder="1" applyAlignment="1" applyProtection="1">
      <alignment horizontal="left" vertical="center"/>
      <protection/>
    </xf>
    <xf numFmtId="49" fontId="13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8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4" fillId="0" borderId="26" xfId="0" applyNumberFormat="1" applyFont="1" applyFill="1" applyBorder="1" applyAlignment="1" applyProtection="1">
      <alignment horizontal="right" vertical="center"/>
      <protection/>
    </xf>
    <xf numFmtId="49" fontId="14" fillId="0" borderId="26" xfId="0" applyNumberFormat="1" applyFont="1" applyFill="1" applyBorder="1" applyAlignment="1" applyProtection="1">
      <alignment horizontal="right" vertical="center"/>
      <protection/>
    </xf>
    <xf numFmtId="4" fontId="14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3" fillId="35" borderId="35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49" fontId="9" fillId="33" borderId="12" xfId="0" applyNumberFormat="1" applyFont="1" applyFill="1" applyBorder="1" applyAlignment="1" applyProtection="1">
      <alignment horizontal="left" vertical="center"/>
      <protection/>
    </xf>
    <xf numFmtId="0" fontId="9" fillId="33" borderId="12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49" fontId="14" fillId="0" borderId="25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43" xfId="0" applyNumberFormat="1" applyFont="1" applyFill="1" applyBorder="1" applyAlignment="1" applyProtection="1">
      <alignment horizontal="left" vertical="center"/>
      <protection/>
    </xf>
    <xf numFmtId="49" fontId="14" fillId="0" borderId="44" xfId="0" applyNumberFormat="1" applyFont="1" applyFill="1" applyBorder="1" applyAlignment="1" applyProtection="1">
      <alignment horizontal="left" vertical="center"/>
      <protection/>
    </xf>
    <xf numFmtId="0" fontId="14" fillId="0" borderId="40" xfId="0" applyNumberFormat="1" applyFont="1" applyFill="1" applyBorder="1" applyAlignment="1" applyProtection="1">
      <alignment horizontal="left" vertical="center"/>
      <protection/>
    </xf>
    <xf numFmtId="0" fontId="14" fillId="0" borderId="45" xfId="0" applyNumberFormat="1" applyFont="1" applyFill="1" applyBorder="1" applyAlignment="1" applyProtection="1">
      <alignment horizontal="left" vertical="center"/>
      <protection/>
    </xf>
    <xf numFmtId="49" fontId="13" fillId="35" borderId="34" xfId="0" applyNumberFormat="1" applyFont="1" applyFill="1" applyBorder="1" applyAlignment="1" applyProtection="1">
      <alignment horizontal="left" vertical="center"/>
      <protection/>
    </xf>
    <xf numFmtId="0" fontId="13" fillId="35" borderId="46" xfId="0" applyNumberFormat="1" applyFont="1" applyFill="1" applyBorder="1" applyAlignment="1" applyProtection="1">
      <alignment horizontal="left" vertical="center"/>
      <protection/>
    </xf>
    <xf numFmtId="49" fontId="14" fillId="0" borderId="47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0" borderId="48" xfId="0" applyNumberFormat="1" applyFont="1" applyFill="1" applyBorder="1" applyAlignment="1" applyProtection="1">
      <alignment horizontal="left" vertical="center"/>
      <protection/>
    </xf>
    <xf numFmtId="49" fontId="13" fillId="0" borderId="34" xfId="0" applyNumberFormat="1" applyFont="1" applyFill="1" applyBorder="1" applyAlignment="1" applyProtection="1">
      <alignment horizontal="left" vertical="center"/>
      <protection/>
    </xf>
    <xf numFmtId="0" fontId="13" fillId="0" borderId="35" xfId="0" applyNumberFormat="1" applyFont="1" applyFill="1" applyBorder="1" applyAlignment="1" applyProtection="1">
      <alignment horizontal="left" vertical="center"/>
      <protection/>
    </xf>
    <xf numFmtId="49" fontId="14" fillId="0" borderId="34" xfId="0" applyNumberFormat="1" applyFont="1" applyFill="1" applyBorder="1" applyAlignment="1" applyProtection="1">
      <alignment horizontal="left" vertical="center"/>
      <protection/>
    </xf>
    <xf numFmtId="0" fontId="14" fillId="0" borderId="35" xfId="0" applyNumberFormat="1" applyFont="1" applyFill="1" applyBorder="1" applyAlignment="1" applyProtection="1">
      <alignment horizontal="left" vertical="center"/>
      <protection/>
    </xf>
    <xf numFmtId="49" fontId="11" fillId="0" borderId="46" xfId="0" applyNumberFormat="1" applyFont="1" applyFill="1" applyBorder="1" applyAlignment="1" applyProtection="1">
      <alignment horizontal="center" vertical="center"/>
      <protection/>
    </xf>
    <xf numFmtId="0" fontId="11" fillId="0" borderId="46" xfId="0" applyNumberFormat="1" applyFont="1" applyFill="1" applyBorder="1" applyAlignment="1" applyProtection="1">
      <alignment horizontal="center" vertical="center"/>
      <protection/>
    </xf>
    <xf numFmtId="49" fontId="15" fillId="0" borderId="34" xfId="0" applyNumberFormat="1" applyFont="1" applyFill="1" applyBorder="1" applyAlignment="1" applyProtection="1">
      <alignment horizontal="left" vertical="center"/>
      <protection/>
    </xf>
    <xf numFmtId="0" fontId="15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1"/>
  <sheetViews>
    <sheetView tabSelected="1" zoomScalePageLayoutView="0" workbookViewId="0" topLeftCell="A151">
      <selection activeCell="AX13" sqref="AX13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50.00390625" style="0" customWidth="1"/>
    <col min="5" max="5" width="7.003906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4" ht="12.75">
      <c r="A2" s="83" t="s">
        <v>1</v>
      </c>
      <c r="B2" s="84"/>
      <c r="C2" s="84"/>
      <c r="D2" s="85" t="s">
        <v>196</v>
      </c>
      <c r="E2" s="87" t="s">
        <v>290</v>
      </c>
      <c r="F2" s="84"/>
      <c r="G2" s="87"/>
      <c r="H2" s="84"/>
      <c r="I2" s="88" t="s">
        <v>309</v>
      </c>
      <c r="J2" s="88" t="s">
        <v>314</v>
      </c>
      <c r="K2" s="84"/>
      <c r="L2" s="84"/>
      <c r="M2" s="89"/>
      <c r="N2" s="34"/>
    </row>
    <row r="3" spans="1:14" ht="12.75">
      <c r="A3" s="80"/>
      <c r="B3" s="65"/>
      <c r="C3" s="65"/>
      <c r="D3" s="86"/>
      <c r="E3" s="65"/>
      <c r="F3" s="65"/>
      <c r="G3" s="65"/>
      <c r="H3" s="65"/>
      <c r="I3" s="65"/>
      <c r="J3" s="65"/>
      <c r="K3" s="65"/>
      <c r="L3" s="65"/>
      <c r="M3" s="78"/>
      <c r="N3" s="34"/>
    </row>
    <row r="4" spans="1:14" ht="12.75">
      <c r="A4" s="73" t="s">
        <v>2</v>
      </c>
      <c r="B4" s="65"/>
      <c r="C4" s="65"/>
      <c r="D4" s="64" t="s">
        <v>197</v>
      </c>
      <c r="E4" s="76" t="s">
        <v>291</v>
      </c>
      <c r="F4" s="65"/>
      <c r="G4" s="76" t="s">
        <v>6</v>
      </c>
      <c r="H4" s="65"/>
      <c r="I4" s="64" t="s">
        <v>310</v>
      </c>
      <c r="J4" s="64"/>
      <c r="K4" s="65"/>
      <c r="L4" s="65"/>
      <c r="M4" s="78"/>
      <c r="N4" s="34"/>
    </row>
    <row r="5" spans="1:14" ht="12.75">
      <c r="A5" s="80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78"/>
      <c r="N5" s="34"/>
    </row>
    <row r="6" spans="1:14" ht="12.75">
      <c r="A6" s="73" t="s">
        <v>3</v>
      </c>
      <c r="B6" s="65"/>
      <c r="C6" s="65"/>
      <c r="D6" s="64" t="s">
        <v>198</v>
      </c>
      <c r="E6" s="76" t="s">
        <v>292</v>
      </c>
      <c r="F6" s="65"/>
      <c r="G6" s="77"/>
      <c r="H6" s="65"/>
      <c r="I6" s="64" t="s">
        <v>311</v>
      </c>
      <c r="J6" s="64"/>
      <c r="K6" s="65"/>
      <c r="L6" s="65"/>
      <c r="M6" s="78"/>
      <c r="N6" s="34"/>
    </row>
    <row r="7" spans="1:14" ht="12.75">
      <c r="A7" s="80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78"/>
      <c r="N7" s="34"/>
    </row>
    <row r="8" spans="1:14" ht="12.75">
      <c r="A8" s="73" t="s">
        <v>4</v>
      </c>
      <c r="B8" s="65"/>
      <c r="C8" s="65"/>
      <c r="D8" s="64"/>
      <c r="E8" s="76" t="s">
        <v>293</v>
      </c>
      <c r="F8" s="65"/>
      <c r="G8" s="77"/>
      <c r="H8" s="65"/>
      <c r="I8" s="64" t="s">
        <v>312</v>
      </c>
      <c r="J8" s="64"/>
      <c r="K8" s="65"/>
      <c r="L8" s="65"/>
      <c r="M8" s="78"/>
      <c r="N8" s="34"/>
    </row>
    <row r="9" spans="1:14" ht="12.75">
      <c r="A9" s="74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9"/>
      <c r="N9" s="34"/>
    </row>
    <row r="10" spans="1:14" ht="12.75">
      <c r="A10" s="1" t="s">
        <v>5</v>
      </c>
      <c r="B10" s="11" t="s">
        <v>114</v>
      </c>
      <c r="C10" s="11" t="s">
        <v>118</v>
      </c>
      <c r="D10" s="11" t="s">
        <v>199</v>
      </c>
      <c r="E10" s="11" t="s">
        <v>294</v>
      </c>
      <c r="F10" s="17" t="s">
        <v>303</v>
      </c>
      <c r="G10" s="21" t="s">
        <v>304</v>
      </c>
      <c r="H10" s="68" t="s">
        <v>306</v>
      </c>
      <c r="I10" s="69"/>
      <c r="J10" s="70"/>
      <c r="K10" s="68" t="s">
        <v>316</v>
      </c>
      <c r="L10" s="70"/>
      <c r="M10" s="29" t="s">
        <v>317</v>
      </c>
      <c r="N10" s="35"/>
    </row>
    <row r="11" spans="1:24" ht="12.75">
      <c r="A11" s="2" t="s">
        <v>6</v>
      </c>
      <c r="B11" s="12" t="s">
        <v>6</v>
      </c>
      <c r="C11" s="12" t="s">
        <v>6</v>
      </c>
      <c r="D11" s="16" t="s">
        <v>200</v>
      </c>
      <c r="E11" s="12" t="s">
        <v>6</v>
      </c>
      <c r="F11" s="12" t="s">
        <v>6</v>
      </c>
      <c r="G11" s="22" t="s">
        <v>305</v>
      </c>
      <c r="H11" s="23" t="s">
        <v>307</v>
      </c>
      <c r="I11" s="24" t="s">
        <v>313</v>
      </c>
      <c r="J11" s="25" t="s">
        <v>315</v>
      </c>
      <c r="K11" s="23" t="s">
        <v>304</v>
      </c>
      <c r="L11" s="25" t="s">
        <v>315</v>
      </c>
      <c r="M11" s="30" t="s">
        <v>318</v>
      </c>
      <c r="N11" s="35"/>
      <c r="P11" s="27" t="s">
        <v>320</v>
      </c>
      <c r="Q11" s="27" t="s">
        <v>321</v>
      </c>
      <c r="R11" s="27" t="s">
        <v>322</v>
      </c>
      <c r="S11" s="27" t="s">
        <v>323</v>
      </c>
      <c r="T11" s="27" t="s">
        <v>324</v>
      </c>
      <c r="U11" s="27" t="s">
        <v>325</v>
      </c>
      <c r="V11" s="27" t="s">
        <v>326</v>
      </c>
      <c r="W11" s="27" t="s">
        <v>327</v>
      </c>
      <c r="X11" s="27" t="s">
        <v>328</v>
      </c>
    </row>
    <row r="12" spans="1:13" ht="12.75">
      <c r="A12" s="3"/>
      <c r="B12" s="13" t="s">
        <v>115</v>
      </c>
      <c r="C12" s="13"/>
      <c r="D12" s="71" t="s">
        <v>201</v>
      </c>
      <c r="E12" s="72"/>
      <c r="F12" s="72"/>
      <c r="G12" s="72"/>
      <c r="H12" s="38">
        <f>H13+H15+H23+H25+H29+H33+H35+H37+H42+H51+H53+H58+H61+H63</f>
        <v>0</v>
      </c>
      <c r="I12" s="38">
        <f>I13+I15+I23+I25+I29+I33+I35+I37+I42+I51+I53+I58+I61+I63</f>
        <v>0</v>
      </c>
      <c r="J12" s="38">
        <f>H12+I12</f>
        <v>0</v>
      </c>
      <c r="K12" s="26"/>
      <c r="L12" s="38">
        <f>L13+L15+L23+L25+L29+L33+L35+L37+L42+L51+L53+L58+L61+L63</f>
        <v>3.80555923</v>
      </c>
      <c r="M12" s="26"/>
    </row>
    <row r="13" spans="1:37" ht="12.75">
      <c r="A13" s="4"/>
      <c r="B13" s="14" t="s">
        <v>115</v>
      </c>
      <c r="C13" s="14" t="s">
        <v>40</v>
      </c>
      <c r="D13" s="60" t="s">
        <v>202</v>
      </c>
      <c r="E13" s="61"/>
      <c r="F13" s="61"/>
      <c r="G13" s="61"/>
      <c r="H13" s="39">
        <f>SUM(H14:H14)</f>
        <v>0</v>
      </c>
      <c r="I13" s="39">
        <f>SUM(I14:I14)</f>
        <v>0</v>
      </c>
      <c r="J13" s="39">
        <f>H13+I13</f>
        <v>0</v>
      </c>
      <c r="K13" s="27"/>
      <c r="L13" s="39">
        <f>SUM(L14:L14)</f>
        <v>0.160776</v>
      </c>
      <c r="M13" s="27"/>
      <c r="Y13" s="27" t="s">
        <v>115</v>
      </c>
      <c r="AI13" s="39">
        <f>SUM(Z14:Z14)</f>
        <v>0</v>
      </c>
      <c r="AJ13" s="39">
        <f>SUM(AA14:AA14)</f>
        <v>0</v>
      </c>
      <c r="AK13" s="39">
        <f>SUM(AB14:AB14)</f>
        <v>0</v>
      </c>
    </row>
    <row r="14" spans="1:48" ht="12.75">
      <c r="A14" s="5" t="s">
        <v>7</v>
      </c>
      <c r="B14" s="5" t="s">
        <v>115</v>
      </c>
      <c r="C14" s="5" t="s">
        <v>119</v>
      </c>
      <c r="D14" s="5" t="s">
        <v>203</v>
      </c>
      <c r="E14" s="5" t="s">
        <v>295</v>
      </c>
      <c r="F14" s="18">
        <v>1.76</v>
      </c>
      <c r="G14" s="18">
        <v>0</v>
      </c>
      <c r="H14" s="18">
        <f>F14*AE14</f>
        <v>0</v>
      </c>
      <c r="I14" s="18">
        <f>J14-H14</f>
        <v>0</v>
      </c>
      <c r="J14" s="18">
        <f>F14*G14</f>
        <v>0</v>
      </c>
      <c r="K14" s="18">
        <v>0.09135</v>
      </c>
      <c r="L14" s="18">
        <f>F14*K14</f>
        <v>0.160776</v>
      </c>
      <c r="M14" s="31" t="s">
        <v>319</v>
      </c>
      <c r="P14" s="36">
        <f>IF(AG14="5",J14,0)</f>
        <v>0</v>
      </c>
      <c r="R14" s="36">
        <f>IF(AG14="1",H14,0)</f>
        <v>0</v>
      </c>
      <c r="S14" s="36">
        <f>IF(AG14="1",I14,0)</f>
        <v>0</v>
      </c>
      <c r="T14" s="36">
        <f>IF(AG14="7",H14,0)</f>
        <v>0</v>
      </c>
      <c r="U14" s="36">
        <f>IF(AG14="7",I14,0)</f>
        <v>0</v>
      </c>
      <c r="V14" s="36">
        <f>IF(AG14="2",H14,0)</f>
        <v>0</v>
      </c>
      <c r="W14" s="36">
        <f>IF(AG14="2",I14,0)</f>
        <v>0</v>
      </c>
      <c r="X14" s="36">
        <f>IF(AG14="0",J14,0)</f>
        <v>0</v>
      </c>
      <c r="Y14" s="27" t="s">
        <v>115</v>
      </c>
      <c r="Z14" s="18">
        <f>IF(AD14=0,J14,0)</f>
        <v>0</v>
      </c>
      <c r="AA14" s="18">
        <f>IF(AD14=15,J14,0)</f>
        <v>0</v>
      </c>
      <c r="AB14" s="18">
        <f>IF(AD14=21,J14,0)</f>
        <v>0</v>
      </c>
      <c r="AD14" s="36">
        <v>15</v>
      </c>
      <c r="AE14" s="36">
        <f>G14*0.591567567567568</f>
        <v>0</v>
      </c>
      <c r="AF14" s="36">
        <f>G14*(1-0.591567567567568)</f>
        <v>0</v>
      </c>
      <c r="AG14" s="31" t="s">
        <v>7</v>
      </c>
      <c r="AM14" s="36">
        <f>F14*AE14</f>
        <v>0</v>
      </c>
      <c r="AN14" s="36">
        <f>F14*AF14</f>
        <v>0</v>
      </c>
      <c r="AO14" s="37" t="s">
        <v>329</v>
      </c>
      <c r="AP14" s="37" t="s">
        <v>347</v>
      </c>
      <c r="AQ14" s="27" t="s">
        <v>367</v>
      </c>
      <c r="AS14" s="36">
        <f>AM14+AN14</f>
        <v>0</v>
      </c>
      <c r="AT14" s="36">
        <f>G14/(100-AU14)*100</f>
        <v>0</v>
      </c>
      <c r="AU14" s="36">
        <v>0</v>
      </c>
      <c r="AV14" s="36">
        <f>L14</f>
        <v>0.160776</v>
      </c>
    </row>
    <row r="15" spans="1:37" ht="12.75">
      <c r="A15" s="4"/>
      <c r="B15" s="14" t="s">
        <v>115</v>
      </c>
      <c r="C15" s="14" t="s">
        <v>67</v>
      </c>
      <c r="D15" s="60" t="s">
        <v>204</v>
      </c>
      <c r="E15" s="61"/>
      <c r="F15" s="61"/>
      <c r="G15" s="61"/>
      <c r="H15" s="39">
        <f>SUM(H16:H22)</f>
        <v>0</v>
      </c>
      <c r="I15" s="39">
        <f>SUM(I16:I22)</f>
        <v>0</v>
      </c>
      <c r="J15" s="39">
        <f>H15+I15</f>
        <v>0</v>
      </c>
      <c r="K15" s="27"/>
      <c r="L15" s="39">
        <f>SUM(L16:L22)</f>
        <v>0.52534748</v>
      </c>
      <c r="M15" s="27"/>
      <c r="Y15" s="27" t="s">
        <v>115</v>
      </c>
      <c r="AI15" s="39">
        <f>SUM(Z16:Z22)</f>
        <v>0</v>
      </c>
      <c r="AJ15" s="39">
        <f>SUM(AA16:AA22)</f>
        <v>0</v>
      </c>
      <c r="AK15" s="39">
        <f>SUM(AB16:AB22)</f>
        <v>0</v>
      </c>
    </row>
    <row r="16" spans="1:48" ht="12.75">
      <c r="A16" s="5" t="s">
        <v>8</v>
      </c>
      <c r="B16" s="5" t="s">
        <v>115</v>
      </c>
      <c r="C16" s="5" t="s">
        <v>120</v>
      </c>
      <c r="D16" s="5" t="s">
        <v>205</v>
      </c>
      <c r="E16" s="5" t="s">
        <v>295</v>
      </c>
      <c r="F16" s="18">
        <v>3.4</v>
      </c>
      <c r="G16" s="18">
        <v>0</v>
      </c>
      <c r="H16" s="18">
        <f aca="true" t="shared" si="0" ref="H16:H22">F16*AE16</f>
        <v>0</v>
      </c>
      <c r="I16" s="18">
        <f aca="true" t="shared" si="1" ref="I16:I22">J16-H16</f>
        <v>0</v>
      </c>
      <c r="J16" s="18">
        <f aca="true" t="shared" si="2" ref="J16:J22">F16*G16</f>
        <v>0</v>
      </c>
      <c r="K16" s="18">
        <v>0.00361</v>
      </c>
      <c r="L16" s="18">
        <f aca="true" t="shared" si="3" ref="L16:L22">F16*K16</f>
        <v>0.012274</v>
      </c>
      <c r="M16" s="31" t="s">
        <v>319</v>
      </c>
      <c r="P16" s="36">
        <f aca="true" t="shared" si="4" ref="P16:P22">IF(AG16="5",J16,0)</f>
        <v>0</v>
      </c>
      <c r="R16" s="36">
        <f aca="true" t="shared" si="5" ref="R16:R22">IF(AG16="1",H16,0)</f>
        <v>0</v>
      </c>
      <c r="S16" s="36">
        <f aca="true" t="shared" si="6" ref="S16:S22">IF(AG16="1",I16,0)</f>
        <v>0</v>
      </c>
      <c r="T16" s="36">
        <f aca="true" t="shared" si="7" ref="T16:T22">IF(AG16="7",H16,0)</f>
        <v>0</v>
      </c>
      <c r="U16" s="36">
        <f aca="true" t="shared" si="8" ref="U16:U22">IF(AG16="7",I16,0)</f>
        <v>0</v>
      </c>
      <c r="V16" s="36">
        <f aca="true" t="shared" si="9" ref="V16:V22">IF(AG16="2",H16,0)</f>
        <v>0</v>
      </c>
      <c r="W16" s="36">
        <f aca="true" t="shared" si="10" ref="W16:W22">IF(AG16="2",I16,0)</f>
        <v>0</v>
      </c>
      <c r="X16" s="36">
        <f aca="true" t="shared" si="11" ref="X16:X22">IF(AG16="0",J16,0)</f>
        <v>0</v>
      </c>
      <c r="Y16" s="27" t="s">
        <v>115</v>
      </c>
      <c r="Z16" s="18">
        <f aca="true" t="shared" si="12" ref="Z16:Z22">IF(AD16=0,J16,0)</f>
        <v>0</v>
      </c>
      <c r="AA16" s="18">
        <f aca="true" t="shared" si="13" ref="AA16:AA22">IF(AD16=15,J16,0)</f>
        <v>0</v>
      </c>
      <c r="AB16" s="18">
        <f aca="true" t="shared" si="14" ref="AB16:AB22">IF(AD16=21,J16,0)</f>
        <v>0</v>
      </c>
      <c r="AD16" s="36">
        <v>15</v>
      </c>
      <c r="AE16" s="36">
        <f>G16*0.322367149758454</f>
        <v>0</v>
      </c>
      <c r="AF16" s="36">
        <f>G16*(1-0.322367149758454)</f>
        <v>0</v>
      </c>
      <c r="AG16" s="31" t="s">
        <v>7</v>
      </c>
      <c r="AM16" s="36">
        <f aca="true" t="shared" si="15" ref="AM16:AM22">F16*AE16</f>
        <v>0</v>
      </c>
      <c r="AN16" s="36">
        <f aca="true" t="shared" si="16" ref="AN16:AN22">F16*AF16</f>
        <v>0</v>
      </c>
      <c r="AO16" s="37" t="s">
        <v>330</v>
      </c>
      <c r="AP16" s="37" t="s">
        <v>348</v>
      </c>
      <c r="AQ16" s="27" t="s">
        <v>367</v>
      </c>
      <c r="AS16" s="36">
        <f aca="true" t="shared" si="17" ref="AS16:AS22">AM16+AN16</f>
        <v>0</v>
      </c>
      <c r="AT16" s="36">
        <f aca="true" t="shared" si="18" ref="AT16:AT22">G16/(100-AU16)*100</f>
        <v>0</v>
      </c>
      <c r="AU16" s="36">
        <v>0</v>
      </c>
      <c r="AV16" s="36">
        <f aca="true" t="shared" si="19" ref="AV16:AV22">L16</f>
        <v>0.012274</v>
      </c>
    </row>
    <row r="17" spans="1:48" ht="12.75">
      <c r="A17" s="5" t="s">
        <v>9</v>
      </c>
      <c r="B17" s="5" t="s">
        <v>115</v>
      </c>
      <c r="C17" s="5" t="s">
        <v>121</v>
      </c>
      <c r="D17" s="5" t="s">
        <v>206</v>
      </c>
      <c r="E17" s="5" t="s">
        <v>296</v>
      </c>
      <c r="F17" s="18">
        <v>4</v>
      </c>
      <c r="G17" s="18">
        <v>0</v>
      </c>
      <c r="H17" s="18">
        <f t="shared" si="0"/>
        <v>0</v>
      </c>
      <c r="I17" s="18">
        <f t="shared" si="1"/>
        <v>0</v>
      </c>
      <c r="J17" s="18">
        <f t="shared" si="2"/>
        <v>0</v>
      </c>
      <c r="K17" s="18">
        <v>0</v>
      </c>
      <c r="L17" s="18">
        <f t="shared" si="3"/>
        <v>0</v>
      </c>
      <c r="M17" s="31" t="s">
        <v>319</v>
      </c>
      <c r="P17" s="36">
        <f t="shared" si="4"/>
        <v>0</v>
      </c>
      <c r="R17" s="36">
        <f t="shared" si="5"/>
        <v>0</v>
      </c>
      <c r="S17" s="36">
        <f t="shared" si="6"/>
        <v>0</v>
      </c>
      <c r="T17" s="36">
        <f t="shared" si="7"/>
        <v>0</v>
      </c>
      <c r="U17" s="36">
        <f t="shared" si="8"/>
        <v>0</v>
      </c>
      <c r="V17" s="36">
        <f t="shared" si="9"/>
        <v>0</v>
      </c>
      <c r="W17" s="36">
        <f t="shared" si="10"/>
        <v>0</v>
      </c>
      <c r="X17" s="36">
        <f t="shared" si="11"/>
        <v>0</v>
      </c>
      <c r="Y17" s="27" t="s">
        <v>115</v>
      </c>
      <c r="Z17" s="18">
        <f t="shared" si="12"/>
        <v>0</v>
      </c>
      <c r="AA17" s="18">
        <f t="shared" si="13"/>
        <v>0</v>
      </c>
      <c r="AB17" s="18">
        <f t="shared" si="14"/>
        <v>0</v>
      </c>
      <c r="AD17" s="36">
        <v>15</v>
      </c>
      <c r="AE17" s="36">
        <f>G17*0</f>
        <v>0</v>
      </c>
      <c r="AF17" s="36">
        <f>G17*(1-0)</f>
        <v>0</v>
      </c>
      <c r="AG17" s="31" t="s">
        <v>7</v>
      </c>
      <c r="AM17" s="36">
        <f t="shared" si="15"/>
        <v>0</v>
      </c>
      <c r="AN17" s="36">
        <f t="shared" si="16"/>
        <v>0</v>
      </c>
      <c r="AO17" s="37" t="s">
        <v>330</v>
      </c>
      <c r="AP17" s="37" t="s">
        <v>348</v>
      </c>
      <c r="AQ17" s="27" t="s">
        <v>367</v>
      </c>
      <c r="AS17" s="36">
        <f t="shared" si="17"/>
        <v>0</v>
      </c>
      <c r="AT17" s="36">
        <f t="shared" si="18"/>
        <v>0</v>
      </c>
      <c r="AU17" s="36">
        <v>0</v>
      </c>
      <c r="AV17" s="36">
        <f t="shared" si="19"/>
        <v>0</v>
      </c>
    </row>
    <row r="18" spans="1:48" ht="12.75">
      <c r="A18" s="6" t="s">
        <v>10</v>
      </c>
      <c r="B18" s="6" t="s">
        <v>115</v>
      </c>
      <c r="C18" s="6" t="s">
        <v>122</v>
      </c>
      <c r="D18" s="6" t="s">
        <v>207</v>
      </c>
      <c r="E18" s="6" t="s">
        <v>296</v>
      </c>
      <c r="F18" s="19">
        <v>5</v>
      </c>
      <c r="G18" s="19">
        <v>0</v>
      </c>
      <c r="H18" s="19">
        <f t="shared" si="0"/>
        <v>0</v>
      </c>
      <c r="I18" s="19">
        <f t="shared" si="1"/>
        <v>0</v>
      </c>
      <c r="J18" s="19">
        <f t="shared" si="2"/>
        <v>0</v>
      </c>
      <c r="K18" s="19">
        <v>1E-05</v>
      </c>
      <c r="L18" s="19">
        <f t="shared" si="3"/>
        <v>5E-05</v>
      </c>
      <c r="M18" s="32" t="s">
        <v>319</v>
      </c>
      <c r="P18" s="36">
        <f t="shared" si="4"/>
        <v>0</v>
      </c>
      <c r="R18" s="36">
        <f t="shared" si="5"/>
        <v>0</v>
      </c>
      <c r="S18" s="36">
        <f t="shared" si="6"/>
        <v>0</v>
      </c>
      <c r="T18" s="36">
        <f t="shared" si="7"/>
        <v>0</v>
      </c>
      <c r="U18" s="36">
        <f t="shared" si="8"/>
        <v>0</v>
      </c>
      <c r="V18" s="36">
        <f t="shared" si="9"/>
        <v>0</v>
      </c>
      <c r="W18" s="36">
        <f t="shared" si="10"/>
        <v>0</v>
      </c>
      <c r="X18" s="36">
        <f t="shared" si="11"/>
        <v>0</v>
      </c>
      <c r="Y18" s="27" t="s">
        <v>115</v>
      </c>
      <c r="Z18" s="19">
        <f t="shared" si="12"/>
        <v>0</v>
      </c>
      <c r="AA18" s="19">
        <f t="shared" si="13"/>
        <v>0</v>
      </c>
      <c r="AB18" s="19">
        <f t="shared" si="14"/>
        <v>0</v>
      </c>
      <c r="AD18" s="36">
        <v>15</v>
      </c>
      <c r="AE18" s="36">
        <f>G18*1</f>
        <v>0</v>
      </c>
      <c r="AF18" s="36">
        <f>G18*(1-1)</f>
        <v>0</v>
      </c>
      <c r="AG18" s="32" t="s">
        <v>7</v>
      </c>
      <c r="AM18" s="36">
        <f t="shared" si="15"/>
        <v>0</v>
      </c>
      <c r="AN18" s="36">
        <f t="shared" si="16"/>
        <v>0</v>
      </c>
      <c r="AO18" s="37" t="s">
        <v>330</v>
      </c>
      <c r="AP18" s="37" t="s">
        <v>348</v>
      </c>
      <c r="AQ18" s="27" t="s">
        <v>367</v>
      </c>
      <c r="AS18" s="36">
        <f t="shared" si="17"/>
        <v>0</v>
      </c>
      <c r="AT18" s="36">
        <f t="shared" si="18"/>
        <v>0</v>
      </c>
      <c r="AU18" s="36">
        <v>0</v>
      </c>
      <c r="AV18" s="36">
        <f t="shared" si="19"/>
        <v>5E-05</v>
      </c>
    </row>
    <row r="19" spans="1:48" ht="12.75">
      <c r="A19" s="5" t="s">
        <v>11</v>
      </c>
      <c r="B19" s="5" t="s">
        <v>115</v>
      </c>
      <c r="C19" s="5" t="s">
        <v>123</v>
      </c>
      <c r="D19" s="5" t="s">
        <v>208</v>
      </c>
      <c r="E19" s="5" t="s">
        <v>295</v>
      </c>
      <c r="F19" s="18">
        <v>18.4</v>
      </c>
      <c r="G19" s="18">
        <v>0</v>
      </c>
      <c r="H19" s="18">
        <f t="shared" si="0"/>
        <v>0</v>
      </c>
      <c r="I19" s="18">
        <f t="shared" si="1"/>
        <v>0</v>
      </c>
      <c r="J19" s="18">
        <f t="shared" si="2"/>
        <v>0</v>
      </c>
      <c r="K19" s="18">
        <v>0.01574</v>
      </c>
      <c r="L19" s="18">
        <f t="shared" si="3"/>
        <v>0.289616</v>
      </c>
      <c r="M19" s="31" t="s">
        <v>319</v>
      </c>
      <c r="P19" s="36">
        <f t="shared" si="4"/>
        <v>0</v>
      </c>
      <c r="R19" s="36">
        <f t="shared" si="5"/>
        <v>0</v>
      </c>
      <c r="S19" s="36">
        <f t="shared" si="6"/>
        <v>0</v>
      </c>
      <c r="T19" s="36">
        <f t="shared" si="7"/>
        <v>0</v>
      </c>
      <c r="U19" s="36">
        <f t="shared" si="8"/>
        <v>0</v>
      </c>
      <c r="V19" s="36">
        <f t="shared" si="9"/>
        <v>0</v>
      </c>
      <c r="W19" s="36">
        <f t="shared" si="10"/>
        <v>0</v>
      </c>
      <c r="X19" s="36">
        <f t="shared" si="11"/>
        <v>0</v>
      </c>
      <c r="Y19" s="27" t="s">
        <v>115</v>
      </c>
      <c r="Z19" s="18">
        <f t="shared" si="12"/>
        <v>0</v>
      </c>
      <c r="AA19" s="18">
        <f t="shared" si="13"/>
        <v>0</v>
      </c>
      <c r="AB19" s="18">
        <f t="shared" si="14"/>
        <v>0</v>
      </c>
      <c r="AD19" s="36">
        <v>15</v>
      </c>
      <c r="AE19" s="36">
        <f>G19*0.182967741935484</f>
        <v>0</v>
      </c>
      <c r="AF19" s="36">
        <f>G19*(1-0.182967741935484)</f>
        <v>0</v>
      </c>
      <c r="AG19" s="31" t="s">
        <v>7</v>
      </c>
      <c r="AM19" s="36">
        <f t="shared" si="15"/>
        <v>0</v>
      </c>
      <c r="AN19" s="36">
        <f t="shared" si="16"/>
        <v>0</v>
      </c>
      <c r="AO19" s="37" t="s">
        <v>330</v>
      </c>
      <c r="AP19" s="37" t="s">
        <v>348</v>
      </c>
      <c r="AQ19" s="27" t="s">
        <v>367</v>
      </c>
      <c r="AS19" s="36">
        <f t="shared" si="17"/>
        <v>0</v>
      </c>
      <c r="AT19" s="36">
        <f t="shared" si="18"/>
        <v>0</v>
      </c>
      <c r="AU19" s="36">
        <v>0</v>
      </c>
      <c r="AV19" s="36">
        <f t="shared" si="19"/>
        <v>0.289616</v>
      </c>
    </row>
    <row r="20" spans="1:48" ht="12.75">
      <c r="A20" s="5" t="s">
        <v>12</v>
      </c>
      <c r="B20" s="5" t="s">
        <v>115</v>
      </c>
      <c r="C20" s="5" t="s">
        <v>124</v>
      </c>
      <c r="D20" s="5" t="s">
        <v>209</v>
      </c>
      <c r="E20" s="5" t="s">
        <v>295</v>
      </c>
      <c r="F20" s="18">
        <v>15.177</v>
      </c>
      <c r="G20" s="18">
        <v>0</v>
      </c>
      <c r="H20" s="18">
        <f t="shared" si="0"/>
        <v>0</v>
      </c>
      <c r="I20" s="18">
        <f t="shared" si="1"/>
        <v>0</v>
      </c>
      <c r="J20" s="18">
        <f t="shared" si="2"/>
        <v>0</v>
      </c>
      <c r="K20" s="18">
        <v>0.01184</v>
      </c>
      <c r="L20" s="18">
        <f t="shared" si="3"/>
        <v>0.17969568</v>
      </c>
      <c r="M20" s="31" t="s">
        <v>319</v>
      </c>
      <c r="P20" s="36">
        <f t="shared" si="4"/>
        <v>0</v>
      </c>
      <c r="R20" s="36">
        <f t="shared" si="5"/>
        <v>0</v>
      </c>
      <c r="S20" s="36">
        <f t="shared" si="6"/>
        <v>0</v>
      </c>
      <c r="T20" s="36">
        <f t="shared" si="7"/>
        <v>0</v>
      </c>
      <c r="U20" s="36">
        <f t="shared" si="8"/>
        <v>0</v>
      </c>
      <c r="V20" s="36">
        <f t="shared" si="9"/>
        <v>0</v>
      </c>
      <c r="W20" s="36">
        <f t="shared" si="10"/>
        <v>0</v>
      </c>
      <c r="X20" s="36">
        <f t="shared" si="11"/>
        <v>0</v>
      </c>
      <c r="Y20" s="27" t="s">
        <v>115</v>
      </c>
      <c r="Z20" s="18">
        <f t="shared" si="12"/>
        <v>0</v>
      </c>
      <c r="AA20" s="18">
        <f t="shared" si="13"/>
        <v>0</v>
      </c>
      <c r="AB20" s="18">
        <f t="shared" si="14"/>
        <v>0</v>
      </c>
      <c r="AD20" s="36">
        <v>15</v>
      </c>
      <c r="AE20" s="36">
        <f>G20*0.253061224489796</f>
        <v>0</v>
      </c>
      <c r="AF20" s="36">
        <f>G20*(1-0.253061224489796)</f>
        <v>0</v>
      </c>
      <c r="AG20" s="31" t="s">
        <v>7</v>
      </c>
      <c r="AM20" s="36">
        <f t="shared" si="15"/>
        <v>0</v>
      </c>
      <c r="AN20" s="36">
        <f t="shared" si="16"/>
        <v>0</v>
      </c>
      <c r="AO20" s="37" t="s">
        <v>330</v>
      </c>
      <c r="AP20" s="37" t="s">
        <v>348</v>
      </c>
      <c r="AQ20" s="27" t="s">
        <v>367</v>
      </c>
      <c r="AS20" s="36">
        <f t="shared" si="17"/>
        <v>0</v>
      </c>
      <c r="AT20" s="36">
        <f t="shared" si="18"/>
        <v>0</v>
      </c>
      <c r="AU20" s="36">
        <v>0</v>
      </c>
      <c r="AV20" s="36">
        <f t="shared" si="19"/>
        <v>0.17969568</v>
      </c>
    </row>
    <row r="21" spans="1:48" ht="12.75">
      <c r="A21" s="5" t="s">
        <v>13</v>
      </c>
      <c r="B21" s="5" t="s">
        <v>115</v>
      </c>
      <c r="C21" s="5" t="s">
        <v>125</v>
      </c>
      <c r="D21" s="5" t="s">
        <v>210</v>
      </c>
      <c r="E21" s="5" t="s">
        <v>295</v>
      </c>
      <c r="F21" s="18">
        <v>9.67</v>
      </c>
      <c r="G21" s="18">
        <v>0</v>
      </c>
      <c r="H21" s="18">
        <f t="shared" si="0"/>
        <v>0</v>
      </c>
      <c r="I21" s="18">
        <f t="shared" si="1"/>
        <v>0</v>
      </c>
      <c r="J21" s="18">
        <f t="shared" si="2"/>
        <v>0</v>
      </c>
      <c r="K21" s="18">
        <v>4E-05</v>
      </c>
      <c r="L21" s="18">
        <f t="shared" si="3"/>
        <v>0.0003868</v>
      </c>
      <c r="M21" s="31" t="s">
        <v>319</v>
      </c>
      <c r="P21" s="36">
        <f t="shared" si="4"/>
        <v>0</v>
      </c>
      <c r="R21" s="36">
        <f t="shared" si="5"/>
        <v>0</v>
      </c>
      <c r="S21" s="36">
        <f t="shared" si="6"/>
        <v>0</v>
      </c>
      <c r="T21" s="36">
        <f t="shared" si="7"/>
        <v>0</v>
      </c>
      <c r="U21" s="36">
        <f t="shared" si="8"/>
        <v>0</v>
      </c>
      <c r="V21" s="36">
        <f t="shared" si="9"/>
        <v>0</v>
      </c>
      <c r="W21" s="36">
        <f t="shared" si="10"/>
        <v>0</v>
      </c>
      <c r="X21" s="36">
        <f t="shared" si="11"/>
        <v>0</v>
      </c>
      <c r="Y21" s="27" t="s">
        <v>115</v>
      </c>
      <c r="Z21" s="18">
        <f t="shared" si="12"/>
        <v>0</v>
      </c>
      <c r="AA21" s="18">
        <f t="shared" si="13"/>
        <v>0</v>
      </c>
      <c r="AB21" s="18">
        <f t="shared" si="14"/>
        <v>0</v>
      </c>
      <c r="AD21" s="36">
        <v>15</v>
      </c>
      <c r="AE21" s="36">
        <f>G21*0.34750656167979</f>
        <v>0</v>
      </c>
      <c r="AF21" s="36">
        <f>G21*(1-0.34750656167979)</f>
        <v>0</v>
      </c>
      <c r="AG21" s="31" t="s">
        <v>7</v>
      </c>
      <c r="AM21" s="36">
        <f t="shared" si="15"/>
        <v>0</v>
      </c>
      <c r="AN21" s="36">
        <f t="shared" si="16"/>
        <v>0</v>
      </c>
      <c r="AO21" s="37" t="s">
        <v>330</v>
      </c>
      <c r="AP21" s="37" t="s">
        <v>348</v>
      </c>
      <c r="AQ21" s="27" t="s">
        <v>367</v>
      </c>
      <c r="AS21" s="36">
        <f t="shared" si="17"/>
        <v>0</v>
      </c>
      <c r="AT21" s="36">
        <f t="shared" si="18"/>
        <v>0</v>
      </c>
      <c r="AU21" s="36">
        <v>0</v>
      </c>
      <c r="AV21" s="36">
        <f t="shared" si="19"/>
        <v>0.0003868</v>
      </c>
    </row>
    <row r="22" spans="1:48" ht="12.75">
      <c r="A22" s="5" t="s">
        <v>14</v>
      </c>
      <c r="B22" s="5" t="s">
        <v>115</v>
      </c>
      <c r="C22" s="5" t="s">
        <v>126</v>
      </c>
      <c r="D22" s="5" t="s">
        <v>211</v>
      </c>
      <c r="E22" s="5" t="s">
        <v>296</v>
      </c>
      <c r="F22" s="18">
        <v>2.5</v>
      </c>
      <c r="G22" s="18">
        <v>0</v>
      </c>
      <c r="H22" s="18">
        <f t="shared" si="0"/>
        <v>0</v>
      </c>
      <c r="I22" s="18">
        <f t="shared" si="1"/>
        <v>0</v>
      </c>
      <c r="J22" s="18">
        <f t="shared" si="2"/>
        <v>0</v>
      </c>
      <c r="K22" s="18">
        <v>0.01733</v>
      </c>
      <c r="L22" s="18">
        <f t="shared" si="3"/>
        <v>0.043325</v>
      </c>
      <c r="M22" s="31" t="s">
        <v>319</v>
      </c>
      <c r="P22" s="36">
        <f t="shared" si="4"/>
        <v>0</v>
      </c>
      <c r="R22" s="36">
        <f t="shared" si="5"/>
        <v>0</v>
      </c>
      <c r="S22" s="36">
        <f t="shared" si="6"/>
        <v>0</v>
      </c>
      <c r="T22" s="36">
        <f t="shared" si="7"/>
        <v>0</v>
      </c>
      <c r="U22" s="36">
        <f t="shared" si="8"/>
        <v>0</v>
      </c>
      <c r="V22" s="36">
        <f t="shared" si="9"/>
        <v>0</v>
      </c>
      <c r="W22" s="36">
        <f t="shared" si="10"/>
        <v>0</v>
      </c>
      <c r="X22" s="36">
        <f t="shared" si="11"/>
        <v>0</v>
      </c>
      <c r="Y22" s="27" t="s">
        <v>115</v>
      </c>
      <c r="Z22" s="18">
        <f t="shared" si="12"/>
        <v>0</v>
      </c>
      <c r="AA22" s="18">
        <f t="shared" si="13"/>
        <v>0</v>
      </c>
      <c r="AB22" s="18">
        <f t="shared" si="14"/>
        <v>0</v>
      </c>
      <c r="AD22" s="36">
        <v>15</v>
      </c>
      <c r="AE22" s="36">
        <f>G22*0.359869830938963</f>
        <v>0</v>
      </c>
      <c r="AF22" s="36">
        <f>G22*(1-0.359869830938963)</f>
        <v>0</v>
      </c>
      <c r="AG22" s="31" t="s">
        <v>7</v>
      </c>
      <c r="AM22" s="36">
        <f t="shared" si="15"/>
        <v>0</v>
      </c>
      <c r="AN22" s="36">
        <f t="shared" si="16"/>
        <v>0</v>
      </c>
      <c r="AO22" s="37" t="s">
        <v>330</v>
      </c>
      <c r="AP22" s="37" t="s">
        <v>348</v>
      </c>
      <c r="AQ22" s="27" t="s">
        <v>367</v>
      </c>
      <c r="AS22" s="36">
        <f t="shared" si="17"/>
        <v>0</v>
      </c>
      <c r="AT22" s="36">
        <f t="shared" si="18"/>
        <v>0</v>
      </c>
      <c r="AU22" s="36">
        <v>0</v>
      </c>
      <c r="AV22" s="36">
        <f t="shared" si="19"/>
        <v>0.043325</v>
      </c>
    </row>
    <row r="23" spans="1:37" ht="12.75">
      <c r="A23" s="4"/>
      <c r="B23" s="14" t="s">
        <v>115</v>
      </c>
      <c r="C23" s="14" t="s">
        <v>69</v>
      </c>
      <c r="D23" s="60" t="s">
        <v>212</v>
      </c>
      <c r="E23" s="61"/>
      <c r="F23" s="61"/>
      <c r="G23" s="61"/>
      <c r="H23" s="39">
        <f>SUM(H24:H24)</f>
        <v>0</v>
      </c>
      <c r="I23" s="39">
        <f>SUM(I24:I24)</f>
        <v>0</v>
      </c>
      <c r="J23" s="39">
        <f>H23+I23</f>
        <v>0</v>
      </c>
      <c r="K23" s="27"/>
      <c r="L23" s="39">
        <f>SUM(L24:L24)</f>
        <v>0.5</v>
      </c>
      <c r="M23" s="27"/>
      <c r="Y23" s="27" t="s">
        <v>115</v>
      </c>
      <c r="AI23" s="39">
        <f>SUM(Z24:Z24)</f>
        <v>0</v>
      </c>
      <c r="AJ23" s="39">
        <f>SUM(AA24:AA24)</f>
        <v>0</v>
      </c>
      <c r="AK23" s="39">
        <f>SUM(AB24:AB24)</f>
        <v>0</v>
      </c>
    </row>
    <row r="24" spans="1:48" ht="12.75">
      <c r="A24" s="5" t="s">
        <v>15</v>
      </c>
      <c r="B24" s="5" t="s">
        <v>115</v>
      </c>
      <c r="C24" s="5" t="s">
        <v>127</v>
      </c>
      <c r="D24" s="5" t="s">
        <v>213</v>
      </c>
      <c r="E24" s="5" t="s">
        <v>297</v>
      </c>
      <c r="F24" s="18">
        <v>0.2</v>
      </c>
      <c r="G24" s="18">
        <v>0</v>
      </c>
      <c r="H24" s="18">
        <f>F24*AE24</f>
        <v>0</v>
      </c>
      <c r="I24" s="18">
        <f>J24-H24</f>
        <v>0</v>
      </c>
      <c r="J24" s="18">
        <f>F24*G24</f>
        <v>0</v>
      </c>
      <c r="K24" s="18">
        <v>2.5</v>
      </c>
      <c r="L24" s="18">
        <f>F24*K24</f>
        <v>0.5</v>
      </c>
      <c r="M24" s="31" t="s">
        <v>319</v>
      </c>
      <c r="P24" s="36">
        <f>IF(AG24="5",J24,0)</f>
        <v>0</v>
      </c>
      <c r="R24" s="36">
        <f>IF(AG24="1",H24,0)</f>
        <v>0</v>
      </c>
      <c r="S24" s="36">
        <f>IF(AG24="1",I24,0)</f>
        <v>0</v>
      </c>
      <c r="T24" s="36">
        <f>IF(AG24="7",H24,0)</f>
        <v>0</v>
      </c>
      <c r="U24" s="36">
        <f>IF(AG24="7",I24,0)</f>
        <v>0</v>
      </c>
      <c r="V24" s="36">
        <f>IF(AG24="2",H24,0)</f>
        <v>0</v>
      </c>
      <c r="W24" s="36">
        <f>IF(AG24="2",I24,0)</f>
        <v>0</v>
      </c>
      <c r="X24" s="36">
        <f>IF(AG24="0",J24,0)</f>
        <v>0</v>
      </c>
      <c r="Y24" s="27" t="s">
        <v>115</v>
      </c>
      <c r="Z24" s="18">
        <f>IF(AD24=0,J24,0)</f>
        <v>0</v>
      </c>
      <c r="AA24" s="18">
        <f>IF(AD24=15,J24,0)</f>
        <v>0</v>
      </c>
      <c r="AB24" s="18">
        <f>IF(AD24=21,J24,0)</f>
        <v>0</v>
      </c>
      <c r="AD24" s="36">
        <v>15</v>
      </c>
      <c r="AE24" s="36">
        <f>G24*0.517737226277372</f>
        <v>0</v>
      </c>
      <c r="AF24" s="36">
        <f>G24*(1-0.517737226277372)</f>
        <v>0</v>
      </c>
      <c r="AG24" s="31" t="s">
        <v>7</v>
      </c>
      <c r="AM24" s="36">
        <f>F24*AE24</f>
        <v>0</v>
      </c>
      <c r="AN24" s="36">
        <f>F24*AF24</f>
        <v>0</v>
      </c>
      <c r="AO24" s="37" t="s">
        <v>331</v>
      </c>
      <c r="AP24" s="37" t="s">
        <v>348</v>
      </c>
      <c r="AQ24" s="27" t="s">
        <v>367</v>
      </c>
      <c r="AS24" s="36">
        <f>AM24+AN24</f>
        <v>0</v>
      </c>
      <c r="AT24" s="36">
        <f>G24/(100-AU24)*100</f>
        <v>0</v>
      </c>
      <c r="AU24" s="36">
        <v>0</v>
      </c>
      <c r="AV24" s="36">
        <f>L24</f>
        <v>0.5</v>
      </c>
    </row>
    <row r="25" spans="1:37" ht="12.75">
      <c r="A25" s="4"/>
      <c r="B25" s="14" t="s">
        <v>115</v>
      </c>
      <c r="C25" s="14" t="s">
        <v>128</v>
      </c>
      <c r="D25" s="60" t="s">
        <v>214</v>
      </c>
      <c r="E25" s="61"/>
      <c r="F25" s="61"/>
      <c r="G25" s="61"/>
      <c r="H25" s="39">
        <f>SUM(H26:H28)</f>
        <v>0</v>
      </c>
      <c r="I25" s="39">
        <f>SUM(I26:I28)</f>
        <v>0</v>
      </c>
      <c r="J25" s="39">
        <f>H25+I25</f>
        <v>0</v>
      </c>
      <c r="K25" s="27"/>
      <c r="L25" s="39">
        <f>SUM(L26:L28)</f>
        <v>0.0612113</v>
      </c>
      <c r="M25" s="27"/>
      <c r="Y25" s="27" t="s">
        <v>115</v>
      </c>
      <c r="AI25" s="39">
        <f>SUM(Z26:Z28)</f>
        <v>0</v>
      </c>
      <c r="AJ25" s="39">
        <f>SUM(AA26:AA28)</f>
        <v>0</v>
      </c>
      <c r="AK25" s="39">
        <f>SUM(AB26:AB28)</f>
        <v>0</v>
      </c>
    </row>
    <row r="26" spans="1:48" ht="12.75">
      <c r="A26" s="5" t="s">
        <v>16</v>
      </c>
      <c r="B26" s="5" t="s">
        <v>115</v>
      </c>
      <c r="C26" s="5" t="s">
        <v>129</v>
      </c>
      <c r="D26" s="5" t="s">
        <v>215</v>
      </c>
      <c r="E26" s="5" t="s">
        <v>295</v>
      </c>
      <c r="F26" s="18">
        <v>18.055</v>
      </c>
      <c r="G26" s="18">
        <v>0</v>
      </c>
      <c r="H26" s="18">
        <f>F26*AE26</f>
        <v>0</v>
      </c>
      <c r="I26" s="18">
        <f>J26-H26</f>
        <v>0</v>
      </c>
      <c r="J26" s="18">
        <f>F26*G26</f>
        <v>0</v>
      </c>
      <c r="K26" s="18">
        <v>0.00011</v>
      </c>
      <c r="L26" s="18">
        <f>F26*K26</f>
        <v>0.00198605</v>
      </c>
      <c r="M26" s="31" t="s">
        <v>319</v>
      </c>
      <c r="P26" s="36">
        <f>IF(AG26="5",J26,0)</f>
        <v>0</v>
      </c>
      <c r="R26" s="36">
        <f>IF(AG26="1",H26,0)</f>
        <v>0</v>
      </c>
      <c r="S26" s="36">
        <f>IF(AG26="1",I26,0)</f>
        <v>0</v>
      </c>
      <c r="T26" s="36">
        <f>IF(AG26="7",H26,0)</f>
        <v>0</v>
      </c>
      <c r="U26" s="36">
        <f>IF(AG26="7",I26,0)</f>
        <v>0</v>
      </c>
      <c r="V26" s="36">
        <f>IF(AG26="2",H26,0)</f>
        <v>0</v>
      </c>
      <c r="W26" s="36">
        <f>IF(AG26="2",I26,0)</f>
        <v>0</v>
      </c>
      <c r="X26" s="36">
        <f>IF(AG26="0",J26,0)</f>
        <v>0</v>
      </c>
      <c r="Y26" s="27" t="s">
        <v>115</v>
      </c>
      <c r="Z26" s="18">
        <f>IF(AD26=0,J26,0)</f>
        <v>0</v>
      </c>
      <c r="AA26" s="18">
        <f>IF(AD26=15,J26,0)</f>
        <v>0</v>
      </c>
      <c r="AB26" s="18">
        <f>IF(AD26=21,J26,0)</f>
        <v>0</v>
      </c>
      <c r="AD26" s="36">
        <v>15</v>
      </c>
      <c r="AE26" s="36">
        <f>G26*0.37</f>
        <v>0</v>
      </c>
      <c r="AF26" s="36">
        <f>G26*(1-0.37)</f>
        <v>0</v>
      </c>
      <c r="AG26" s="31" t="s">
        <v>13</v>
      </c>
      <c r="AM26" s="36">
        <f>F26*AE26</f>
        <v>0</v>
      </c>
      <c r="AN26" s="36">
        <f>F26*AF26</f>
        <v>0</v>
      </c>
      <c r="AO26" s="37" t="s">
        <v>332</v>
      </c>
      <c r="AP26" s="37" t="s">
        <v>349</v>
      </c>
      <c r="AQ26" s="27" t="s">
        <v>367</v>
      </c>
      <c r="AS26" s="36">
        <f>AM26+AN26</f>
        <v>0</v>
      </c>
      <c r="AT26" s="36">
        <f>G26/(100-AU26)*100</f>
        <v>0</v>
      </c>
      <c r="AU26" s="36">
        <v>0</v>
      </c>
      <c r="AV26" s="36">
        <f>L26</f>
        <v>0.00198605</v>
      </c>
    </row>
    <row r="27" spans="1:48" ht="12.75">
      <c r="A27" s="5" t="s">
        <v>17</v>
      </c>
      <c r="B27" s="5" t="s">
        <v>115</v>
      </c>
      <c r="C27" s="5" t="s">
        <v>130</v>
      </c>
      <c r="D27" s="5" t="s">
        <v>216</v>
      </c>
      <c r="E27" s="5" t="s">
        <v>295</v>
      </c>
      <c r="F27" s="18">
        <v>18.055</v>
      </c>
      <c r="G27" s="18">
        <v>0</v>
      </c>
      <c r="H27" s="18">
        <f>F27*AE27</f>
        <v>0</v>
      </c>
      <c r="I27" s="18">
        <f>J27-H27</f>
        <v>0</v>
      </c>
      <c r="J27" s="18">
        <f>F27*G27</f>
        <v>0</v>
      </c>
      <c r="K27" s="18">
        <v>0.00315</v>
      </c>
      <c r="L27" s="18">
        <f>F27*K27</f>
        <v>0.05687325</v>
      </c>
      <c r="M27" s="31" t="s">
        <v>319</v>
      </c>
      <c r="P27" s="36">
        <f>IF(AG27="5",J27,0)</f>
        <v>0</v>
      </c>
      <c r="R27" s="36">
        <f>IF(AG27="1",H27,0)</f>
        <v>0</v>
      </c>
      <c r="S27" s="36">
        <f>IF(AG27="1",I27,0)</f>
        <v>0</v>
      </c>
      <c r="T27" s="36">
        <f>IF(AG27="7",H27,0)</f>
        <v>0</v>
      </c>
      <c r="U27" s="36">
        <f>IF(AG27="7",I27,0)</f>
        <v>0</v>
      </c>
      <c r="V27" s="36">
        <f>IF(AG27="2",H27,0)</f>
        <v>0</v>
      </c>
      <c r="W27" s="36">
        <f>IF(AG27="2",I27,0)</f>
        <v>0</v>
      </c>
      <c r="X27" s="36">
        <f>IF(AG27="0",J27,0)</f>
        <v>0</v>
      </c>
      <c r="Y27" s="27" t="s">
        <v>115</v>
      </c>
      <c r="Z27" s="18">
        <f>IF(AD27=0,J27,0)</f>
        <v>0</v>
      </c>
      <c r="AA27" s="18">
        <f>IF(AD27=15,J27,0)</f>
        <v>0</v>
      </c>
      <c r="AB27" s="18">
        <f>IF(AD27=21,J27,0)</f>
        <v>0</v>
      </c>
      <c r="AD27" s="36">
        <v>15</v>
      </c>
      <c r="AE27" s="36">
        <f>G27*0.619385026737968</f>
        <v>0</v>
      </c>
      <c r="AF27" s="36">
        <f>G27*(1-0.619385026737968)</f>
        <v>0</v>
      </c>
      <c r="AG27" s="31" t="s">
        <v>13</v>
      </c>
      <c r="AM27" s="36">
        <f>F27*AE27</f>
        <v>0</v>
      </c>
      <c r="AN27" s="36">
        <f>F27*AF27</f>
        <v>0</v>
      </c>
      <c r="AO27" s="37" t="s">
        <v>332</v>
      </c>
      <c r="AP27" s="37" t="s">
        <v>349</v>
      </c>
      <c r="AQ27" s="27" t="s">
        <v>367</v>
      </c>
      <c r="AS27" s="36">
        <f>AM27+AN27</f>
        <v>0</v>
      </c>
      <c r="AT27" s="36">
        <f>G27/(100-AU27)*100</f>
        <v>0</v>
      </c>
      <c r="AU27" s="36">
        <v>0</v>
      </c>
      <c r="AV27" s="36">
        <f>L27</f>
        <v>0.05687325</v>
      </c>
    </row>
    <row r="28" spans="1:48" ht="12.75">
      <c r="A28" s="5" t="s">
        <v>18</v>
      </c>
      <c r="B28" s="5" t="s">
        <v>115</v>
      </c>
      <c r="C28" s="5" t="s">
        <v>131</v>
      </c>
      <c r="D28" s="5" t="s">
        <v>217</v>
      </c>
      <c r="E28" s="5" t="s">
        <v>296</v>
      </c>
      <c r="F28" s="18">
        <v>7.35</v>
      </c>
      <c r="G28" s="18">
        <v>0</v>
      </c>
      <c r="H28" s="18">
        <f>F28*AE28</f>
        <v>0</v>
      </c>
      <c r="I28" s="18">
        <f>J28-H28</f>
        <v>0</v>
      </c>
      <c r="J28" s="18">
        <f>F28*G28</f>
        <v>0</v>
      </c>
      <c r="K28" s="18">
        <v>0.00032</v>
      </c>
      <c r="L28" s="18">
        <f>F28*K28</f>
        <v>0.002352</v>
      </c>
      <c r="M28" s="31" t="s">
        <v>319</v>
      </c>
      <c r="P28" s="36">
        <f>IF(AG28="5",J28,0)</f>
        <v>0</v>
      </c>
      <c r="R28" s="36">
        <f>IF(AG28="1",H28,0)</f>
        <v>0</v>
      </c>
      <c r="S28" s="36">
        <f>IF(AG28="1",I28,0)</f>
        <v>0</v>
      </c>
      <c r="T28" s="36">
        <f>IF(AG28="7",H28,0)</f>
        <v>0</v>
      </c>
      <c r="U28" s="36">
        <f>IF(AG28="7",I28,0)</f>
        <v>0</v>
      </c>
      <c r="V28" s="36">
        <f>IF(AG28="2",H28,0)</f>
        <v>0</v>
      </c>
      <c r="W28" s="36">
        <f>IF(AG28="2",I28,0)</f>
        <v>0</v>
      </c>
      <c r="X28" s="36">
        <f>IF(AG28="0",J28,0)</f>
        <v>0</v>
      </c>
      <c r="Y28" s="27" t="s">
        <v>115</v>
      </c>
      <c r="Z28" s="18">
        <f>IF(AD28=0,J28,0)</f>
        <v>0</v>
      </c>
      <c r="AA28" s="18">
        <f>IF(AD28=15,J28,0)</f>
        <v>0</v>
      </c>
      <c r="AB28" s="18">
        <f>IF(AD28=21,J28,0)</f>
        <v>0</v>
      </c>
      <c r="AD28" s="36">
        <v>15</v>
      </c>
      <c r="AE28" s="36">
        <f>G28*0.7095</f>
        <v>0</v>
      </c>
      <c r="AF28" s="36">
        <f>G28*(1-0.7095)</f>
        <v>0</v>
      </c>
      <c r="AG28" s="31" t="s">
        <v>13</v>
      </c>
      <c r="AM28" s="36">
        <f>F28*AE28</f>
        <v>0</v>
      </c>
      <c r="AN28" s="36">
        <f>F28*AF28</f>
        <v>0</v>
      </c>
      <c r="AO28" s="37" t="s">
        <v>332</v>
      </c>
      <c r="AP28" s="37" t="s">
        <v>349</v>
      </c>
      <c r="AQ28" s="27" t="s">
        <v>367</v>
      </c>
      <c r="AS28" s="36">
        <f>AM28+AN28</f>
        <v>0</v>
      </c>
      <c r="AT28" s="36">
        <f>G28/(100-AU28)*100</f>
        <v>0</v>
      </c>
      <c r="AU28" s="36">
        <v>0</v>
      </c>
      <c r="AV28" s="36">
        <f>L28</f>
        <v>0.002352</v>
      </c>
    </row>
    <row r="29" spans="1:37" ht="12.75">
      <c r="A29" s="4"/>
      <c r="B29" s="14" t="s">
        <v>115</v>
      </c>
      <c r="C29" s="14" t="s">
        <v>132</v>
      </c>
      <c r="D29" s="60" t="s">
        <v>218</v>
      </c>
      <c r="E29" s="61"/>
      <c r="F29" s="61"/>
      <c r="G29" s="61"/>
      <c r="H29" s="39">
        <f>SUM(H30:H32)</f>
        <v>0</v>
      </c>
      <c r="I29" s="39">
        <f>SUM(I30:I32)</f>
        <v>0</v>
      </c>
      <c r="J29" s="39">
        <f>H29+I29</f>
        <v>0</v>
      </c>
      <c r="K29" s="27"/>
      <c r="L29" s="39">
        <f>SUM(L30:L32)</f>
        <v>0</v>
      </c>
      <c r="M29" s="27"/>
      <c r="Y29" s="27" t="s">
        <v>115</v>
      </c>
      <c r="AI29" s="39">
        <f>SUM(Z30:Z32)</f>
        <v>0</v>
      </c>
      <c r="AJ29" s="39">
        <f>SUM(AA30:AA32)</f>
        <v>0</v>
      </c>
      <c r="AK29" s="39">
        <f>SUM(AB30:AB32)</f>
        <v>0</v>
      </c>
    </row>
    <row r="30" spans="1:48" ht="12.75">
      <c r="A30" s="5" t="s">
        <v>19</v>
      </c>
      <c r="B30" s="5" t="s">
        <v>115</v>
      </c>
      <c r="C30" s="5" t="s">
        <v>133</v>
      </c>
      <c r="D30" s="5" t="s">
        <v>219</v>
      </c>
      <c r="E30" s="5" t="s">
        <v>298</v>
      </c>
      <c r="F30" s="18">
        <v>1</v>
      </c>
      <c r="G30" s="18">
        <v>0</v>
      </c>
      <c r="H30" s="18">
        <f>F30*AE30</f>
        <v>0</v>
      </c>
      <c r="I30" s="18">
        <f>J30-H30</f>
        <v>0</v>
      </c>
      <c r="J30" s="18">
        <f>F30*G30</f>
        <v>0</v>
      </c>
      <c r="K30" s="18">
        <v>0</v>
      </c>
      <c r="L30" s="18">
        <f>F30*K30</f>
        <v>0</v>
      </c>
      <c r="M30" s="31" t="s">
        <v>319</v>
      </c>
      <c r="P30" s="36">
        <f>IF(AG30="5",J30,0)</f>
        <v>0</v>
      </c>
      <c r="R30" s="36">
        <f>IF(AG30="1",H30,0)</f>
        <v>0</v>
      </c>
      <c r="S30" s="36">
        <f>IF(AG30="1",I30,0)</f>
        <v>0</v>
      </c>
      <c r="T30" s="36">
        <f>IF(AG30="7",H30,0)</f>
        <v>0</v>
      </c>
      <c r="U30" s="36">
        <f>IF(AG30="7",I30,0)</f>
        <v>0</v>
      </c>
      <c r="V30" s="36">
        <f>IF(AG30="2",H30,0)</f>
        <v>0</v>
      </c>
      <c r="W30" s="36">
        <f>IF(AG30="2",I30,0)</f>
        <v>0</v>
      </c>
      <c r="X30" s="36">
        <f>IF(AG30="0",J30,0)</f>
        <v>0</v>
      </c>
      <c r="Y30" s="27" t="s">
        <v>115</v>
      </c>
      <c r="Z30" s="18">
        <f>IF(AD30=0,J30,0)</f>
        <v>0</v>
      </c>
      <c r="AA30" s="18">
        <f>IF(AD30=15,J30,0)</f>
        <v>0</v>
      </c>
      <c r="AB30" s="18">
        <f>IF(AD30=21,J30,0)</f>
        <v>0</v>
      </c>
      <c r="AD30" s="36">
        <v>15</v>
      </c>
      <c r="AE30" s="36">
        <f>G30*0</f>
        <v>0</v>
      </c>
      <c r="AF30" s="36">
        <f>G30*(1-0)</f>
        <v>0</v>
      </c>
      <c r="AG30" s="31" t="s">
        <v>13</v>
      </c>
      <c r="AM30" s="36">
        <f>F30*AE30</f>
        <v>0</v>
      </c>
      <c r="AN30" s="36">
        <f>F30*AF30</f>
        <v>0</v>
      </c>
      <c r="AO30" s="37" t="s">
        <v>333</v>
      </c>
      <c r="AP30" s="37" t="s">
        <v>350</v>
      </c>
      <c r="AQ30" s="27" t="s">
        <v>367</v>
      </c>
      <c r="AS30" s="36">
        <f>AM30+AN30</f>
        <v>0</v>
      </c>
      <c r="AT30" s="36">
        <f>G30/(100-AU30)*100</f>
        <v>0</v>
      </c>
      <c r="AU30" s="36">
        <v>0</v>
      </c>
      <c r="AV30" s="36">
        <f>L30</f>
        <v>0</v>
      </c>
    </row>
    <row r="31" spans="1:48" ht="12.75">
      <c r="A31" s="6" t="s">
        <v>20</v>
      </c>
      <c r="B31" s="6" t="s">
        <v>115</v>
      </c>
      <c r="C31" s="6" t="s">
        <v>134</v>
      </c>
      <c r="D31" s="6" t="s">
        <v>220</v>
      </c>
      <c r="E31" s="6" t="s">
        <v>299</v>
      </c>
      <c r="F31" s="19">
        <v>1</v>
      </c>
      <c r="G31" s="19">
        <v>0</v>
      </c>
      <c r="H31" s="19">
        <f>F31*AE31</f>
        <v>0</v>
      </c>
      <c r="I31" s="19">
        <f>J31-H31</f>
        <v>0</v>
      </c>
      <c r="J31" s="19">
        <f>F31*G31</f>
        <v>0</v>
      </c>
      <c r="K31" s="19">
        <v>0</v>
      </c>
      <c r="L31" s="19">
        <f>F31*K31</f>
        <v>0</v>
      </c>
      <c r="M31" s="32" t="s">
        <v>319</v>
      </c>
      <c r="P31" s="36">
        <f>IF(AG31="5",J31,0)</f>
        <v>0</v>
      </c>
      <c r="R31" s="36">
        <f>IF(AG31="1",H31,0)</f>
        <v>0</v>
      </c>
      <c r="S31" s="36">
        <f>IF(AG31="1",I31,0)</f>
        <v>0</v>
      </c>
      <c r="T31" s="36">
        <f>IF(AG31="7",H31,0)</f>
        <v>0</v>
      </c>
      <c r="U31" s="36">
        <f>IF(AG31="7",I31,0)</f>
        <v>0</v>
      </c>
      <c r="V31" s="36">
        <f>IF(AG31="2",H31,0)</f>
        <v>0</v>
      </c>
      <c r="W31" s="36">
        <f>IF(AG31="2",I31,0)</f>
        <v>0</v>
      </c>
      <c r="X31" s="36">
        <f>IF(AG31="0",J31,0)</f>
        <v>0</v>
      </c>
      <c r="Y31" s="27" t="s">
        <v>115</v>
      </c>
      <c r="Z31" s="19">
        <f>IF(AD31=0,J31,0)</f>
        <v>0</v>
      </c>
      <c r="AA31" s="19">
        <f>IF(AD31=15,J31,0)</f>
        <v>0</v>
      </c>
      <c r="AB31" s="19">
        <f>IF(AD31=21,J31,0)</f>
        <v>0</v>
      </c>
      <c r="AD31" s="36">
        <v>15</v>
      </c>
      <c r="AE31" s="36">
        <f>G31*1</f>
        <v>0</v>
      </c>
      <c r="AF31" s="36">
        <f>G31*(1-1)</f>
        <v>0</v>
      </c>
      <c r="AG31" s="32" t="s">
        <v>13</v>
      </c>
      <c r="AM31" s="36">
        <f>F31*AE31</f>
        <v>0</v>
      </c>
      <c r="AN31" s="36">
        <f>F31*AF31</f>
        <v>0</v>
      </c>
      <c r="AO31" s="37" t="s">
        <v>333</v>
      </c>
      <c r="AP31" s="37" t="s">
        <v>350</v>
      </c>
      <c r="AQ31" s="27" t="s">
        <v>367</v>
      </c>
      <c r="AS31" s="36">
        <f>AM31+AN31</f>
        <v>0</v>
      </c>
      <c r="AT31" s="36">
        <f>G31/(100-AU31)*100</f>
        <v>0</v>
      </c>
      <c r="AU31" s="36">
        <v>0</v>
      </c>
      <c r="AV31" s="36">
        <f>L31</f>
        <v>0</v>
      </c>
    </row>
    <row r="32" spans="1:48" ht="12.75">
      <c r="A32" s="5" t="s">
        <v>21</v>
      </c>
      <c r="B32" s="5" t="s">
        <v>115</v>
      </c>
      <c r="C32" s="5" t="s">
        <v>135</v>
      </c>
      <c r="D32" s="5" t="s">
        <v>221</v>
      </c>
      <c r="E32" s="5" t="s">
        <v>298</v>
      </c>
      <c r="F32" s="18">
        <v>1</v>
      </c>
      <c r="G32" s="18">
        <v>0</v>
      </c>
      <c r="H32" s="18">
        <f>F32*AE32</f>
        <v>0</v>
      </c>
      <c r="I32" s="18">
        <f>J32-H32</f>
        <v>0</v>
      </c>
      <c r="J32" s="18">
        <f>F32*G32</f>
        <v>0</v>
      </c>
      <c r="K32" s="18">
        <v>0</v>
      </c>
      <c r="L32" s="18">
        <f>F32*K32</f>
        <v>0</v>
      </c>
      <c r="M32" s="31" t="s">
        <v>319</v>
      </c>
      <c r="P32" s="36">
        <f>IF(AG32="5",J32,0)</f>
        <v>0</v>
      </c>
      <c r="R32" s="36">
        <f>IF(AG32="1",H32,0)</f>
        <v>0</v>
      </c>
      <c r="S32" s="36">
        <f>IF(AG32="1",I32,0)</f>
        <v>0</v>
      </c>
      <c r="T32" s="36">
        <f>IF(AG32="7",H32,0)</f>
        <v>0</v>
      </c>
      <c r="U32" s="36">
        <f>IF(AG32="7",I32,0)</f>
        <v>0</v>
      </c>
      <c r="V32" s="36">
        <f>IF(AG32="2",H32,0)</f>
        <v>0</v>
      </c>
      <c r="W32" s="36">
        <f>IF(AG32="2",I32,0)</f>
        <v>0</v>
      </c>
      <c r="X32" s="36">
        <f>IF(AG32="0",J32,0)</f>
        <v>0</v>
      </c>
      <c r="Y32" s="27" t="s">
        <v>115</v>
      </c>
      <c r="Z32" s="18">
        <f>IF(AD32=0,J32,0)</f>
        <v>0</v>
      </c>
      <c r="AA32" s="18">
        <f>IF(AD32=15,J32,0)</f>
        <v>0</v>
      </c>
      <c r="AB32" s="18">
        <f>IF(AD32=21,J32,0)</f>
        <v>0</v>
      </c>
      <c r="AD32" s="36">
        <v>15</v>
      </c>
      <c r="AE32" s="36">
        <f>G32*0</f>
        <v>0</v>
      </c>
      <c r="AF32" s="36">
        <f>G32*(1-0)</f>
        <v>0</v>
      </c>
      <c r="AG32" s="31" t="s">
        <v>11</v>
      </c>
      <c r="AM32" s="36">
        <f>F32*AE32</f>
        <v>0</v>
      </c>
      <c r="AN32" s="36">
        <f>F32*AF32</f>
        <v>0</v>
      </c>
      <c r="AO32" s="37" t="s">
        <v>333</v>
      </c>
      <c r="AP32" s="37" t="s">
        <v>350</v>
      </c>
      <c r="AQ32" s="27" t="s">
        <v>367</v>
      </c>
      <c r="AS32" s="36">
        <f>AM32+AN32</f>
        <v>0</v>
      </c>
      <c r="AT32" s="36">
        <f>G32/(100-AU32)*100</f>
        <v>0</v>
      </c>
      <c r="AU32" s="36">
        <v>0</v>
      </c>
      <c r="AV32" s="36">
        <f>L32</f>
        <v>0</v>
      </c>
    </row>
    <row r="33" spans="1:37" ht="12.75">
      <c r="A33" s="4"/>
      <c r="B33" s="14" t="s">
        <v>115</v>
      </c>
      <c r="C33" s="14" t="s">
        <v>136</v>
      </c>
      <c r="D33" s="60" t="s">
        <v>222</v>
      </c>
      <c r="E33" s="61"/>
      <c r="F33" s="61"/>
      <c r="G33" s="61"/>
      <c r="H33" s="39">
        <f>SUM(H34:H34)</f>
        <v>0</v>
      </c>
      <c r="I33" s="39">
        <f>SUM(I34:I34)</f>
        <v>0</v>
      </c>
      <c r="J33" s="39">
        <f>H33+I33</f>
        <v>0</v>
      </c>
      <c r="K33" s="27"/>
      <c r="L33" s="39">
        <f>SUM(L34:L34)</f>
        <v>0.0329</v>
      </c>
      <c r="M33" s="27"/>
      <c r="Y33" s="27" t="s">
        <v>115</v>
      </c>
      <c r="AI33" s="39">
        <f>SUM(Z34:Z34)</f>
        <v>0</v>
      </c>
      <c r="AJ33" s="39">
        <f>SUM(AA34:AA34)</f>
        <v>0</v>
      </c>
      <c r="AK33" s="39">
        <f>SUM(AB34:AB34)</f>
        <v>0</v>
      </c>
    </row>
    <row r="34" spans="1:48" ht="12.75">
      <c r="A34" s="5" t="s">
        <v>22</v>
      </c>
      <c r="B34" s="5" t="s">
        <v>115</v>
      </c>
      <c r="C34" s="5" t="s">
        <v>137</v>
      </c>
      <c r="D34" s="5" t="s">
        <v>223</v>
      </c>
      <c r="E34" s="5" t="s">
        <v>299</v>
      </c>
      <c r="F34" s="18">
        <v>1</v>
      </c>
      <c r="G34" s="18">
        <v>0</v>
      </c>
      <c r="H34" s="18">
        <f>F34*AE34</f>
        <v>0</v>
      </c>
      <c r="I34" s="18">
        <f>J34-H34</f>
        <v>0</v>
      </c>
      <c r="J34" s="18">
        <f>F34*G34</f>
        <v>0</v>
      </c>
      <c r="K34" s="18">
        <v>0.0329</v>
      </c>
      <c r="L34" s="18">
        <f>F34*K34</f>
        <v>0.0329</v>
      </c>
      <c r="M34" s="31" t="s">
        <v>319</v>
      </c>
      <c r="P34" s="36">
        <f>IF(AG34="5",J34,0)</f>
        <v>0</v>
      </c>
      <c r="R34" s="36">
        <f>IF(AG34="1",H34,0)</f>
        <v>0</v>
      </c>
      <c r="S34" s="36">
        <f>IF(AG34="1",I34,0)</f>
        <v>0</v>
      </c>
      <c r="T34" s="36">
        <f>IF(AG34="7",H34,0)</f>
        <v>0</v>
      </c>
      <c r="U34" s="36">
        <f>IF(AG34="7",I34,0)</f>
        <v>0</v>
      </c>
      <c r="V34" s="36">
        <f>IF(AG34="2",H34,0)</f>
        <v>0</v>
      </c>
      <c r="W34" s="36">
        <f>IF(AG34="2",I34,0)</f>
        <v>0</v>
      </c>
      <c r="X34" s="36">
        <f>IF(AG34="0",J34,0)</f>
        <v>0</v>
      </c>
      <c r="Y34" s="27" t="s">
        <v>115</v>
      </c>
      <c r="Z34" s="18">
        <f>IF(AD34=0,J34,0)</f>
        <v>0</v>
      </c>
      <c r="AA34" s="18">
        <f>IF(AD34=15,J34,0)</f>
        <v>0</v>
      </c>
      <c r="AB34" s="18">
        <f>IF(AD34=21,J34,0)</f>
        <v>0</v>
      </c>
      <c r="AD34" s="36">
        <v>15</v>
      </c>
      <c r="AE34" s="36">
        <f>G34*0</f>
        <v>0</v>
      </c>
      <c r="AF34" s="36">
        <f>G34*(1-0)</f>
        <v>0</v>
      </c>
      <c r="AG34" s="31" t="s">
        <v>13</v>
      </c>
      <c r="AM34" s="36">
        <f>F34*AE34</f>
        <v>0</v>
      </c>
      <c r="AN34" s="36">
        <f>F34*AF34</f>
        <v>0</v>
      </c>
      <c r="AO34" s="37" t="s">
        <v>334</v>
      </c>
      <c r="AP34" s="37" t="s">
        <v>350</v>
      </c>
      <c r="AQ34" s="27" t="s">
        <v>367</v>
      </c>
      <c r="AS34" s="36">
        <f>AM34+AN34</f>
        <v>0</v>
      </c>
      <c r="AT34" s="36">
        <f>G34/(100-AU34)*100</f>
        <v>0</v>
      </c>
      <c r="AU34" s="36">
        <v>0</v>
      </c>
      <c r="AV34" s="36">
        <f>L34</f>
        <v>0.0329</v>
      </c>
    </row>
    <row r="35" spans="1:37" ht="12.75">
      <c r="A35" s="4"/>
      <c r="B35" s="14" t="s">
        <v>115</v>
      </c>
      <c r="C35" s="14" t="s">
        <v>138</v>
      </c>
      <c r="D35" s="60" t="s">
        <v>224</v>
      </c>
      <c r="E35" s="61"/>
      <c r="F35" s="61"/>
      <c r="G35" s="61"/>
      <c r="H35" s="39">
        <f>SUM(H36:H36)</f>
        <v>0</v>
      </c>
      <c r="I35" s="39">
        <f>SUM(I36:I36)</f>
        <v>0</v>
      </c>
      <c r="J35" s="39">
        <f>H35+I35</f>
        <v>0</v>
      </c>
      <c r="K35" s="27"/>
      <c r="L35" s="39">
        <f>SUM(L36:L36)</f>
        <v>0</v>
      </c>
      <c r="M35" s="27"/>
      <c r="Y35" s="27" t="s">
        <v>115</v>
      </c>
      <c r="AI35" s="39">
        <f>SUM(Z36:Z36)</f>
        <v>0</v>
      </c>
      <c r="AJ35" s="39">
        <f>SUM(AA36:AA36)</f>
        <v>0</v>
      </c>
      <c r="AK35" s="39">
        <f>SUM(AB36:AB36)</f>
        <v>0</v>
      </c>
    </row>
    <row r="36" spans="1:48" ht="12.75">
      <c r="A36" s="5" t="s">
        <v>23</v>
      </c>
      <c r="B36" s="5" t="s">
        <v>115</v>
      </c>
      <c r="C36" s="5" t="s">
        <v>139</v>
      </c>
      <c r="D36" s="5" t="s">
        <v>225</v>
      </c>
      <c r="E36" s="5" t="s">
        <v>300</v>
      </c>
      <c r="F36" s="18">
        <v>4</v>
      </c>
      <c r="G36" s="18">
        <v>0</v>
      </c>
      <c r="H36" s="18">
        <f>F36*AE36</f>
        <v>0</v>
      </c>
      <c r="I36" s="18">
        <f>J36-H36</f>
        <v>0</v>
      </c>
      <c r="J36" s="18">
        <f>F36*G36</f>
        <v>0</v>
      </c>
      <c r="K36" s="18">
        <v>0</v>
      </c>
      <c r="L36" s="18">
        <f>F36*K36</f>
        <v>0</v>
      </c>
      <c r="M36" s="31" t="s">
        <v>319</v>
      </c>
      <c r="P36" s="36">
        <f>IF(AG36="5",J36,0)</f>
        <v>0</v>
      </c>
      <c r="R36" s="36">
        <f>IF(AG36="1",H36,0)</f>
        <v>0</v>
      </c>
      <c r="S36" s="36">
        <f>IF(AG36="1",I36,0)</f>
        <v>0</v>
      </c>
      <c r="T36" s="36">
        <f>IF(AG36="7",H36,0)</f>
        <v>0</v>
      </c>
      <c r="U36" s="36">
        <f>IF(AG36="7",I36,0)</f>
        <v>0</v>
      </c>
      <c r="V36" s="36">
        <f>IF(AG36="2",H36,0)</f>
        <v>0</v>
      </c>
      <c r="W36" s="36">
        <f>IF(AG36="2",I36,0)</f>
        <v>0</v>
      </c>
      <c r="X36" s="36">
        <f>IF(AG36="0",J36,0)</f>
        <v>0</v>
      </c>
      <c r="Y36" s="27" t="s">
        <v>115</v>
      </c>
      <c r="Z36" s="18">
        <f>IF(AD36=0,J36,0)</f>
        <v>0</v>
      </c>
      <c r="AA36" s="18">
        <f>IF(AD36=15,J36,0)</f>
        <v>0</v>
      </c>
      <c r="AB36" s="18">
        <f>IF(AD36=21,J36,0)</f>
        <v>0</v>
      </c>
      <c r="AD36" s="36">
        <v>15</v>
      </c>
      <c r="AE36" s="36">
        <f>G36*0</f>
        <v>0</v>
      </c>
      <c r="AF36" s="36">
        <f>G36*(1-0)</f>
        <v>0</v>
      </c>
      <c r="AG36" s="31" t="s">
        <v>13</v>
      </c>
      <c r="AM36" s="36">
        <f>F36*AE36</f>
        <v>0</v>
      </c>
      <c r="AN36" s="36">
        <f>F36*AF36</f>
        <v>0</v>
      </c>
      <c r="AO36" s="37" t="s">
        <v>335</v>
      </c>
      <c r="AP36" s="37" t="s">
        <v>351</v>
      </c>
      <c r="AQ36" s="27" t="s">
        <v>367</v>
      </c>
      <c r="AS36" s="36">
        <f>AM36+AN36</f>
        <v>0</v>
      </c>
      <c r="AT36" s="36">
        <f>G36/(100-AU36)*100</f>
        <v>0</v>
      </c>
      <c r="AU36" s="36">
        <v>0</v>
      </c>
      <c r="AV36" s="36">
        <f>L36</f>
        <v>0</v>
      </c>
    </row>
    <row r="37" spans="1:37" ht="12.75">
      <c r="A37" s="4"/>
      <c r="B37" s="14" t="s">
        <v>115</v>
      </c>
      <c r="C37" s="14" t="s">
        <v>140</v>
      </c>
      <c r="D37" s="60" t="s">
        <v>226</v>
      </c>
      <c r="E37" s="61"/>
      <c r="F37" s="61"/>
      <c r="G37" s="61"/>
      <c r="H37" s="39">
        <f>SUM(H38:H41)</f>
        <v>0</v>
      </c>
      <c r="I37" s="39">
        <f>SUM(I38:I41)</f>
        <v>0</v>
      </c>
      <c r="J37" s="39">
        <f>H37+I37</f>
        <v>0</v>
      </c>
      <c r="K37" s="27"/>
      <c r="L37" s="39">
        <f>SUM(L38:L41)</f>
        <v>0.07825319999999998</v>
      </c>
      <c r="M37" s="27"/>
      <c r="Y37" s="27" t="s">
        <v>115</v>
      </c>
      <c r="AI37" s="39">
        <f>SUM(Z38:Z41)</f>
        <v>0</v>
      </c>
      <c r="AJ37" s="39">
        <f>SUM(AA38:AA41)</f>
        <v>0</v>
      </c>
      <c r="AK37" s="39">
        <f>SUM(AB38:AB41)</f>
        <v>0</v>
      </c>
    </row>
    <row r="38" spans="1:48" ht="12.75">
      <c r="A38" s="5" t="s">
        <v>24</v>
      </c>
      <c r="B38" s="5" t="s">
        <v>115</v>
      </c>
      <c r="C38" s="5" t="s">
        <v>141</v>
      </c>
      <c r="D38" s="5" t="s">
        <v>227</v>
      </c>
      <c r="E38" s="5" t="s">
        <v>295</v>
      </c>
      <c r="F38" s="18">
        <v>2.955</v>
      </c>
      <c r="G38" s="18">
        <v>0</v>
      </c>
      <c r="H38" s="18">
        <f>F38*AE38</f>
        <v>0</v>
      </c>
      <c r="I38" s="18">
        <f>J38-H38</f>
        <v>0</v>
      </c>
      <c r="J38" s="18">
        <f>F38*G38</f>
        <v>0</v>
      </c>
      <c r="K38" s="18">
        <v>0</v>
      </c>
      <c r="L38" s="18">
        <f>F38*K38</f>
        <v>0</v>
      </c>
      <c r="M38" s="31" t="s">
        <v>319</v>
      </c>
      <c r="P38" s="36">
        <f>IF(AG38="5",J38,0)</f>
        <v>0</v>
      </c>
      <c r="R38" s="36">
        <f>IF(AG38="1",H38,0)</f>
        <v>0</v>
      </c>
      <c r="S38" s="36">
        <f>IF(AG38="1",I38,0)</f>
        <v>0</v>
      </c>
      <c r="T38" s="36">
        <f>IF(AG38="7",H38,0)</f>
        <v>0</v>
      </c>
      <c r="U38" s="36">
        <f>IF(AG38="7",I38,0)</f>
        <v>0</v>
      </c>
      <c r="V38" s="36">
        <f>IF(AG38="2",H38,0)</f>
        <v>0</v>
      </c>
      <c r="W38" s="36">
        <f>IF(AG38="2",I38,0)</f>
        <v>0</v>
      </c>
      <c r="X38" s="36">
        <f>IF(AG38="0",J38,0)</f>
        <v>0</v>
      </c>
      <c r="Y38" s="27" t="s">
        <v>115</v>
      </c>
      <c r="Z38" s="18">
        <f>IF(AD38=0,J38,0)</f>
        <v>0</v>
      </c>
      <c r="AA38" s="18">
        <f>IF(AD38=15,J38,0)</f>
        <v>0</v>
      </c>
      <c r="AB38" s="18">
        <f>IF(AD38=21,J38,0)</f>
        <v>0</v>
      </c>
      <c r="AD38" s="36">
        <v>15</v>
      </c>
      <c r="AE38" s="36">
        <f>G38*0</f>
        <v>0</v>
      </c>
      <c r="AF38" s="36">
        <f>G38*(1-0)</f>
        <v>0</v>
      </c>
      <c r="AG38" s="31" t="s">
        <v>13</v>
      </c>
      <c r="AM38" s="36">
        <f>F38*AE38</f>
        <v>0</v>
      </c>
      <c r="AN38" s="36">
        <f>F38*AF38</f>
        <v>0</v>
      </c>
      <c r="AO38" s="37" t="s">
        <v>336</v>
      </c>
      <c r="AP38" s="37" t="s">
        <v>352</v>
      </c>
      <c r="AQ38" s="27" t="s">
        <v>367</v>
      </c>
      <c r="AS38" s="36">
        <f>AM38+AN38</f>
        <v>0</v>
      </c>
      <c r="AT38" s="36">
        <f>G38/(100-AU38)*100</f>
        <v>0</v>
      </c>
      <c r="AU38" s="36">
        <v>0</v>
      </c>
      <c r="AV38" s="36">
        <f>L38</f>
        <v>0</v>
      </c>
    </row>
    <row r="39" spans="1:48" ht="12.75">
      <c r="A39" s="5" t="s">
        <v>25</v>
      </c>
      <c r="B39" s="5" t="s">
        <v>115</v>
      </c>
      <c r="C39" s="5" t="s">
        <v>142</v>
      </c>
      <c r="D39" s="5" t="s">
        <v>228</v>
      </c>
      <c r="E39" s="5" t="s">
        <v>295</v>
      </c>
      <c r="F39" s="18">
        <v>2.955</v>
      </c>
      <c r="G39" s="18">
        <v>0</v>
      </c>
      <c r="H39" s="18">
        <f>F39*AE39</f>
        <v>0</v>
      </c>
      <c r="I39" s="18">
        <f>J39-H39</f>
        <v>0</v>
      </c>
      <c r="J39" s="18">
        <f>F39*G39</f>
        <v>0</v>
      </c>
      <c r="K39" s="18">
        <v>0</v>
      </c>
      <c r="L39" s="18">
        <f>F39*K39</f>
        <v>0</v>
      </c>
      <c r="M39" s="31" t="s">
        <v>319</v>
      </c>
      <c r="P39" s="36">
        <f>IF(AG39="5",J39,0)</f>
        <v>0</v>
      </c>
      <c r="R39" s="36">
        <f>IF(AG39="1",H39,0)</f>
        <v>0</v>
      </c>
      <c r="S39" s="36">
        <f>IF(AG39="1",I39,0)</f>
        <v>0</v>
      </c>
      <c r="T39" s="36">
        <f>IF(AG39="7",H39,0)</f>
        <v>0</v>
      </c>
      <c r="U39" s="36">
        <f>IF(AG39="7",I39,0)</f>
        <v>0</v>
      </c>
      <c r="V39" s="36">
        <f>IF(AG39="2",H39,0)</f>
        <v>0</v>
      </c>
      <c r="W39" s="36">
        <f>IF(AG39="2",I39,0)</f>
        <v>0</v>
      </c>
      <c r="X39" s="36">
        <f>IF(AG39="0",J39,0)</f>
        <v>0</v>
      </c>
      <c r="Y39" s="27" t="s">
        <v>115</v>
      </c>
      <c r="Z39" s="18">
        <f>IF(AD39=0,J39,0)</f>
        <v>0</v>
      </c>
      <c r="AA39" s="18">
        <f>IF(AD39=15,J39,0)</f>
        <v>0</v>
      </c>
      <c r="AB39" s="18">
        <f>IF(AD39=21,J39,0)</f>
        <v>0</v>
      </c>
      <c r="AD39" s="36">
        <v>15</v>
      </c>
      <c r="AE39" s="36">
        <f>G39*0</f>
        <v>0</v>
      </c>
      <c r="AF39" s="36">
        <f>G39*(1-0)</f>
        <v>0</v>
      </c>
      <c r="AG39" s="31" t="s">
        <v>13</v>
      </c>
      <c r="AM39" s="36">
        <f>F39*AE39</f>
        <v>0</v>
      </c>
      <c r="AN39" s="36">
        <f>F39*AF39</f>
        <v>0</v>
      </c>
      <c r="AO39" s="37" t="s">
        <v>336</v>
      </c>
      <c r="AP39" s="37" t="s">
        <v>352</v>
      </c>
      <c r="AQ39" s="27" t="s">
        <v>367</v>
      </c>
      <c r="AS39" s="36">
        <f>AM39+AN39</f>
        <v>0</v>
      </c>
      <c r="AT39" s="36">
        <f>G39/(100-AU39)*100</f>
        <v>0</v>
      </c>
      <c r="AU39" s="36">
        <v>0</v>
      </c>
      <c r="AV39" s="36">
        <f>L39</f>
        <v>0</v>
      </c>
    </row>
    <row r="40" spans="1:48" ht="12.75">
      <c r="A40" s="5" t="s">
        <v>26</v>
      </c>
      <c r="B40" s="5" t="s">
        <v>115</v>
      </c>
      <c r="C40" s="5" t="s">
        <v>143</v>
      </c>
      <c r="D40" s="5" t="s">
        <v>229</v>
      </c>
      <c r="E40" s="5" t="s">
        <v>295</v>
      </c>
      <c r="F40" s="18">
        <v>2.955</v>
      </c>
      <c r="G40" s="18">
        <v>0</v>
      </c>
      <c r="H40" s="18">
        <f>F40*AE40</f>
        <v>0</v>
      </c>
      <c r="I40" s="18">
        <f>J40-H40</f>
        <v>0</v>
      </c>
      <c r="J40" s="18">
        <f>F40*G40</f>
        <v>0</v>
      </c>
      <c r="K40" s="18">
        <v>0.00504</v>
      </c>
      <c r="L40" s="18">
        <f>F40*K40</f>
        <v>0.0148932</v>
      </c>
      <c r="M40" s="31" t="s">
        <v>319</v>
      </c>
      <c r="P40" s="36">
        <f>IF(AG40="5",J40,0)</f>
        <v>0</v>
      </c>
      <c r="R40" s="36">
        <f>IF(AG40="1",H40,0)</f>
        <v>0</v>
      </c>
      <c r="S40" s="36">
        <f>IF(AG40="1",I40,0)</f>
        <v>0</v>
      </c>
      <c r="T40" s="36">
        <f>IF(AG40="7",H40,0)</f>
        <v>0</v>
      </c>
      <c r="U40" s="36">
        <f>IF(AG40="7",I40,0)</f>
        <v>0</v>
      </c>
      <c r="V40" s="36">
        <f>IF(AG40="2",H40,0)</f>
        <v>0</v>
      </c>
      <c r="W40" s="36">
        <f>IF(AG40="2",I40,0)</f>
        <v>0</v>
      </c>
      <c r="X40" s="36">
        <f>IF(AG40="0",J40,0)</f>
        <v>0</v>
      </c>
      <c r="Y40" s="27" t="s">
        <v>115</v>
      </c>
      <c r="Z40" s="18">
        <f>IF(AD40=0,J40,0)</f>
        <v>0</v>
      </c>
      <c r="AA40" s="18">
        <f>IF(AD40=15,J40,0)</f>
        <v>0</v>
      </c>
      <c r="AB40" s="18">
        <f>IF(AD40=21,J40,0)</f>
        <v>0</v>
      </c>
      <c r="AD40" s="36">
        <v>15</v>
      </c>
      <c r="AE40" s="36">
        <f>G40*0.188137472283814</f>
        <v>0</v>
      </c>
      <c r="AF40" s="36">
        <f>G40*(1-0.188137472283814)</f>
        <v>0</v>
      </c>
      <c r="AG40" s="31" t="s">
        <v>13</v>
      </c>
      <c r="AM40" s="36">
        <f>F40*AE40</f>
        <v>0</v>
      </c>
      <c r="AN40" s="36">
        <f>F40*AF40</f>
        <v>0</v>
      </c>
      <c r="AO40" s="37" t="s">
        <v>336</v>
      </c>
      <c r="AP40" s="37" t="s">
        <v>352</v>
      </c>
      <c r="AQ40" s="27" t="s">
        <v>367</v>
      </c>
      <c r="AS40" s="36">
        <f>AM40+AN40</f>
        <v>0</v>
      </c>
      <c r="AT40" s="36">
        <f>G40/(100-AU40)*100</f>
        <v>0</v>
      </c>
      <c r="AU40" s="36">
        <v>0</v>
      </c>
      <c r="AV40" s="36">
        <f>L40</f>
        <v>0.0148932</v>
      </c>
    </row>
    <row r="41" spans="1:48" ht="12.75">
      <c r="A41" s="6" t="s">
        <v>27</v>
      </c>
      <c r="B41" s="6" t="s">
        <v>115</v>
      </c>
      <c r="C41" s="6" t="s">
        <v>144</v>
      </c>
      <c r="D41" s="6" t="s">
        <v>230</v>
      </c>
      <c r="E41" s="6" t="s">
        <v>295</v>
      </c>
      <c r="F41" s="19">
        <v>3.3</v>
      </c>
      <c r="G41" s="19">
        <v>0</v>
      </c>
      <c r="H41" s="19">
        <f>F41*AE41</f>
        <v>0</v>
      </c>
      <c r="I41" s="19">
        <f>J41-H41</f>
        <v>0</v>
      </c>
      <c r="J41" s="19">
        <f>F41*G41</f>
        <v>0</v>
      </c>
      <c r="K41" s="19">
        <v>0.0192</v>
      </c>
      <c r="L41" s="19">
        <f>F41*K41</f>
        <v>0.06335999999999999</v>
      </c>
      <c r="M41" s="32" t="s">
        <v>319</v>
      </c>
      <c r="P41" s="36">
        <f>IF(AG41="5",J41,0)</f>
        <v>0</v>
      </c>
      <c r="R41" s="36">
        <f>IF(AG41="1",H41,0)</f>
        <v>0</v>
      </c>
      <c r="S41" s="36">
        <f>IF(AG41="1",I41,0)</f>
        <v>0</v>
      </c>
      <c r="T41" s="36">
        <f>IF(AG41="7",H41,0)</f>
        <v>0</v>
      </c>
      <c r="U41" s="36">
        <f>IF(AG41="7",I41,0)</f>
        <v>0</v>
      </c>
      <c r="V41" s="36">
        <f>IF(AG41="2",H41,0)</f>
        <v>0</v>
      </c>
      <c r="W41" s="36">
        <f>IF(AG41="2",I41,0)</f>
        <v>0</v>
      </c>
      <c r="X41" s="36">
        <f>IF(AG41="0",J41,0)</f>
        <v>0</v>
      </c>
      <c r="Y41" s="27" t="s">
        <v>115</v>
      </c>
      <c r="Z41" s="19">
        <f>IF(AD41=0,J41,0)</f>
        <v>0</v>
      </c>
      <c r="AA41" s="19">
        <f>IF(AD41=15,J41,0)</f>
        <v>0</v>
      </c>
      <c r="AB41" s="19">
        <f>IF(AD41=21,J41,0)</f>
        <v>0</v>
      </c>
      <c r="AD41" s="36">
        <v>15</v>
      </c>
      <c r="AE41" s="36">
        <f>G41*1</f>
        <v>0</v>
      </c>
      <c r="AF41" s="36">
        <f>G41*(1-1)</f>
        <v>0</v>
      </c>
      <c r="AG41" s="32" t="s">
        <v>13</v>
      </c>
      <c r="AM41" s="36">
        <f>F41*AE41</f>
        <v>0</v>
      </c>
      <c r="AN41" s="36">
        <f>F41*AF41</f>
        <v>0</v>
      </c>
      <c r="AO41" s="37" t="s">
        <v>336</v>
      </c>
      <c r="AP41" s="37" t="s">
        <v>352</v>
      </c>
      <c r="AQ41" s="27" t="s">
        <v>367</v>
      </c>
      <c r="AS41" s="36">
        <f>AM41+AN41</f>
        <v>0</v>
      </c>
      <c r="AT41" s="36">
        <f>G41/(100-AU41)*100</f>
        <v>0</v>
      </c>
      <c r="AU41" s="36">
        <v>0</v>
      </c>
      <c r="AV41" s="36">
        <f>L41</f>
        <v>0.06335999999999999</v>
      </c>
    </row>
    <row r="42" spans="1:37" ht="12.75">
      <c r="A42" s="4"/>
      <c r="B42" s="14" t="s">
        <v>115</v>
      </c>
      <c r="C42" s="14" t="s">
        <v>145</v>
      </c>
      <c r="D42" s="60" t="s">
        <v>231</v>
      </c>
      <c r="E42" s="61"/>
      <c r="F42" s="61"/>
      <c r="G42" s="61"/>
      <c r="H42" s="39">
        <f>SUM(H43:H50)</f>
        <v>0</v>
      </c>
      <c r="I42" s="39">
        <f>SUM(I43:I50)</f>
        <v>0</v>
      </c>
      <c r="J42" s="39">
        <f>H42+I42</f>
        <v>0</v>
      </c>
      <c r="K42" s="27"/>
      <c r="L42" s="39">
        <f>SUM(L43:L50)</f>
        <v>1.320597</v>
      </c>
      <c r="M42" s="27"/>
      <c r="Y42" s="27" t="s">
        <v>115</v>
      </c>
      <c r="AI42" s="39">
        <f>SUM(Z43:Z50)</f>
        <v>0</v>
      </c>
      <c r="AJ42" s="39">
        <f>SUM(AA43:AA50)</f>
        <v>0</v>
      </c>
      <c r="AK42" s="39">
        <f>SUM(AB43:AB50)</f>
        <v>0</v>
      </c>
    </row>
    <row r="43" spans="1:48" ht="12.75">
      <c r="A43" s="5" t="s">
        <v>28</v>
      </c>
      <c r="B43" s="5" t="s">
        <v>115</v>
      </c>
      <c r="C43" s="5" t="s">
        <v>146</v>
      </c>
      <c r="D43" s="5" t="s">
        <v>232</v>
      </c>
      <c r="E43" s="5" t="s">
        <v>295</v>
      </c>
      <c r="F43" s="18">
        <v>15.85</v>
      </c>
      <c r="G43" s="18">
        <v>0</v>
      </c>
      <c r="H43" s="18">
        <f aca="true" t="shared" si="20" ref="H43:H50">F43*AE43</f>
        <v>0</v>
      </c>
      <c r="I43" s="18">
        <f aca="true" t="shared" si="21" ref="I43:I50">J43-H43</f>
        <v>0</v>
      </c>
      <c r="J43" s="18">
        <f aca="true" t="shared" si="22" ref="J43:J50">F43*G43</f>
        <v>0</v>
      </c>
      <c r="K43" s="18">
        <v>0.068</v>
      </c>
      <c r="L43" s="18">
        <f aca="true" t="shared" si="23" ref="L43:L50">F43*K43</f>
        <v>1.0778</v>
      </c>
      <c r="M43" s="31" t="s">
        <v>319</v>
      </c>
      <c r="P43" s="36">
        <f aca="true" t="shared" si="24" ref="P43:P50">IF(AG43="5",J43,0)</f>
        <v>0</v>
      </c>
      <c r="R43" s="36">
        <f aca="true" t="shared" si="25" ref="R43:R50">IF(AG43="1",H43,0)</f>
        <v>0</v>
      </c>
      <c r="S43" s="36">
        <f aca="true" t="shared" si="26" ref="S43:S50">IF(AG43="1",I43,0)</f>
        <v>0</v>
      </c>
      <c r="T43" s="36">
        <f aca="true" t="shared" si="27" ref="T43:T50">IF(AG43="7",H43,0)</f>
        <v>0</v>
      </c>
      <c r="U43" s="36">
        <f aca="true" t="shared" si="28" ref="U43:U50">IF(AG43="7",I43,0)</f>
        <v>0</v>
      </c>
      <c r="V43" s="36">
        <f aca="true" t="shared" si="29" ref="V43:V50">IF(AG43="2",H43,0)</f>
        <v>0</v>
      </c>
      <c r="W43" s="36">
        <f aca="true" t="shared" si="30" ref="W43:W50">IF(AG43="2",I43,0)</f>
        <v>0</v>
      </c>
      <c r="X43" s="36">
        <f aca="true" t="shared" si="31" ref="X43:X50">IF(AG43="0",J43,0)</f>
        <v>0</v>
      </c>
      <c r="Y43" s="27" t="s">
        <v>115</v>
      </c>
      <c r="Z43" s="18">
        <f aca="true" t="shared" si="32" ref="Z43:Z50">IF(AD43=0,J43,0)</f>
        <v>0</v>
      </c>
      <c r="AA43" s="18">
        <f aca="true" t="shared" si="33" ref="AA43:AA50">IF(AD43=15,J43,0)</f>
        <v>0</v>
      </c>
      <c r="AB43" s="18">
        <f aca="true" t="shared" si="34" ref="AB43:AB50">IF(AD43=21,J43,0)</f>
        <v>0</v>
      </c>
      <c r="AD43" s="36">
        <v>15</v>
      </c>
      <c r="AE43" s="36">
        <f>G43*0</f>
        <v>0</v>
      </c>
      <c r="AF43" s="36">
        <f>G43*(1-0)</f>
        <v>0</v>
      </c>
      <c r="AG43" s="31" t="s">
        <v>13</v>
      </c>
      <c r="AM43" s="36">
        <f aca="true" t="shared" si="35" ref="AM43:AM50">F43*AE43</f>
        <v>0</v>
      </c>
      <c r="AN43" s="36">
        <f aca="true" t="shared" si="36" ref="AN43:AN50">F43*AF43</f>
        <v>0</v>
      </c>
      <c r="AO43" s="37" t="s">
        <v>337</v>
      </c>
      <c r="AP43" s="37" t="s">
        <v>353</v>
      </c>
      <c r="AQ43" s="27" t="s">
        <v>367</v>
      </c>
      <c r="AS43" s="36">
        <f aca="true" t="shared" si="37" ref="AS43:AS50">AM43+AN43</f>
        <v>0</v>
      </c>
      <c r="AT43" s="36">
        <f aca="true" t="shared" si="38" ref="AT43:AT50">G43/(100-AU43)*100</f>
        <v>0</v>
      </c>
      <c r="AU43" s="36">
        <v>0</v>
      </c>
      <c r="AV43" s="36">
        <f aca="true" t="shared" si="39" ref="AV43:AV50">L43</f>
        <v>1.0778</v>
      </c>
    </row>
    <row r="44" spans="1:48" ht="12.75">
      <c r="A44" s="5" t="s">
        <v>29</v>
      </c>
      <c r="B44" s="5" t="s">
        <v>115</v>
      </c>
      <c r="C44" s="5" t="s">
        <v>147</v>
      </c>
      <c r="D44" s="5" t="s">
        <v>233</v>
      </c>
      <c r="E44" s="5" t="s">
        <v>295</v>
      </c>
      <c r="F44" s="18">
        <v>13.7</v>
      </c>
      <c r="G44" s="18">
        <v>0</v>
      </c>
      <c r="H44" s="18">
        <f t="shared" si="20"/>
        <v>0</v>
      </c>
      <c r="I44" s="18">
        <f t="shared" si="21"/>
        <v>0</v>
      </c>
      <c r="J44" s="18">
        <f t="shared" si="22"/>
        <v>0</v>
      </c>
      <c r="K44" s="18">
        <v>0</v>
      </c>
      <c r="L44" s="18">
        <f t="shared" si="23"/>
        <v>0</v>
      </c>
      <c r="M44" s="31" t="s">
        <v>319</v>
      </c>
      <c r="P44" s="36">
        <f t="shared" si="24"/>
        <v>0</v>
      </c>
      <c r="R44" s="36">
        <f t="shared" si="25"/>
        <v>0</v>
      </c>
      <c r="S44" s="36">
        <f t="shared" si="26"/>
        <v>0</v>
      </c>
      <c r="T44" s="36">
        <f t="shared" si="27"/>
        <v>0</v>
      </c>
      <c r="U44" s="36">
        <f t="shared" si="28"/>
        <v>0</v>
      </c>
      <c r="V44" s="36">
        <f t="shared" si="29"/>
        <v>0</v>
      </c>
      <c r="W44" s="36">
        <f t="shared" si="30"/>
        <v>0</v>
      </c>
      <c r="X44" s="36">
        <f t="shared" si="31"/>
        <v>0</v>
      </c>
      <c r="Y44" s="27" t="s">
        <v>115</v>
      </c>
      <c r="Z44" s="18">
        <f t="shared" si="32"/>
        <v>0</v>
      </c>
      <c r="AA44" s="18">
        <f t="shared" si="33"/>
        <v>0</v>
      </c>
      <c r="AB44" s="18">
        <f t="shared" si="34"/>
        <v>0</v>
      </c>
      <c r="AD44" s="36">
        <v>15</v>
      </c>
      <c r="AE44" s="36">
        <f>G44*0</f>
        <v>0</v>
      </c>
      <c r="AF44" s="36">
        <f>G44*(1-0)</f>
        <v>0</v>
      </c>
      <c r="AG44" s="31" t="s">
        <v>13</v>
      </c>
      <c r="AM44" s="36">
        <f t="shared" si="35"/>
        <v>0</v>
      </c>
      <c r="AN44" s="36">
        <f t="shared" si="36"/>
        <v>0</v>
      </c>
      <c r="AO44" s="37" t="s">
        <v>337</v>
      </c>
      <c r="AP44" s="37" t="s">
        <v>353</v>
      </c>
      <c r="AQ44" s="27" t="s">
        <v>367</v>
      </c>
      <c r="AS44" s="36">
        <f t="shared" si="37"/>
        <v>0</v>
      </c>
      <c r="AT44" s="36">
        <f t="shared" si="38"/>
        <v>0</v>
      </c>
      <c r="AU44" s="36">
        <v>0</v>
      </c>
      <c r="AV44" s="36">
        <f t="shared" si="39"/>
        <v>0</v>
      </c>
    </row>
    <row r="45" spans="1:48" ht="12.75">
      <c r="A45" s="5" t="s">
        <v>30</v>
      </c>
      <c r="B45" s="5" t="s">
        <v>115</v>
      </c>
      <c r="C45" s="5" t="s">
        <v>148</v>
      </c>
      <c r="D45" s="5" t="s">
        <v>234</v>
      </c>
      <c r="E45" s="5" t="s">
        <v>295</v>
      </c>
      <c r="F45" s="18">
        <v>17.1</v>
      </c>
      <c r="G45" s="18">
        <v>0</v>
      </c>
      <c r="H45" s="18">
        <f t="shared" si="20"/>
        <v>0</v>
      </c>
      <c r="I45" s="18">
        <f t="shared" si="21"/>
        <v>0</v>
      </c>
      <c r="J45" s="18">
        <f t="shared" si="22"/>
        <v>0</v>
      </c>
      <c r="K45" s="18">
        <v>0.00021</v>
      </c>
      <c r="L45" s="18">
        <f t="shared" si="23"/>
        <v>0.0035910000000000004</v>
      </c>
      <c r="M45" s="31" t="s">
        <v>319</v>
      </c>
      <c r="P45" s="36">
        <f t="shared" si="24"/>
        <v>0</v>
      </c>
      <c r="R45" s="36">
        <f t="shared" si="25"/>
        <v>0</v>
      </c>
      <c r="S45" s="36">
        <f t="shared" si="26"/>
        <v>0</v>
      </c>
      <c r="T45" s="36">
        <f t="shared" si="27"/>
        <v>0</v>
      </c>
      <c r="U45" s="36">
        <f t="shared" si="28"/>
        <v>0</v>
      </c>
      <c r="V45" s="36">
        <f t="shared" si="29"/>
        <v>0</v>
      </c>
      <c r="W45" s="36">
        <f t="shared" si="30"/>
        <v>0</v>
      </c>
      <c r="X45" s="36">
        <f t="shared" si="31"/>
        <v>0</v>
      </c>
      <c r="Y45" s="27" t="s">
        <v>115</v>
      </c>
      <c r="Z45" s="18">
        <f t="shared" si="32"/>
        <v>0</v>
      </c>
      <c r="AA45" s="18">
        <f t="shared" si="33"/>
        <v>0</v>
      </c>
      <c r="AB45" s="18">
        <f t="shared" si="34"/>
        <v>0</v>
      </c>
      <c r="AD45" s="36">
        <v>15</v>
      </c>
      <c r="AE45" s="36">
        <f>G45*0.523530908165861</f>
        <v>0</v>
      </c>
      <c r="AF45" s="36">
        <f>G45*(1-0.523530908165861)</f>
        <v>0</v>
      </c>
      <c r="AG45" s="31" t="s">
        <v>13</v>
      </c>
      <c r="AM45" s="36">
        <f t="shared" si="35"/>
        <v>0</v>
      </c>
      <c r="AN45" s="36">
        <f t="shared" si="36"/>
        <v>0</v>
      </c>
      <c r="AO45" s="37" t="s">
        <v>337</v>
      </c>
      <c r="AP45" s="37" t="s">
        <v>353</v>
      </c>
      <c r="AQ45" s="27" t="s">
        <v>367</v>
      </c>
      <c r="AS45" s="36">
        <f t="shared" si="37"/>
        <v>0</v>
      </c>
      <c r="AT45" s="36">
        <f t="shared" si="38"/>
        <v>0</v>
      </c>
      <c r="AU45" s="36">
        <v>0</v>
      </c>
      <c r="AV45" s="36">
        <f t="shared" si="39"/>
        <v>0.0035910000000000004</v>
      </c>
    </row>
    <row r="46" spans="1:48" ht="12.75">
      <c r="A46" s="5" t="s">
        <v>31</v>
      </c>
      <c r="B46" s="5" t="s">
        <v>115</v>
      </c>
      <c r="C46" s="5" t="s">
        <v>149</v>
      </c>
      <c r="D46" s="5" t="s">
        <v>235</v>
      </c>
      <c r="E46" s="5" t="s">
        <v>300</v>
      </c>
      <c r="F46" s="18">
        <v>6</v>
      </c>
      <c r="G46" s="18">
        <v>0</v>
      </c>
      <c r="H46" s="18">
        <f t="shared" si="20"/>
        <v>0</v>
      </c>
      <c r="I46" s="18">
        <f t="shared" si="21"/>
        <v>0</v>
      </c>
      <c r="J46" s="18">
        <f t="shared" si="22"/>
        <v>0</v>
      </c>
      <c r="K46" s="18">
        <v>0</v>
      </c>
      <c r="L46" s="18">
        <f t="shared" si="23"/>
        <v>0</v>
      </c>
      <c r="M46" s="31" t="s">
        <v>319</v>
      </c>
      <c r="P46" s="36">
        <f t="shared" si="24"/>
        <v>0</v>
      </c>
      <c r="R46" s="36">
        <f t="shared" si="25"/>
        <v>0</v>
      </c>
      <c r="S46" s="36">
        <f t="shared" si="26"/>
        <v>0</v>
      </c>
      <c r="T46" s="36">
        <f t="shared" si="27"/>
        <v>0</v>
      </c>
      <c r="U46" s="36">
        <f t="shared" si="28"/>
        <v>0</v>
      </c>
      <c r="V46" s="36">
        <f t="shared" si="29"/>
        <v>0</v>
      </c>
      <c r="W46" s="36">
        <f t="shared" si="30"/>
        <v>0</v>
      </c>
      <c r="X46" s="36">
        <f t="shared" si="31"/>
        <v>0</v>
      </c>
      <c r="Y46" s="27" t="s">
        <v>115</v>
      </c>
      <c r="Z46" s="18">
        <f t="shared" si="32"/>
        <v>0</v>
      </c>
      <c r="AA46" s="18">
        <f t="shared" si="33"/>
        <v>0</v>
      </c>
      <c r="AB46" s="18">
        <f t="shared" si="34"/>
        <v>0</v>
      </c>
      <c r="AD46" s="36">
        <v>15</v>
      </c>
      <c r="AE46" s="36">
        <f>G46*0.0262405819693427</f>
        <v>0</v>
      </c>
      <c r="AF46" s="36">
        <f>G46*(1-0.0262405819693427)</f>
        <v>0</v>
      </c>
      <c r="AG46" s="31" t="s">
        <v>13</v>
      </c>
      <c r="AM46" s="36">
        <f t="shared" si="35"/>
        <v>0</v>
      </c>
      <c r="AN46" s="36">
        <f t="shared" si="36"/>
        <v>0</v>
      </c>
      <c r="AO46" s="37" t="s">
        <v>337</v>
      </c>
      <c r="AP46" s="37" t="s">
        <v>353</v>
      </c>
      <c r="AQ46" s="27" t="s">
        <v>367</v>
      </c>
      <c r="AS46" s="36">
        <f t="shared" si="37"/>
        <v>0</v>
      </c>
      <c r="AT46" s="36">
        <f t="shared" si="38"/>
        <v>0</v>
      </c>
      <c r="AU46" s="36">
        <v>0</v>
      </c>
      <c r="AV46" s="36">
        <f t="shared" si="39"/>
        <v>0</v>
      </c>
    </row>
    <row r="47" spans="1:48" ht="12.75">
      <c r="A47" s="5" t="s">
        <v>32</v>
      </c>
      <c r="B47" s="5" t="s">
        <v>115</v>
      </c>
      <c r="C47" s="5" t="s">
        <v>150</v>
      </c>
      <c r="D47" s="5" t="s">
        <v>236</v>
      </c>
      <c r="E47" s="5" t="s">
        <v>295</v>
      </c>
      <c r="F47" s="18">
        <v>17.1</v>
      </c>
      <c r="G47" s="18">
        <v>0</v>
      </c>
      <c r="H47" s="18">
        <f t="shared" si="20"/>
        <v>0</v>
      </c>
      <c r="I47" s="18">
        <f t="shared" si="21"/>
        <v>0</v>
      </c>
      <c r="J47" s="18">
        <f t="shared" si="22"/>
        <v>0</v>
      </c>
      <c r="K47" s="18">
        <v>0</v>
      </c>
      <c r="L47" s="18">
        <f t="shared" si="23"/>
        <v>0</v>
      </c>
      <c r="M47" s="31" t="s">
        <v>319</v>
      </c>
      <c r="P47" s="36">
        <f t="shared" si="24"/>
        <v>0</v>
      </c>
      <c r="R47" s="36">
        <f t="shared" si="25"/>
        <v>0</v>
      </c>
      <c r="S47" s="36">
        <f t="shared" si="26"/>
        <v>0</v>
      </c>
      <c r="T47" s="36">
        <f t="shared" si="27"/>
        <v>0</v>
      </c>
      <c r="U47" s="36">
        <f t="shared" si="28"/>
        <v>0</v>
      </c>
      <c r="V47" s="36">
        <f t="shared" si="29"/>
        <v>0</v>
      </c>
      <c r="W47" s="36">
        <f t="shared" si="30"/>
        <v>0</v>
      </c>
      <c r="X47" s="36">
        <f t="shared" si="31"/>
        <v>0</v>
      </c>
      <c r="Y47" s="27" t="s">
        <v>115</v>
      </c>
      <c r="Z47" s="18">
        <f t="shared" si="32"/>
        <v>0</v>
      </c>
      <c r="AA47" s="18">
        <f t="shared" si="33"/>
        <v>0</v>
      </c>
      <c r="AB47" s="18">
        <f t="shared" si="34"/>
        <v>0</v>
      </c>
      <c r="AD47" s="36">
        <v>15</v>
      </c>
      <c r="AE47" s="36">
        <f>G47*0</f>
        <v>0</v>
      </c>
      <c r="AF47" s="36">
        <f>G47*(1-0)</f>
        <v>0</v>
      </c>
      <c r="AG47" s="31" t="s">
        <v>13</v>
      </c>
      <c r="AM47" s="36">
        <f t="shared" si="35"/>
        <v>0</v>
      </c>
      <c r="AN47" s="36">
        <f t="shared" si="36"/>
        <v>0</v>
      </c>
      <c r="AO47" s="37" t="s">
        <v>337</v>
      </c>
      <c r="AP47" s="37" t="s">
        <v>353</v>
      </c>
      <c r="AQ47" s="27" t="s">
        <v>367</v>
      </c>
      <c r="AS47" s="36">
        <f t="shared" si="37"/>
        <v>0</v>
      </c>
      <c r="AT47" s="36">
        <f t="shared" si="38"/>
        <v>0</v>
      </c>
      <c r="AU47" s="36">
        <v>0</v>
      </c>
      <c r="AV47" s="36">
        <f t="shared" si="39"/>
        <v>0</v>
      </c>
    </row>
    <row r="48" spans="1:48" ht="12.75">
      <c r="A48" s="6" t="s">
        <v>33</v>
      </c>
      <c r="B48" s="6" t="s">
        <v>115</v>
      </c>
      <c r="C48" s="6" t="s">
        <v>151</v>
      </c>
      <c r="D48" s="6" t="s">
        <v>237</v>
      </c>
      <c r="E48" s="6" t="s">
        <v>295</v>
      </c>
      <c r="F48" s="19">
        <v>18.81</v>
      </c>
      <c r="G48" s="19">
        <v>0</v>
      </c>
      <c r="H48" s="19">
        <f t="shared" si="20"/>
        <v>0</v>
      </c>
      <c r="I48" s="19">
        <f t="shared" si="21"/>
        <v>0</v>
      </c>
      <c r="J48" s="19">
        <f t="shared" si="22"/>
        <v>0</v>
      </c>
      <c r="K48" s="19">
        <v>0.0126</v>
      </c>
      <c r="L48" s="19">
        <f t="shared" si="23"/>
        <v>0.237006</v>
      </c>
      <c r="M48" s="32" t="s">
        <v>319</v>
      </c>
      <c r="P48" s="36">
        <f t="shared" si="24"/>
        <v>0</v>
      </c>
      <c r="R48" s="36">
        <f t="shared" si="25"/>
        <v>0</v>
      </c>
      <c r="S48" s="36">
        <f t="shared" si="26"/>
        <v>0</v>
      </c>
      <c r="T48" s="36">
        <f t="shared" si="27"/>
        <v>0</v>
      </c>
      <c r="U48" s="36">
        <f t="shared" si="28"/>
        <v>0</v>
      </c>
      <c r="V48" s="36">
        <f t="shared" si="29"/>
        <v>0</v>
      </c>
      <c r="W48" s="36">
        <f t="shared" si="30"/>
        <v>0</v>
      </c>
      <c r="X48" s="36">
        <f t="shared" si="31"/>
        <v>0</v>
      </c>
      <c r="Y48" s="27" t="s">
        <v>115</v>
      </c>
      <c r="Z48" s="19">
        <f t="shared" si="32"/>
        <v>0</v>
      </c>
      <c r="AA48" s="19">
        <f t="shared" si="33"/>
        <v>0</v>
      </c>
      <c r="AB48" s="19">
        <f t="shared" si="34"/>
        <v>0</v>
      </c>
      <c r="AD48" s="36">
        <v>15</v>
      </c>
      <c r="AE48" s="36">
        <f>G48*1</f>
        <v>0</v>
      </c>
      <c r="AF48" s="36">
        <f>G48*(1-1)</f>
        <v>0</v>
      </c>
      <c r="AG48" s="32" t="s">
        <v>13</v>
      </c>
      <c r="AM48" s="36">
        <f t="shared" si="35"/>
        <v>0</v>
      </c>
      <c r="AN48" s="36">
        <f t="shared" si="36"/>
        <v>0</v>
      </c>
      <c r="AO48" s="37" t="s">
        <v>337</v>
      </c>
      <c r="AP48" s="37" t="s">
        <v>353</v>
      </c>
      <c r="AQ48" s="27" t="s">
        <v>367</v>
      </c>
      <c r="AS48" s="36">
        <f t="shared" si="37"/>
        <v>0</v>
      </c>
      <c r="AT48" s="36">
        <f t="shared" si="38"/>
        <v>0</v>
      </c>
      <c r="AU48" s="36">
        <v>0</v>
      </c>
      <c r="AV48" s="36">
        <f t="shared" si="39"/>
        <v>0.237006</v>
      </c>
    </row>
    <row r="49" spans="1:48" ht="12.75">
      <c r="A49" s="5" t="s">
        <v>34</v>
      </c>
      <c r="B49" s="5" t="s">
        <v>115</v>
      </c>
      <c r="C49" s="5" t="s">
        <v>152</v>
      </c>
      <c r="D49" s="5" t="s">
        <v>238</v>
      </c>
      <c r="E49" s="5" t="s">
        <v>296</v>
      </c>
      <c r="F49" s="18">
        <v>8</v>
      </c>
      <c r="G49" s="18">
        <v>0</v>
      </c>
      <c r="H49" s="18">
        <f t="shared" si="20"/>
        <v>0</v>
      </c>
      <c r="I49" s="18">
        <f t="shared" si="21"/>
        <v>0</v>
      </c>
      <c r="J49" s="18">
        <f t="shared" si="22"/>
        <v>0</v>
      </c>
      <c r="K49" s="18">
        <v>0</v>
      </c>
      <c r="L49" s="18">
        <f t="shared" si="23"/>
        <v>0</v>
      </c>
      <c r="M49" s="31" t="s">
        <v>319</v>
      </c>
      <c r="P49" s="36">
        <f t="shared" si="24"/>
        <v>0</v>
      </c>
      <c r="R49" s="36">
        <f t="shared" si="25"/>
        <v>0</v>
      </c>
      <c r="S49" s="36">
        <f t="shared" si="26"/>
        <v>0</v>
      </c>
      <c r="T49" s="36">
        <f t="shared" si="27"/>
        <v>0</v>
      </c>
      <c r="U49" s="36">
        <f t="shared" si="28"/>
        <v>0</v>
      </c>
      <c r="V49" s="36">
        <f t="shared" si="29"/>
        <v>0</v>
      </c>
      <c r="W49" s="36">
        <f t="shared" si="30"/>
        <v>0</v>
      </c>
      <c r="X49" s="36">
        <f t="shared" si="31"/>
        <v>0</v>
      </c>
      <c r="Y49" s="27" t="s">
        <v>115</v>
      </c>
      <c r="Z49" s="18">
        <f t="shared" si="32"/>
        <v>0</v>
      </c>
      <c r="AA49" s="18">
        <f t="shared" si="33"/>
        <v>0</v>
      </c>
      <c r="AB49" s="18">
        <f t="shared" si="34"/>
        <v>0</v>
      </c>
      <c r="AD49" s="36">
        <v>15</v>
      </c>
      <c r="AE49" s="36">
        <f>G49*0</f>
        <v>0</v>
      </c>
      <c r="AF49" s="36">
        <f>G49*(1-0)</f>
        <v>0</v>
      </c>
      <c r="AG49" s="31" t="s">
        <v>13</v>
      </c>
      <c r="AM49" s="36">
        <f t="shared" si="35"/>
        <v>0</v>
      </c>
      <c r="AN49" s="36">
        <f t="shared" si="36"/>
        <v>0</v>
      </c>
      <c r="AO49" s="37" t="s">
        <v>337</v>
      </c>
      <c r="AP49" s="37" t="s">
        <v>353</v>
      </c>
      <c r="AQ49" s="27" t="s">
        <v>367</v>
      </c>
      <c r="AS49" s="36">
        <f t="shared" si="37"/>
        <v>0</v>
      </c>
      <c r="AT49" s="36">
        <f t="shared" si="38"/>
        <v>0</v>
      </c>
      <c r="AU49" s="36">
        <v>0</v>
      </c>
      <c r="AV49" s="36">
        <f t="shared" si="39"/>
        <v>0</v>
      </c>
    </row>
    <row r="50" spans="1:48" ht="12.75">
      <c r="A50" s="6" t="s">
        <v>35</v>
      </c>
      <c r="B50" s="6" t="s">
        <v>115</v>
      </c>
      <c r="C50" s="6" t="s">
        <v>153</v>
      </c>
      <c r="D50" s="6" t="s">
        <v>239</v>
      </c>
      <c r="E50" s="6" t="s">
        <v>296</v>
      </c>
      <c r="F50" s="19">
        <v>10</v>
      </c>
      <c r="G50" s="19">
        <v>0</v>
      </c>
      <c r="H50" s="19">
        <f t="shared" si="20"/>
        <v>0</v>
      </c>
      <c r="I50" s="19">
        <f t="shared" si="21"/>
        <v>0</v>
      </c>
      <c r="J50" s="19">
        <f t="shared" si="22"/>
        <v>0</v>
      </c>
      <c r="K50" s="19">
        <v>0.00022</v>
      </c>
      <c r="L50" s="19">
        <f t="shared" si="23"/>
        <v>0.0022</v>
      </c>
      <c r="M50" s="32" t="s">
        <v>319</v>
      </c>
      <c r="P50" s="36">
        <f t="shared" si="24"/>
        <v>0</v>
      </c>
      <c r="R50" s="36">
        <f t="shared" si="25"/>
        <v>0</v>
      </c>
      <c r="S50" s="36">
        <f t="shared" si="26"/>
        <v>0</v>
      </c>
      <c r="T50" s="36">
        <f t="shared" si="27"/>
        <v>0</v>
      </c>
      <c r="U50" s="36">
        <f t="shared" si="28"/>
        <v>0</v>
      </c>
      <c r="V50" s="36">
        <f t="shared" si="29"/>
        <v>0</v>
      </c>
      <c r="W50" s="36">
        <f t="shared" si="30"/>
        <v>0</v>
      </c>
      <c r="X50" s="36">
        <f t="shared" si="31"/>
        <v>0</v>
      </c>
      <c r="Y50" s="27" t="s">
        <v>115</v>
      </c>
      <c r="Z50" s="19">
        <f t="shared" si="32"/>
        <v>0</v>
      </c>
      <c r="AA50" s="19">
        <f t="shared" si="33"/>
        <v>0</v>
      </c>
      <c r="AB50" s="19">
        <f t="shared" si="34"/>
        <v>0</v>
      </c>
      <c r="AD50" s="36">
        <v>15</v>
      </c>
      <c r="AE50" s="36">
        <f>G50*1</f>
        <v>0</v>
      </c>
      <c r="AF50" s="36">
        <f>G50*(1-1)</f>
        <v>0</v>
      </c>
      <c r="AG50" s="32" t="s">
        <v>13</v>
      </c>
      <c r="AM50" s="36">
        <f t="shared" si="35"/>
        <v>0</v>
      </c>
      <c r="AN50" s="36">
        <f t="shared" si="36"/>
        <v>0</v>
      </c>
      <c r="AO50" s="37" t="s">
        <v>337</v>
      </c>
      <c r="AP50" s="37" t="s">
        <v>353</v>
      </c>
      <c r="AQ50" s="27" t="s">
        <v>367</v>
      </c>
      <c r="AS50" s="36">
        <f t="shared" si="37"/>
        <v>0</v>
      </c>
      <c r="AT50" s="36">
        <f t="shared" si="38"/>
        <v>0</v>
      </c>
      <c r="AU50" s="36">
        <v>0</v>
      </c>
      <c r="AV50" s="36">
        <f t="shared" si="39"/>
        <v>0.0022</v>
      </c>
    </row>
    <row r="51" spans="1:37" ht="12.75">
      <c r="A51" s="4"/>
      <c r="B51" s="14" t="s">
        <v>115</v>
      </c>
      <c r="C51" s="14" t="s">
        <v>100</v>
      </c>
      <c r="D51" s="60" t="s">
        <v>240</v>
      </c>
      <c r="E51" s="61"/>
      <c r="F51" s="61"/>
      <c r="G51" s="61"/>
      <c r="H51" s="39">
        <f>SUM(H52:H52)</f>
        <v>0</v>
      </c>
      <c r="I51" s="39">
        <f>SUM(I52:I52)</f>
        <v>0</v>
      </c>
      <c r="J51" s="39">
        <f>H51+I51</f>
        <v>0</v>
      </c>
      <c r="K51" s="27"/>
      <c r="L51" s="39">
        <f>SUM(L52:L52)</f>
        <v>0.00242</v>
      </c>
      <c r="M51" s="27"/>
      <c r="Y51" s="27" t="s">
        <v>115</v>
      </c>
      <c r="AI51" s="39">
        <f>SUM(Z52:Z52)</f>
        <v>0</v>
      </c>
      <c r="AJ51" s="39">
        <f>SUM(AA52:AA52)</f>
        <v>0</v>
      </c>
      <c r="AK51" s="39">
        <f>SUM(AB52:AB52)</f>
        <v>0</v>
      </c>
    </row>
    <row r="52" spans="1:48" ht="12.75">
      <c r="A52" s="5" t="s">
        <v>36</v>
      </c>
      <c r="B52" s="5" t="s">
        <v>115</v>
      </c>
      <c r="C52" s="5" t="s">
        <v>154</v>
      </c>
      <c r="D52" s="5" t="s">
        <v>241</v>
      </c>
      <c r="E52" s="5" t="s">
        <v>295</v>
      </c>
      <c r="F52" s="18">
        <v>2</v>
      </c>
      <c r="G52" s="18">
        <v>0</v>
      </c>
      <c r="H52" s="18">
        <f>F52*AE52</f>
        <v>0</v>
      </c>
      <c r="I52" s="18">
        <f>J52-H52</f>
        <v>0</v>
      </c>
      <c r="J52" s="18">
        <f>F52*G52</f>
        <v>0</v>
      </c>
      <c r="K52" s="18">
        <v>0.00121</v>
      </c>
      <c r="L52" s="18">
        <f>F52*K52</f>
        <v>0.00242</v>
      </c>
      <c r="M52" s="31" t="s">
        <v>319</v>
      </c>
      <c r="P52" s="36">
        <f>IF(AG52="5",J52,0)</f>
        <v>0</v>
      </c>
      <c r="R52" s="36">
        <f>IF(AG52="1",H52,0)</f>
        <v>0</v>
      </c>
      <c r="S52" s="36">
        <f>IF(AG52="1",I52,0)</f>
        <v>0</v>
      </c>
      <c r="T52" s="36">
        <f>IF(AG52="7",H52,0)</f>
        <v>0</v>
      </c>
      <c r="U52" s="36">
        <f>IF(AG52="7",I52,0)</f>
        <v>0</v>
      </c>
      <c r="V52" s="36">
        <f>IF(AG52="2",H52,0)</f>
        <v>0</v>
      </c>
      <c r="W52" s="36">
        <f>IF(AG52="2",I52,0)</f>
        <v>0</v>
      </c>
      <c r="X52" s="36">
        <f>IF(AG52="0",J52,0)</f>
        <v>0</v>
      </c>
      <c r="Y52" s="27" t="s">
        <v>115</v>
      </c>
      <c r="Z52" s="18">
        <f>IF(AD52=0,J52,0)</f>
        <v>0</v>
      </c>
      <c r="AA52" s="18">
        <f>IF(AD52=15,J52,0)</f>
        <v>0</v>
      </c>
      <c r="AB52" s="18">
        <f>IF(AD52=21,J52,0)</f>
        <v>0</v>
      </c>
      <c r="AD52" s="36">
        <v>15</v>
      </c>
      <c r="AE52" s="36">
        <f>G52*0.386796785304248</f>
        <v>0</v>
      </c>
      <c r="AF52" s="36">
        <f>G52*(1-0.386796785304248)</f>
        <v>0</v>
      </c>
      <c r="AG52" s="31" t="s">
        <v>7</v>
      </c>
      <c r="AM52" s="36">
        <f>F52*AE52</f>
        <v>0</v>
      </c>
      <c r="AN52" s="36">
        <f>F52*AF52</f>
        <v>0</v>
      </c>
      <c r="AO52" s="37" t="s">
        <v>338</v>
      </c>
      <c r="AP52" s="37" t="s">
        <v>354</v>
      </c>
      <c r="AQ52" s="27" t="s">
        <v>367</v>
      </c>
      <c r="AS52" s="36">
        <f>AM52+AN52</f>
        <v>0</v>
      </c>
      <c r="AT52" s="36">
        <f>G52/(100-AU52)*100</f>
        <v>0</v>
      </c>
      <c r="AU52" s="36">
        <v>0</v>
      </c>
      <c r="AV52" s="36">
        <f>L52</f>
        <v>0.00242</v>
      </c>
    </row>
    <row r="53" spans="1:37" ht="12.75">
      <c r="A53" s="4"/>
      <c r="B53" s="14" t="s">
        <v>115</v>
      </c>
      <c r="C53" s="14" t="s">
        <v>102</v>
      </c>
      <c r="D53" s="60" t="s">
        <v>242</v>
      </c>
      <c r="E53" s="61"/>
      <c r="F53" s="61"/>
      <c r="G53" s="61"/>
      <c r="H53" s="39">
        <f>SUM(H54:H57)</f>
        <v>0</v>
      </c>
      <c r="I53" s="39">
        <f>SUM(I54:I57)</f>
        <v>0</v>
      </c>
      <c r="J53" s="39">
        <f>H53+I53</f>
        <v>0</v>
      </c>
      <c r="K53" s="27"/>
      <c r="L53" s="39">
        <f>SUM(L54:L57)</f>
        <v>1.07532925</v>
      </c>
      <c r="M53" s="27"/>
      <c r="Y53" s="27" t="s">
        <v>115</v>
      </c>
      <c r="AI53" s="39">
        <f>SUM(Z54:Z57)</f>
        <v>0</v>
      </c>
      <c r="AJ53" s="39">
        <f>SUM(AA54:AA57)</f>
        <v>0</v>
      </c>
      <c r="AK53" s="39">
        <f>SUM(AB54:AB57)</f>
        <v>0</v>
      </c>
    </row>
    <row r="54" spans="1:48" ht="12.75">
      <c r="A54" s="5" t="s">
        <v>37</v>
      </c>
      <c r="B54" s="5" t="s">
        <v>115</v>
      </c>
      <c r="C54" s="5" t="s">
        <v>155</v>
      </c>
      <c r="D54" s="5" t="s">
        <v>243</v>
      </c>
      <c r="E54" s="5" t="s">
        <v>295</v>
      </c>
      <c r="F54" s="18">
        <v>2.96</v>
      </c>
      <c r="G54" s="18">
        <v>0</v>
      </c>
      <c r="H54" s="18">
        <f>F54*AE54</f>
        <v>0</v>
      </c>
      <c r="I54" s="18">
        <f>J54-H54</f>
        <v>0</v>
      </c>
      <c r="J54" s="18">
        <f>F54*G54</f>
        <v>0</v>
      </c>
      <c r="K54" s="18">
        <v>0.02</v>
      </c>
      <c r="L54" s="18">
        <f>F54*K54</f>
        <v>0.0592</v>
      </c>
      <c r="M54" s="31" t="s">
        <v>319</v>
      </c>
      <c r="P54" s="36">
        <f>IF(AG54="5",J54,0)</f>
        <v>0</v>
      </c>
      <c r="R54" s="36">
        <f>IF(AG54="1",H54,0)</f>
        <v>0</v>
      </c>
      <c r="S54" s="36">
        <f>IF(AG54="1",I54,0)</f>
        <v>0</v>
      </c>
      <c r="T54" s="36">
        <f>IF(AG54="7",H54,0)</f>
        <v>0</v>
      </c>
      <c r="U54" s="36">
        <f>IF(AG54="7",I54,0)</f>
        <v>0</v>
      </c>
      <c r="V54" s="36">
        <f>IF(AG54="2",H54,0)</f>
        <v>0</v>
      </c>
      <c r="W54" s="36">
        <f>IF(AG54="2",I54,0)</f>
        <v>0</v>
      </c>
      <c r="X54" s="36">
        <f>IF(AG54="0",J54,0)</f>
        <v>0</v>
      </c>
      <c r="Y54" s="27" t="s">
        <v>115</v>
      </c>
      <c r="Z54" s="18">
        <f>IF(AD54=0,J54,0)</f>
        <v>0</v>
      </c>
      <c r="AA54" s="18">
        <f>IF(AD54=15,J54,0)</f>
        <v>0</v>
      </c>
      <c r="AB54" s="18">
        <f>IF(AD54=21,J54,0)</f>
        <v>0</v>
      </c>
      <c r="AD54" s="36">
        <v>15</v>
      </c>
      <c r="AE54" s="36">
        <f>G54*0</f>
        <v>0</v>
      </c>
      <c r="AF54" s="36">
        <f>G54*(1-0)</f>
        <v>0</v>
      </c>
      <c r="AG54" s="31" t="s">
        <v>7</v>
      </c>
      <c r="AM54" s="36">
        <f>F54*AE54</f>
        <v>0</v>
      </c>
      <c r="AN54" s="36">
        <f>F54*AF54</f>
        <v>0</v>
      </c>
      <c r="AO54" s="37" t="s">
        <v>339</v>
      </c>
      <c r="AP54" s="37" t="s">
        <v>354</v>
      </c>
      <c r="AQ54" s="27" t="s">
        <v>367</v>
      </c>
      <c r="AS54" s="36">
        <f>AM54+AN54</f>
        <v>0</v>
      </c>
      <c r="AT54" s="36">
        <f>G54/(100-AU54)*100</f>
        <v>0</v>
      </c>
      <c r="AU54" s="36">
        <v>0</v>
      </c>
      <c r="AV54" s="36">
        <f>L54</f>
        <v>0.0592</v>
      </c>
    </row>
    <row r="55" spans="1:48" ht="12.75">
      <c r="A55" s="5" t="s">
        <v>38</v>
      </c>
      <c r="B55" s="5" t="s">
        <v>115</v>
      </c>
      <c r="C55" s="5" t="s">
        <v>156</v>
      </c>
      <c r="D55" s="5" t="s">
        <v>244</v>
      </c>
      <c r="E55" s="5" t="s">
        <v>295</v>
      </c>
      <c r="F55" s="18">
        <v>1.275</v>
      </c>
      <c r="G55" s="18">
        <v>0</v>
      </c>
      <c r="H55" s="18">
        <f>F55*AE55</f>
        <v>0</v>
      </c>
      <c r="I55" s="18">
        <f>J55-H55</f>
        <v>0</v>
      </c>
      <c r="J55" s="18">
        <f>F55*G55</f>
        <v>0</v>
      </c>
      <c r="K55" s="18">
        <v>0.11367</v>
      </c>
      <c r="L55" s="18">
        <f>F55*K55</f>
        <v>0.14492924999999998</v>
      </c>
      <c r="M55" s="31" t="s">
        <v>319</v>
      </c>
      <c r="P55" s="36">
        <f>IF(AG55="5",J55,0)</f>
        <v>0</v>
      </c>
      <c r="R55" s="36">
        <f>IF(AG55="1",H55,0)</f>
        <v>0</v>
      </c>
      <c r="S55" s="36">
        <f>IF(AG55="1",I55,0)</f>
        <v>0</v>
      </c>
      <c r="T55" s="36">
        <f>IF(AG55="7",H55,0)</f>
        <v>0</v>
      </c>
      <c r="U55" s="36">
        <f>IF(AG55="7",I55,0)</f>
        <v>0</v>
      </c>
      <c r="V55" s="36">
        <f>IF(AG55="2",H55,0)</f>
        <v>0</v>
      </c>
      <c r="W55" s="36">
        <f>IF(AG55="2",I55,0)</f>
        <v>0</v>
      </c>
      <c r="X55" s="36">
        <f>IF(AG55="0",J55,0)</f>
        <v>0</v>
      </c>
      <c r="Y55" s="27" t="s">
        <v>115</v>
      </c>
      <c r="Z55" s="18">
        <f>IF(AD55=0,J55,0)</f>
        <v>0</v>
      </c>
      <c r="AA55" s="18">
        <f>IF(AD55=15,J55,0)</f>
        <v>0</v>
      </c>
      <c r="AB55" s="18">
        <f>IF(AD55=21,J55,0)</f>
        <v>0</v>
      </c>
      <c r="AD55" s="36">
        <v>15</v>
      </c>
      <c r="AE55" s="36">
        <f>G55*0.224045261669024</f>
        <v>0</v>
      </c>
      <c r="AF55" s="36">
        <f>G55*(1-0.224045261669024)</f>
        <v>0</v>
      </c>
      <c r="AG55" s="31" t="s">
        <v>7</v>
      </c>
      <c r="AM55" s="36">
        <f>F55*AE55</f>
        <v>0</v>
      </c>
      <c r="AN55" s="36">
        <f>F55*AF55</f>
        <v>0</v>
      </c>
      <c r="AO55" s="37" t="s">
        <v>339</v>
      </c>
      <c r="AP55" s="37" t="s">
        <v>354</v>
      </c>
      <c r="AQ55" s="27" t="s">
        <v>367</v>
      </c>
      <c r="AS55" s="36">
        <f>AM55+AN55</f>
        <v>0</v>
      </c>
      <c r="AT55" s="36">
        <f>G55/(100-AU55)*100</f>
        <v>0</v>
      </c>
      <c r="AU55" s="36">
        <v>0</v>
      </c>
      <c r="AV55" s="36">
        <f>L55</f>
        <v>0.14492924999999998</v>
      </c>
    </row>
    <row r="56" spans="1:48" ht="12.75">
      <c r="A56" s="5" t="s">
        <v>39</v>
      </c>
      <c r="B56" s="5" t="s">
        <v>115</v>
      </c>
      <c r="C56" s="5" t="s">
        <v>157</v>
      </c>
      <c r="D56" s="5" t="s">
        <v>245</v>
      </c>
      <c r="E56" s="5" t="s">
        <v>297</v>
      </c>
      <c r="F56" s="18">
        <v>0.396</v>
      </c>
      <c r="G56" s="18">
        <v>0</v>
      </c>
      <c r="H56" s="18">
        <f>F56*AE56</f>
        <v>0</v>
      </c>
      <c r="I56" s="18">
        <f>J56-H56</f>
        <v>0</v>
      </c>
      <c r="J56" s="18">
        <f>F56*G56</f>
        <v>0</v>
      </c>
      <c r="K56" s="18">
        <v>2.2</v>
      </c>
      <c r="L56" s="18">
        <f>F56*K56</f>
        <v>0.8712000000000001</v>
      </c>
      <c r="M56" s="31" t="s">
        <v>319</v>
      </c>
      <c r="P56" s="36">
        <f>IF(AG56="5",J56,0)</f>
        <v>0</v>
      </c>
      <c r="R56" s="36">
        <f>IF(AG56="1",H56,0)</f>
        <v>0</v>
      </c>
      <c r="S56" s="36">
        <f>IF(AG56="1",I56,0)</f>
        <v>0</v>
      </c>
      <c r="T56" s="36">
        <f>IF(AG56="7",H56,0)</f>
        <v>0</v>
      </c>
      <c r="U56" s="36">
        <f>IF(AG56="7",I56,0)</f>
        <v>0</v>
      </c>
      <c r="V56" s="36">
        <f>IF(AG56="2",H56,0)</f>
        <v>0</v>
      </c>
      <c r="W56" s="36">
        <f>IF(AG56="2",I56,0)</f>
        <v>0</v>
      </c>
      <c r="X56" s="36">
        <f>IF(AG56="0",J56,0)</f>
        <v>0</v>
      </c>
      <c r="Y56" s="27" t="s">
        <v>115</v>
      </c>
      <c r="Z56" s="18">
        <f>IF(AD56=0,J56,0)</f>
        <v>0</v>
      </c>
      <c r="AA56" s="18">
        <f>IF(AD56=15,J56,0)</f>
        <v>0</v>
      </c>
      <c r="AB56" s="18">
        <f>IF(AD56=21,J56,0)</f>
        <v>0</v>
      </c>
      <c r="AD56" s="36">
        <v>15</v>
      </c>
      <c r="AE56" s="36">
        <f>G56*0</f>
        <v>0</v>
      </c>
      <c r="AF56" s="36">
        <f>G56*(1-0)</f>
        <v>0</v>
      </c>
      <c r="AG56" s="31" t="s">
        <v>7</v>
      </c>
      <c r="AM56" s="36">
        <f>F56*AE56</f>
        <v>0</v>
      </c>
      <c r="AN56" s="36">
        <f>F56*AF56</f>
        <v>0</v>
      </c>
      <c r="AO56" s="37" t="s">
        <v>339</v>
      </c>
      <c r="AP56" s="37" t="s">
        <v>354</v>
      </c>
      <c r="AQ56" s="27" t="s">
        <v>367</v>
      </c>
      <c r="AS56" s="36">
        <f>AM56+AN56</f>
        <v>0</v>
      </c>
      <c r="AT56" s="36">
        <f>G56/(100-AU56)*100</f>
        <v>0</v>
      </c>
      <c r="AU56" s="36">
        <v>0</v>
      </c>
      <c r="AV56" s="36">
        <f>L56</f>
        <v>0.8712000000000001</v>
      </c>
    </row>
    <row r="57" spans="1:48" ht="12.75">
      <c r="A57" s="5" t="s">
        <v>40</v>
      </c>
      <c r="B57" s="5" t="s">
        <v>115</v>
      </c>
      <c r="C57" s="5" t="s">
        <v>158</v>
      </c>
      <c r="D57" s="5" t="s">
        <v>246</v>
      </c>
      <c r="E57" s="5" t="s">
        <v>300</v>
      </c>
      <c r="F57" s="18">
        <v>4</v>
      </c>
      <c r="G57" s="18">
        <v>0</v>
      </c>
      <c r="H57" s="18">
        <f>F57*AE57</f>
        <v>0</v>
      </c>
      <c r="I57" s="18">
        <f>J57-H57</f>
        <v>0</v>
      </c>
      <c r="J57" s="18">
        <f>F57*G57</f>
        <v>0</v>
      </c>
      <c r="K57" s="18">
        <v>0</v>
      </c>
      <c r="L57" s="18">
        <f>F57*K57</f>
        <v>0</v>
      </c>
      <c r="M57" s="31" t="s">
        <v>319</v>
      </c>
      <c r="P57" s="36">
        <f>IF(AG57="5",J57,0)</f>
        <v>0</v>
      </c>
      <c r="R57" s="36">
        <f>IF(AG57="1",H57,0)</f>
        <v>0</v>
      </c>
      <c r="S57" s="36">
        <f>IF(AG57="1",I57,0)</f>
        <v>0</v>
      </c>
      <c r="T57" s="36">
        <f>IF(AG57="7",H57,0)</f>
        <v>0</v>
      </c>
      <c r="U57" s="36">
        <f>IF(AG57="7",I57,0)</f>
        <v>0</v>
      </c>
      <c r="V57" s="36">
        <f>IF(AG57="2",H57,0)</f>
        <v>0</v>
      </c>
      <c r="W57" s="36">
        <f>IF(AG57="2",I57,0)</f>
        <v>0</v>
      </c>
      <c r="X57" s="36">
        <f>IF(AG57="0",J57,0)</f>
        <v>0</v>
      </c>
      <c r="Y57" s="27" t="s">
        <v>115</v>
      </c>
      <c r="Z57" s="18">
        <f>IF(AD57=0,J57,0)</f>
        <v>0</v>
      </c>
      <c r="AA57" s="18">
        <f>IF(AD57=15,J57,0)</f>
        <v>0</v>
      </c>
      <c r="AB57" s="18">
        <f>IF(AD57=21,J57,0)</f>
        <v>0</v>
      </c>
      <c r="AD57" s="36">
        <v>15</v>
      </c>
      <c r="AE57" s="36">
        <f>G57*0</f>
        <v>0</v>
      </c>
      <c r="AF57" s="36">
        <f>G57*(1-0)</f>
        <v>0</v>
      </c>
      <c r="AG57" s="31" t="s">
        <v>7</v>
      </c>
      <c r="AM57" s="36">
        <f>F57*AE57</f>
        <v>0</v>
      </c>
      <c r="AN57" s="36">
        <f>F57*AF57</f>
        <v>0</v>
      </c>
      <c r="AO57" s="37" t="s">
        <v>339</v>
      </c>
      <c r="AP57" s="37" t="s">
        <v>354</v>
      </c>
      <c r="AQ57" s="27" t="s">
        <v>367</v>
      </c>
      <c r="AS57" s="36">
        <f>AM57+AN57</f>
        <v>0</v>
      </c>
      <c r="AT57" s="36">
        <f>G57/(100-AU57)*100</f>
        <v>0</v>
      </c>
      <c r="AU57" s="36">
        <v>0</v>
      </c>
      <c r="AV57" s="36">
        <f>L57</f>
        <v>0</v>
      </c>
    </row>
    <row r="58" spans="1:37" ht="12.75">
      <c r="A58" s="4"/>
      <c r="B58" s="14" t="s">
        <v>115</v>
      </c>
      <c r="C58" s="14" t="s">
        <v>103</v>
      </c>
      <c r="D58" s="60" t="s">
        <v>247</v>
      </c>
      <c r="E58" s="61"/>
      <c r="F58" s="61"/>
      <c r="G58" s="61"/>
      <c r="H58" s="39">
        <f>SUM(H59:H60)</f>
        <v>0</v>
      </c>
      <c r="I58" s="39">
        <f>SUM(I59:I60)</f>
        <v>0</v>
      </c>
      <c r="J58" s="39">
        <f>H58+I58</f>
        <v>0</v>
      </c>
      <c r="K58" s="27"/>
      <c r="L58" s="39">
        <f>SUM(L59:L60)</f>
        <v>0.048725000000000004</v>
      </c>
      <c r="M58" s="27"/>
      <c r="Y58" s="27" t="s">
        <v>115</v>
      </c>
      <c r="AI58" s="39">
        <f>SUM(Z59:Z60)</f>
        <v>0</v>
      </c>
      <c r="AJ58" s="39">
        <f>SUM(AA59:AA60)</f>
        <v>0</v>
      </c>
      <c r="AK58" s="39">
        <f>SUM(AB59:AB60)</f>
        <v>0</v>
      </c>
    </row>
    <row r="59" spans="1:48" ht="12.75">
      <c r="A59" s="5" t="s">
        <v>41</v>
      </c>
      <c r="B59" s="5" t="s">
        <v>115</v>
      </c>
      <c r="C59" s="5" t="s">
        <v>159</v>
      </c>
      <c r="D59" s="5" t="s">
        <v>248</v>
      </c>
      <c r="E59" s="5" t="s">
        <v>295</v>
      </c>
      <c r="F59" s="18">
        <v>33.58</v>
      </c>
      <c r="G59" s="18">
        <v>0</v>
      </c>
      <c r="H59" s="18">
        <f>F59*AE59</f>
        <v>0</v>
      </c>
      <c r="I59" s="18">
        <f>J59-H59</f>
        <v>0</v>
      </c>
      <c r="J59" s="18">
        <f>F59*G59</f>
        <v>0</v>
      </c>
      <c r="K59" s="18">
        <v>0</v>
      </c>
      <c r="L59" s="18">
        <f>F59*K59</f>
        <v>0</v>
      </c>
      <c r="M59" s="31" t="s">
        <v>319</v>
      </c>
      <c r="P59" s="36">
        <f>IF(AG59="5",J59,0)</f>
        <v>0</v>
      </c>
      <c r="R59" s="36">
        <f>IF(AG59="1",H59,0)</f>
        <v>0</v>
      </c>
      <c r="S59" s="36">
        <f>IF(AG59="1",I59,0)</f>
        <v>0</v>
      </c>
      <c r="T59" s="36">
        <f>IF(AG59="7",H59,0)</f>
        <v>0</v>
      </c>
      <c r="U59" s="36">
        <f>IF(AG59="7",I59,0)</f>
        <v>0</v>
      </c>
      <c r="V59" s="36">
        <f>IF(AG59="2",H59,0)</f>
        <v>0</v>
      </c>
      <c r="W59" s="36">
        <f>IF(AG59="2",I59,0)</f>
        <v>0</v>
      </c>
      <c r="X59" s="36">
        <f>IF(AG59="0",J59,0)</f>
        <v>0</v>
      </c>
      <c r="Y59" s="27" t="s">
        <v>115</v>
      </c>
      <c r="Z59" s="18">
        <f>IF(AD59=0,J59,0)</f>
        <v>0</v>
      </c>
      <c r="AA59" s="18">
        <f>IF(AD59=15,J59,0)</f>
        <v>0</v>
      </c>
      <c r="AB59" s="18">
        <f>IF(AD59=21,J59,0)</f>
        <v>0</v>
      </c>
      <c r="AD59" s="36">
        <v>15</v>
      </c>
      <c r="AE59" s="36">
        <f>G59*0.00358137684042976</f>
        <v>0</v>
      </c>
      <c r="AF59" s="36">
        <f>G59*(1-0.00358137684042976)</f>
        <v>0</v>
      </c>
      <c r="AG59" s="31" t="s">
        <v>7</v>
      </c>
      <c r="AM59" s="36">
        <f>F59*AE59</f>
        <v>0</v>
      </c>
      <c r="AN59" s="36">
        <f>F59*AF59</f>
        <v>0</v>
      </c>
      <c r="AO59" s="37" t="s">
        <v>340</v>
      </c>
      <c r="AP59" s="37" t="s">
        <v>354</v>
      </c>
      <c r="AQ59" s="27" t="s">
        <v>367</v>
      </c>
      <c r="AS59" s="36">
        <f>AM59+AN59</f>
        <v>0</v>
      </c>
      <c r="AT59" s="36">
        <f>G59/(100-AU59)*100</f>
        <v>0</v>
      </c>
      <c r="AU59" s="36">
        <v>0</v>
      </c>
      <c r="AV59" s="36">
        <f>L59</f>
        <v>0</v>
      </c>
    </row>
    <row r="60" spans="1:48" ht="12.75">
      <c r="A60" s="5" t="s">
        <v>42</v>
      </c>
      <c r="B60" s="5" t="s">
        <v>115</v>
      </c>
      <c r="C60" s="5" t="s">
        <v>160</v>
      </c>
      <c r="D60" s="5" t="s">
        <v>249</v>
      </c>
      <c r="E60" s="5" t="s">
        <v>296</v>
      </c>
      <c r="F60" s="18">
        <v>2.5</v>
      </c>
      <c r="G60" s="18">
        <v>0</v>
      </c>
      <c r="H60" s="18">
        <f>F60*AE60</f>
        <v>0</v>
      </c>
      <c r="I60" s="18">
        <f>J60-H60</f>
        <v>0</v>
      </c>
      <c r="J60" s="18">
        <f>F60*G60</f>
        <v>0</v>
      </c>
      <c r="K60" s="18">
        <v>0.01949</v>
      </c>
      <c r="L60" s="18">
        <f>F60*K60</f>
        <v>0.048725000000000004</v>
      </c>
      <c r="M60" s="31" t="s">
        <v>319</v>
      </c>
      <c r="P60" s="36">
        <f>IF(AG60="5",J60,0)</f>
        <v>0</v>
      </c>
      <c r="R60" s="36">
        <f>IF(AG60="1",H60,0)</f>
        <v>0</v>
      </c>
      <c r="S60" s="36">
        <f>IF(AG60="1",I60,0)</f>
        <v>0</v>
      </c>
      <c r="T60" s="36">
        <f>IF(AG60="7",H60,0)</f>
        <v>0</v>
      </c>
      <c r="U60" s="36">
        <f>IF(AG60="7",I60,0)</f>
        <v>0</v>
      </c>
      <c r="V60" s="36">
        <f>IF(AG60="2",H60,0)</f>
        <v>0</v>
      </c>
      <c r="W60" s="36">
        <f>IF(AG60="2",I60,0)</f>
        <v>0</v>
      </c>
      <c r="X60" s="36">
        <f>IF(AG60="0",J60,0)</f>
        <v>0</v>
      </c>
      <c r="Y60" s="27" t="s">
        <v>115</v>
      </c>
      <c r="Z60" s="18">
        <f>IF(AD60=0,J60,0)</f>
        <v>0</v>
      </c>
      <c r="AA60" s="18">
        <f>IF(AD60=15,J60,0)</f>
        <v>0</v>
      </c>
      <c r="AB60" s="18">
        <f>IF(AD60=21,J60,0)</f>
        <v>0</v>
      </c>
      <c r="AD60" s="36">
        <v>15</v>
      </c>
      <c r="AE60" s="36">
        <f>G60*0.109859154929577</f>
        <v>0</v>
      </c>
      <c r="AF60" s="36">
        <f>G60*(1-0.109859154929577)</f>
        <v>0</v>
      </c>
      <c r="AG60" s="31" t="s">
        <v>7</v>
      </c>
      <c r="AM60" s="36">
        <f>F60*AE60</f>
        <v>0</v>
      </c>
      <c r="AN60" s="36">
        <f>F60*AF60</f>
        <v>0</v>
      </c>
      <c r="AO60" s="37" t="s">
        <v>340</v>
      </c>
      <c r="AP60" s="37" t="s">
        <v>354</v>
      </c>
      <c r="AQ60" s="27" t="s">
        <v>367</v>
      </c>
      <c r="AS60" s="36">
        <f>AM60+AN60</f>
        <v>0</v>
      </c>
      <c r="AT60" s="36">
        <f>G60/(100-AU60)*100</f>
        <v>0</v>
      </c>
      <c r="AU60" s="36">
        <v>0</v>
      </c>
      <c r="AV60" s="36">
        <f>L60</f>
        <v>0.048725000000000004</v>
      </c>
    </row>
    <row r="61" spans="1:37" ht="12.75">
      <c r="A61" s="4"/>
      <c r="B61" s="14" t="s">
        <v>115</v>
      </c>
      <c r="C61" s="14" t="s">
        <v>161</v>
      </c>
      <c r="D61" s="60" t="s">
        <v>250</v>
      </c>
      <c r="E61" s="61"/>
      <c r="F61" s="61"/>
      <c r="G61" s="61"/>
      <c r="H61" s="39">
        <f>SUM(H62:H62)</f>
        <v>0</v>
      </c>
      <c r="I61" s="39">
        <f>SUM(I62:I62)</f>
        <v>0</v>
      </c>
      <c r="J61" s="39">
        <f>H61+I61</f>
        <v>0</v>
      </c>
      <c r="K61" s="27"/>
      <c r="L61" s="39">
        <f>SUM(L62:L62)</f>
        <v>0</v>
      </c>
      <c r="M61" s="27"/>
      <c r="Y61" s="27" t="s">
        <v>115</v>
      </c>
      <c r="AI61" s="39">
        <f>SUM(Z62:Z62)</f>
        <v>0</v>
      </c>
      <c r="AJ61" s="39">
        <f>SUM(AA62:AA62)</f>
        <v>0</v>
      </c>
      <c r="AK61" s="39">
        <f>SUM(AB62:AB62)</f>
        <v>0</v>
      </c>
    </row>
    <row r="62" spans="1:48" ht="12.75">
      <c r="A62" s="5" t="s">
        <v>43</v>
      </c>
      <c r="B62" s="5" t="s">
        <v>115</v>
      </c>
      <c r="C62" s="5" t="s">
        <v>162</v>
      </c>
      <c r="D62" s="5" t="s">
        <v>251</v>
      </c>
      <c r="E62" s="5" t="s">
        <v>301</v>
      </c>
      <c r="F62" s="18">
        <v>1.6124</v>
      </c>
      <c r="G62" s="18">
        <v>0</v>
      </c>
      <c r="H62" s="18">
        <f>F62*AE62</f>
        <v>0</v>
      </c>
      <c r="I62" s="18">
        <f>J62-H62</f>
        <v>0</v>
      </c>
      <c r="J62" s="18">
        <f>F62*G62</f>
        <v>0</v>
      </c>
      <c r="K62" s="18">
        <v>0</v>
      </c>
      <c r="L62" s="18">
        <f>F62*K62</f>
        <v>0</v>
      </c>
      <c r="M62" s="31" t="s">
        <v>319</v>
      </c>
      <c r="P62" s="36">
        <f>IF(AG62="5",J62,0)</f>
        <v>0</v>
      </c>
      <c r="R62" s="36">
        <f>IF(AG62="1",H62,0)</f>
        <v>0</v>
      </c>
      <c r="S62" s="36">
        <f>IF(AG62="1",I62,0)</f>
        <v>0</v>
      </c>
      <c r="T62" s="36">
        <f>IF(AG62="7",H62,0)</f>
        <v>0</v>
      </c>
      <c r="U62" s="36">
        <f>IF(AG62="7",I62,0)</f>
        <v>0</v>
      </c>
      <c r="V62" s="36">
        <f>IF(AG62="2",H62,0)</f>
        <v>0</v>
      </c>
      <c r="W62" s="36">
        <f>IF(AG62="2",I62,0)</f>
        <v>0</v>
      </c>
      <c r="X62" s="36">
        <f>IF(AG62="0",J62,0)</f>
        <v>0</v>
      </c>
      <c r="Y62" s="27" t="s">
        <v>115</v>
      </c>
      <c r="Z62" s="18">
        <f>IF(AD62=0,J62,0)</f>
        <v>0</v>
      </c>
      <c r="AA62" s="18">
        <f>IF(AD62=15,J62,0)</f>
        <v>0</v>
      </c>
      <c r="AB62" s="18">
        <f>IF(AD62=21,J62,0)</f>
        <v>0</v>
      </c>
      <c r="AD62" s="36">
        <v>15</v>
      </c>
      <c r="AE62" s="36">
        <f>G62*0</f>
        <v>0</v>
      </c>
      <c r="AF62" s="36">
        <f>G62*(1-0)</f>
        <v>0</v>
      </c>
      <c r="AG62" s="31" t="s">
        <v>11</v>
      </c>
      <c r="AM62" s="36">
        <f>F62*AE62</f>
        <v>0</v>
      </c>
      <c r="AN62" s="36">
        <f>F62*AF62</f>
        <v>0</v>
      </c>
      <c r="AO62" s="37" t="s">
        <v>341</v>
      </c>
      <c r="AP62" s="37" t="s">
        <v>354</v>
      </c>
      <c r="AQ62" s="27" t="s">
        <v>367</v>
      </c>
      <c r="AS62" s="36">
        <f>AM62+AN62</f>
        <v>0</v>
      </c>
      <c r="AT62" s="36">
        <f>G62/(100-AU62)*100</f>
        <v>0</v>
      </c>
      <c r="AU62" s="36">
        <v>0</v>
      </c>
      <c r="AV62" s="36">
        <f>L62</f>
        <v>0</v>
      </c>
    </row>
    <row r="63" spans="1:37" ht="12.75">
      <c r="A63" s="4"/>
      <c r="B63" s="14" t="s">
        <v>115</v>
      </c>
      <c r="C63" s="14" t="s">
        <v>163</v>
      </c>
      <c r="D63" s="60" t="s">
        <v>252</v>
      </c>
      <c r="E63" s="61"/>
      <c r="F63" s="61"/>
      <c r="G63" s="61"/>
      <c r="H63" s="39">
        <f>SUM(H64:H66)</f>
        <v>0</v>
      </c>
      <c r="I63" s="39">
        <f>SUM(I64:I66)</f>
        <v>0</v>
      </c>
      <c r="J63" s="39">
        <f>H63+I63</f>
        <v>0</v>
      </c>
      <c r="K63" s="27"/>
      <c r="L63" s="39">
        <f>SUM(L64:L66)</f>
        <v>0</v>
      </c>
      <c r="M63" s="27"/>
      <c r="Y63" s="27" t="s">
        <v>115</v>
      </c>
      <c r="AI63" s="39">
        <f>SUM(Z64:Z66)</f>
        <v>0</v>
      </c>
      <c r="AJ63" s="39">
        <f>SUM(AA64:AA66)</f>
        <v>0</v>
      </c>
      <c r="AK63" s="39">
        <f>SUM(AB64:AB66)</f>
        <v>0</v>
      </c>
    </row>
    <row r="64" spans="1:48" ht="12.75">
      <c r="A64" s="5" t="s">
        <v>44</v>
      </c>
      <c r="B64" s="5" t="s">
        <v>115</v>
      </c>
      <c r="C64" s="5" t="s">
        <v>164</v>
      </c>
      <c r="D64" s="5" t="s">
        <v>253</v>
      </c>
      <c r="E64" s="5" t="s">
        <v>301</v>
      </c>
      <c r="F64" s="18">
        <v>2.2018</v>
      </c>
      <c r="G64" s="18">
        <v>0</v>
      </c>
      <c r="H64" s="18">
        <f>F64*AE64</f>
        <v>0</v>
      </c>
      <c r="I64" s="18">
        <f>J64-H64</f>
        <v>0</v>
      </c>
      <c r="J64" s="18">
        <f>F64*G64</f>
        <v>0</v>
      </c>
      <c r="K64" s="18">
        <v>0</v>
      </c>
      <c r="L64" s="18">
        <f>F64*K64</f>
        <v>0</v>
      </c>
      <c r="M64" s="31" t="s">
        <v>319</v>
      </c>
      <c r="P64" s="36">
        <f>IF(AG64="5",J64,0)</f>
        <v>0</v>
      </c>
      <c r="R64" s="36">
        <f>IF(AG64="1",H64,0)</f>
        <v>0</v>
      </c>
      <c r="S64" s="36">
        <f>IF(AG64="1",I64,0)</f>
        <v>0</v>
      </c>
      <c r="T64" s="36">
        <f>IF(AG64="7",H64,0)</f>
        <v>0</v>
      </c>
      <c r="U64" s="36">
        <f>IF(AG64="7",I64,0)</f>
        <v>0</v>
      </c>
      <c r="V64" s="36">
        <f>IF(AG64="2",H64,0)</f>
        <v>0</v>
      </c>
      <c r="W64" s="36">
        <f>IF(AG64="2",I64,0)</f>
        <v>0</v>
      </c>
      <c r="X64" s="36">
        <f>IF(AG64="0",J64,0)</f>
        <v>0</v>
      </c>
      <c r="Y64" s="27" t="s">
        <v>115</v>
      </c>
      <c r="Z64" s="18">
        <f>IF(AD64=0,J64,0)</f>
        <v>0</v>
      </c>
      <c r="AA64" s="18">
        <f>IF(AD64=15,J64,0)</f>
        <v>0</v>
      </c>
      <c r="AB64" s="18">
        <f>IF(AD64=21,J64,0)</f>
        <v>0</v>
      </c>
      <c r="AD64" s="36">
        <v>15</v>
      </c>
      <c r="AE64" s="36">
        <f>G64*0</f>
        <v>0</v>
      </c>
      <c r="AF64" s="36">
        <f>G64*(1-0)</f>
        <v>0</v>
      </c>
      <c r="AG64" s="31" t="s">
        <v>11</v>
      </c>
      <c r="AM64" s="36">
        <f>F64*AE64</f>
        <v>0</v>
      </c>
      <c r="AN64" s="36">
        <f>F64*AF64</f>
        <v>0</v>
      </c>
      <c r="AO64" s="37" t="s">
        <v>342</v>
      </c>
      <c r="AP64" s="37" t="s">
        <v>354</v>
      </c>
      <c r="AQ64" s="27" t="s">
        <v>367</v>
      </c>
      <c r="AS64" s="36">
        <f>AM64+AN64</f>
        <v>0</v>
      </c>
      <c r="AT64" s="36">
        <f>G64/(100-AU64)*100</f>
        <v>0</v>
      </c>
      <c r="AU64" s="36">
        <v>0</v>
      </c>
      <c r="AV64" s="36">
        <f>L64</f>
        <v>0</v>
      </c>
    </row>
    <row r="65" spans="1:48" ht="12.75">
      <c r="A65" s="5" t="s">
        <v>45</v>
      </c>
      <c r="B65" s="5" t="s">
        <v>115</v>
      </c>
      <c r="C65" s="5" t="s">
        <v>165</v>
      </c>
      <c r="D65" s="5" t="s">
        <v>254</v>
      </c>
      <c r="E65" s="5" t="s">
        <v>301</v>
      </c>
      <c r="F65" s="18">
        <v>2.2018</v>
      </c>
      <c r="G65" s="18">
        <v>0</v>
      </c>
      <c r="H65" s="18">
        <f>F65*AE65</f>
        <v>0</v>
      </c>
      <c r="I65" s="18">
        <f>J65-H65</f>
        <v>0</v>
      </c>
      <c r="J65" s="18">
        <f>F65*G65</f>
        <v>0</v>
      </c>
      <c r="K65" s="18">
        <v>0</v>
      </c>
      <c r="L65" s="18">
        <f>F65*K65</f>
        <v>0</v>
      </c>
      <c r="M65" s="31" t="s">
        <v>319</v>
      </c>
      <c r="P65" s="36">
        <f>IF(AG65="5",J65,0)</f>
        <v>0</v>
      </c>
      <c r="R65" s="36">
        <f>IF(AG65="1",H65,0)</f>
        <v>0</v>
      </c>
      <c r="S65" s="36">
        <f>IF(AG65="1",I65,0)</f>
        <v>0</v>
      </c>
      <c r="T65" s="36">
        <f>IF(AG65="7",H65,0)</f>
        <v>0</v>
      </c>
      <c r="U65" s="36">
        <f>IF(AG65="7",I65,0)</f>
        <v>0</v>
      </c>
      <c r="V65" s="36">
        <f>IF(AG65="2",H65,0)</f>
        <v>0</v>
      </c>
      <c r="W65" s="36">
        <f>IF(AG65="2",I65,0)</f>
        <v>0</v>
      </c>
      <c r="X65" s="36">
        <f>IF(AG65="0",J65,0)</f>
        <v>0</v>
      </c>
      <c r="Y65" s="27" t="s">
        <v>115</v>
      </c>
      <c r="Z65" s="18">
        <f>IF(AD65=0,J65,0)</f>
        <v>0</v>
      </c>
      <c r="AA65" s="18">
        <f>IF(AD65=15,J65,0)</f>
        <v>0</v>
      </c>
      <c r="AB65" s="18">
        <f>IF(AD65=21,J65,0)</f>
        <v>0</v>
      </c>
      <c r="AD65" s="36">
        <v>15</v>
      </c>
      <c r="AE65" s="36">
        <f>G65*0</f>
        <v>0</v>
      </c>
      <c r="AF65" s="36">
        <f>G65*(1-0)</f>
        <v>0</v>
      </c>
      <c r="AG65" s="31" t="s">
        <v>7</v>
      </c>
      <c r="AM65" s="36">
        <f>F65*AE65</f>
        <v>0</v>
      </c>
      <c r="AN65" s="36">
        <f>F65*AF65</f>
        <v>0</v>
      </c>
      <c r="AO65" s="37" t="s">
        <v>342</v>
      </c>
      <c r="AP65" s="37" t="s">
        <v>354</v>
      </c>
      <c r="AQ65" s="27" t="s">
        <v>367</v>
      </c>
      <c r="AS65" s="36">
        <f>AM65+AN65</f>
        <v>0</v>
      </c>
      <c r="AT65" s="36">
        <f>G65/(100-AU65)*100</f>
        <v>0</v>
      </c>
      <c r="AU65" s="36">
        <v>0</v>
      </c>
      <c r="AV65" s="36">
        <f>L65</f>
        <v>0</v>
      </c>
    </row>
    <row r="66" spans="1:48" ht="12.75">
      <c r="A66" s="5" t="s">
        <v>46</v>
      </c>
      <c r="B66" s="5" t="s">
        <v>115</v>
      </c>
      <c r="C66" s="5" t="s">
        <v>166</v>
      </c>
      <c r="D66" s="5" t="s">
        <v>255</v>
      </c>
      <c r="E66" s="5" t="s">
        <v>301</v>
      </c>
      <c r="F66" s="18">
        <v>2.2018</v>
      </c>
      <c r="G66" s="18">
        <v>0</v>
      </c>
      <c r="H66" s="18">
        <f>F66*AE66</f>
        <v>0</v>
      </c>
      <c r="I66" s="18">
        <f>J66-H66</f>
        <v>0</v>
      </c>
      <c r="J66" s="18">
        <f>F66*G66</f>
        <v>0</v>
      </c>
      <c r="K66" s="18">
        <v>0</v>
      </c>
      <c r="L66" s="18">
        <f>F66*K66</f>
        <v>0</v>
      </c>
      <c r="M66" s="31" t="s">
        <v>319</v>
      </c>
      <c r="P66" s="36">
        <f>IF(AG66="5",J66,0)</f>
        <v>0</v>
      </c>
      <c r="R66" s="36">
        <f>IF(AG66="1",H66,0)</f>
        <v>0</v>
      </c>
      <c r="S66" s="36">
        <f>IF(AG66="1",I66,0)</f>
        <v>0</v>
      </c>
      <c r="T66" s="36">
        <f>IF(AG66="7",H66,0)</f>
        <v>0</v>
      </c>
      <c r="U66" s="36">
        <f>IF(AG66="7",I66,0)</f>
        <v>0</v>
      </c>
      <c r="V66" s="36">
        <f>IF(AG66="2",H66,0)</f>
        <v>0</v>
      </c>
      <c r="W66" s="36">
        <f>IF(AG66="2",I66,0)</f>
        <v>0</v>
      </c>
      <c r="X66" s="36">
        <f>IF(AG66="0",J66,0)</f>
        <v>0</v>
      </c>
      <c r="Y66" s="27" t="s">
        <v>115</v>
      </c>
      <c r="Z66" s="18">
        <f>IF(AD66=0,J66,0)</f>
        <v>0</v>
      </c>
      <c r="AA66" s="18">
        <f>IF(AD66=15,J66,0)</f>
        <v>0</v>
      </c>
      <c r="AB66" s="18">
        <f>IF(AD66=21,J66,0)</f>
        <v>0</v>
      </c>
      <c r="AD66" s="36">
        <v>15</v>
      </c>
      <c r="AE66" s="36">
        <f>G66*0</f>
        <v>0</v>
      </c>
      <c r="AF66" s="36">
        <f>G66*(1-0)</f>
        <v>0</v>
      </c>
      <c r="AG66" s="31" t="s">
        <v>11</v>
      </c>
      <c r="AM66" s="36">
        <f>F66*AE66</f>
        <v>0</v>
      </c>
      <c r="AN66" s="36">
        <f>F66*AF66</f>
        <v>0</v>
      </c>
      <c r="AO66" s="37" t="s">
        <v>342</v>
      </c>
      <c r="AP66" s="37" t="s">
        <v>354</v>
      </c>
      <c r="AQ66" s="27" t="s">
        <v>367</v>
      </c>
      <c r="AS66" s="36">
        <f>AM66+AN66</f>
        <v>0</v>
      </c>
      <c r="AT66" s="36">
        <f>G66/(100-AU66)*100</f>
        <v>0</v>
      </c>
      <c r="AU66" s="36">
        <v>0</v>
      </c>
      <c r="AV66" s="36">
        <f>L66</f>
        <v>0</v>
      </c>
    </row>
    <row r="67" spans="1:13" ht="12.75">
      <c r="A67" s="7"/>
      <c r="B67" s="15" t="s">
        <v>116</v>
      </c>
      <c r="C67" s="15"/>
      <c r="D67" s="66" t="s">
        <v>256</v>
      </c>
      <c r="E67" s="67"/>
      <c r="F67" s="67"/>
      <c r="G67" s="67"/>
      <c r="H67" s="40">
        <f>H68+H73+H75+H79+H83+H85+H87+H92+H103+H105+H109+H112+H114</f>
        <v>0</v>
      </c>
      <c r="I67" s="40">
        <f>I68+I73+I75+I79+I83+I85+I87+I92+I103+I105+I109+I112+I114</f>
        <v>0</v>
      </c>
      <c r="J67" s="40">
        <f>H67+I67</f>
        <v>0</v>
      </c>
      <c r="K67" s="28"/>
      <c r="L67" s="40">
        <f>L68+L73+L75+L79+L83+L85+L87+L92+L103+L105+L109+L112+L114</f>
        <v>4.613147260000001</v>
      </c>
      <c r="M67" s="28"/>
    </row>
    <row r="68" spans="1:37" ht="12.75">
      <c r="A68" s="4"/>
      <c r="B68" s="14" t="s">
        <v>116</v>
      </c>
      <c r="C68" s="14" t="s">
        <v>67</v>
      </c>
      <c r="D68" s="60" t="s">
        <v>204</v>
      </c>
      <c r="E68" s="61"/>
      <c r="F68" s="61"/>
      <c r="G68" s="61"/>
      <c r="H68" s="39">
        <f>SUM(H69:H72)</f>
        <v>0</v>
      </c>
      <c r="I68" s="39">
        <f>SUM(I69:I72)</f>
        <v>0</v>
      </c>
      <c r="J68" s="39">
        <f>H68+I68</f>
        <v>0</v>
      </c>
      <c r="K68" s="27"/>
      <c r="L68" s="39">
        <f>SUM(L69:L72)</f>
        <v>0.40262896000000004</v>
      </c>
      <c r="M68" s="27"/>
      <c r="Y68" s="27" t="s">
        <v>116</v>
      </c>
      <c r="AI68" s="39">
        <f>SUM(Z69:Z72)</f>
        <v>0</v>
      </c>
      <c r="AJ68" s="39">
        <f>SUM(AA69:AA72)</f>
        <v>0</v>
      </c>
      <c r="AK68" s="39">
        <f>SUM(AB69:AB72)</f>
        <v>0</v>
      </c>
    </row>
    <row r="69" spans="1:48" ht="12.75">
      <c r="A69" s="5" t="s">
        <v>47</v>
      </c>
      <c r="B69" s="5" t="s">
        <v>116</v>
      </c>
      <c r="C69" s="5" t="s">
        <v>123</v>
      </c>
      <c r="D69" s="5" t="s">
        <v>208</v>
      </c>
      <c r="E69" s="5" t="s">
        <v>295</v>
      </c>
      <c r="F69" s="18">
        <v>15.3</v>
      </c>
      <c r="G69" s="18">
        <v>0</v>
      </c>
      <c r="H69" s="18">
        <f>F69*AE69</f>
        <v>0</v>
      </c>
      <c r="I69" s="18">
        <f>J69-H69</f>
        <v>0</v>
      </c>
      <c r="J69" s="18">
        <f>F69*G69</f>
        <v>0</v>
      </c>
      <c r="K69" s="18">
        <v>0.01574</v>
      </c>
      <c r="L69" s="18">
        <f>F69*K69</f>
        <v>0.240822</v>
      </c>
      <c r="M69" s="31" t="s">
        <v>319</v>
      </c>
      <c r="P69" s="36">
        <f>IF(AG69="5",J69,0)</f>
        <v>0</v>
      </c>
      <c r="R69" s="36">
        <f>IF(AG69="1",H69,0)</f>
        <v>0</v>
      </c>
      <c r="S69" s="36">
        <f>IF(AG69="1",I69,0)</f>
        <v>0</v>
      </c>
      <c r="T69" s="36">
        <f>IF(AG69="7",H69,0)</f>
        <v>0</v>
      </c>
      <c r="U69" s="36">
        <f>IF(AG69="7",I69,0)</f>
        <v>0</v>
      </c>
      <c r="V69" s="36">
        <f>IF(AG69="2",H69,0)</f>
        <v>0</v>
      </c>
      <c r="W69" s="36">
        <f>IF(AG69="2",I69,0)</f>
        <v>0</v>
      </c>
      <c r="X69" s="36">
        <f>IF(AG69="0",J69,0)</f>
        <v>0</v>
      </c>
      <c r="Y69" s="27" t="s">
        <v>116</v>
      </c>
      <c r="Z69" s="18">
        <f>IF(AD69=0,J69,0)</f>
        <v>0</v>
      </c>
      <c r="AA69" s="18">
        <f>IF(AD69=15,J69,0)</f>
        <v>0</v>
      </c>
      <c r="AB69" s="18">
        <f>IF(AD69=21,J69,0)</f>
        <v>0</v>
      </c>
      <c r="AD69" s="36">
        <v>15</v>
      </c>
      <c r="AE69" s="36">
        <f>G69*0.182967741935484</f>
        <v>0</v>
      </c>
      <c r="AF69" s="36">
        <f>G69*(1-0.182967741935484)</f>
        <v>0</v>
      </c>
      <c r="AG69" s="31" t="s">
        <v>7</v>
      </c>
      <c r="AM69" s="36">
        <f>F69*AE69</f>
        <v>0</v>
      </c>
      <c r="AN69" s="36">
        <f>F69*AF69</f>
        <v>0</v>
      </c>
      <c r="AO69" s="37" t="s">
        <v>330</v>
      </c>
      <c r="AP69" s="37" t="s">
        <v>355</v>
      </c>
      <c r="AQ69" s="27" t="s">
        <v>368</v>
      </c>
      <c r="AS69" s="36">
        <f>AM69+AN69</f>
        <v>0</v>
      </c>
      <c r="AT69" s="36">
        <f>G69/(100-AU69)*100</f>
        <v>0</v>
      </c>
      <c r="AU69" s="36">
        <v>0</v>
      </c>
      <c r="AV69" s="36">
        <f>L69</f>
        <v>0.240822</v>
      </c>
    </row>
    <row r="70" spans="1:48" ht="12.75">
      <c r="A70" s="5" t="s">
        <v>48</v>
      </c>
      <c r="B70" s="5" t="s">
        <v>116</v>
      </c>
      <c r="C70" s="5" t="s">
        <v>124</v>
      </c>
      <c r="D70" s="5" t="s">
        <v>209</v>
      </c>
      <c r="E70" s="5" t="s">
        <v>295</v>
      </c>
      <c r="F70" s="18">
        <v>12.17</v>
      </c>
      <c r="G70" s="18">
        <v>0</v>
      </c>
      <c r="H70" s="18">
        <f>F70*AE70</f>
        <v>0</v>
      </c>
      <c r="I70" s="18">
        <f>J70-H70</f>
        <v>0</v>
      </c>
      <c r="J70" s="18">
        <f>F70*G70</f>
        <v>0</v>
      </c>
      <c r="K70" s="18">
        <v>0.01184</v>
      </c>
      <c r="L70" s="18">
        <f>F70*K70</f>
        <v>0.1440928</v>
      </c>
      <c r="M70" s="31" t="s">
        <v>319</v>
      </c>
      <c r="P70" s="36">
        <f>IF(AG70="5",J70,0)</f>
        <v>0</v>
      </c>
      <c r="R70" s="36">
        <f>IF(AG70="1",H70,0)</f>
        <v>0</v>
      </c>
      <c r="S70" s="36">
        <f>IF(AG70="1",I70,0)</f>
        <v>0</v>
      </c>
      <c r="T70" s="36">
        <f>IF(AG70="7",H70,0)</f>
        <v>0</v>
      </c>
      <c r="U70" s="36">
        <f>IF(AG70="7",I70,0)</f>
        <v>0</v>
      </c>
      <c r="V70" s="36">
        <f>IF(AG70="2",H70,0)</f>
        <v>0</v>
      </c>
      <c r="W70" s="36">
        <f>IF(AG70="2",I70,0)</f>
        <v>0</v>
      </c>
      <c r="X70" s="36">
        <f>IF(AG70="0",J70,0)</f>
        <v>0</v>
      </c>
      <c r="Y70" s="27" t="s">
        <v>116</v>
      </c>
      <c r="Z70" s="18">
        <f>IF(AD70=0,J70,0)</f>
        <v>0</v>
      </c>
      <c r="AA70" s="18">
        <f>IF(AD70=15,J70,0)</f>
        <v>0</v>
      </c>
      <c r="AB70" s="18">
        <f>IF(AD70=21,J70,0)</f>
        <v>0</v>
      </c>
      <c r="AD70" s="36">
        <v>15</v>
      </c>
      <c r="AE70" s="36">
        <f>G70*0.253061224489796</f>
        <v>0</v>
      </c>
      <c r="AF70" s="36">
        <f>G70*(1-0.253061224489796)</f>
        <v>0</v>
      </c>
      <c r="AG70" s="31" t="s">
        <v>7</v>
      </c>
      <c r="AM70" s="36">
        <f>F70*AE70</f>
        <v>0</v>
      </c>
      <c r="AN70" s="36">
        <f>F70*AF70</f>
        <v>0</v>
      </c>
      <c r="AO70" s="37" t="s">
        <v>330</v>
      </c>
      <c r="AP70" s="37" t="s">
        <v>355</v>
      </c>
      <c r="AQ70" s="27" t="s">
        <v>368</v>
      </c>
      <c r="AS70" s="36">
        <f>AM70+AN70</f>
        <v>0</v>
      </c>
      <c r="AT70" s="36">
        <f>G70/(100-AU70)*100</f>
        <v>0</v>
      </c>
      <c r="AU70" s="36">
        <v>0</v>
      </c>
      <c r="AV70" s="36">
        <f>L70</f>
        <v>0.1440928</v>
      </c>
    </row>
    <row r="71" spans="1:48" ht="12.75">
      <c r="A71" s="5" t="s">
        <v>49</v>
      </c>
      <c r="B71" s="5" t="s">
        <v>116</v>
      </c>
      <c r="C71" s="5" t="s">
        <v>125</v>
      </c>
      <c r="D71" s="5" t="s">
        <v>210</v>
      </c>
      <c r="E71" s="5" t="s">
        <v>295</v>
      </c>
      <c r="F71" s="18">
        <v>9.604</v>
      </c>
      <c r="G71" s="18">
        <v>0</v>
      </c>
      <c r="H71" s="18">
        <f>F71*AE71</f>
        <v>0</v>
      </c>
      <c r="I71" s="18">
        <f>J71-H71</f>
        <v>0</v>
      </c>
      <c r="J71" s="18">
        <f>F71*G71</f>
        <v>0</v>
      </c>
      <c r="K71" s="18">
        <v>4E-05</v>
      </c>
      <c r="L71" s="18">
        <f>F71*K71</f>
        <v>0.00038416</v>
      </c>
      <c r="M71" s="31" t="s">
        <v>319</v>
      </c>
      <c r="P71" s="36">
        <f>IF(AG71="5",J71,0)</f>
        <v>0</v>
      </c>
      <c r="R71" s="36">
        <f>IF(AG71="1",H71,0)</f>
        <v>0</v>
      </c>
      <c r="S71" s="36">
        <f>IF(AG71="1",I71,0)</f>
        <v>0</v>
      </c>
      <c r="T71" s="36">
        <f>IF(AG71="7",H71,0)</f>
        <v>0</v>
      </c>
      <c r="U71" s="36">
        <f>IF(AG71="7",I71,0)</f>
        <v>0</v>
      </c>
      <c r="V71" s="36">
        <f>IF(AG71="2",H71,0)</f>
        <v>0</v>
      </c>
      <c r="W71" s="36">
        <f>IF(AG71="2",I71,0)</f>
        <v>0</v>
      </c>
      <c r="X71" s="36">
        <f>IF(AG71="0",J71,0)</f>
        <v>0</v>
      </c>
      <c r="Y71" s="27" t="s">
        <v>116</v>
      </c>
      <c r="Z71" s="18">
        <f>IF(AD71=0,J71,0)</f>
        <v>0</v>
      </c>
      <c r="AA71" s="18">
        <f>IF(AD71=15,J71,0)</f>
        <v>0</v>
      </c>
      <c r="AB71" s="18">
        <f>IF(AD71=21,J71,0)</f>
        <v>0</v>
      </c>
      <c r="AD71" s="36">
        <v>15</v>
      </c>
      <c r="AE71" s="36">
        <f>G71*0.34750656167979</f>
        <v>0</v>
      </c>
      <c r="AF71" s="36">
        <f>G71*(1-0.34750656167979)</f>
        <v>0</v>
      </c>
      <c r="AG71" s="31" t="s">
        <v>7</v>
      </c>
      <c r="AM71" s="36">
        <f>F71*AE71</f>
        <v>0</v>
      </c>
      <c r="AN71" s="36">
        <f>F71*AF71</f>
        <v>0</v>
      </c>
      <c r="AO71" s="37" t="s">
        <v>330</v>
      </c>
      <c r="AP71" s="37" t="s">
        <v>355</v>
      </c>
      <c r="AQ71" s="27" t="s">
        <v>368</v>
      </c>
      <c r="AS71" s="36">
        <f>AM71+AN71</f>
        <v>0</v>
      </c>
      <c r="AT71" s="36">
        <f>G71/(100-AU71)*100</f>
        <v>0</v>
      </c>
      <c r="AU71" s="36">
        <v>0</v>
      </c>
      <c r="AV71" s="36">
        <f>L71</f>
        <v>0.00038416</v>
      </c>
    </row>
    <row r="72" spans="1:48" ht="12.75">
      <c r="A72" s="5" t="s">
        <v>50</v>
      </c>
      <c r="B72" s="5" t="s">
        <v>116</v>
      </c>
      <c r="C72" s="5" t="s">
        <v>126</v>
      </c>
      <c r="D72" s="5" t="s">
        <v>211</v>
      </c>
      <c r="E72" s="5" t="s">
        <v>296</v>
      </c>
      <c r="F72" s="18">
        <v>1</v>
      </c>
      <c r="G72" s="18">
        <v>0</v>
      </c>
      <c r="H72" s="18">
        <f>F72*AE72</f>
        <v>0</v>
      </c>
      <c r="I72" s="18">
        <f>J72-H72</f>
        <v>0</v>
      </c>
      <c r="J72" s="18">
        <f>F72*G72</f>
        <v>0</v>
      </c>
      <c r="K72" s="18">
        <v>0.01733</v>
      </c>
      <c r="L72" s="18">
        <f>F72*K72</f>
        <v>0.01733</v>
      </c>
      <c r="M72" s="31" t="s">
        <v>319</v>
      </c>
      <c r="P72" s="36">
        <f>IF(AG72="5",J72,0)</f>
        <v>0</v>
      </c>
      <c r="R72" s="36">
        <f>IF(AG72="1",H72,0)</f>
        <v>0</v>
      </c>
      <c r="S72" s="36">
        <f>IF(AG72="1",I72,0)</f>
        <v>0</v>
      </c>
      <c r="T72" s="36">
        <f>IF(AG72="7",H72,0)</f>
        <v>0</v>
      </c>
      <c r="U72" s="36">
        <f>IF(AG72="7",I72,0)</f>
        <v>0</v>
      </c>
      <c r="V72" s="36">
        <f>IF(AG72="2",H72,0)</f>
        <v>0</v>
      </c>
      <c r="W72" s="36">
        <f>IF(AG72="2",I72,0)</f>
        <v>0</v>
      </c>
      <c r="X72" s="36">
        <f>IF(AG72="0",J72,0)</f>
        <v>0</v>
      </c>
      <c r="Y72" s="27" t="s">
        <v>116</v>
      </c>
      <c r="Z72" s="18">
        <f>IF(AD72=0,J72,0)</f>
        <v>0</v>
      </c>
      <c r="AA72" s="18">
        <f>IF(AD72=15,J72,0)</f>
        <v>0</v>
      </c>
      <c r="AB72" s="18">
        <f>IF(AD72=21,J72,0)</f>
        <v>0</v>
      </c>
      <c r="AD72" s="36">
        <v>15</v>
      </c>
      <c r="AE72" s="36">
        <f>G72*0.359869830938963</f>
        <v>0</v>
      </c>
      <c r="AF72" s="36">
        <f>G72*(1-0.359869830938963)</f>
        <v>0</v>
      </c>
      <c r="AG72" s="31" t="s">
        <v>7</v>
      </c>
      <c r="AM72" s="36">
        <f>F72*AE72</f>
        <v>0</v>
      </c>
      <c r="AN72" s="36">
        <f>F72*AF72</f>
        <v>0</v>
      </c>
      <c r="AO72" s="37" t="s">
        <v>330</v>
      </c>
      <c r="AP72" s="37" t="s">
        <v>355</v>
      </c>
      <c r="AQ72" s="27" t="s">
        <v>368</v>
      </c>
      <c r="AS72" s="36">
        <f>AM72+AN72</f>
        <v>0</v>
      </c>
      <c r="AT72" s="36">
        <f>G72/(100-AU72)*100</f>
        <v>0</v>
      </c>
      <c r="AU72" s="36">
        <v>0</v>
      </c>
      <c r="AV72" s="36">
        <f>L72</f>
        <v>0.01733</v>
      </c>
    </row>
    <row r="73" spans="1:37" ht="12.75">
      <c r="A73" s="4"/>
      <c r="B73" s="14" t="s">
        <v>116</v>
      </c>
      <c r="C73" s="14" t="s">
        <v>69</v>
      </c>
      <c r="D73" s="60" t="s">
        <v>212</v>
      </c>
      <c r="E73" s="61"/>
      <c r="F73" s="61"/>
      <c r="G73" s="61"/>
      <c r="H73" s="39">
        <f>SUM(H74:H74)</f>
        <v>0</v>
      </c>
      <c r="I73" s="39">
        <f>SUM(I74:I74)</f>
        <v>0</v>
      </c>
      <c r="J73" s="39">
        <f>H73+I73</f>
        <v>0</v>
      </c>
      <c r="K73" s="27"/>
      <c r="L73" s="39">
        <f>SUM(L74:L74)</f>
        <v>0.375</v>
      </c>
      <c r="M73" s="27"/>
      <c r="Y73" s="27" t="s">
        <v>116</v>
      </c>
      <c r="AI73" s="39">
        <f>SUM(Z74:Z74)</f>
        <v>0</v>
      </c>
      <c r="AJ73" s="39">
        <f>SUM(AA74:AA74)</f>
        <v>0</v>
      </c>
      <c r="AK73" s="39">
        <f>SUM(AB74:AB74)</f>
        <v>0</v>
      </c>
    </row>
    <row r="74" spans="1:48" ht="12.75">
      <c r="A74" s="5" t="s">
        <v>51</v>
      </c>
      <c r="B74" s="5" t="s">
        <v>116</v>
      </c>
      <c r="C74" s="5" t="s">
        <v>127</v>
      </c>
      <c r="D74" s="5" t="s">
        <v>213</v>
      </c>
      <c r="E74" s="5" t="s">
        <v>297</v>
      </c>
      <c r="F74" s="18">
        <v>0.15</v>
      </c>
      <c r="G74" s="18">
        <v>0</v>
      </c>
      <c r="H74" s="18">
        <f>F74*AE74</f>
        <v>0</v>
      </c>
      <c r="I74" s="18">
        <f>J74-H74</f>
        <v>0</v>
      </c>
      <c r="J74" s="18">
        <f>F74*G74</f>
        <v>0</v>
      </c>
      <c r="K74" s="18">
        <v>2.5</v>
      </c>
      <c r="L74" s="18">
        <f>F74*K74</f>
        <v>0.375</v>
      </c>
      <c r="M74" s="31" t="s">
        <v>319</v>
      </c>
      <c r="P74" s="36">
        <f>IF(AG74="5",J74,0)</f>
        <v>0</v>
      </c>
      <c r="R74" s="36">
        <f>IF(AG74="1",H74,0)</f>
        <v>0</v>
      </c>
      <c r="S74" s="36">
        <f>IF(AG74="1",I74,0)</f>
        <v>0</v>
      </c>
      <c r="T74" s="36">
        <f>IF(AG74="7",H74,0)</f>
        <v>0</v>
      </c>
      <c r="U74" s="36">
        <f>IF(AG74="7",I74,0)</f>
        <v>0</v>
      </c>
      <c r="V74" s="36">
        <f>IF(AG74="2",H74,0)</f>
        <v>0</v>
      </c>
      <c r="W74" s="36">
        <f>IF(AG74="2",I74,0)</f>
        <v>0</v>
      </c>
      <c r="X74" s="36">
        <f>IF(AG74="0",J74,0)</f>
        <v>0</v>
      </c>
      <c r="Y74" s="27" t="s">
        <v>116</v>
      </c>
      <c r="Z74" s="18">
        <f>IF(AD74=0,J74,0)</f>
        <v>0</v>
      </c>
      <c r="AA74" s="18">
        <f>IF(AD74=15,J74,0)</f>
        <v>0</v>
      </c>
      <c r="AB74" s="18">
        <f>IF(AD74=21,J74,0)</f>
        <v>0</v>
      </c>
      <c r="AD74" s="36">
        <v>15</v>
      </c>
      <c r="AE74" s="36">
        <f>G74*0.517737226277372</f>
        <v>0</v>
      </c>
      <c r="AF74" s="36">
        <f>G74*(1-0.517737226277372)</f>
        <v>0</v>
      </c>
      <c r="AG74" s="31" t="s">
        <v>7</v>
      </c>
      <c r="AM74" s="36">
        <f>F74*AE74</f>
        <v>0</v>
      </c>
      <c r="AN74" s="36">
        <f>F74*AF74</f>
        <v>0</v>
      </c>
      <c r="AO74" s="37" t="s">
        <v>331</v>
      </c>
      <c r="AP74" s="37" t="s">
        <v>355</v>
      </c>
      <c r="AQ74" s="27" t="s">
        <v>368</v>
      </c>
      <c r="AS74" s="36">
        <f>AM74+AN74</f>
        <v>0</v>
      </c>
      <c r="AT74" s="36">
        <f>G74/(100-AU74)*100</f>
        <v>0</v>
      </c>
      <c r="AU74" s="36">
        <v>0</v>
      </c>
      <c r="AV74" s="36">
        <f>L74</f>
        <v>0.375</v>
      </c>
    </row>
    <row r="75" spans="1:37" ht="12.75">
      <c r="A75" s="4"/>
      <c r="B75" s="14" t="s">
        <v>116</v>
      </c>
      <c r="C75" s="14" t="s">
        <v>128</v>
      </c>
      <c r="D75" s="60" t="s">
        <v>214</v>
      </c>
      <c r="E75" s="61"/>
      <c r="F75" s="61"/>
      <c r="G75" s="61"/>
      <c r="H75" s="39">
        <f>SUM(H76:H78)</f>
        <v>0</v>
      </c>
      <c r="I75" s="39">
        <f>SUM(I76:I78)</f>
        <v>0</v>
      </c>
      <c r="J75" s="39">
        <f>H75+I75</f>
        <v>0</v>
      </c>
      <c r="K75" s="27"/>
      <c r="L75" s="39">
        <f>SUM(L76:L78)</f>
        <v>0.07524220000000001</v>
      </c>
      <c r="M75" s="27"/>
      <c r="Y75" s="27" t="s">
        <v>116</v>
      </c>
      <c r="AI75" s="39">
        <f>SUM(Z76:Z78)</f>
        <v>0</v>
      </c>
      <c r="AJ75" s="39">
        <f>SUM(AA76:AA78)</f>
        <v>0</v>
      </c>
      <c r="AK75" s="39">
        <f>SUM(AB76:AB78)</f>
        <v>0</v>
      </c>
    </row>
    <row r="76" spans="1:48" ht="12.75">
      <c r="A76" s="5" t="s">
        <v>52</v>
      </c>
      <c r="B76" s="5" t="s">
        <v>116</v>
      </c>
      <c r="C76" s="5" t="s">
        <v>129</v>
      </c>
      <c r="D76" s="5" t="s">
        <v>215</v>
      </c>
      <c r="E76" s="5" t="s">
        <v>295</v>
      </c>
      <c r="F76" s="18">
        <v>22.57</v>
      </c>
      <c r="G76" s="18">
        <v>0</v>
      </c>
      <c r="H76" s="18">
        <f>F76*AE76</f>
        <v>0</v>
      </c>
      <c r="I76" s="18">
        <f>J76-H76</f>
        <v>0</v>
      </c>
      <c r="J76" s="18">
        <f>F76*G76</f>
        <v>0</v>
      </c>
      <c r="K76" s="18">
        <v>0.00011</v>
      </c>
      <c r="L76" s="18">
        <f>F76*K76</f>
        <v>0.0024827</v>
      </c>
      <c r="M76" s="31" t="s">
        <v>319</v>
      </c>
      <c r="P76" s="36">
        <f>IF(AG76="5",J76,0)</f>
        <v>0</v>
      </c>
      <c r="R76" s="36">
        <f>IF(AG76="1",H76,0)</f>
        <v>0</v>
      </c>
      <c r="S76" s="36">
        <f>IF(AG76="1",I76,0)</f>
        <v>0</v>
      </c>
      <c r="T76" s="36">
        <f>IF(AG76="7",H76,0)</f>
        <v>0</v>
      </c>
      <c r="U76" s="36">
        <f>IF(AG76="7",I76,0)</f>
        <v>0</v>
      </c>
      <c r="V76" s="36">
        <f>IF(AG76="2",H76,0)</f>
        <v>0</v>
      </c>
      <c r="W76" s="36">
        <f>IF(AG76="2",I76,0)</f>
        <v>0</v>
      </c>
      <c r="X76" s="36">
        <f>IF(AG76="0",J76,0)</f>
        <v>0</v>
      </c>
      <c r="Y76" s="27" t="s">
        <v>116</v>
      </c>
      <c r="Z76" s="18">
        <f>IF(AD76=0,J76,0)</f>
        <v>0</v>
      </c>
      <c r="AA76" s="18">
        <f>IF(AD76=15,J76,0)</f>
        <v>0</v>
      </c>
      <c r="AB76" s="18">
        <f>IF(AD76=21,J76,0)</f>
        <v>0</v>
      </c>
      <c r="AD76" s="36">
        <v>15</v>
      </c>
      <c r="AE76" s="36">
        <f>G76*0.37</f>
        <v>0</v>
      </c>
      <c r="AF76" s="36">
        <f>G76*(1-0.37)</f>
        <v>0</v>
      </c>
      <c r="AG76" s="31" t="s">
        <v>13</v>
      </c>
      <c r="AM76" s="36">
        <f>F76*AE76</f>
        <v>0</v>
      </c>
      <c r="AN76" s="36">
        <f>F76*AF76</f>
        <v>0</v>
      </c>
      <c r="AO76" s="37" t="s">
        <v>332</v>
      </c>
      <c r="AP76" s="37" t="s">
        <v>356</v>
      </c>
      <c r="AQ76" s="27" t="s">
        <v>368</v>
      </c>
      <c r="AS76" s="36">
        <f>AM76+AN76</f>
        <v>0</v>
      </c>
      <c r="AT76" s="36">
        <f>G76/(100-AU76)*100</f>
        <v>0</v>
      </c>
      <c r="AU76" s="36">
        <v>0</v>
      </c>
      <c r="AV76" s="36">
        <f>L76</f>
        <v>0.0024827</v>
      </c>
    </row>
    <row r="77" spans="1:48" ht="12.75">
      <c r="A77" s="5" t="s">
        <v>53</v>
      </c>
      <c r="B77" s="5" t="s">
        <v>116</v>
      </c>
      <c r="C77" s="5" t="s">
        <v>130</v>
      </c>
      <c r="D77" s="5" t="s">
        <v>216</v>
      </c>
      <c r="E77" s="5" t="s">
        <v>295</v>
      </c>
      <c r="F77" s="18">
        <v>22.57</v>
      </c>
      <c r="G77" s="18">
        <v>0</v>
      </c>
      <c r="H77" s="18">
        <f>F77*AE77</f>
        <v>0</v>
      </c>
      <c r="I77" s="18">
        <f>J77-H77</f>
        <v>0</v>
      </c>
      <c r="J77" s="18">
        <f>F77*G77</f>
        <v>0</v>
      </c>
      <c r="K77" s="18">
        <v>0.00315</v>
      </c>
      <c r="L77" s="18">
        <f>F77*K77</f>
        <v>0.0710955</v>
      </c>
      <c r="M77" s="31" t="s">
        <v>319</v>
      </c>
      <c r="P77" s="36">
        <f>IF(AG77="5",J77,0)</f>
        <v>0</v>
      </c>
      <c r="R77" s="36">
        <f>IF(AG77="1",H77,0)</f>
        <v>0</v>
      </c>
      <c r="S77" s="36">
        <f>IF(AG77="1",I77,0)</f>
        <v>0</v>
      </c>
      <c r="T77" s="36">
        <f>IF(AG77="7",H77,0)</f>
        <v>0</v>
      </c>
      <c r="U77" s="36">
        <f>IF(AG77="7",I77,0)</f>
        <v>0</v>
      </c>
      <c r="V77" s="36">
        <f>IF(AG77="2",H77,0)</f>
        <v>0</v>
      </c>
      <c r="W77" s="36">
        <f>IF(AG77="2",I77,0)</f>
        <v>0</v>
      </c>
      <c r="X77" s="36">
        <f>IF(AG77="0",J77,0)</f>
        <v>0</v>
      </c>
      <c r="Y77" s="27" t="s">
        <v>116</v>
      </c>
      <c r="Z77" s="18">
        <f>IF(AD77=0,J77,0)</f>
        <v>0</v>
      </c>
      <c r="AA77" s="18">
        <f>IF(AD77=15,J77,0)</f>
        <v>0</v>
      </c>
      <c r="AB77" s="18">
        <f>IF(AD77=21,J77,0)</f>
        <v>0</v>
      </c>
      <c r="AD77" s="36">
        <v>15</v>
      </c>
      <c r="AE77" s="36">
        <f>G77*0.619385026737968</f>
        <v>0</v>
      </c>
      <c r="AF77" s="36">
        <f>G77*(1-0.619385026737968)</f>
        <v>0</v>
      </c>
      <c r="AG77" s="31" t="s">
        <v>13</v>
      </c>
      <c r="AM77" s="36">
        <f>F77*AE77</f>
        <v>0</v>
      </c>
      <c r="AN77" s="36">
        <f>F77*AF77</f>
        <v>0</v>
      </c>
      <c r="AO77" s="37" t="s">
        <v>332</v>
      </c>
      <c r="AP77" s="37" t="s">
        <v>356</v>
      </c>
      <c r="AQ77" s="27" t="s">
        <v>368</v>
      </c>
      <c r="AS77" s="36">
        <f>AM77+AN77</f>
        <v>0</v>
      </c>
      <c r="AT77" s="36">
        <f>G77/(100-AU77)*100</f>
        <v>0</v>
      </c>
      <c r="AU77" s="36">
        <v>0</v>
      </c>
      <c r="AV77" s="36">
        <f>L77</f>
        <v>0.0710955</v>
      </c>
    </row>
    <row r="78" spans="1:48" ht="12.75">
      <c r="A78" s="5" t="s">
        <v>54</v>
      </c>
      <c r="B78" s="5" t="s">
        <v>116</v>
      </c>
      <c r="C78" s="5" t="s">
        <v>131</v>
      </c>
      <c r="D78" s="5" t="s">
        <v>217</v>
      </c>
      <c r="E78" s="5" t="s">
        <v>296</v>
      </c>
      <c r="F78" s="18">
        <v>5.2</v>
      </c>
      <c r="G78" s="18">
        <v>0</v>
      </c>
      <c r="H78" s="18">
        <f>F78*AE78</f>
        <v>0</v>
      </c>
      <c r="I78" s="18">
        <f>J78-H78</f>
        <v>0</v>
      </c>
      <c r="J78" s="18">
        <f>F78*G78</f>
        <v>0</v>
      </c>
      <c r="K78" s="18">
        <v>0.00032</v>
      </c>
      <c r="L78" s="18">
        <f>F78*K78</f>
        <v>0.0016640000000000001</v>
      </c>
      <c r="M78" s="31" t="s">
        <v>319</v>
      </c>
      <c r="P78" s="36">
        <f>IF(AG78="5",J78,0)</f>
        <v>0</v>
      </c>
      <c r="R78" s="36">
        <f>IF(AG78="1",H78,0)</f>
        <v>0</v>
      </c>
      <c r="S78" s="36">
        <f>IF(AG78="1",I78,0)</f>
        <v>0</v>
      </c>
      <c r="T78" s="36">
        <f>IF(AG78="7",H78,0)</f>
        <v>0</v>
      </c>
      <c r="U78" s="36">
        <f>IF(AG78="7",I78,0)</f>
        <v>0</v>
      </c>
      <c r="V78" s="36">
        <f>IF(AG78="2",H78,0)</f>
        <v>0</v>
      </c>
      <c r="W78" s="36">
        <f>IF(AG78="2",I78,0)</f>
        <v>0</v>
      </c>
      <c r="X78" s="36">
        <f>IF(AG78="0",J78,0)</f>
        <v>0</v>
      </c>
      <c r="Y78" s="27" t="s">
        <v>116</v>
      </c>
      <c r="Z78" s="18">
        <f>IF(AD78=0,J78,0)</f>
        <v>0</v>
      </c>
      <c r="AA78" s="18">
        <f>IF(AD78=15,J78,0)</f>
        <v>0</v>
      </c>
      <c r="AB78" s="18">
        <f>IF(AD78=21,J78,0)</f>
        <v>0</v>
      </c>
      <c r="AD78" s="36">
        <v>15</v>
      </c>
      <c r="AE78" s="36">
        <f>G78*0.7095</f>
        <v>0</v>
      </c>
      <c r="AF78" s="36">
        <f>G78*(1-0.7095)</f>
        <v>0</v>
      </c>
      <c r="AG78" s="31" t="s">
        <v>13</v>
      </c>
      <c r="AM78" s="36">
        <f>F78*AE78</f>
        <v>0</v>
      </c>
      <c r="AN78" s="36">
        <f>F78*AF78</f>
        <v>0</v>
      </c>
      <c r="AO78" s="37" t="s">
        <v>332</v>
      </c>
      <c r="AP78" s="37" t="s">
        <v>356</v>
      </c>
      <c r="AQ78" s="27" t="s">
        <v>368</v>
      </c>
      <c r="AS78" s="36">
        <f>AM78+AN78</f>
        <v>0</v>
      </c>
      <c r="AT78" s="36">
        <f>G78/(100-AU78)*100</f>
        <v>0</v>
      </c>
      <c r="AU78" s="36">
        <v>0</v>
      </c>
      <c r="AV78" s="36">
        <f>L78</f>
        <v>0.0016640000000000001</v>
      </c>
    </row>
    <row r="79" spans="1:37" ht="12.75">
      <c r="A79" s="4"/>
      <c r="B79" s="14" t="s">
        <v>116</v>
      </c>
      <c r="C79" s="14" t="s">
        <v>132</v>
      </c>
      <c r="D79" s="60" t="s">
        <v>218</v>
      </c>
      <c r="E79" s="61"/>
      <c r="F79" s="61"/>
      <c r="G79" s="61"/>
      <c r="H79" s="39">
        <f>SUM(H80:H82)</f>
        <v>0</v>
      </c>
      <c r="I79" s="39">
        <f>SUM(I80:I82)</f>
        <v>0</v>
      </c>
      <c r="J79" s="39">
        <f>H79+I79</f>
        <v>0</v>
      </c>
      <c r="K79" s="27"/>
      <c r="L79" s="39">
        <f>SUM(L80:L82)</f>
        <v>0</v>
      </c>
      <c r="M79" s="27"/>
      <c r="Y79" s="27" t="s">
        <v>116</v>
      </c>
      <c r="AI79" s="39">
        <f>SUM(Z80:Z82)</f>
        <v>0</v>
      </c>
      <c r="AJ79" s="39">
        <f>SUM(AA80:AA82)</f>
        <v>0</v>
      </c>
      <c r="AK79" s="39">
        <f>SUM(AB80:AB82)</f>
        <v>0</v>
      </c>
    </row>
    <row r="80" spans="1:48" ht="12.75">
      <c r="A80" s="5" t="s">
        <v>55</v>
      </c>
      <c r="B80" s="5" t="s">
        <v>116</v>
      </c>
      <c r="C80" s="5" t="s">
        <v>133</v>
      </c>
      <c r="D80" s="5" t="s">
        <v>219</v>
      </c>
      <c r="E80" s="5" t="s">
        <v>298</v>
      </c>
      <c r="F80" s="18">
        <v>1</v>
      </c>
      <c r="G80" s="18">
        <v>0</v>
      </c>
      <c r="H80" s="18">
        <f>F80*AE80</f>
        <v>0</v>
      </c>
      <c r="I80" s="18">
        <f>J80-H80</f>
        <v>0</v>
      </c>
      <c r="J80" s="18">
        <f>F80*G80</f>
        <v>0</v>
      </c>
      <c r="K80" s="18">
        <v>0</v>
      </c>
      <c r="L80" s="18">
        <f>F80*K80</f>
        <v>0</v>
      </c>
      <c r="M80" s="31" t="s">
        <v>319</v>
      </c>
      <c r="P80" s="36">
        <f>IF(AG80="5",J80,0)</f>
        <v>0</v>
      </c>
      <c r="R80" s="36">
        <f>IF(AG80="1",H80,0)</f>
        <v>0</v>
      </c>
      <c r="S80" s="36">
        <f>IF(AG80="1",I80,0)</f>
        <v>0</v>
      </c>
      <c r="T80" s="36">
        <f>IF(AG80="7",H80,0)</f>
        <v>0</v>
      </c>
      <c r="U80" s="36">
        <f>IF(AG80="7",I80,0)</f>
        <v>0</v>
      </c>
      <c r="V80" s="36">
        <f>IF(AG80="2",H80,0)</f>
        <v>0</v>
      </c>
      <c r="W80" s="36">
        <f>IF(AG80="2",I80,0)</f>
        <v>0</v>
      </c>
      <c r="X80" s="36">
        <f>IF(AG80="0",J80,0)</f>
        <v>0</v>
      </c>
      <c r="Y80" s="27" t="s">
        <v>116</v>
      </c>
      <c r="Z80" s="18">
        <f>IF(AD80=0,J80,0)</f>
        <v>0</v>
      </c>
      <c r="AA80" s="18">
        <f>IF(AD80=15,J80,0)</f>
        <v>0</v>
      </c>
      <c r="AB80" s="18">
        <f>IF(AD80=21,J80,0)</f>
        <v>0</v>
      </c>
      <c r="AD80" s="36">
        <v>15</v>
      </c>
      <c r="AE80" s="36">
        <f>G80*0</f>
        <v>0</v>
      </c>
      <c r="AF80" s="36">
        <f>G80*(1-0)</f>
        <v>0</v>
      </c>
      <c r="AG80" s="31" t="s">
        <v>13</v>
      </c>
      <c r="AM80" s="36">
        <f>F80*AE80</f>
        <v>0</v>
      </c>
      <c r="AN80" s="36">
        <f>F80*AF80</f>
        <v>0</v>
      </c>
      <c r="AO80" s="37" t="s">
        <v>333</v>
      </c>
      <c r="AP80" s="37" t="s">
        <v>357</v>
      </c>
      <c r="AQ80" s="27" t="s">
        <v>368</v>
      </c>
      <c r="AS80" s="36">
        <f>AM80+AN80</f>
        <v>0</v>
      </c>
      <c r="AT80" s="36">
        <f>G80/(100-AU80)*100</f>
        <v>0</v>
      </c>
      <c r="AU80" s="36">
        <v>0</v>
      </c>
      <c r="AV80" s="36">
        <f>L80</f>
        <v>0</v>
      </c>
    </row>
    <row r="81" spans="1:48" ht="12.75">
      <c r="A81" s="6" t="s">
        <v>56</v>
      </c>
      <c r="B81" s="6" t="s">
        <v>116</v>
      </c>
      <c r="C81" s="6" t="s">
        <v>134</v>
      </c>
      <c r="D81" s="6" t="s">
        <v>220</v>
      </c>
      <c r="E81" s="6" t="s">
        <v>299</v>
      </c>
      <c r="F81" s="19">
        <v>1</v>
      </c>
      <c r="G81" s="19">
        <v>0</v>
      </c>
      <c r="H81" s="19">
        <f>F81*AE81</f>
        <v>0</v>
      </c>
      <c r="I81" s="19">
        <f>J81-H81</f>
        <v>0</v>
      </c>
      <c r="J81" s="19">
        <f>F81*G81</f>
        <v>0</v>
      </c>
      <c r="K81" s="19">
        <v>0</v>
      </c>
      <c r="L81" s="19">
        <f>F81*K81</f>
        <v>0</v>
      </c>
      <c r="M81" s="32" t="s">
        <v>319</v>
      </c>
      <c r="P81" s="36">
        <f>IF(AG81="5",J81,0)</f>
        <v>0</v>
      </c>
      <c r="R81" s="36">
        <f>IF(AG81="1",H81,0)</f>
        <v>0</v>
      </c>
      <c r="S81" s="36">
        <f>IF(AG81="1",I81,0)</f>
        <v>0</v>
      </c>
      <c r="T81" s="36">
        <f>IF(AG81="7",H81,0)</f>
        <v>0</v>
      </c>
      <c r="U81" s="36">
        <f>IF(AG81="7",I81,0)</f>
        <v>0</v>
      </c>
      <c r="V81" s="36">
        <f>IF(AG81="2",H81,0)</f>
        <v>0</v>
      </c>
      <c r="W81" s="36">
        <f>IF(AG81="2",I81,0)</f>
        <v>0</v>
      </c>
      <c r="X81" s="36">
        <f>IF(AG81="0",J81,0)</f>
        <v>0</v>
      </c>
      <c r="Y81" s="27" t="s">
        <v>116</v>
      </c>
      <c r="Z81" s="19">
        <f>IF(AD81=0,J81,0)</f>
        <v>0</v>
      </c>
      <c r="AA81" s="19">
        <f>IF(AD81=15,J81,0)</f>
        <v>0</v>
      </c>
      <c r="AB81" s="19">
        <f>IF(AD81=21,J81,0)</f>
        <v>0</v>
      </c>
      <c r="AD81" s="36">
        <v>15</v>
      </c>
      <c r="AE81" s="36">
        <f>G81*1</f>
        <v>0</v>
      </c>
      <c r="AF81" s="36">
        <f>G81*(1-1)</f>
        <v>0</v>
      </c>
      <c r="AG81" s="32" t="s">
        <v>13</v>
      </c>
      <c r="AM81" s="36">
        <f>F81*AE81</f>
        <v>0</v>
      </c>
      <c r="AN81" s="36">
        <f>F81*AF81</f>
        <v>0</v>
      </c>
      <c r="AO81" s="37" t="s">
        <v>333</v>
      </c>
      <c r="AP81" s="37" t="s">
        <v>357</v>
      </c>
      <c r="AQ81" s="27" t="s">
        <v>368</v>
      </c>
      <c r="AS81" s="36">
        <f>AM81+AN81</f>
        <v>0</v>
      </c>
      <c r="AT81" s="36">
        <f>G81/(100-AU81)*100</f>
        <v>0</v>
      </c>
      <c r="AU81" s="36">
        <v>0</v>
      </c>
      <c r="AV81" s="36">
        <f>L81</f>
        <v>0</v>
      </c>
    </row>
    <row r="82" spans="1:48" ht="12.75">
      <c r="A82" s="5" t="s">
        <v>57</v>
      </c>
      <c r="B82" s="5" t="s">
        <v>116</v>
      </c>
      <c r="C82" s="5" t="s">
        <v>135</v>
      </c>
      <c r="D82" s="5" t="s">
        <v>221</v>
      </c>
      <c r="E82" s="5" t="s">
        <v>298</v>
      </c>
      <c r="F82" s="18">
        <v>1</v>
      </c>
      <c r="G82" s="18">
        <v>0</v>
      </c>
      <c r="H82" s="18">
        <f>F82*AE82</f>
        <v>0</v>
      </c>
      <c r="I82" s="18">
        <f>J82-H82</f>
        <v>0</v>
      </c>
      <c r="J82" s="18">
        <f>F82*G82</f>
        <v>0</v>
      </c>
      <c r="K82" s="18">
        <v>0</v>
      </c>
      <c r="L82" s="18">
        <f>F82*K82</f>
        <v>0</v>
      </c>
      <c r="M82" s="31" t="s">
        <v>319</v>
      </c>
      <c r="P82" s="36">
        <f>IF(AG82="5",J82,0)</f>
        <v>0</v>
      </c>
      <c r="R82" s="36">
        <f>IF(AG82="1",H82,0)</f>
        <v>0</v>
      </c>
      <c r="S82" s="36">
        <f>IF(AG82="1",I82,0)</f>
        <v>0</v>
      </c>
      <c r="T82" s="36">
        <f>IF(AG82="7",H82,0)</f>
        <v>0</v>
      </c>
      <c r="U82" s="36">
        <f>IF(AG82="7",I82,0)</f>
        <v>0</v>
      </c>
      <c r="V82" s="36">
        <f>IF(AG82="2",H82,0)</f>
        <v>0</v>
      </c>
      <c r="W82" s="36">
        <f>IF(AG82="2",I82,0)</f>
        <v>0</v>
      </c>
      <c r="X82" s="36">
        <f>IF(AG82="0",J82,0)</f>
        <v>0</v>
      </c>
      <c r="Y82" s="27" t="s">
        <v>116</v>
      </c>
      <c r="Z82" s="18">
        <f>IF(AD82=0,J82,0)</f>
        <v>0</v>
      </c>
      <c r="AA82" s="18">
        <f>IF(AD82=15,J82,0)</f>
        <v>0</v>
      </c>
      <c r="AB82" s="18">
        <f>IF(AD82=21,J82,0)</f>
        <v>0</v>
      </c>
      <c r="AD82" s="36">
        <v>15</v>
      </c>
      <c r="AE82" s="36">
        <f>G82*0</f>
        <v>0</v>
      </c>
      <c r="AF82" s="36">
        <f>G82*(1-0)</f>
        <v>0</v>
      </c>
      <c r="AG82" s="31" t="s">
        <v>11</v>
      </c>
      <c r="AM82" s="36">
        <f>F82*AE82</f>
        <v>0</v>
      </c>
      <c r="AN82" s="36">
        <f>F82*AF82</f>
        <v>0</v>
      </c>
      <c r="AO82" s="37" t="s">
        <v>333</v>
      </c>
      <c r="AP82" s="37" t="s">
        <v>357</v>
      </c>
      <c r="AQ82" s="27" t="s">
        <v>368</v>
      </c>
      <c r="AS82" s="36">
        <f>AM82+AN82</f>
        <v>0</v>
      </c>
      <c r="AT82" s="36">
        <f>G82/(100-AU82)*100</f>
        <v>0</v>
      </c>
      <c r="AU82" s="36">
        <v>0</v>
      </c>
      <c r="AV82" s="36">
        <f>L82</f>
        <v>0</v>
      </c>
    </row>
    <row r="83" spans="1:37" ht="12.75">
      <c r="A83" s="4"/>
      <c r="B83" s="14" t="s">
        <v>116</v>
      </c>
      <c r="C83" s="14" t="s">
        <v>136</v>
      </c>
      <c r="D83" s="60" t="s">
        <v>222</v>
      </c>
      <c r="E83" s="61"/>
      <c r="F83" s="61"/>
      <c r="G83" s="61"/>
      <c r="H83" s="39">
        <f>SUM(H84:H84)</f>
        <v>0</v>
      </c>
      <c r="I83" s="39">
        <f>SUM(I84:I84)</f>
        <v>0</v>
      </c>
      <c r="J83" s="39">
        <f>H83+I83</f>
        <v>0</v>
      </c>
      <c r="K83" s="27"/>
      <c r="L83" s="39">
        <f>SUM(L84:L84)</f>
        <v>0.176</v>
      </c>
      <c r="M83" s="27"/>
      <c r="Y83" s="27" t="s">
        <v>116</v>
      </c>
      <c r="AI83" s="39">
        <f>SUM(Z84:Z84)</f>
        <v>0</v>
      </c>
      <c r="AJ83" s="39">
        <f>SUM(AA84:AA84)</f>
        <v>0</v>
      </c>
      <c r="AK83" s="39">
        <f>SUM(AB84:AB84)</f>
        <v>0</v>
      </c>
    </row>
    <row r="84" spans="1:48" ht="12.75">
      <c r="A84" s="5" t="s">
        <v>58</v>
      </c>
      <c r="B84" s="5" t="s">
        <v>116</v>
      </c>
      <c r="C84" s="5" t="s">
        <v>167</v>
      </c>
      <c r="D84" s="5" t="s">
        <v>257</v>
      </c>
      <c r="E84" s="5" t="s">
        <v>299</v>
      </c>
      <c r="F84" s="18">
        <v>2</v>
      </c>
      <c r="G84" s="18">
        <v>0</v>
      </c>
      <c r="H84" s="18">
        <f>F84*AE84</f>
        <v>0</v>
      </c>
      <c r="I84" s="18">
        <f>J84-H84</f>
        <v>0</v>
      </c>
      <c r="J84" s="18">
        <f>F84*G84</f>
        <v>0</v>
      </c>
      <c r="K84" s="18">
        <v>0.088</v>
      </c>
      <c r="L84" s="18">
        <f>F84*K84</f>
        <v>0.176</v>
      </c>
      <c r="M84" s="31" t="s">
        <v>319</v>
      </c>
      <c r="P84" s="36">
        <f>IF(AG84="5",J84,0)</f>
        <v>0</v>
      </c>
      <c r="R84" s="36">
        <f>IF(AG84="1",H84,0)</f>
        <v>0</v>
      </c>
      <c r="S84" s="36">
        <f>IF(AG84="1",I84,0)</f>
        <v>0</v>
      </c>
      <c r="T84" s="36">
        <f>IF(AG84="7",H84,0)</f>
        <v>0</v>
      </c>
      <c r="U84" s="36">
        <f>IF(AG84="7",I84,0)</f>
        <v>0</v>
      </c>
      <c r="V84" s="36">
        <f>IF(AG84="2",H84,0)</f>
        <v>0</v>
      </c>
      <c r="W84" s="36">
        <f>IF(AG84="2",I84,0)</f>
        <v>0</v>
      </c>
      <c r="X84" s="36">
        <f>IF(AG84="0",J84,0)</f>
        <v>0</v>
      </c>
      <c r="Y84" s="27" t="s">
        <v>116</v>
      </c>
      <c r="Z84" s="18">
        <f>IF(AD84=0,J84,0)</f>
        <v>0</v>
      </c>
      <c r="AA84" s="18">
        <f>IF(AD84=15,J84,0)</f>
        <v>0</v>
      </c>
      <c r="AB84" s="18">
        <f>IF(AD84=21,J84,0)</f>
        <v>0</v>
      </c>
      <c r="AD84" s="36">
        <v>15</v>
      </c>
      <c r="AE84" s="36">
        <f>G84*0</f>
        <v>0</v>
      </c>
      <c r="AF84" s="36">
        <f>G84*(1-0)</f>
        <v>0</v>
      </c>
      <c r="AG84" s="31" t="s">
        <v>13</v>
      </c>
      <c r="AM84" s="36">
        <f>F84*AE84</f>
        <v>0</v>
      </c>
      <c r="AN84" s="36">
        <f>F84*AF84</f>
        <v>0</v>
      </c>
      <c r="AO84" s="37" t="s">
        <v>334</v>
      </c>
      <c r="AP84" s="37" t="s">
        <v>357</v>
      </c>
      <c r="AQ84" s="27" t="s">
        <v>368</v>
      </c>
      <c r="AS84" s="36">
        <f>AM84+AN84</f>
        <v>0</v>
      </c>
      <c r="AT84" s="36">
        <f>G84/(100-AU84)*100</f>
        <v>0</v>
      </c>
      <c r="AU84" s="36">
        <v>0</v>
      </c>
      <c r="AV84" s="36">
        <f>L84</f>
        <v>0.176</v>
      </c>
    </row>
    <row r="85" spans="1:37" ht="12.75">
      <c r="A85" s="4"/>
      <c r="B85" s="14" t="s">
        <v>116</v>
      </c>
      <c r="C85" s="14" t="s">
        <v>138</v>
      </c>
      <c r="D85" s="60" t="s">
        <v>224</v>
      </c>
      <c r="E85" s="61"/>
      <c r="F85" s="61"/>
      <c r="G85" s="61"/>
      <c r="H85" s="39">
        <f>SUM(H86:H86)</f>
        <v>0</v>
      </c>
      <c r="I85" s="39">
        <f>SUM(I86:I86)</f>
        <v>0</v>
      </c>
      <c r="J85" s="39">
        <f>H85+I85</f>
        <v>0</v>
      </c>
      <c r="K85" s="27"/>
      <c r="L85" s="39">
        <f>SUM(L86:L86)</f>
        <v>0</v>
      </c>
      <c r="M85" s="27"/>
      <c r="Y85" s="27" t="s">
        <v>116</v>
      </c>
      <c r="AI85" s="39">
        <f>SUM(Z86:Z86)</f>
        <v>0</v>
      </c>
      <c r="AJ85" s="39">
        <f>SUM(AA86:AA86)</f>
        <v>0</v>
      </c>
      <c r="AK85" s="39">
        <f>SUM(AB86:AB86)</f>
        <v>0</v>
      </c>
    </row>
    <row r="86" spans="1:48" ht="12.75">
      <c r="A86" s="5" t="s">
        <v>59</v>
      </c>
      <c r="B86" s="5" t="s">
        <v>116</v>
      </c>
      <c r="C86" s="5" t="s">
        <v>139</v>
      </c>
      <c r="D86" s="5" t="s">
        <v>225</v>
      </c>
      <c r="E86" s="5" t="s">
        <v>300</v>
      </c>
      <c r="F86" s="18">
        <v>5</v>
      </c>
      <c r="G86" s="18">
        <v>0</v>
      </c>
      <c r="H86" s="18">
        <f>F86*AE86</f>
        <v>0</v>
      </c>
      <c r="I86" s="18">
        <f>J86-H86</f>
        <v>0</v>
      </c>
      <c r="J86" s="18">
        <f>F86*G86</f>
        <v>0</v>
      </c>
      <c r="K86" s="18">
        <v>0</v>
      </c>
      <c r="L86" s="18">
        <f>F86*K86</f>
        <v>0</v>
      </c>
      <c r="M86" s="31" t="s">
        <v>319</v>
      </c>
      <c r="P86" s="36">
        <f>IF(AG86="5",J86,0)</f>
        <v>0</v>
      </c>
      <c r="R86" s="36">
        <f>IF(AG86="1",H86,0)</f>
        <v>0</v>
      </c>
      <c r="S86" s="36">
        <f>IF(AG86="1",I86,0)</f>
        <v>0</v>
      </c>
      <c r="T86" s="36">
        <f>IF(AG86="7",H86,0)</f>
        <v>0</v>
      </c>
      <c r="U86" s="36">
        <f>IF(AG86="7",I86,0)</f>
        <v>0</v>
      </c>
      <c r="V86" s="36">
        <f>IF(AG86="2",H86,0)</f>
        <v>0</v>
      </c>
      <c r="W86" s="36">
        <f>IF(AG86="2",I86,0)</f>
        <v>0</v>
      </c>
      <c r="X86" s="36">
        <f>IF(AG86="0",J86,0)</f>
        <v>0</v>
      </c>
      <c r="Y86" s="27" t="s">
        <v>116</v>
      </c>
      <c r="Z86" s="18">
        <f>IF(AD86=0,J86,0)</f>
        <v>0</v>
      </c>
      <c r="AA86" s="18">
        <f>IF(AD86=15,J86,0)</f>
        <v>0</v>
      </c>
      <c r="AB86" s="18">
        <f>IF(AD86=21,J86,0)</f>
        <v>0</v>
      </c>
      <c r="AD86" s="36">
        <v>15</v>
      </c>
      <c r="AE86" s="36">
        <f>G86*0</f>
        <v>0</v>
      </c>
      <c r="AF86" s="36">
        <f>G86*(1-0)</f>
        <v>0</v>
      </c>
      <c r="AG86" s="31" t="s">
        <v>13</v>
      </c>
      <c r="AM86" s="36">
        <f>F86*AE86</f>
        <v>0</v>
      </c>
      <c r="AN86" s="36">
        <f>F86*AF86</f>
        <v>0</v>
      </c>
      <c r="AO86" s="37" t="s">
        <v>335</v>
      </c>
      <c r="AP86" s="37" t="s">
        <v>358</v>
      </c>
      <c r="AQ86" s="27" t="s">
        <v>368</v>
      </c>
      <c r="AS86" s="36">
        <f>AM86+AN86</f>
        <v>0</v>
      </c>
      <c r="AT86" s="36">
        <f>G86/(100-AU86)*100</f>
        <v>0</v>
      </c>
      <c r="AU86" s="36">
        <v>0</v>
      </c>
      <c r="AV86" s="36">
        <f>L86</f>
        <v>0</v>
      </c>
    </row>
    <row r="87" spans="1:37" ht="12.75">
      <c r="A87" s="4"/>
      <c r="B87" s="14" t="s">
        <v>116</v>
      </c>
      <c r="C87" s="14" t="s">
        <v>140</v>
      </c>
      <c r="D87" s="60" t="s">
        <v>226</v>
      </c>
      <c r="E87" s="61"/>
      <c r="F87" s="61"/>
      <c r="G87" s="61"/>
      <c r="H87" s="39">
        <f>SUM(H88:H91)</f>
        <v>0</v>
      </c>
      <c r="I87" s="39">
        <f>SUM(I88:I91)</f>
        <v>0</v>
      </c>
      <c r="J87" s="39">
        <f>H87+I87</f>
        <v>0</v>
      </c>
      <c r="K87" s="27"/>
      <c r="L87" s="39">
        <f>SUM(L88:L91)</f>
        <v>0.3183672</v>
      </c>
      <c r="M87" s="27"/>
      <c r="Y87" s="27" t="s">
        <v>116</v>
      </c>
      <c r="AI87" s="39">
        <f>SUM(Z88:Z91)</f>
        <v>0</v>
      </c>
      <c r="AJ87" s="39">
        <f>SUM(AA88:AA91)</f>
        <v>0</v>
      </c>
      <c r="AK87" s="39">
        <f>SUM(AB88:AB91)</f>
        <v>0</v>
      </c>
    </row>
    <row r="88" spans="1:48" ht="12.75">
      <c r="A88" s="5" t="s">
        <v>60</v>
      </c>
      <c r="B88" s="5" t="s">
        <v>116</v>
      </c>
      <c r="C88" s="5" t="s">
        <v>141</v>
      </c>
      <c r="D88" s="5" t="s">
        <v>227</v>
      </c>
      <c r="E88" s="5" t="s">
        <v>295</v>
      </c>
      <c r="F88" s="18">
        <v>12.17</v>
      </c>
      <c r="G88" s="18">
        <v>0</v>
      </c>
      <c r="H88" s="18">
        <f>F88*AE88</f>
        <v>0</v>
      </c>
      <c r="I88" s="18">
        <f>J88-H88</f>
        <v>0</v>
      </c>
      <c r="J88" s="18">
        <f>F88*G88</f>
        <v>0</v>
      </c>
      <c r="K88" s="18">
        <v>0</v>
      </c>
      <c r="L88" s="18">
        <f>F88*K88</f>
        <v>0</v>
      </c>
      <c r="M88" s="31" t="s">
        <v>319</v>
      </c>
      <c r="P88" s="36">
        <f>IF(AG88="5",J88,0)</f>
        <v>0</v>
      </c>
      <c r="R88" s="36">
        <f>IF(AG88="1",H88,0)</f>
        <v>0</v>
      </c>
      <c r="S88" s="36">
        <f>IF(AG88="1",I88,0)</f>
        <v>0</v>
      </c>
      <c r="T88" s="36">
        <f>IF(AG88="7",H88,0)</f>
        <v>0</v>
      </c>
      <c r="U88" s="36">
        <f>IF(AG88="7",I88,0)</f>
        <v>0</v>
      </c>
      <c r="V88" s="36">
        <f>IF(AG88="2",H88,0)</f>
        <v>0</v>
      </c>
      <c r="W88" s="36">
        <f>IF(AG88="2",I88,0)</f>
        <v>0</v>
      </c>
      <c r="X88" s="36">
        <f>IF(AG88="0",J88,0)</f>
        <v>0</v>
      </c>
      <c r="Y88" s="27" t="s">
        <v>116</v>
      </c>
      <c r="Z88" s="18">
        <f>IF(AD88=0,J88,0)</f>
        <v>0</v>
      </c>
      <c r="AA88" s="18">
        <f>IF(AD88=15,J88,0)</f>
        <v>0</v>
      </c>
      <c r="AB88" s="18">
        <f>IF(AD88=21,J88,0)</f>
        <v>0</v>
      </c>
      <c r="AD88" s="36">
        <v>15</v>
      </c>
      <c r="AE88" s="36">
        <f>G88*0</f>
        <v>0</v>
      </c>
      <c r="AF88" s="36">
        <f>G88*(1-0)</f>
        <v>0</v>
      </c>
      <c r="AG88" s="31" t="s">
        <v>13</v>
      </c>
      <c r="AM88" s="36">
        <f>F88*AE88</f>
        <v>0</v>
      </c>
      <c r="AN88" s="36">
        <f>F88*AF88</f>
        <v>0</v>
      </c>
      <c r="AO88" s="37" t="s">
        <v>336</v>
      </c>
      <c r="AP88" s="37" t="s">
        <v>359</v>
      </c>
      <c r="AQ88" s="27" t="s">
        <v>368</v>
      </c>
      <c r="AS88" s="36">
        <f>AM88+AN88</f>
        <v>0</v>
      </c>
      <c r="AT88" s="36">
        <f>G88/(100-AU88)*100</f>
        <v>0</v>
      </c>
      <c r="AU88" s="36">
        <v>0</v>
      </c>
      <c r="AV88" s="36">
        <f>L88</f>
        <v>0</v>
      </c>
    </row>
    <row r="89" spans="1:48" ht="12.75">
      <c r="A89" s="5" t="s">
        <v>61</v>
      </c>
      <c r="B89" s="5" t="s">
        <v>116</v>
      </c>
      <c r="C89" s="5" t="s">
        <v>142</v>
      </c>
      <c r="D89" s="5" t="s">
        <v>228</v>
      </c>
      <c r="E89" s="5" t="s">
        <v>295</v>
      </c>
      <c r="F89" s="18">
        <v>7</v>
      </c>
      <c r="G89" s="18">
        <v>0</v>
      </c>
      <c r="H89" s="18">
        <f>F89*AE89</f>
        <v>0</v>
      </c>
      <c r="I89" s="18">
        <f>J89-H89</f>
        <v>0</v>
      </c>
      <c r="J89" s="18">
        <f>F89*G89</f>
        <v>0</v>
      </c>
      <c r="K89" s="18">
        <v>0</v>
      </c>
      <c r="L89" s="18">
        <f>F89*K89</f>
        <v>0</v>
      </c>
      <c r="M89" s="31" t="s">
        <v>319</v>
      </c>
      <c r="P89" s="36">
        <f>IF(AG89="5",J89,0)</f>
        <v>0</v>
      </c>
      <c r="R89" s="36">
        <f>IF(AG89="1",H89,0)</f>
        <v>0</v>
      </c>
      <c r="S89" s="36">
        <f>IF(AG89="1",I89,0)</f>
        <v>0</v>
      </c>
      <c r="T89" s="36">
        <f>IF(AG89="7",H89,0)</f>
        <v>0</v>
      </c>
      <c r="U89" s="36">
        <f>IF(AG89="7",I89,0)</f>
        <v>0</v>
      </c>
      <c r="V89" s="36">
        <f>IF(AG89="2",H89,0)</f>
        <v>0</v>
      </c>
      <c r="W89" s="36">
        <f>IF(AG89="2",I89,0)</f>
        <v>0</v>
      </c>
      <c r="X89" s="36">
        <f>IF(AG89="0",J89,0)</f>
        <v>0</v>
      </c>
      <c r="Y89" s="27" t="s">
        <v>116</v>
      </c>
      <c r="Z89" s="18">
        <f>IF(AD89=0,J89,0)</f>
        <v>0</v>
      </c>
      <c r="AA89" s="18">
        <f>IF(AD89=15,J89,0)</f>
        <v>0</v>
      </c>
      <c r="AB89" s="18">
        <f>IF(AD89=21,J89,0)</f>
        <v>0</v>
      </c>
      <c r="AD89" s="36">
        <v>15</v>
      </c>
      <c r="AE89" s="36">
        <f>G89*0</f>
        <v>0</v>
      </c>
      <c r="AF89" s="36">
        <f>G89*(1-0)</f>
        <v>0</v>
      </c>
      <c r="AG89" s="31" t="s">
        <v>13</v>
      </c>
      <c r="AM89" s="36">
        <f>F89*AE89</f>
        <v>0</v>
      </c>
      <c r="AN89" s="36">
        <f>F89*AF89</f>
        <v>0</v>
      </c>
      <c r="AO89" s="37" t="s">
        <v>336</v>
      </c>
      <c r="AP89" s="37" t="s">
        <v>359</v>
      </c>
      <c r="AQ89" s="27" t="s">
        <v>368</v>
      </c>
      <c r="AS89" s="36">
        <f>AM89+AN89</f>
        <v>0</v>
      </c>
      <c r="AT89" s="36">
        <f>G89/(100-AU89)*100</f>
        <v>0</v>
      </c>
      <c r="AU89" s="36">
        <v>0</v>
      </c>
      <c r="AV89" s="36">
        <f>L89</f>
        <v>0</v>
      </c>
    </row>
    <row r="90" spans="1:48" ht="12.75">
      <c r="A90" s="5" t="s">
        <v>62</v>
      </c>
      <c r="B90" s="5" t="s">
        <v>116</v>
      </c>
      <c r="C90" s="5" t="s">
        <v>143</v>
      </c>
      <c r="D90" s="5" t="s">
        <v>229</v>
      </c>
      <c r="E90" s="5" t="s">
        <v>295</v>
      </c>
      <c r="F90" s="18">
        <v>12.17</v>
      </c>
      <c r="G90" s="18">
        <v>0</v>
      </c>
      <c r="H90" s="18">
        <f>F90*AE90</f>
        <v>0</v>
      </c>
      <c r="I90" s="18">
        <f>J90-H90</f>
        <v>0</v>
      </c>
      <c r="J90" s="18">
        <f>F90*G90</f>
        <v>0</v>
      </c>
      <c r="K90" s="18">
        <v>0.00504</v>
      </c>
      <c r="L90" s="18">
        <f>F90*K90</f>
        <v>0.061336800000000004</v>
      </c>
      <c r="M90" s="31" t="s">
        <v>319</v>
      </c>
      <c r="P90" s="36">
        <f>IF(AG90="5",J90,0)</f>
        <v>0</v>
      </c>
      <c r="R90" s="36">
        <f>IF(AG90="1",H90,0)</f>
        <v>0</v>
      </c>
      <c r="S90" s="36">
        <f>IF(AG90="1",I90,0)</f>
        <v>0</v>
      </c>
      <c r="T90" s="36">
        <f>IF(AG90="7",H90,0)</f>
        <v>0</v>
      </c>
      <c r="U90" s="36">
        <f>IF(AG90="7",I90,0)</f>
        <v>0</v>
      </c>
      <c r="V90" s="36">
        <f>IF(AG90="2",H90,0)</f>
        <v>0</v>
      </c>
      <c r="W90" s="36">
        <f>IF(AG90="2",I90,0)</f>
        <v>0</v>
      </c>
      <c r="X90" s="36">
        <f>IF(AG90="0",J90,0)</f>
        <v>0</v>
      </c>
      <c r="Y90" s="27" t="s">
        <v>116</v>
      </c>
      <c r="Z90" s="18">
        <f>IF(AD90=0,J90,0)</f>
        <v>0</v>
      </c>
      <c r="AA90" s="18">
        <f>IF(AD90=15,J90,0)</f>
        <v>0</v>
      </c>
      <c r="AB90" s="18">
        <f>IF(AD90=21,J90,0)</f>
        <v>0</v>
      </c>
      <c r="AD90" s="36">
        <v>15</v>
      </c>
      <c r="AE90" s="36">
        <f>G90*0.188137472283814</f>
        <v>0</v>
      </c>
      <c r="AF90" s="36">
        <f>G90*(1-0.188137472283814)</f>
        <v>0</v>
      </c>
      <c r="AG90" s="31" t="s">
        <v>13</v>
      </c>
      <c r="AM90" s="36">
        <f>F90*AE90</f>
        <v>0</v>
      </c>
      <c r="AN90" s="36">
        <f>F90*AF90</f>
        <v>0</v>
      </c>
      <c r="AO90" s="37" t="s">
        <v>336</v>
      </c>
      <c r="AP90" s="37" t="s">
        <v>359</v>
      </c>
      <c r="AQ90" s="27" t="s">
        <v>368</v>
      </c>
      <c r="AS90" s="36">
        <f>AM90+AN90</f>
        <v>0</v>
      </c>
      <c r="AT90" s="36">
        <f>G90/(100-AU90)*100</f>
        <v>0</v>
      </c>
      <c r="AU90" s="36">
        <v>0</v>
      </c>
      <c r="AV90" s="36">
        <f>L90</f>
        <v>0.061336800000000004</v>
      </c>
    </row>
    <row r="91" spans="1:48" ht="12.75">
      <c r="A91" s="6" t="s">
        <v>63</v>
      </c>
      <c r="B91" s="6" t="s">
        <v>116</v>
      </c>
      <c r="C91" s="6" t="s">
        <v>144</v>
      </c>
      <c r="D91" s="6" t="s">
        <v>230</v>
      </c>
      <c r="E91" s="6" t="s">
        <v>295</v>
      </c>
      <c r="F91" s="19">
        <v>13.387</v>
      </c>
      <c r="G91" s="19">
        <v>0</v>
      </c>
      <c r="H91" s="19">
        <f>F91*AE91</f>
        <v>0</v>
      </c>
      <c r="I91" s="19">
        <f>J91-H91</f>
        <v>0</v>
      </c>
      <c r="J91" s="19">
        <f>F91*G91</f>
        <v>0</v>
      </c>
      <c r="K91" s="19">
        <v>0.0192</v>
      </c>
      <c r="L91" s="19">
        <f>F91*K91</f>
        <v>0.2570304</v>
      </c>
      <c r="M91" s="32" t="s">
        <v>319</v>
      </c>
      <c r="P91" s="36">
        <f>IF(AG91="5",J91,0)</f>
        <v>0</v>
      </c>
      <c r="R91" s="36">
        <f>IF(AG91="1",H91,0)</f>
        <v>0</v>
      </c>
      <c r="S91" s="36">
        <f>IF(AG91="1",I91,0)</f>
        <v>0</v>
      </c>
      <c r="T91" s="36">
        <f>IF(AG91="7",H91,0)</f>
        <v>0</v>
      </c>
      <c r="U91" s="36">
        <f>IF(AG91="7",I91,0)</f>
        <v>0</v>
      </c>
      <c r="V91" s="36">
        <f>IF(AG91="2",H91,0)</f>
        <v>0</v>
      </c>
      <c r="W91" s="36">
        <f>IF(AG91="2",I91,0)</f>
        <v>0</v>
      </c>
      <c r="X91" s="36">
        <f>IF(AG91="0",J91,0)</f>
        <v>0</v>
      </c>
      <c r="Y91" s="27" t="s">
        <v>116</v>
      </c>
      <c r="Z91" s="19">
        <f>IF(AD91=0,J91,0)</f>
        <v>0</v>
      </c>
      <c r="AA91" s="19">
        <f>IF(AD91=15,J91,0)</f>
        <v>0</v>
      </c>
      <c r="AB91" s="19">
        <f>IF(AD91=21,J91,0)</f>
        <v>0</v>
      </c>
      <c r="AD91" s="36">
        <v>15</v>
      </c>
      <c r="AE91" s="36">
        <f>G91*1</f>
        <v>0</v>
      </c>
      <c r="AF91" s="36">
        <f>G91*(1-1)</f>
        <v>0</v>
      </c>
      <c r="AG91" s="32" t="s">
        <v>13</v>
      </c>
      <c r="AM91" s="36">
        <f>F91*AE91</f>
        <v>0</v>
      </c>
      <c r="AN91" s="36">
        <f>F91*AF91</f>
        <v>0</v>
      </c>
      <c r="AO91" s="37" t="s">
        <v>336</v>
      </c>
      <c r="AP91" s="37" t="s">
        <v>359</v>
      </c>
      <c r="AQ91" s="27" t="s">
        <v>368</v>
      </c>
      <c r="AS91" s="36">
        <f>AM91+AN91</f>
        <v>0</v>
      </c>
      <c r="AT91" s="36">
        <f>G91/(100-AU91)*100</f>
        <v>0</v>
      </c>
      <c r="AU91" s="36">
        <v>0</v>
      </c>
      <c r="AV91" s="36">
        <f>L91</f>
        <v>0.2570304</v>
      </c>
    </row>
    <row r="92" spans="1:37" ht="12.75">
      <c r="A92" s="4"/>
      <c r="B92" s="14" t="s">
        <v>116</v>
      </c>
      <c r="C92" s="14" t="s">
        <v>145</v>
      </c>
      <c r="D92" s="60" t="s">
        <v>231</v>
      </c>
      <c r="E92" s="61"/>
      <c r="F92" s="61"/>
      <c r="G92" s="61"/>
      <c r="H92" s="39">
        <f>SUM(H93:H102)</f>
        <v>0</v>
      </c>
      <c r="I92" s="39">
        <f>SUM(I93:I102)</f>
        <v>0</v>
      </c>
      <c r="J92" s="39">
        <f>H92+I92</f>
        <v>0</v>
      </c>
      <c r="K92" s="27"/>
      <c r="L92" s="39">
        <f>SUM(L93:L102)</f>
        <v>2.525398900000001</v>
      </c>
      <c r="M92" s="27"/>
      <c r="Y92" s="27" t="s">
        <v>116</v>
      </c>
      <c r="AI92" s="39">
        <f>SUM(Z93:Z102)</f>
        <v>0</v>
      </c>
      <c r="AJ92" s="39">
        <f>SUM(AA93:AA102)</f>
        <v>0</v>
      </c>
      <c r="AK92" s="39">
        <f>SUM(AB93:AB102)</f>
        <v>0</v>
      </c>
    </row>
    <row r="93" spans="1:48" ht="12.75">
      <c r="A93" s="5" t="s">
        <v>64</v>
      </c>
      <c r="B93" s="5" t="s">
        <v>116</v>
      </c>
      <c r="C93" s="5" t="s">
        <v>146</v>
      </c>
      <c r="D93" s="5" t="s">
        <v>232</v>
      </c>
      <c r="E93" s="5" t="s">
        <v>295</v>
      </c>
      <c r="F93" s="18">
        <v>30.6</v>
      </c>
      <c r="G93" s="18">
        <v>0</v>
      </c>
      <c r="H93" s="18">
        <f aca="true" t="shared" si="40" ref="H93:H102">F93*AE93</f>
        <v>0</v>
      </c>
      <c r="I93" s="18">
        <f aca="true" t="shared" si="41" ref="I93:I102">J93-H93</f>
        <v>0</v>
      </c>
      <c r="J93" s="18">
        <f aca="true" t="shared" si="42" ref="J93:J102">F93*G93</f>
        <v>0</v>
      </c>
      <c r="K93" s="18">
        <v>0.068</v>
      </c>
      <c r="L93" s="18">
        <f aca="true" t="shared" si="43" ref="L93:L102">F93*K93</f>
        <v>2.0808000000000004</v>
      </c>
      <c r="M93" s="31" t="s">
        <v>319</v>
      </c>
      <c r="P93" s="36">
        <f aca="true" t="shared" si="44" ref="P93:P102">IF(AG93="5",J93,0)</f>
        <v>0</v>
      </c>
      <c r="R93" s="36">
        <f aca="true" t="shared" si="45" ref="R93:R102">IF(AG93="1",H93,0)</f>
        <v>0</v>
      </c>
      <c r="S93" s="36">
        <f aca="true" t="shared" si="46" ref="S93:S102">IF(AG93="1",I93,0)</f>
        <v>0</v>
      </c>
      <c r="T93" s="36">
        <f aca="true" t="shared" si="47" ref="T93:T102">IF(AG93="7",H93,0)</f>
        <v>0</v>
      </c>
      <c r="U93" s="36">
        <f aca="true" t="shared" si="48" ref="U93:U102">IF(AG93="7",I93,0)</f>
        <v>0</v>
      </c>
      <c r="V93" s="36">
        <f aca="true" t="shared" si="49" ref="V93:V102">IF(AG93="2",H93,0)</f>
        <v>0</v>
      </c>
      <c r="W93" s="36">
        <f aca="true" t="shared" si="50" ref="W93:W102">IF(AG93="2",I93,0)</f>
        <v>0</v>
      </c>
      <c r="X93" s="36">
        <f aca="true" t="shared" si="51" ref="X93:X102">IF(AG93="0",J93,0)</f>
        <v>0</v>
      </c>
      <c r="Y93" s="27" t="s">
        <v>116</v>
      </c>
      <c r="Z93" s="18">
        <f aca="true" t="shared" si="52" ref="Z93:Z102">IF(AD93=0,J93,0)</f>
        <v>0</v>
      </c>
      <c r="AA93" s="18">
        <f aca="true" t="shared" si="53" ref="AA93:AA102">IF(AD93=15,J93,0)</f>
        <v>0</v>
      </c>
      <c r="AB93" s="18">
        <f aca="true" t="shared" si="54" ref="AB93:AB102">IF(AD93=21,J93,0)</f>
        <v>0</v>
      </c>
      <c r="AD93" s="36">
        <v>15</v>
      </c>
      <c r="AE93" s="36">
        <f>G93*0</f>
        <v>0</v>
      </c>
      <c r="AF93" s="36">
        <f>G93*(1-0)</f>
        <v>0</v>
      </c>
      <c r="AG93" s="31" t="s">
        <v>13</v>
      </c>
      <c r="AM93" s="36">
        <f aca="true" t="shared" si="55" ref="AM93:AM102">F93*AE93</f>
        <v>0</v>
      </c>
      <c r="AN93" s="36">
        <f aca="true" t="shared" si="56" ref="AN93:AN102">F93*AF93</f>
        <v>0</v>
      </c>
      <c r="AO93" s="37" t="s">
        <v>337</v>
      </c>
      <c r="AP93" s="37" t="s">
        <v>360</v>
      </c>
      <c r="AQ93" s="27" t="s">
        <v>368</v>
      </c>
      <c r="AS93" s="36">
        <f aca="true" t="shared" si="57" ref="AS93:AS102">AM93+AN93</f>
        <v>0</v>
      </c>
      <c r="AT93" s="36">
        <f aca="true" t="shared" si="58" ref="AT93:AT102">G93/(100-AU93)*100</f>
        <v>0</v>
      </c>
      <c r="AU93" s="36">
        <v>0</v>
      </c>
      <c r="AV93" s="36">
        <f aca="true" t="shared" si="59" ref="AV93:AV102">L93</f>
        <v>2.0808000000000004</v>
      </c>
    </row>
    <row r="94" spans="1:48" ht="12.75">
      <c r="A94" s="5" t="s">
        <v>65</v>
      </c>
      <c r="B94" s="5" t="s">
        <v>116</v>
      </c>
      <c r="C94" s="5" t="s">
        <v>147</v>
      </c>
      <c r="D94" s="5" t="s">
        <v>233</v>
      </c>
      <c r="E94" s="5" t="s">
        <v>295</v>
      </c>
      <c r="F94" s="18">
        <v>21.65</v>
      </c>
      <c r="G94" s="18">
        <v>0</v>
      </c>
      <c r="H94" s="18">
        <f t="shared" si="40"/>
        <v>0</v>
      </c>
      <c r="I94" s="18">
        <f t="shared" si="41"/>
        <v>0</v>
      </c>
      <c r="J94" s="18">
        <f t="shared" si="42"/>
        <v>0</v>
      </c>
      <c r="K94" s="18">
        <v>0</v>
      </c>
      <c r="L94" s="18">
        <f t="shared" si="43"/>
        <v>0</v>
      </c>
      <c r="M94" s="31" t="s">
        <v>319</v>
      </c>
      <c r="P94" s="36">
        <f t="shared" si="44"/>
        <v>0</v>
      </c>
      <c r="R94" s="36">
        <f t="shared" si="45"/>
        <v>0</v>
      </c>
      <c r="S94" s="36">
        <f t="shared" si="46"/>
        <v>0</v>
      </c>
      <c r="T94" s="36">
        <f t="shared" si="47"/>
        <v>0</v>
      </c>
      <c r="U94" s="36">
        <f t="shared" si="48"/>
        <v>0</v>
      </c>
      <c r="V94" s="36">
        <f t="shared" si="49"/>
        <v>0</v>
      </c>
      <c r="W94" s="36">
        <f t="shared" si="50"/>
        <v>0</v>
      </c>
      <c r="X94" s="36">
        <f t="shared" si="51"/>
        <v>0</v>
      </c>
      <c r="Y94" s="27" t="s">
        <v>116</v>
      </c>
      <c r="Z94" s="18">
        <f t="shared" si="52"/>
        <v>0</v>
      </c>
      <c r="AA94" s="18">
        <f t="shared" si="53"/>
        <v>0</v>
      </c>
      <c r="AB94" s="18">
        <f t="shared" si="54"/>
        <v>0</v>
      </c>
      <c r="AD94" s="36">
        <v>15</v>
      </c>
      <c r="AE94" s="36">
        <f>G94*0</f>
        <v>0</v>
      </c>
      <c r="AF94" s="36">
        <f>G94*(1-0)</f>
        <v>0</v>
      </c>
      <c r="AG94" s="31" t="s">
        <v>13</v>
      </c>
      <c r="AM94" s="36">
        <f t="shared" si="55"/>
        <v>0</v>
      </c>
      <c r="AN94" s="36">
        <f t="shared" si="56"/>
        <v>0</v>
      </c>
      <c r="AO94" s="37" t="s">
        <v>337</v>
      </c>
      <c r="AP94" s="37" t="s">
        <v>360</v>
      </c>
      <c r="AQ94" s="27" t="s">
        <v>368</v>
      </c>
      <c r="AS94" s="36">
        <f t="shared" si="57"/>
        <v>0</v>
      </c>
      <c r="AT94" s="36">
        <f t="shared" si="58"/>
        <v>0</v>
      </c>
      <c r="AU94" s="36">
        <v>0</v>
      </c>
      <c r="AV94" s="36">
        <f t="shared" si="59"/>
        <v>0</v>
      </c>
    </row>
    <row r="95" spans="1:48" ht="12.75">
      <c r="A95" s="5" t="s">
        <v>66</v>
      </c>
      <c r="B95" s="5" t="s">
        <v>116</v>
      </c>
      <c r="C95" s="5" t="s">
        <v>148</v>
      </c>
      <c r="D95" s="5" t="s">
        <v>234</v>
      </c>
      <c r="E95" s="5" t="s">
        <v>295</v>
      </c>
      <c r="F95" s="18">
        <v>31.09</v>
      </c>
      <c r="G95" s="18">
        <v>0</v>
      </c>
      <c r="H95" s="18">
        <f t="shared" si="40"/>
        <v>0</v>
      </c>
      <c r="I95" s="18">
        <f t="shared" si="41"/>
        <v>0</v>
      </c>
      <c r="J95" s="18">
        <f t="shared" si="42"/>
        <v>0</v>
      </c>
      <c r="K95" s="18">
        <v>0.00021</v>
      </c>
      <c r="L95" s="18">
        <f t="shared" si="43"/>
        <v>0.0065289</v>
      </c>
      <c r="M95" s="31" t="s">
        <v>319</v>
      </c>
      <c r="P95" s="36">
        <f t="shared" si="44"/>
        <v>0</v>
      </c>
      <c r="R95" s="36">
        <f t="shared" si="45"/>
        <v>0</v>
      </c>
      <c r="S95" s="36">
        <f t="shared" si="46"/>
        <v>0</v>
      </c>
      <c r="T95" s="36">
        <f t="shared" si="47"/>
        <v>0</v>
      </c>
      <c r="U95" s="36">
        <f t="shared" si="48"/>
        <v>0</v>
      </c>
      <c r="V95" s="36">
        <f t="shared" si="49"/>
        <v>0</v>
      </c>
      <c r="W95" s="36">
        <f t="shared" si="50"/>
        <v>0</v>
      </c>
      <c r="X95" s="36">
        <f t="shared" si="51"/>
        <v>0</v>
      </c>
      <c r="Y95" s="27" t="s">
        <v>116</v>
      </c>
      <c r="Z95" s="18">
        <f t="shared" si="52"/>
        <v>0</v>
      </c>
      <c r="AA95" s="18">
        <f t="shared" si="53"/>
        <v>0</v>
      </c>
      <c r="AB95" s="18">
        <f t="shared" si="54"/>
        <v>0</v>
      </c>
      <c r="AD95" s="36">
        <v>15</v>
      </c>
      <c r="AE95" s="36">
        <f>G95*0.523530908165861</f>
        <v>0</v>
      </c>
      <c r="AF95" s="36">
        <f>G95*(1-0.523530908165861)</f>
        <v>0</v>
      </c>
      <c r="AG95" s="31" t="s">
        <v>13</v>
      </c>
      <c r="AM95" s="36">
        <f t="shared" si="55"/>
        <v>0</v>
      </c>
      <c r="AN95" s="36">
        <f t="shared" si="56"/>
        <v>0</v>
      </c>
      <c r="AO95" s="37" t="s">
        <v>337</v>
      </c>
      <c r="AP95" s="37" t="s">
        <v>360</v>
      </c>
      <c r="AQ95" s="27" t="s">
        <v>368</v>
      </c>
      <c r="AS95" s="36">
        <f t="shared" si="57"/>
        <v>0</v>
      </c>
      <c r="AT95" s="36">
        <f t="shared" si="58"/>
        <v>0</v>
      </c>
      <c r="AU95" s="36">
        <v>0</v>
      </c>
      <c r="AV95" s="36">
        <f t="shared" si="59"/>
        <v>0.0065289</v>
      </c>
    </row>
    <row r="96" spans="1:48" ht="12.75">
      <c r="A96" s="5" t="s">
        <v>67</v>
      </c>
      <c r="B96" s="5" t="s">
        <v>116</v>
      </c>
      <c r="C96" s="5" t="s">
        <v>168</v>
      </c>
      <c r="D96" s="5" t="s">
        <v>258</v>
      </c>
      <c r="E96" s="5" t="s">
        <v>300</v>
      </c>
      <c r="F96" s="18">
        <v>1</v>
      </c>
      <c r="G96" s="18">
        <v>0</v>
      </c>
      <c r="H96" s="18">
        <f t="shared" si="40"/>
        <v>0</v>
      </c>
      <c r="I96" s="18">
        <f t="shared" si="41"/>
        <v>0</v>
      </c>
      <c r="J96" s="18">
        <f t="shared" si="42"/>
        <v>0</v>
      </c>
      <c r="K96" s="18">
        <v>0</v>
      </c>
      <c r="L96" s="18">
        <f t="shared" si="43"/>
        <v>0</v>
      </c>
      <c r="M96" s="31" t="s">
        <v>319</v>
      </c>
      <c r="P96" s="36">
        <f t="shared" si="44"/>
        <v>0</v>
      </c>
      <c r="R96" s="36">
        <f t="shared" si="45"/>
        <v>0</v>
      </c>
      <c r="S96" s="36">
        <f t="shared" si="46"/>
        <v>0</v>
      </c>
      <c r="T96" s="36">
        <f t="shared" si="47"/>
        <v>0</v>
      </c>
      <c r="U96" s="36">
        <f t="shared" si="48"/>
        <v>0</v>
      </c>
      <c r="V96" s="36">
        <f t="shared" si="49"/>
        <v>0</v>
      </c>
      <c r="W96" s="36">
        <f t="shared" si="50"/>
        <v>0</v>
      </c>
      <c r="X96" s="36">
        <f t="shared" si="51"/>
        <v>0</v>
      </c>
      <c r="Y96" s="27" t="s">
        <v>116</v>
      </c>
      <c r="Z96" s="18">
        <f t="shared" si="52"/>
        <v>0</v>
      </c>
      <c r="AA96" s="18">
        <f t="shared" si="53"/>
        <v>0</v>
      </c>
      <c r="AB96" s="18">
        <f t="shared" si="54"/>
        <v>0</v>
      </c>
      <c r="AD96" s="36">
        <v>15</v>
      </c>
      <c r="AE96" s="36">
        <f>G96*0.0848888888888889</f>
        <v>0</v>
      </c>
      <c r="AF96" s="36">
        <f>G96*(1-0.0848888888888889)</f>
        <v>0</v>
      </c>
      <c r="AG96" s="31" t="s">
        <v>13</v>
      </c>
      <c r="AM96" s="36">
        <f t="shared" si="55"/>
        <v>0</v>
      </c>
      <c r="AN96" s="36">
        <f t="shared" si="56"/>
        <v>0</v>
      </c>
      <c r="AO96" s="37" t="s">
        <v>337</v>
      </c>
      <c r="AP96" s="37" t="s">
        <v>360</v>
      </c>
      <c r="AQ96" s="27" t="s">
        <v>368</v>
      </c>
      <c r="AS96" s="36">
        <f t="shared" si="57"/>
        <v>0</v>
      </c>
      <c r="AT96" s="36">
        <f t="shared" si="58"/>
        <v>0</v>
      </c>
      <c r="AU96" s="36">
        <v>0</v>
      </c>
      <c r="AV96" s="36">
        <f t="shared" si="59"/>
        <v>0</v>
      </c>
    </row>
    <row r="97" spans="1:48" ht="12.75">
      <c r="A97" s="5" t="s">
        <v>68</v>
      </c>
      <c r="B97" s="5" t="s">
        <v>116</v>
      </c>
      <c r="C97" s="5" t="s">
        <v>149</v>
      </c>
      <c r="D97" s="5" t="s">
        <v>235</v>
      </c>
      <c r="E97" s="5" t="s">
        <v>300</v>
      </c>
      <c r="F97" s="18">
        <v>10</v>
      </c>
      <c r="G97" s="18">
        <v>0</v>
      </c>
      <c r="H97" s="18">
        <f t="shared" si="40"/>
        <v>0</v>
      </c>
      <c r="I97" s="18">
        <f t="shared" si="41"/>
        <v>0</v>
      </c>
      <c r="J97" s="18">
        <f t="shared" si="42"/>
        <v>0</v>
      </c>
      <c r="K97" s="18">
        <v>0</v>
      </c>
      <c r="L97" s="18">
        <f t="shared" si="43"/>
        <v>0</v>
      </c>
      <c r="M97" s="31" t="s">
        <v>319</v>
      </c>
      <c r="P97" s="36">
        <f t="shared" si="44"/>
        <v>0</v>
      </c>
      <c r="R97" s="36">
        <f t="shared" si="45"/>
        <v>0</v>
      </c>
      <c r="S97" s="36">
        <f t="shared" si="46"/>
        <v>0</v>
      </c>
      <c r="T97" s="36">
        <f t="shared" si="47"/>
        <v>0</v>
      </c>
      <c r="U97" s="36">
        <f t="shared" si="48"/>
        <v>0</v>
      </c>
      <c r="V97" s="36">
        <f t="shared" si="49"/>
        <v>0</v>
      </c>
      <c r="W97" s="36">
        <f t="shared" si="50"/>
        <v>0</v>
      </c>
      <c r="X97" s="36">
        <f t="shared" si="51"/>
        <v>0</v>
      </c>
      <c r="Y97" s="27" t="s">
        <v>116</v>
      </c>
      <c r="Z97" s="18">
        <f t="shared" si="52"/>
        <v>0</v>
      </c>
      <c r="AA97" s="18">
        <f t="shared" si="53"/>
        <v>0</v>
      </c>
      <c r="AB97" s="18">
        <f t="shared" si="54"/>
        <v>0</v>
      </c>
      <c r="AD97" s="36">
        <v>15</v>
      </c>
      <c r="AE97" s="36">
        <f>G97*0.0262405819693427</f>
        <v>0</v>
      </c>
      <c r="AF97" s="36">
        <f>G97*(1-0.0262405819693427)</f>
        <v>0</v>
      </c>
      <c r="AG97" s="31" t="s">
        <v>13</v>
      </c>
      <c r="AM97" s="36">
        <f t="shared" si="55"/>
        <v>0</v>
      </c>
      <c r="AN97" s="36">
        <f t="shared" si="56"/>
        <v>0</v>
      </c>
      <c r="AO97" s="37" t="s">
        <v>337</v>
      </c>
      <c r="AP97" s="37" t="s">
        <v>360</v>
      </c>
      <c r="AQ97" s="27" t="s">
        <v>368</v>
      </c>
      <c r="AS97" s="36">
        <f t="shared" si="57"/>
        <v>0</v>
      </c>
      <c r="AT97" s="36">
        <f t="shared" si="58"/>
        <v>0</v>
      </c>
      <c r="AU97" s="36">
        <v>0</v>
      </c>
      <c r="AV97" s="36">
        <f t="shared" si="59"/>
        <v>0</v>
      </c>
    </row>
    <row r="98" spans="1:48" ht="12.75">
      <c r="A98" s="5" t="s">
        <v>69</v>
      </c>
      <c r="B98" s="5" t="s">
        <v>116</v>
      </c>
      <c r="C98" s="5" t="s">
        <v>150</v>
      </c>
      <c r="D98" s="5" t="s">
        <v>236</v>
      </c>
      <c r="E98" s="5" t="s">
        <v>295</v>
      </c>
      <c r="F98" s="18">
        <v>30.6</v>
      </c>
      <c r="G98" s="18">
        <v>0</v>
      </c>
      <c r="H98" s="18">
        <f t="shared" si="40"/>
        <v>0</v>
      </c>
      <c r="I98" s="18">
        <f t="shared" si="41"/>
        <v>0</v>
      </c>
      <c r="J98" s="18">
        <f t="shared" si="42"/>
        <v>0</v>
      </c>
      <c r="K98" s="18">
        <v>0</v>
      </c>
      <c r="L98" s="18">
        <f t="shared" si="43"/>
        <v>0</v>
      </c>
      <c r="M98" s="31" t="s">
        <v>319</v>
      </c>
      <c r="P98" s="36">
        <f t="shared" si="44"/>
        <v>0</v>
      </c>
      <c r="R98" s="36">
        <f t="shared" si="45"/>
        <v>0</v>
      </c>
      <c r="S98" s="36">
        <f t="shared" si="46"/>
        <v>0</v>
      </c>
      <c r="T98" s="36">
        <f t="shared" si="47"/>
        <v>0</v>
      </c>
      <c r="U98" s="36">
        <f t="shared" si="48"/>
        <v>0</v>
      </c>
      <c r="V98" s="36">
        <f t="shared" si="49"/>
        <v>0</v>
      </c>
      <c r="W98" s="36">
        <f t="shared" si="50"/>
        <v>0</v>
      </c>
      <c r="X98" s="36">
        <f t="shared" si="51"/>
        <v>0</v>
      </c>
      <c r="Y98" s="27" t="s">
        <v>116</v>
      </c>
      <c r="Z98" s="18">
        <f t="shared" si="52"/>
        <v>0</v>
      </c>
      <c r="AA98" s="18">
        <f t="shared" si="53"/>
        <v>0</v>
      </c>
      <c r="AB98" s="18">
        <f t="shared" si="54"/>
        <v>0</v>
      </c>
      <c r="AD98" s="36">
        <v>15</v>
      </c>
      <c r="AE98" s="36">
        <f>G98*0</f>
        <v>0</v>
      </c>
      <c r="AF98" s="36">
        <f>G98*(1-0)</f>
        <v>0</v>
      </c>
      <c r="AG98" s="31" t="s">
        <v>13</v>
      </c>
      <c r="AM98" s="36">
        <f t="shared" si="55"/>
        <v>0</v>
      </c>
      <c r="AN98" s="36">
        <f t="shared" si="56"/>
        <v>0</v>
      </c>
      <c r="AO98" s="37" t="s">
        <v>337</v>
      </c>
      <c r="AP98" s="37" t="s">
        <v>360</v>
      </c>
      <c r="AQ98" s="27" t="s">
        <v>368</v>
      </c>
      <c r="AS98" s="36">
        <f t="shared" si="57"/>
        <v>0</v>
      </c>
      <c r="AT98" s="36">
        <f t="shared" si="58"/>
        <v>0</v>
      </c>
      <c r="AU98" s="36">
        <v>0</v>
      </c>
      <c r="AV98" s="36">
        <f t="shared" si="59"/>
        <v>0</v>
      </c>
    </row>
    <row r="99" spans="1:48" ht="12.75">
      <c r="A99" s="5" t="s">
        <v>70</v>
      </c>
      <c r="B99" s="5" t="s">
        <v>116</v>
      </c>
      <c r="C99" s="5" t="s">
        <v>169</v>
      </c>
      <c r="D99" s="5" t="s">
        <v>259</v>
      </c>
      <c r="E99" s="5" t="s">
        <v>296</v>
      </c>
      <c r="F99" s="18">
        <v>2.45</v>
      </c>
      <c r="G99" s="18">
        <v>0</v>
      </c>
      <c r="H99" s="18">
        <f t="shared" si="40"/>
        <v>0</v>
      </c>
      <c r="I99" s="18">
        <f t="shared" si="41"/>
        <v>0</v>
      </c>
      <c r="J99" s="18">
        <f t="shared" si="42"/>
        <v>0</v>
      </c>
      <c r="K99" s="18">
        <v>0</v>
      </c>
      <c r="L99" s="18">
        <f t="shared" si="43"/>
        <v>0</v>
      </c>
      <c r="M99" s="31" t="s">
        <v>319</v>
      </c>
      <c r="P99" s="36">
        <f t="shared" si="44"/>
        <v>0</v>
      </c>
      <c r="R99" s="36">
        <f t="shared" si="45"/>
        <v>0</v>
      </c>
      <c r="S99" s="36">
        <f t="shared" si="46"/>
        <v>0</v>
      </c>
      <c r="T99" s="36">
        <f t="shared" si="47"/>
        <v>0</v>
      </c>
      <c r="U99" s="36">
        <f t="shared" si="48"/>
        <v>0</v>
      </c>
      <c r="V99" s="36">
        <f t="shared" si="49"/>
        <v>0</v>
      </c>
      <c r="W99" s="36">
        <f t="shared" si="50"/>
        <v>0</v>
      </c>
      <c r="X99" s="36">
        <f t="shared" si="51"/>
        <v>0</v>
      </c>
      <c r="Y99" s="27" t="s">
        <v>116</v>
      </c>
      <c r="Z99" s="18">
        <f t="shared" si="52"/>
        <v>0</v>
      </c>
      <c r="AA99" s="18">
        <f t="shared" si="53"/>
        <v>0</v>
      </c>
      <c r="AB99" s="18">
        <f t="shared" si="54"/>
        <v>0</v>
      </c>
      <c r="AD99" s="36">
        <v>15</v>
      </c>
      <c r="AE99" s="36">
        <f>G99*0</f>
        <v>0</v>
      </c>
      <c r="AF99" s="36">
        <f>G99*(1-0)</f>
        <v>0</v>
      </c>
      <c r="AG99" s="31" t="s">
        <v>13</v>
      </c>
      <c r="AM99" s="36">
        <f t="shared" si="55"/>
        <v>0</v>
      </c>
      <c r="AN99" s="36">
        <f t="shared" si="56"/>
        <v>0</v>
      </c>
      <c r="AO99" s="37" t="s">
        <v>337</v>
      </c>
      <c r="AP99" s="37" t="s">
        <v>360</v>
      </c>
      <c r="AQ99" s="27" t="s">
        <v>368</v>
      </c>
      <c r="AS99" s="36">
        <f t="shared" si="57"/>
        <v>0</v>
      </c>
      <c r="AT99" s="36">
        <f t="shared" si="58"/>
        <v>0</v>
      </c>
      <c r="AU99" s="36">
        <v>0</v>
      </c>
      <c r="AV99" s="36">
        <f t="shared" si="59"/>
        <v>0</v>
      </c>
    </row>
    <row r="100" spans="1:48" ht="12.75">
      <c r="A100" s="6" t="s">
        <v>71</v>
      </c>
      <c r="B100" s="6" t="s">
        <v>116</v>
      </c>
      <c r="C100" s="6" t="s">
        <v>151</v>
      </c>
      <c r="D100" s="6" t="s">
        <v>237</v>
      </c>
      <c r="E100" s="6" t="s">
        <v>295</v>
      </c>
      <c r="F100" s="19">
        <v>34.2</v>
      </c>
      <c r="G100" s="19">
        <v>0</v>
      </c>
      <c r="H100" s="19">
        <f t="shared" si="40"/>
        <v>0</v>
      </c>
      <c r="I100" s="19">
        <f t="shared" si="41"/>
        <v>0</v>
      </c>
      <c r="J100" s="19">
        <f t="shared" si="42"/>
        <v>0</v>
      </c>
      <c r="K100" s="19">
        <v>0.0126</v>
      </c>
      <c r="L100" s="19">
        <f t="shared" si="43"/>
        <v>0.43092</v>
      </c>
      <c r="M100" s="32" t="s">
        <v>319</v>
      </c>
      <c r="P100" s="36">
        <f t="shared" si="44"/>
        <v>0</v>
      </c>
      <c r="R100" s="36">
        <f t="shared" si="45"/>
        <v>0</v>
      </c>
      <c r="S100" s="36">
        <f t="shared" si="46"/>
        <v>0</v>
      </c>
      <c r="T100" s="36">
        <f t="shared" si="47"/>
        <v>0</v>
      </c>
      <c r="U100" s="36">
        <f t="shared" si="48"/>
        <v>0</v>
      </c>
      <c r="V100" s="36">
        <f t="shared" si="49"/>
        <v>0</v>
      </c>
      <c r="W100" s="36">
        <f t="shared" si="50"/>
        <v>0</v>
      </c>
      <c r="X100" s="36">
        <f t="shared" si="51"/>
        <v>0</v>
      </c>
      <c r="Y100" s="27" t="s">
        <v>116</v>
      </c>
      <c r="Z100" s="19">
        <f t="shared" si="52"/>
        <v>0</v>
      </c>
      <c r="AA100" s="19">
        <f t="shared" si="53"/>
        <v>0</v>
      </c>
      <c r="AB100" s="19">
        <f t="shared" si="54"/>
        <v>0</v>
      </c>
      <c r="AD100" s="36">
        <v>15</v>
      </c>
      <c r="AE100" s="36">
        <f>G100*1</f>
        <v>0</v>
      </c>
      <c r="AF100" s="36">
        <f>G100*(1-1)</f>
        <v>0</v>
      </c>
      <c r="AG100" s="32" t="s">
        <v>13</v>
      </c>
      <c r="AM100" s="36">
        <f t="shared" si="55"/>
        <v>0</v>
      </c>
      <c r="AN100" s="36">
        <f t="shared" si="56"/>
        <v>0</v>
      </c>
      <c r="AO100" s="37" t="s">
        <v>337</v>
      </c>
      <c r="AP100" s="37" t="s">
        <v>360</v>
      </c>
      <c r="AQ100" s="27" t="s">
        <v>368</v>
      </c>
      <c r="AS100" s="36">
        <f t="shared" si="57"/>
        <v>0</v>
      </c>
      <c r="AT100" s="36">
        <f t="shared" si="58"/>
        <v>0</v>
      </c>
      <c r="AU100" s="36">
        <v>0</v>
      </c>
      <c r="AV100" s="36">
        <f t="shared" si="59"/>
        <v>0.43092</v>
      </c>
    </row>
    <row r="101" spans="1:48" ht="12.75">
      <c r="A101" s="5" t="s">
        <v>72</v>
      </c>
      <c r="B101" s="5" t="s">
        <v>116</v>
      </c>
      <c r="C101" s="5" t="s">
        <v>152</v>
      </c>
      <c r="D101" s="5" t="s">
        <v>238</v>
      </c>
      <c r="E101" s="5" t="s">
        <v>296</v>
      </c>
      <c r="F101" s="18">
        <v>32.5</v>
      </c>
      <c r="G101" s="18">
        <v>0</v>
      </c>
      <c r="H101" s="18">
        <f t="shared" si="40"/>
        <v>0</v>
      </c>
      <c r="I101" s="18">
        <f t="shared" si="41"/>
        <v>0</v>
      </c>
      <c r="J101" s="18">
        <f t="shared" si="42"/>
        <v>0</v>
      </c>
      <c r="K101" s="18">
        <v>0</v>
      </c>
      <c r="L101" s="18">
        <f t="shared" si="43"/>
        <v>0</v>
      </c>
      <c r="M101" s="31" t="s">
        <v>319</v>
      </c>
      <c r="P101" s="36">
        <f t="shared" si="44"/>
        <v>0</v>
      </c>
      <c r="R101" s="36">
        <f t="shared" si="45"/>
        <v>0</v>
      </c>
      <c r="S101" s="36">
        <f t="shared" si="46"/>
        <v>0</v>
      </c>
      <c r="T101" s="36">
        <f t="shared" si="47"/>
        <v>0</v>
      </c>
      <c r="U101" s="36">
        <f t="shared" si="48"/>
        <v>0</v>
      </c>
      <c r="V101" s="36">
        <f t="shared" si="49"/>
        <v>0</v>
      </c>
      <c r="W101" s="36">
        <f t="shared" si="50"/>
        <v>0</v>
      </c>
      <c r="X101" s="36">
        <f t="shared" si="51"/>
        <v>0</v>
      </c>
      <c r="Y101" s="27" t="s">
        <v>116</v>
      </c>
      <c r="Z101" s="18">
        <f t="shared" si="52"/>
        <v>0</v>
      </c>
      <c r="AA101" s="18">
        <f t="shared" si="53"/>
        <v>0</v>
      </c>
      <c r="AB101" s="18">
        <f t="shared" si="54"/>
        <v>0</v>
      </c>
      <c r="AD101" s="36">
        <v>15</v>
      </c>
      <c r="AE101" s="36">
        <f>G101*0</f>
        <v>0</v>
      </c>
      <c r="AF101" s="36">
        <f>G101*(1-0)</f>
        <v>0</v>
      </c>
      <c r="AG101" s="31" t="s">
        <v>13</v>
      </c>
      <c r="AM101" s="36">
        <f t="shared" si="55"/>
        <v>0</v>
      </c>
      <c r="AN101" s="36">
        <f t="shared" si="56"/>
        <v>0</v>
      </c>
      <c r="AO101" s="37" t="s">
        <v>337</v>
      </c>
      <c r="AP101" s="37" t="s">
        <v>360</v>
      </c>
      <c r="AQ101" s="27" t="s">
        <v>368</v>
      </c>
      <c r="AS101" s="36">
        <f t="shared" si="57"/>
        <v>0</v>
      </c>
      <c r="AT101" s="36">
        <f t="shared" si="58"/>
        <v>0</v>
      </c>
      <c r="AU101" s="36">
        <v>0</v>
      </c>
      <c r="AV101" s="36">
        <f t="shared" si="59"/>
        <v>0</v>
      </c>
    </row>
    <row r="102" spans="1:48" ht="12.75">
      <c r="A102" s="6" t="s">
        <v>73</v>
      </c>
      <c r="B102" s="6" t="s">
        <v>116</v>
      </c>
      <c r="C102" s="6" t="s">
        <v>153</v>
      </c>
      <c r="D102" s="6" t="s">
        <v>239</v>
      </c>
      <c r="E102" s="6" t="s">
        <v>296</v>
      </c>
      <c r="F102" s="19">
        <v>32.5</v>
      </c>
      <c r="G102" s="19">
        <v>0</v>
      </c>
      <c r="H102" s="19">
        <f t="shared" si="40"/>
        <v>0</v>
      </c>
      <c r="I102" s="19">
        <f t="shared" si="41"/>
        <v>0</v>
      </c>
      <c r="J102" s="19">
        <f t="shared" si="42"/>
        <v>0</v>
      </c>
      <c r="K102" s="19">
        <v>0.00022</v>
      </c>
      <c r="L102" s="19">
        <f t="shared" si="43"/>
        <v>0.00715</v>
      </c>
      <c r="M102" s="32" t="s">
        <v>319</v>
      </c>
      <c r="P102" s="36">
        <f t="shared" si="44"/>
        <v>0</v>
      </c>
      <c r="R102" s="36">
        <f t="shared" si="45"/>
        <v>0</v>
      </c>
      <c r="S102" s="36">
        <f t="shared" si="46"/>
        <v>0</v>
      </c>
      <c r="T102" s="36">
        <f t="shared" si="47"/>
        <v>0</v>
      </c>
      <c r="U102" s="36">
        <f t="shared" si="48"/>
        <v>0</v>
      </c>
      <c r="V102" s="36">
        <f t="shared" si="49"/>
        <v>0</v>
      </c>
      <c r="W102" s="36">
        <f t="shared" si="50"/>
        <v>0</v>
      </c>
      <c r="X102" s="36">
        <f t="shared" si="51"/>
        <v>0</v>
      </c>
      <c r="Y102" s="27" t="s">
        <v>116</v>
      </c>
      <c r="Z102" s="19">
        <f t="shared" si="52"/>
        <v>0</v>
      </c>
      <c r="AA102" s="19">
        <f t="shared" si="53"/>
        <v>0</v>
      </c>
      <c r="AB102" s="19">
        <f t="shared" si="54"/>
        <v>0</v>
      </c>
      <c r="AD102" s="36">
        <v>15</v>
      </c>
      <c r="AE102" s="36">
        <f>G102*1</f>
        <v>0</v>
      </c>
      <c r="AF102" s="36">
        <f>G102*(1-1)</f>
        <v>0</v>
      </c>
      <c r="AG102" s="32" t="s">
        <v>13</v>
      </c>
      <c r="AM102" s="36">
        <f t="shared" si="55"/>
        <v>0</v>
      </c>
      <c r="AN102" s="36">
        <f t="shared" si="56"/>
        <v>0</v>
      </c>
      <c r="AO102" s="37" t="s">
        <v>337</v>
      </c>
      <c r="AP102" s="37" t="s">
        <v>360</v>
      </c>
      <c r="AQ102" s="27" t="s">
        <v>368</v>
      </c>
      <c r="AS102" s="36">
        <f t="shared" si="57"/>
        <v>0</v>
      </c>
      <c r="AT102" s="36">
        <f t="shared" si="58"/>
        <v>0</v>
      </c>
      <c r="AU102" s="36">
        <v>0</v>
      </c>
      <c r="AV102" s="36">
        <f t="shared" si="59"/>
        <v>0.00715</v>
      </c>
    </row>
    <row r="103" spans="1:37" ht="12.75">
      <c r="A103" s="4"/>
      <c r="B103" s="14" t="s">
        <v>116</v>
      </c>
      <c r="C103" s="14" t="s">
        <v>100</v>
      </c>
      <c r="D103" s="60" t="s">
        <v>240</v>
      </c>
      <c r="E103" s="61"/>
      <c r="F103" s="61"/>
      <c r="G103" s="61"/>
      <c r="H103" s="39">
        <f>SUM(H104:H104)</f>
        <v>0</v>
      </c>
      <c r="I103" s="39">
        <f>SUM(I104:I104)</f>
        <v>0</v>
      </c>
      <c r="J103" s="39">
        <f>H103+I103</f>
        <v>0</v>
      </c>
      <c r="K103" s="27"/>
      <c r="L103" s="39">
        <f>SUM(L104:L104)</f>
        <v>0.00242</v>
      </c>
      <c r="M103" s="27"/>
      <c r="Y103" s="27" t="s">
        <v>116</v>
      </c>
      <c r="AI103" s="39">
        <f>SUM(Z104:Z104)</f>
        <v>0</v>
      </c>
      <c r="AJ103" s="39">
        <f>SUM(AA104:AA104)</f>
        <v>0</v>
      </c>
      <c r="AK103" s="39">
        <f>SUM(AB104:AB104)</f>
        <v>0</v>
      </c>
    </row>
    <row r="104" spans="1:48" ht="12.75">
      <c r="A104" s="5" t="s">
        <v>74</v>
      </c>
      <c r="B104" s="5" t="s">
        <v>116</v>
      </c>
      <c r="C104" s="5" t="s">
        <v>154</v>
      </c>
      <c r="D104" s="5" t="s">
        <v>241</v>
      </c>
      <c r="E104" s="5" t="s">
        <v>295</v>
      </c>
      <c r="F104" s="18">
        <v>2</v>
      </c>
      <c r="G104" s="18">
        <v>0</v>
      </c>
      <c r="H104" s="18">
        <f>F104*AE104</f>
        <v>0</v>
      </c>
      <c r="I104" s="18">
        <f>J104-H104</f>
        <v>0</v>
      </c>
      <c r="J104" s="18">
        <f>F104*G104</f>
        <v>0</v>
      </c>
      <c r="K104" s="18">
        <v>0.00121</v>
      </c>
      <c r="L104" s="18">
        <f>F104*K104</f>
        <v>0.00242</v>
      </c>
      <c r="M104" s="31" t="s">
        <v>319</v>
      </c>
      <c r="P104" s="36">
        <f>IF(AG104="5",J104,0)</f>
        <v>0</v>
      </c>
      <c r="R104" s="36">
        <f>IF(AG104="1",H104,0)</f>
        <v>0</v>
      </c>
      <c r="S104" s="36">
        <f>IF(AG104="1",I104,0)</f>
        <v>0</v>
      </c>
      <c r="T104" s="36">
        <f>IF(AG104="7",H104,0)</f>
        <v>0</v>
      </c>
      <c r="U104" s="36">
        <f>IF(AG104="7",I104,0)</f>
        <v>0</v>
      </c>
      <c r="V104" s="36">
        <f>IF(AG104="2",H104,0)</f>
        <v>0</v>
      </c>
      <c r="W104" s="36">
        <f>IF(AG104="2",I104,0)</f>
        <v>0</v>
      </c>
      <c r="X104" s="36">
        <f>IF(AG104="0",J104,0)</f>
        <v>0</v>
      </c>
      <c r="Y104" s="27" t="s">
        <v>116</v>
      </c>
      <c r="Z104" s="18">
        <f>IF(AD104=0,J104,0)</f>
        <v>0</v>
      </c>
      <c r="AA104" s="18">
        <f>IF(AD104=15,J104,0)</f>
        <v>0</v>
      </c>
      <c r="AB104" s="18">
        <f>IF(AD104=21,J104,0)</f>
        <v>0</v>
      </c>
      <c r="AD104" s="36">
        <v>15</v>
      </c>
      <c r="AE104" s="36">
        <f>G104*0.386796785304248</f>
        <v>0</v>
      </c>
      <c r="AF104" s="36">
        <f>G104*(1-0.386796785304248)</f>
        <v>0</v>
      </c>
      <c r="AG104" s="31" t="s">
        <v>7</v>
      </c>
      <c r="AM104" s="36">
        <f>F104*AE104</f>
        <v>0</v>
      </c>
      <c r="AN104" s="36">
        <f>F104*AF104</f>
        <v>0</v>
      </c>
      <c r="AO104" s="37" t="s">
        <v>338</v>
      </c>
      <c r="AP104" s="37" t="s">
        <v>361</v>
      </c>
      <c r="AQ104" s="27" t="s">
        <v>368</v>
      </c>
      <c r="AS104" s="36">
        <f>AM104+AN104</f>
        <v>0</v>
      </c>
      <c r="AT104" s="36">
        <f>G104/(100-AU104)*100</f>
        <v>0</v>
      </c>
      <c r="AU104" s="36">
        <v>0</v>
      </c>
      <c r="AV104" s="36">
        <f>L104</f>
        <v>0.00242</v>
      </c>
    </row>
    <row r="105" spans="1:37" ht="12.75">
      <c r="A105" s="4"/>
      <c r="B105" s="14" t="s">
        <v>116</v>
      </c>
      <c r="C105" s="14" t="s">
        <v>102</v>
      </c>
      <c r="D105" s="60" t="s">
        <v>242</v>
      </c>
      <c r="E105" s="61"/>
      <c r="F105" s="61"/>
      <c r="G105" s="61"/>
      <c r="H105" s="39">
        <f>SUM(H106:H108)</f>
        <v>0</v>
      </c>
      <c r="I105" s="39">
        <f>SUM(I106:I108)</f>
        <v>0</v>
      </c>
      <c r="J105" s="39">
        <f>H105+I105</f>
        <v>0</v>
      </c>
      <c r="K105" s="27"/>
      <c r="L105" s="39">
        <f>SUM(L106:L108)</f>
        <v>0.7186</v>
      </c>
      <c r="M105" s="27"/>
      <c r="Y105" s="27" t="s">
        <v>116</v>
      </c>
      <c r="AI105" s="39">
        <f>SUM(Z106:Z108)</f>
        <v>0</v>
      </c>
      <c r="AJ105" s="39">
        <f>SUM(AA106:AA108)</f>
        <v>0</v>
      </c>
      <c r="AK105" s="39">
        <f>SUM(AB106:AB108)</f>
        <v>0</v>
      </c>
    </row>
    <row r="106" spans="1:48" ht="12.75">
      <c r="A106" s="5" t="s">
        <v>75</v>
      </c>
      <c r="B106" s="5" t="s">
        <v>116</v>
      </c>
      <c r="C106" s="5" t="s">
        <v>155</v>
      </c>
      <c r="D106" s="5" t="s">
        <v>243</v>
      </c>
      <c r="E106" s="5" t="s">
        <v>295</v>
      </c>
      <c r="F106" s="18">
        <v>12.17</v>
      </c>
      <c r="G106" s="18">
        <v>0</v>
      </c>
      <c r="H106" s="18">
        <f>F106*AE106</f>
        <v>0</v>
      </c>
      <c r="I106" s="18">
        <f>J106-H106</f>
        <v>0</v>
      </c>
      <c r="J106" s="18">
        <f>F106*G106</f>
        <v>0</v>
      </c>
      <c r="K106" s="18">
        <v>0.02</v>
      </c>
      <c r="L106" s="18">
        <f>F106*K106</f>
        <v>0.2434</v>
      </c>
      <c r="M106" s="31" t="s">
        <v>319</v>
      </c>
      <c r="P106" s="36">
        <f>IF(AG106="5",J106,0)</f>
        <v>0</v>
      </c>
      <c r="R106" s="36">
        <f>IF(AG106="1",H106,0)</f>
        <v>0</v>
      </c>
      <c r="S106" s="36">
        <f>IF(AG106="1",I106,0)</f>
        <v>0</v>
      </c>
      <c r="T106" s="36">
        <f>IF(AG106="7",H106,0)</f>
        <v>0</v>
      </c>
      <c r="U106" s="36">
        <f>IF(AG106="7",I106,0)</f>
        <v>0</v>
      </c>
      <c r="V106" s="36">
        <f>IF(AG106="2",H106,0)</f>
        <v>0</v>
      </c>
      <c r="W106" s="36">
        <f>IF(AG106="2",I106,0)</f>
        <v>0</v>
      </c>
      <c r="X106" s="36">
        <f>IF(AG106="0",J106,0)</f>
        <v>0</v>
      </c>
      <c r="Y106" s="27" t="s">
        <v>116</v>
      </c>
      <c r="Z106" s="18">
        <f>IF(AD106=0,J106,0)</f>
        <v>0</v>
      </c>
      <c r="AA106" s="18">
        <f>IF(AD106=15,J106,0)</f>
        <v>0</v>
      </c>
      <c r="AB106" s="18">
        <f>IF(AD106=21,J106,0)</f>
        <v>0</v>
      </c>
      <c r="AD106" s="36">
        <v>15</v>
      </c>
      <c r="AE106" s="36">
        <f>G106*0</f>
        <v>0</v>
      </c>
      <c r="AF106" s="36">
        <f>G106*(1-0)</f>
        <v>0</v>
      </c>
      <c r="AG106" s="31" t="s">
        <v>7</v>
      </c>
      <c r="AM106" s="36">
        <f>F106*AE106</f>
        <v>0</v>
      </c>
      <c r="AN106" s="36">
        <f>F106*AF106</f>
        <v>0</v>
      </c>
      <c r="AO106" s="37" t="s">
        <v>339</v>
      </c>
      <c r="AP106" s="37" t="s">
        <v>361</v>
      </c>
      <c r="AQ106" s="27" t="s">
        <v>368</v>
      </c>
      <c r="AS106" s="36">
        <f>AM106+AN106</f>
        <v>0</v>
      </c>
      <c r="AT106" s="36">
        <f>G106/(100-AU106)*100</f>
        <v>0</v>
      </c>
      <c r="AU106" s="36">
        <v>0</v>
      </c>
      <c r="AV106" s="36">
        <f>L106</f>
        <v>0.2434</v>
      </c>
    </row>
    <row r="107" spans="1:48" ht="12.75">
      <c r="A107" s="5" t="s">
        <v>76</v>
      </c>
      <c r="B107" s="5" t="s">
        <v>116</v>
      </c>
      <c r="C107" s="5" t="s">
        <v>157</v>
      </c>
      <c r="D107" s="5" t="s">
        <v>245</v>
      </c>
      <c r="E107" s="5" t="s">
        <v>297</v>
      </c>
      <c r="F107" s="18">
        <v>0.216</v>
      </c>
      <c r="G107" s="18">
        <v>0</v>
      </c>
      <c r="H107" s="18">
        <f>F107*AE107</f>
        <v>0</v>
      </c>
      <c r="I107" s="18">
        <f>J107-H107</f>
        <v>0</v>
      </c>
      <c r="J107" s="18">
        <f>F107*G107</f>
        <v>0</v>
      </c>
      <c r="K107" s="18">
        <v>2.2</v>
      </c>
      <c r="L107" s="18">
        <f>F107*K107</f>
        <v>0.4752</v>
      </c>
      <c r="M107" s="31" t="s">
        <v>319</v>
      </c>
      <c r="P107" s="36">
        <f>IF(AG107="5",J107,0)</f>
        <v>0</v>
      </c>
      <c r="R107" s="36">
        <f>IF(AG107="1",H107,0)</f>
        <v>0</v>
      </c>
      <c r="S107" s="36">
        <f>IF(AG107="1",I107,0)</f>
        <v>0</v>
      </c>
      <c r="T107" s="36">
        <f>IF(AG107="7",H107,0)</f>
        <v>0</v>
      </c>
      <c r="U107" s="36">
        <f>IF(AG107="7",I107,0)</f>
        <v>0</v>
      </c>
      <c r="V107" s="36">
        <f>IF(AG107="2",H107,0)</f>
        <v>0</v>
      </c>
      <c r="W107" s="36">
        <f>IF(AG107="2",I107,0)</f>
        <v>0</v>
      </c>
      <c r="X107" s="36">
        <f>IF(AG107="0",J107,0)</f>
        <v>0</v>
      </c>
      <c r="Y107" s="27" t="s">
        <v>116</v>
      </c>
      <c r="Z107" s="18">
        <f>IF(AD107=0,J107,0)</f>
        <v>0</v>
      </c>
      <c r="AA107" s="18">
        <f>IF(AD107=15,J107,0)</f>
        <v>0</v>
      </c>
      <c r="AB107" s="18">
        <f>IF(AD107=21,J107,0)</f>
        <v>0</v>
      </c>
      <c r="AD107" s="36">
        <v>15</v>
      </c>
      <c r="AE107" s="36">
        <f>G107*0</f>
        <v>0</v>
      </c>
      <c r="AF107" s="36">
        <f>G107*(1-0)</f>
        <v>0</v>
      </c>
      <c r="AG107" s="31" t="s">
        <v>7</v>
      </c>
      <c r="AM107" s="36">
        <f>F107*AE107</f>
        <v>0</v>
      </c>
      <c r="AN107" s="36">
        <f>F107*AF107</f>
        <v>0</v>
      </c>
      <c r="AO107" s="37" t="s">
        <v>339</v>
      </c>
      <c r="AP107" s="37" t="s">
        <v>361</v>
      </c>
      <c r="AQ107" s="27" t="s">
        <v>368</v>
      </c>
      <c r="AS107" s="36">
        <f>AM107+AN107</f>
        <v>0</v>
      </c>
      <c r="AT107" s="36">
        <f>G107/(100-AU107)*100</f>
        <v>0</v>
      </c>
      <c r="AU107" s="36">
        <v>0</v>
      </c>
      <c r="AV107" s="36">
        <f>L107</f>
        <v>0.4752</v>
      </c>
    </row>
    <row r="108" spans="1:48" ht="12.75">
      <c r="A108" s="5" t="s">
        <v>77</v>
      </c>
      <c r="B108" s="5" t="s">
        <v>116</v>
      </c>
      <c r="C108" s="5" t="s">
        <v>158</v>
      </c>
      <c r="D108" s="5" t="s">
        <v>246</v>
      </c>
      <c r="E108" s="5" t="s">
        <v>300</v>
      </c>
      <c r="F108" s="18">
        <v>5</v>
      </c>
      <c r="G108" s="18">
        <v>0</v>
      </c>
      <c r="H108" s="18">
        <f>F108*AE108</f>
        <v>0</v>
      </c>
      <c r="I108" s="18">
        <f>J108-H108</f>
        <v>0</v>
      </c>
      <c r="J108" s="18">
        <f>F108*G108</f>
        <v>0</v>
      </c>
      <c r="K108" s="18">
        <v>0</v>
      </c>
      <c r="L108" s="18">
        <f>F108*K108</f>
        <v>0</v>
      </c>
      <c r="M108" s="31" t="s">
        <v>319</v>
      </c>
      <c r="P108" s="36">
        <f>IF(AG108="5",J108,0)</f>
        <v>0</v>
      </c>
      <c r="R108" s="36">
        <f>IF(AG108="1",H108,0)</f>
        <v>0</v>
      </c>
      <c r="S108" s="36">
        <f>IF(AG108="1",I108,0)</f>
        <v>0</v>
      </c>
      <c r="T108" s="36">
        <f>IF(AG108="7",H108,0)</f>
        <v>0</v>
      </c>
      <c r="U108" s="36">
        <f>IF(AG108="7",I108,0)</f>
        <v>0</v>
      </c>
      <c r="V108" s="36">
        <f>IF(AG108="2",H108,0)</f>
        <v>0</v>
      </c>
      <c r="W108" s="36">
        <f>IF(AG108="2",I108,0)</f>
        <v>0</v>
      </c>
      <c r="X108" s="36">
        <f>IF(AG108="0",J108,0)</f>
        <v>0</v>
      </c>
      <c r="Y108" s="27" t="s">
        <v>116</v>
      </c>
      <c r="Z108" s="18">
        <f>IF(AD108=0,J108,0)</f>
        <v>0</v>
      </c>
      <c r="AA108" s="18">
        <f>IF(AD108=15,J108,0)</f>
        <v>0</v>
      </c>
      <c r="AB108" s="18">
        <f>IF(AD108=21,J108,0)</f>
        <v>0</v>
      </c>
      <c r="AD108" s="36">
        <v>15</v>
      </c>
      <c r="AE108" s="36">
        <f>G108*0</f>
        <v>0</v>
      </c>
      <c r="AF108" s="36">
        <f>G108*(1-0)</f>
        <v>0</v>
      </c>
      <c r="AG108" s="31" t="s">
        <v>7</v>
      </c>
      <c r="AM108" s="36">
        <f>F108*AE108</f>
        <v>0</v>
      </c>
      <c r="AN108" s="36">
        <f>F108*AF108</f>
        <v>0</v>
      </c>
      <c r="AO108" s="37" t="s">
        <v>339</v>
      </c>
      <c r="AP108" s="37" t="s">
        <v>361</v>
      </c>
      <c r="AQ108" s="27" t="s">
        <v>368</v>
      </c>
      <c r="AS108" s="36">
        <f>AM108+AN108</f>
        <v>0</v>
      </c>
      <c r="AT108" s="36">
        <f>G108/(100-AU108)*100</f>
        <v>0</v>
      </c>
      <c r="AU108" s="36">
        <v>0</v>
      </c>
      <c r="AV108" s="36">
        <f>L108</f>
        <v>0</v>
      </c>
    </row>
    <row r="109" spans="1:37" ht="12.75">
      <c r="A109" s="4"/>
      <c r="B109" s="14" t="s">
        <v>116</v>
      </c>
      <c r="C109" s="14" t="s">
        <v>103</v>
      </c>
      <c r="D109" s="60" t="s">
        <v>247</v>
      </c>
      <c r="E109" s="61"/>
      <c r="F109" s="61"/>
      <c r="G109" s="61"/>
      <c r="H109" s="39">
        <f>SUM(H110:H111)</f>
        <v>0</v>
      </c>
      <c r="I109" s="39">
        <f>SUM(I110:I111)</f>
        <v>0</v>
      </c>
      <c r="J109" s="39">
        <f>H109+I109</f>
        <v>0</v>
      </c>
      <c r="K109" s="27"/>
      <c r="L109" s="39">
        <f>SUM(L110:L111)</f>
        <v>0.01949</v>
      </c>
      <c r="M109" s="27"/>
      <c r="Y109" s="27" t="s">
        <v>116</v>
      </c>
      <c r="AI109" s="39">
        <f>SUM(Z110:Z111)</f>
        <v>0</v>
      </c>
      <c r="AJ109" s="39">
        <f>SUM(AA110:AA111)</f>
        <v>0</v>
      </c>
      <c r="AK109" s="39">
        <f>SUM(AB110:AB111)</f>
        <v>0</v>
      </c>
    </row>
    <row r="110" spans="1:48" ht="12.75">
      <c r="A110" s="5" t="s">
        <v>78</v>
      </c>
      <c r="B110" s="5" t="s">
        <v>116</v>
      </c>
      <c r="C110" s="5" t="s">
        <v>159</v>
      </c>
      <c r="D110" s="5" t="s">
        <v>248</v>
      </c>
      <c r="E110" s="5" t="s">
        <v>295</v>
      </c>
      <c r="F110" s="18">
        <v>27.47</v>
      </c>
      <c r="G110" s="18">
        <v>0</v>
      </c>
      <c r="H110" s="18">
        <f>F110*AE110</f>
        <v>0</v>
      </c>
      <c r="I110" s="18">
        <f>J110-H110</f>
        <v>0</v>
      </c>
      <c r="J110" s="18">
        <f>F110*G110</f>
        <v>0</v>
      </c>
      <c r="K110" s="18">
        <v>0</v>
      </c>
      <c r="L110" s="18">
        <f>F110*K110</f>
        <v>0</v>
      </c>
      <c r="M110" s="31" t="s">
        <v>319</v>
      </c>
      <c r="P110" s="36">
        <f>IF(AG110="5",J110,0)</f>
        <v>0</v>
      </c>
      <c r="R110" s="36">
        <f>IF(AG110="1",H110,0)</f>
        <v>0</v>
      </c>
      <c r="S110" s="36">
        <f>IF(AG110="1",I110,0)</f>
        <v>0</v>
      </c>
      <c r="T110" s="36">
        <f>IF(AG110="7",H110,0)</f>
        <v>0</v>
      </c>
      <c r="U110" s="36">
        <f>IF(AG110="7",I110,0)</f>
        <v>0</v>
      </c>
      <c r="V110" s="36">
        <f>IF(AG110="2",H110,0)</f>
        <v>0</v>
      </c>
      <c r="W110" s="36">
        <f>IF(AG110="2",I110,0)</f>
        <v>0</v>
      </c>
      <c r="X110" s="36">
        <f>IF(AG110="0",J110,0)</f>
        <v>0</v>
      </c>
      <c r="Y110" s="27" t="s">
        <v>116</v>
      </c>
      <c r="Z110" s="18">
        <f>IF(AD110=0,J110,0)</f>
        <v>0</v>
      </c>
      <c r="AA110" s="18">
        <f>IF(AD110=15,J110,0)</f>
        <v>0</v>
      </c>
      <c r="AB110" s="18">
        <f>IF(AD110=21,J110,0)</f>
        <v>0</v>
      </c>
      <c r="AD110" s="36">
        <v>15</v>
      </c>
      <c r="AE110" s="36">
        <f>G110*0.00358137684042976</f>
        <v>0</v>
      </c>
      <c r="AF110" s="36">
        <f>G110*(1-0.00358137684042976)</f>
        <v>0</v>
      </c>
      <c r="AG110" s="31" t="s">
        <v>7</v>
      </c>
      <c r="AM110" s="36">
        <f>F110*AE110</f>
        <v>0</v>
      </c>
      <c r="AN110" s="36">
        <f>F110*AF110</f>
        <v>0</v>
      </c>
      <c r="AO110" s="37" t="s">
        <v>340</v>
      </c>
      <c r="AP110" s="37" t="s">
        <v>361</v>
      </c>
      <c r="AQ110" s="27" t="s">
        <v>368</v>
      </c>
      <c r="AS110" s="36">
        <f>AM110+AN110</f>
        <v>0</v>
      </c>
      <c r="AT110" s="36">
        <f>G110/(100-AU110)*100</f>
        <v>0</v>
      </c>
      <c r="AU110" s="36">
        <v>0</v>
      </c>
      <c r="AV110" s="36">
        <f>L110</f>
        <v>0</v>
      </c>
    </row>
    <row r="111" spans="1:48" ht="12.75">
      <c r="A111" s="5" t="s">
        <v>79</v>
      </c>
      <c r="B111" s="5" t="s">
        <v>116</v>
      </c>
      <c r="C111" s="5" t="s">
        <v>160</v>
      </c>
      <c r="D111" s="5" t="s">
        <v>249</v>
      </c>
      <c r="E111" s="5" t="s">
        <v>296</v>
      </c>
      <c r="F111" s="18">
        <v>1</v>
      </c>
      <c r="G111" s="18">
        <v>0</v>
      </c>
      <c r="H111" s="18">
        <f>F111*AE111</f>
        <v>0</v>
      </c>
      <c r="I111" s="18">
        <f>J111-H111</f>
        <v>0</v>
      </c>
      <c r="J111" s="18">
        <f>F111*G111</f>
        <v>0</v>
      </c>
      <c r="K111" s="18">
        <v>0.01949</v>
      </c>
      <c r="L111" s="18">
        <f>F111*K111</f>
        <v>0.01949</v>
      </c>
      <c r="M111" s="31" t="s">
        <v>319</v>
      </c>
      <c r="P111" s="36">
        <f>IF(AG111="5",J111,0)</f>
        <v>0</v>
      </c>
      <c r="R111" s="36">
        <f>IF(AG111="1",H111,0)</f>
        <v>0</v>
      </c>
      <c r="S111" s="36">
        <f>IF(AG111="1",I111,0)</f>
        <v>0</v>
      </c>
      <c r="T111" s="36">
        <f>IF(AG111="7",H111,0)</f>
        <v>0</v>
      </c>
      <c r="U111" s="36">
        <f>IF(AG111="7",I111,0)</f>
        <v>0</v>
      </c>
      <c r="V111" s="36">
        <f>IF(AG111="2",H111,0)</f>
        <v>0</v>
      </c>
      <c r="W111" s="36">
        <f>IF(AG111="2",I111,0)</f>
        <v>0</v>
      </c>
      <c r="X111" s="36">
        <f>IF(AG111="0",J111,0)</f>
        <v>0</v>
      </c>
      <c r="Y111" s="27" t="s">
        <v>116</v>
      </c>
      <c r="Z111" s="18">
        <f>IF(AD111=0,J111,0)</f>
        <v>0</v>
      </c>
      <c r="AA111" s="18">
        <f>IF(AD111=15,J111,0)</f>
        <v>0</v>
      </c>
      <c r="AB111" s="18">
        <f>IF(AD111=21,J111,0)</f>
        <v>0</v>
      </c>
      <c r="AD111" s="36">
        <v>15</v>
      </c>
      <c r="AE111" s="36">
        <f>G111*0.109859154929577</f>
        <v>0</v>
      </c>
      <c r="AF111" s="36">
        <f>G111*(1-0.109859154929577)</f>
        <v>0</v>
      </c>
      <c r="AG111" s="31" t="s">
        <v>7</v>
      </c>
      <c r="AM111" s="36">
        <f>F111*AE111</f>
        <v>0</v>
      </c>
      <c r="AN111" s="36">
        <f>F111*AF111</f>
        <v>0</v>
      </c>
      <c r="AO111" s="37" t="s">
        <v>340</v>
      </c>
      <c r="AP111" s="37" t="s">
        <v>361</v>
      </c>
      <c r="AQ111" s="27" t="s">
        <v>368</v>
      </c>
      <c r="AS111" s="36">
        <f>AM111+AN111</f>
        <v>0</v>
      </c>
      <c r="AT111" s="36">
        <f>G111/(100-AU111)*100</f>
        <v>0</v>
      </c>
      <c r="AU111" s="36">
        <v>0</v>
      </c>
      <c r="AV111" s="36">
        <f>L111</f>
        <v>0.01949</v>
      </c>
    </row>
    <row r="112" spans="1:37" ht="12.75">
      <c r="A112" s="4"/>
      <c r="B112" s="14" t="s">
        <v>116</v>
      </c>
      <c r="C112" s="14" t="s">
        <v>161</v>
      </c>
      <c r="D112" s="60" t="s">
        <v>250</v>
      </c>
      <c r="E112" s="61"/>
      <c r="F112" s="61"/>
      <c r="G112" s="61"/>
      <c r="H112" s="39">
        <f>SUM(H113:H113)</f>
        <v>0</v>
      </c>
      <c r="I112" s="39">
        <f>SUM(I113:I113)</f>
        <v>0</v>
      </c>
      <c r="J112" s="39">
        <f>H112+I112</f>
        <v>0</v>
      </c>
      <c r="K112" s="27"/>
      <c r="L112" s="39">
        <f>SUM(L113:L113)</f>
        <v>0</v>
      </c>
      <c r="M112" s="27"/>
      <c r="Y112" s="27" t="s">
        <v>116</v>
      </c>
      <c r="AI112" s="39">
        <f>SUM(Z113:Z113)</f>
        <v>0</v>
      </c>
      <c r="AJ112" s="39">
        <f>SUM(AA113:AA113)</f>
        <v>0</v>
      </c>
      <c r="AK112" s="39">
        <f>SUM(AB113:AB113)</f>
        <v>0</v>
      </c>
    </row>
    <row r="113" spans="1:48" ht="12.75">
      <c r="A113" s="5" t="s">
        <v>80</v>
      </c>
      <c r="B113" s="5" t="s">
        <v>116</v>
      </c>
      <c r="C113" s="5" t="s">
        <v>162</v>
      </c>
      <c r="D113" s="5" t="s">
        <v>251</v>
      </c>
      <c r="E113" s="5" t="s">
        <v>301</v>
      </c>
      <c r="F113" s="18">
        <v>1.8013</v>
      </c>
      <c r="G113" s="18">
        <v>0</v>
      </c>
      <c r="H113" s="18">
        <f>F113*AE113</f>
        <v>0</v>
      </c>
      <c r="I113" s="18">
        <f>J113-H113</f>
        <v>0</v>
      </c>
      <c r="J113" s="18">
        <f>F113*G113</f>
        <v>0</v>
      </c>
      <c r="K113" s="18">
        <v>0</v>
      </c>
      <c r="L113" s="18">
        <f>F113*K113</f>
        <v>0</v>
      </c>
      <c r="M113" s="31" t="s">
        <v>319</v>
      </c>
      <c r="P113" s="36">
        <f>IF(AG113="5",J113,0)</f>
        <v>0</v>
      </c>
      <c r="R113" s="36">
        <f>IF(AG113="1",H113,0)</f>
        <v>0</v>
      </c>
      <c r="S113" s="36">
        <f>IF(AG113="1",I113,0)</f>
        <v>0</v>
      </c>
      <c r="T113" s="36">
        <f>IF(AG113="7",H113,0)</f>
        <v>0</v>
      </c>
      <c r="U113" s="36">
        <f>IF(AG113="7",I113,0)</f>
        <v>0</v>
      </c>
      <c r="V113" s="36">
        <f>IF(AG113="2",H113,0)</f>
        <v>0</v>
      </c>
      <c r="W113" s="36">
        <f>IF(AG113="2",I113,0)</f>
        <v>0</v>
      </c>
      <c r="X113" s="36">
        <f>IF(AG113="0",J113,0)</f>
        <v>0</v>
      </c>
      <c r="Y113" s="27" t="s">
        <v>116</v>
      </c>
      <c r="Z113" s="18">
        <f>IF(AD113=0,J113,0)</f>
        <v>0</v>
      </c>
      <c r="AA113" s="18">
        <f>IF(AD113=15,J113,0)</f>
        <v>0</v>
      </c>
      <c r="AB113" s="18">
        <f>IF(AD113=21,J113,0)</f>
        <v>0</v>
      </c>
      <c r="AD113" s="36">
        <v>15</v>
      </c>
      <c r="AE113" s="36">
        <f>G113*0</f>
        <v>0</v>
      </c>
      <c r="AF113" s="36">
        <f>G113*(1-0)</f>
        <v>0</v>
      </c>
      <c r="AG113" s="31" t="s">
        <v>11</v>
      </c>
      <c r="AM113" s="36">
        <f>F113*AE113</f>
        <v>0</v>
      </c>
      <c r="AN113" s="36">
        <f>F113*AF113</f>
        <v>0</v>
      </c>
      <c r="AO113" s="37" t="s">
        <v>341</v>
      </c>
      <c r="AP113" s="37" t="s">
        <v>361</v>
      </c>
      <c r="AQ113" s="27" t="s">
        <v>368</v>
      </c>
      <c r="AS113" s="36">
        <f>AM113+AN113</f>
        <v>0</v>
      </c>
      <c r="AT113" s="36">
        <f>G113/(100-AU113)*100</f>
        <v>0</v>
      </c>
      <c r="AU113" s="36">
        <v>0</v>
      </c>
      <c r="AV113" s="36">
        <f>L113</f>
        <v>0</v>
      </c>
    </row>
    <row r="114" spans="1:37" ht="12.75">
      <c r="A114" s="4"/>
      <c r="B114" s="14" t="s">
        <v>116</v>
      </c>
      <c r="C114" s="14" t="s">
        <v>163</v>
      </c>
      <c r="D114" s="60" t="s">
        <v>252</v>
      </c>
      <c r="E114" s="61"/>
      <c r="F114" s="61"/>
      <c r="G114" s="61"/>
      <c r="H114" s="39">
        <f>SUM(H115:H117)</f>
        <v>0</v>
      </c>
      <c r="I114" s="39">
        <f>SUM(I115:I117)</f>
        <v>0</v>
      </c>
      <c r="J114" s="39">
        <f>H114+I114</f>
        <v>0</v>
      </c>
      <c r="K114" s="27"/>
      <c r="L114" s="39">
        <f>SUM(L115:L117)</f>
        <v>0</v>
      </c>
      <c r="M114" s="27"/>
      <c r="Y114" s="27" t="s">
        <v>116</v>
      </c>
      <c r="AI114" s="39">
        <f>SUM(Z115:Z117)</f>
        <v>0</v>
      </c>
      <c r="AJ114" s="39">
        <f>SUM(AA115:AA117)</f>
        <v>0</v>
      </c>
      <c r="AK114" s="39">
        <f>SUM(AB115:AB117)</f>
        <v>0</v>
      </c>
    </row>
    <row r="115" spans="1:48" ht="12.75">
      <c r="A115" s="5" t="s">
        <v>81</v>
      </c>
      <c r="B115" s="5" t="s">
        <v>116</v>
      </c>
      <c r="C115" s="5" t="s">
        <v>164</v>
      </c>
      <c r="D115" s="5" t="s">
        <v>253</v>
      </c>
      <c r="E115" s="5" t="s">
        <v>301</v>
      </c>
      <c r="F115" s="18">
        <v>2.8189</v>
      </c>
      <c r="G115" s="18">
        <v>0</v>
      </c>
      <c r="H115" s="18">
        <f>F115*AE115</f>
        <v>0</v>
      </c>
      <c r="I115" s="18">
        <f>J115-H115</f>
        <v>0</v>
      </c>
      <c r="J115" s="18">
        <f>F115*G115</f>
        <v>0</v>
      </c>
      <c r="K115" s="18">
        <v>0</v>
      </c>
      <c r="L115" s="18">
        <f>F115*K115</f>
        <v>0</v>
      </c>
      <c r="M115" s="31" t="s">
        <v>319</v>
      </c>
      <c r="P115" s="36">
        <f>IF(AG115="5",J115,0)</f>
        <v>0</v>
      </c>
      <c r="R115" s="36">
        <f>IF(AG115="1",H115,0)</f>
        <v>0</v>
      </c>
      <c r="S115" s="36">
        <f>IF(AG115="1",I115,0)</f>
        <v>0</v>
      </c>
      <c r="T115" s="36">
        <f>IF(AG115="7",H115,0)</f>
        <v>0</v>
      </c>
      <c r="U115" s="36">
        <f>IF(AG115="7",I115,0)</f>
        <v>0</v>
      </c>
      <c r="V115" s="36">
        <f>IF(AG115="2",H115,0)</f>
        <v>0</v>
      </c>
      <c r="W115" s="36">
        <f>IF(AG115="2",I115,0)</f>
        <v>0</v>
      </c>
      <c r="X115" s="36">
        <f>IF(AG115="0",J115,0)</f>
        <v>0</v>
      </c>
      <c r="Y115" s="27" t="s">
        <v>116</v>
      </c>
      <c r="Z115" s="18">
        <f>IF(AD115=0,J115,0)</f>
        <v>0</v>
      </c>
      <c r="AA115" s="18">
        <f>IF(AD115=15,J115,0)</f>
        <v>0</v>
      </c>
      <c r="AB115" s="18">
        <f>IF(AD115=21,J115,0)</f>
        <v>0</v>
      </c>
      <c r="AD115" s="36">
        <v>15</v>
      </c>
      <c r="AE115" s="36">
        <f>G115*0</f>
        <v>0</v>
      </c>
      <c r="AF115" s="36">
        <f>G115*(1-0)</f>
        <v>0</v>
      </c>
      <c r="AG115" s="31" t="s">
        <v>11</v>
      </c>
      <c r="AM115" s="36">
        <f>F115*AE115</f>
        <v>0</v>
      </c>
      <c r="AN115" s="36">
        <f>F115*AF115</f>
        <v>0</v>
      </c>
      <c r="AO115" s="37" t="s">
        <v>342</v>
      </c>
      <c r="AP115" s="37" t="s">
        <v>361</v>
      </c>
      <c r="AQ115" s="27" t="s">
        <v>368</v>
      </c>
      <c r="AS115" s="36">
        <f>AM115+AN115</f>
        <v>0</v>
      </c>
      <c r="AT115" s="36">
        <f>G115/(100-AU115)*100</f>
        <v>0</v>
      </c>
      <c r="AU115" s="36">
        <v>0</v>
      </c>
      <c r="AV115" s="36">
        <f>L115</f>
        <v>0</v>
      </c>
    </row>
    <row r="116" spans="1:48" ht="12.75">
      <c r="A116" s="5" t="s">
        <v>82</v>
      </c>
      <c r="B116" s="5" t="s">
        <v>116</v>
      </c>
      <c r="C116" s="5" t="s">
        <v>165</v>
      </c>
      <c r="D116" s="5" t="s">
        <v>254</v>
      </c>
      <c r="E116" s="5" t="s">
        <v>301</v>
      </c>
      <c r="F116" s="18">
        <v>2.8189</v>
      </c>
      <c r="G116" s="18">
        <v>0</v>
      </c>
      <c r="H116" s="18">
        <f>F116*AE116</f>
        <v>0</v>
      </c>
      <c r="I116" s="18">
        <f>J116-H116</f>
        <v>0</v>
      </c>
      <c r="J116" s="18">
        <f>F116*G116</f>
        <v>0</v>
      </c>
      <c r="K116" s="18">
        <v>0</v>
      </c>
      <c r="L116" s="18">
        <f>F116*K116</f>
        <v>0</v>
      </c>
      <c r="M116" s="31" t="s">
        <v>319</v>
      </c>
      <c r="P116" s="36">
        <f>IF(AG116="5",J116,0)</f>
        <v>0</v>
      </c>
      <c r="R116" s="36">
        <f>IF(AG116="1",H116,0)</f>
        <v>0</v>
      </c>
      <c r="S116" s="36">
        <f>IF(AG116="1",I116,0)</f>
        <v>0</v>
      </c>
      <c r="T116" s="36">
        <f>IF(AG116="7",H116,0)</f>
        <v>0</v>
      </c>
      <c r="U116" s="36">
        <f>IF(AG116="7",I116,0)</f>
        <v>0</v>
      </c>
      <c r="V116" s="36">
        <f>IF(AG116="2",H116,0)</f>
        <v>0</v>
      </c>
      <c r="W116" s="36">
        <f>IF(AG116="2",I116,0)</f>
        <v>0</v>
      </c>
      <c r="X116" s="36">
        <f>IF(AG116="0",J116,0)</f>
        <v>0</v>
      </c>
      <c r="Y116" s="27" t="s">
        <v>116</v>
      </c>
      <c r="Z116" s="18">
        <f>IF(AD116=0,J116,0)</f>
        <v>0</v>
      </c>
      <c r="AA116" s="18">
        <f>IF(AD116=15,J116,0)</f>
        <v>0</v>
      </c>
      <c r="AB116" s="18">
        <f>IF(AD116=21,J116,0)</f>
        <v>0</v>
      </c>
      <c r="AD116" s="36">
        <v>15</v>
      </c>
      <c r="AE116" s="36">
        <f>G116*0</f>
        <v>0</v>
      </c>
      <c r="AF116" s="36">
        <f>G116*(1-0)</f>
        <v>0</v>
      </c>
      <c r="AG116" s="31" t="s">
        <v>7</v>
      </c>
      <c r="AM116" s="36">
        <f>F116*AE116</f>
        <v>0</v>
      </c>
      <c r="AN116" s="36">
        <f>F116*AF116</f>
        <v>0</v>
      </c>
      <c r="AO116" s="37" t="s">
        <v>342</v>
      </c>
      <c r="AP116" s="37" t="s">
        <v>361</v>
      </c>
      <c r="AQ116" s="27" t="s">
        <v>368</v>
      </c>
      <c r="AS116" s="36">
        <f>AM116+AN116</f>
        <v>0</v>
      </c>
      <c r="AT116" s="36">
        <f>G116/(100-AU116)*100</f>
        <v>0</v>
      </c>
      <c r="AU116" s="36">
        <v>0</v>
      </c>
      <c r="AV116" s="36">
        <f>L116</f>
        <v>0</v>
      </c>
    </row>
    <row r="117" spans="1:48" ht="12.75">
      <c r="A117" s="5" t="s">
        <v>83</v>
      </c>
      <c r="B117" s="5" t="s">
        <v>116</v>
      </c>
      <c r="C117" s="5" t="s">
        <v>166</v>
      </c>
      <c r="D117" s="5" t="s">
        <v>255</v>
      </c>
      <c r="E117" s="5" t="s">
        <v>301</v>
      </c>
      <c r="F117" s="18">
        <v>2.8189</v>
      </c>
      <c r="G117" s="18">
        <v>0</v>
      </c>
      <c r="H117" s="18">
        <f>F117*AE117</f>
        <v>0</v>
      </c>
      <c r="I117" s="18">
        <f>J117-H117</f>
        <v>0</v>
      </c>
      <c r="J117" s="18">
        <f>F117*G117</f>
        <v>0</v>
      </c>
      <c r="K117" s="18">
        <v>0</v>
      </c>
      <c r="L117" s="18">
        <f>F117*K117</f>
        <v>0</v>
      </c>
      <c r="M117" s="31" t="s">
        <v>319</v>
      </c>
      <c r="P117" s="36">
        <f>IF(AG117="5",J117,0)</f>
        <v>0</v>
      </c>
      <c r="R117" s="36">
        <f>IF(AG117="1",H117,0)</f>
        <v>0</v>
      </c>
      <c r="S117" s="36">
        <f>IF(AG117="1",I117,0)</f>
        <v>0</v>
      </c>
      <c r="T117" s="36">
        <f>IF(AG117="7",H117,0)</f>
        <v>0</v>
      </c>
      <c r="U117" s="36">
        <f>IF(AG117="7",I117,0)</f>
        <v>0</v>
      </c>
      <c r="V117" s="36">
        <f>IF(AG117="2",H117,0)</f>
        <v>0</v>
      </c>
      <c r="W117" s="36">
        <f>IF(AG117="2",I117,0)</f>
        <v>0</v>
      </c>
      <c r="X117" s="36">
        <f>IF(AG117="0",J117,0)</f>
        <v>0</v>
      </c>
      <c r="Y117" s="27" t="s">
        <v>116</v>
      </c>
      <c r="Z117" s="18">
        <f>IF(AD117=0,J117,0)</f>
        <v>0</v>
      </c>
      <c r="AA117" s="18">
        <f>IF(AD117=15,J117,0)</f>
        <v>0</v>
      </c>
      <c r="AB117" s="18">
        <f>IF(AD117=21,J117,0)</f>
        <v>0</v>
      </c>
      <c r="AD117" s="36">
        <v>15</v>
      </c>
      <c r="AE117" s="36">
        <f>G117*0</f>
        <v>0</v>
      </c>
      <c r="AF117" s="36">
        <f>G117*(1-0)</f>
        <v>0</v>
      </c>
      <c r="AG117" s="31" t="s">
        <v>11</v>
      </c>
      <c r="AM117" s="36">
        <f>F117*AE117</f>
        <v>0</v>
      </c>
      <c r="AN117" s="36">
        <f>F117*AF117</f>
        <v>0</v>
      </c>
      <c r="AO117" s="37" t="s">
        <v>342</v>
      </c>
      <c r="AP117" s="37" t="s">
        <v>361</v>
      </c>
      <c r="AQ117" s="27" t="s">
        <v>368</v>
      </c>
      <c r="AS117" s="36">
        <f>AM117+AN117</f>
        <v>0</v>
      </c>
      <c r="AT117" s="36">
        <f>G117/(100-AU117)*100</f>
        <v>0</v>
      </c>
      <c r="AU117" s="36">
        <v>0</v>
      </c>
      <c r="AV117" s="36">
        <f>L117</f>
        <v>0</v>
      </c>
    </row>
    <row r="118" spans="1:13" ht="12.75">
      <c r="A118" s="7"/>
      <c r="B118" s="15" t="s">
        <v>117</v>
      </c>
      <c r="C118" s="15"/>
      <c r="D118" s="66" t="s">
        <v>260</v>
      </c>
      <c r="E118" s="67"/>
      <c r="F118" s="67"/>
      <c r="G118" s="67"/>
      <c r="H118" s="40">
        <f>H119+H121+H124+H126+H128+H145+H147+H149+H151</f>
        <v>0</v>
      </c>
      <c r="I118" s="40">
        <f>I119+I121+I124+I126+I128+I145+I147+I149+I151</f>
        <v>0</v>
      </c>
      <c r="J118" s="40">
        <f>H118+I118</f>
        <v>0</v>
      </c>
      <c r="K118" s="28"/>
      <c r="L118" s="40">
        <f>L119+L121+L124+L126+L128+L145+L147+L149+L151</f>
        <v>0.2703985</v>
      </c>
      <c r="M118" s="28"/>
    </row>
    <row r="119" spans="1:37" ht="12.75">
      <c r="A119" s="4"/>
      <c r="B119" s="14" t="s">
        <v>117</v>
      </c>
      <c r="C119" s="14" t="s">
        <v>37</v>
      </c>
      <c r="D119" s="60" t="s">
        <v>261</v>
      </c>
      <c r="E119" s="61"/>
      <c r="F119" s="61"/>
      <c r="G119" s="61"/>
      <c r="H119" s="39">
        <f>SUM(H120:H120)</f>
        <v>0</v>
      </c>
      <c r="I119" s="39">
        <f>SUM(I120:I120)</f>
        <v>0</v>
      </c>
      <c r="J119" s="39">
        <f>H119+I119</f>
        <v>0</v>
      </c>
      <c r="K119" s="27"/>
      <c r="L119" s="39">
        <f>SUM(L120:L120)</f>
        <v>0.02237</v>
      </c>
      <c r="M119" s="27"/>
      <c r="Y119" s="27" t="s">
        <v>117</v>
      </c>
      <c r="AI119" s="39">
        <f>SUM(Z120:Z120)</f>
        <v>0</v>
      </c>
      <c r="AJ119" s="39">
        <f>SUM(AA120:AA120)</f>
        <v>0</v>
      </c>
      <c r="AK119" s="39">
        <f>SUM(AB120:AB120)</f>
        <v>0</v>
      </c>
    </row>
    <row r="120" spans="1:48" ht="12.75">
      <c r="A120" s="5" t="s">
        <v>84</v>
      </c>
      <c r="B120" s="5" t="s">
        <v>117</v>
      </c>
      <c r="C120" s="5" t="s">
        <v>170</v>
      </c>
      <c r="D120" s="5" t="s">
        <v>262</v>
      </c>
      <c r="E120" s="5" t="s">
        <v>300</v>
      </c>
      <c r="F120" s="18">
        <v>1</v>
      </c>
      <c r="G120" s="18">
        <v>0</v>
      </c>
      <c r="H120" s="18">
        <f>F120*AE120</f>
        <v>0</v>
      </c>
      <c r="I120" s="18">
        <f>J120-H120</f>
        <v>0</v>
      </c>
      <c r="J120" s="18">
        <f>F120*G120</f>
        <v>0</v>
      </c>
      <c r="K120" s="18">
        <v>0.02237</v>
      </c>
      <c r="L120" s="18">
        <f>F120*K120</f>
        <v>0.02237</v>
      </c>
      <c r="M120" s="31" t="s">
        <v>319</v>
      </c>
      <c r="P120" s="36">
        <f>IF(AG120="5",J120,0)</f>
        <v>0</v>
      </c>
      <c r="R120" s="36">
        <f>IF(AG120="1",H120,0)</f>
        <v>0</v>
      </c>
      <c r="S120" s="36">
        <f>IF(AG120="1",I120,0)</f>
        <v>0</v>
      </c>
      <c r="T120" s="36">
        <f>IF(AG120="7",H120,0)</f>
        <v>0</v>
      </c>
      <c r="U120" s="36">
        <f>IF(AG120="7",I120,0)</f>
        <v>0</v>
      </c>
      <c r="V120" s="36">
        <f>IF(AG120="2",H120,0)</f>
        <v>0</v>
      </c>
      <c r="W120" s="36">
        <f>IF(AG120="2",I120,0)</f>
        <v>0</v>
      </c>
      <c r="X120" s="36">
        <f>IF(AG120="0",J120,0)</f>
        <v>0</v>
      </c>
      <c r="Y120" s="27" t="s">
        <v>117</v>
      </c>
      <c r="Z120" s="18">
        <f>IF(AD120=0,J120,0)</f>
        <v>0</v>
      </c>
      <c r="AA120" s="18">
        <f>IF(AD120=15,J120,0)</f>
        <v>0</v>
      </c>
      <c r="AB120" s="18">
        <f>IF(AD120=21,J120,0)</f>
        <v>0</v>
      </c>
      <c r="AD120" s="36">
        <v>15</v>
      </c>
      <c r="AE120" s="36">
        <f>G120*0.436714285714286</f>
        <v>0</v>
      </c>
      <c r="AF120" s="36">
        <f>G120*(1-0.436714285714286)</f>
        <v>0</v>
      </c>
      <c r="AG120" s="31" t="s">
        <v>7</v>
      </c>
      <c r="AM120" s="36">
        <f>F120*AE120</f>
        <v>0</v>
      </c>
      <c r="AN120" s="36">
        <f>F120*AF120</f>
        <v>0</v>
      </c>
      <c r="AO120" s="37" t="s">
        <v>343</v>
      </c>
      <c r="AP120" s="37" t="s">
        <v>362</v>
      </c>
      <c r="AQ120" s="27" t="s">
        <v>369</v>
      </c>
      <c r="AS120" s="36">
        <f>AM120+AN120</f>
        <v>0</v>
      </c>
      <c r="AT120" s="36">
        <f>G120/(100-AU120)*100</f>
        <v>0</v>
      </c>
      <c r="AU120" s="36">
        <v>0</v>
      </c>
      <c r="AV120" s="36">
        <f>L120</f>
        <v>0.02237</v>
      </c>
    </row>
    <row r="121" spans="1:37" ht="12.75">
      <c r="A121" s="4"/>
      <c r="B121" s="14" t="s">
        <v>117</v>
      </c>
      <c r="C121" s="14" t="s">
        <v>40</v>
      </c>
      <c r="D121" s="60" t="s">
        <v>202</v>
      </c>
      <c r="E121" s="61"/>
      <c r="F121" s="61"/>
      <c r="G121" s="61"/>
      <c r="H121" s="39">
        <f>SUM(H122:H123)</f>
        <v>0</v>
      </c>
      <c r="I121" s="39">
        <f>SUM(I122:I123)</f>
        <v>0</v>
      </c>
      <c r="J121" s="39">
        <f>H121+I121</f>
        <v>0</v>
      </c>
      <c r="K121" s="27"/>
      <c r="L121" s="39">
        <f>SUM(L122:L123)</f>
        <v>0.068061</v>
      </c>
      <c r="M121" s="27"/>
      <c r="Y121" s="27" t="s">
        <v>117</v>
      </c>
      <c r="AI121" s="39">
        <f>SUM(Z122:Z123)</f>
        <v>0</v>
      </c>
      <c r="AJ121" s="39">
        <f>SUM(AA122:AA123)</f>
        <v>0</v>
      </c>
      <c r="AK121" s="39">
        <f>SUM(AB122:AB123)</f>
        <v>0</v>
      </c>
    </row>
    <row r="122" spans="1:48" ht="12.75">
      <c r="A122" s="5" t="s">
        <v>85</v>
      </c>
      <c r="B122" s="5" t="s">
        <v>117</v>
      </c>
      <c r="C122" s="5" t="s">
        <v>171</v>
      </c>
      <c r="D122" s="5" t="s">
        <v>263</v>
      </c>
      <c r="E122" s="5" t="s">
        <v>295</v>
      </c>
      <c r="F122" s="18">
        <v>3.675</v>
      </c>
      <c r="G122" s="18">
        <v>0</v>
      </c>
      <c r="H122" s="18">
        <f>F122*AE122</f>
        <v>0</v>
      </c>
      <c r="I122" s="18">
        <f>J122-H122</f>
        <v>0</v>
      </c>
      <c r="J122" s="18">
        <f>F122*G122</f>
        <v>0</v>
      </c>
      <c r="K122" s="18">
        <v>0.01852</v>
      </c>
      <c r="L122" s="18">
        <f>F122*K122</f>
        <v>0.068061</v>
      </c>
      <c r="M122" s="31" t="s">
        <v>319</v>
      </c>
      <c r="P122" s="36">
        <f>IF(AG122="5",J122,0)</f>
        <v>0</v>
      </c>
      <c r="R122" s="36">
        <f>IF(AG122="1",H122,0)</f>
        <v>0</v>
      </c>
      <c r="S122" s="36">
        <f>IF(AG122="1",I122,0)</f>
        <v>0</v>
      </c>
      <c r="T122" s="36">
        <f>IF(AG122="7",H122,0)</f>
        <v>0</v>
      </c>
      <c r="U122" s="36">
        <f>IF(AG122="7",I122,0)</f>
        <v>0</v>
      </c>
      <c r="V122" s="36">
        <f>IF(AG122="2",H122,0)</f>
        <v>0</v>
      </c>
      <c r="W122" s="36">
        <f>IF(AG122="2",I122,0)</f>
        <v>0</v>
      </c>
      <c r="X122" s="36">
        <f>IF(AG122="0",J122,0)</f>
        <v>0</v>
      </c>
      <c r="Y122" s="27" t="s">
        <v>117</v>
      </c>
      <c r="Z122" s="18">
        <f>IF(AD122=0,J122,0)</f>
        <v>0</v>
      </c>
      <c r="AA122" s="18">
        <f>IF(AD122=15,J122,0)</f>
        <v>0</v>
      </c>
      <c r="AB122" s="18">
        <f>IF(AD122=21,J122,0)</f>
        <v>0</v>
      </c>
      <c r="AD122" s="36">
        <v>15</v>
      </c>
      <c r="AE122" s="36">
        <f>G122*0.382194244604317</f>
        <v>0</v>
      </c>
      <c r="AF122" s="36">
        <f>G122*(1-0.382194244604317)</f>
        <v>0</v>
      </c>
      <c r="AG122" s="31" t="s">
        <v>7</v>
      </c>
      <c r="AM122" s="36">
        <f>F122*AE122</f>
        <v>0</v>
      </c>
      <c r="AN122" s="36">
        <f>F122*AF122</f>
        <v>0</v>
      </c>
      <c r="AO122" s="37" t="s">
        <v>329</v>
      </c>
      <c r="AP122" s="37" t="s">
        <v>362</v>
      </c>
      <c r="AQ122" s="27" t="s">
        <v>369</v>
      </c>
      <c r="AS122" s="36">
        <f>AM122+AN122</f>
        <v>0</v>
      </c>
      <c r="AT122" s="36">
        <f>G122/(100-AU122)*100</f>
        <v>0</v>
      </c>
      <c r="AU122" s="36">
        <v>0</v>
      </c>
      <c r="AV122" s="36">
        <f>L122</f>
        <v>0.068061</v>
      </c>
    </row>
    <row r="123" spans="1:48" ht="12.75">
      <c r="A123" s="5" t="s">
        <v>86</v>
      </c>
      <c r="B123" s="5" t="s">
        <v>117</v>
      </c>
      <c r="C123" s="5" t="s">
        <v>172</v>
      </c>
      <c r="D123" s="5" t="s">
        <v>264</v>
      </c>
      <c r="E123" s="5" t="s">
        <v>295</v>
      </c>
      <c r="F123" s="18">
        <v>3.675</v>
      </c>
      <c r="G123" s="18">
        <v>0</v>
      </c>
      <c r="H123" s="18">
        <f>F123*AE123</f>
        <v>0</v>
      </c>
      <c r="I123" s="18">
        <f>J123-H123</f>
        <v>0</v>
      </c>
      <c r="J123" s="18">
        <f>F123*G123</f>
        <v>0</v>
      </c>
      <c r="K123" s="18">
        <v>0</v>
      </c>
      <c r="L123" s="18">
        <f>F123*K123</f>
        <v>0</v>
      </c>
      <c r="M123" s="31" t="s">
        <v>319</v>
      </c>
      <c r="P123" s="36">
        <f>IF(AG123="5",J123,0)</f>
        <v>0</v>
      </c>
      <c r="R123" s="36">
        <f>IF(AG123="1",H123,0)</f>
        <v>0</v>
      </c>
      <c r="S123" s="36">
        <f>IF(AG123="1",I123,0)</f>
        <v>0</v>
      </c>
      <c r="T123" s="36">
        <f>IF(AG123="7",H123,0)</f>
        <v>0</v>
      </c>
      <c r="U123" s="36">
        <f>IF(AG123="7",I123,0)</f>
        <v>0</v>
      </c>
      <c r="V123" s="36">
        <f>IF(AG123="2",H123,0)</f>
        <v>0</v>
      </c>
      <c r="W123" s="36">
        <f>IF(AG123="2",I123,0)</f>
        <v>0</v>
      </c>
      <c r="X123" s="36">
        <f>IF(AG123="0",J123,0)</f>
        <v>0</v>
      </c>
      <c r="Y123" s="27" t="s">
        <v>117</v>
      </c>
      <c r="Z123" s="18">
        <f>IF(AD123=0,J123,0)</f>
        <v>0</v>
      </c>
      <c r="AA123" s="18">
        <f>IF(AD123=15,J123,0)</f>
        <v>0</v>
      </c>
      <c r="AB123" s="18">
        <f>IF(AD123=21,J123,0)</f>
        <v>0</v>
      </c>
      <c r="AD123" s="36">
        <v>15</v>
      </c>
      <c r="AE123" s="36">
        <f>G123*0</f>
        <v>0</v>
      </c>
      <c r="AF123" s="36">
        <f>G123*(1-0)</f>
        <v>0</v>
      </c>
      <c r="AG123" s="31" t="s">
        <v>7</v>
      </c>
      <c r="AM123" s="36">
        <f>F123*AE123</f>
        <v>0</v>
      </c>
      <c r="AN123" s="36">
        <f>F123*AF123</f>
        <v>0</v>
      </c>
      <c r="AO123" s="37" t="s">
        <v>329</v>
      </c>
      <c r="AP123" s="37" t="s">
        <v>362</v>
      </c>
      <c r="AQ123" s="27" t="s">
        <v>369</v>
      </c>
      <c r="AS123" s="36">
        <f>AM123+AN123</f>
        <v>0</v>
      </c>
      <c r="AT123" s="36">
        <f>G123/(100-AU123)*100</f>
        <v>0</v>
      </c>
      <c r="AU123" s="36">
        <v>0</v>
      </c>
      <c r="AV123" s="36">
        <f>L123</f>
        <v>0</v>
      </c>
    </row>
    <row r="124" spans="1:37" ht="12.75">
      <c r="A124" s="4"/>
      <c r="B124" s="14" t="s">
        <v>117</v>
      </c>
      <c r="C124" s="14" t="s">
        <v>67</v>
      </c>
      <c r="D124" s="60" t="s">
        <v>204</v>
      </c>
      <c r="E124" s="61"/>
      <c r="F124" s="61"/>
      <c r="G124" s="61"/>
      <c r="H124" s="39">
        <f>SUM(H125:H125)</f>
        <v>0</v>
      </c>
      <c r="I124" s="39">
        <f>SUM(I125:I125)</f>
        <v>0</v>
      </c>
      <c r="J124" s="39">
        <f>H124+I124</f>
        <v>0</v>
      </c>
      <c r="K124" s="27"/>
      <c r="L124" s="39">
        <f>SUM(L125:L125)</f>
        <v>0.00867</v>
      </c>
      <c r="M124" s="27"/>
      <c r="Y124" s="27" t="s">
        <v>117</v>
      </c>
      <c r="AI124" s="39">
        <f>SUM(Z125:Z125)</f>
        <v>0</v>
      </c>
      <c r="AJ124" s="39">
        <f>SUM(AA125:AA125)</f>
        <v>0</v>
      </c>
      <c r="AK124" s="39">
        <f>SUM(AB125:AB125)</f>
        <v>0</v>
      </c>
    </row>
    <row r="125" spans="1:48" ht="12.75">
      <c r="A125" s="5" t="s">
        <v>87</v>
      </c>
      <c r="B125" s="5" t="s">
        <v>117</v>
      </c>
      <c r="C125" s="5" t="s">
        <v>173</v>
      </c>
      <c r="D125" s="5" t="s">
        <v>265</v>
      </c>
      <c r="E125" s="5" t="s">
        <v>300</v>
      </c>
      <c r="F125" s="18">
        <v>1</v>
      </c>
      <c r="G125" s="18">
        <v>0</v>
      </c>
      <c r="H125" s="18">
        <f>F125*AE125</f>
        <v>0</v>
      </c>
      <c r="I125" s="18">
        <f>J125-H125</f>
        <v>0</v>
      </c>
      <c r="J125" s="18">
        <f>F125*G125</f>
        <v>0</v>
      </c>
      <c r="K125" s="18">
        <v>0.00867</v>
      </c>
      <c r="L125" s="18">
        <f>F125*K125</f>
        <v>0.00867</v>
      </c>
      <c r="M125" s="31" t="s">
        <v>319</v>
      </c>
      <c r="P125" s="36">
        <f>IF(AG125="5",J125,0)</f>
        <v>0</v>
      </c>
      <c r="R125" s="36">
        <f>IF(AG125="1",H125,0)</f>
        <v>0</v>
      </c>
      <c r="S125" s="36">
        <f>IF(AG125="1",I125,0)</f>
        <v>0</v>
      </c>
      <c r="T125" s="36">
        <f>IF(AG125="7",H125,0)</f>
        <v>0</v>
      </c>
      <c r="U125" s="36">
        <f>IF(AG125="7",I125,0)</f>
        <v>0</v>
      </c>
      <c r="V125" s="36">
        <f>IF(AG125="2",H125,0)</f>
        <v>0</v>
      </c>
      <c r="W125" s="36">
        <f>IF(AG125="2",I125,0)</f>
        <v>0</v>
      </c>
      <c r="X125" s="36">
        <f>IF(AG125="0",J125,0)</f>
        <v>0</v>
      </c>
      <c r="Y125" s="27" t="s">
        <v>117</v>
      </c>
      <c r="Z125" s="18">
        <f>IF(AD125=0,J125,0)</f>
        <v>0</v>
      </c>
      <c r="AA125" s="18">
        <f>IF(AD125=15,J125,0)</f>
        <v>0</v>
      </c>
      <c r="AB125" s="18">
        <f>IF(AD125=21,J125,0)</f>
        <v>0</v>
      </c>
      <c r="AD125" s="36">
        <v>15</v>
      </c>
      <c r="AE125" s="36">
        <f>G125*0.25994459833795</f>
        <v>0</v>
      </c>
      <c r="AF125" s="36">
        <f>G125*(1-0.25994459833795)</f>
        <v>0</v>
      </c>
      <c r="AG125" s="31" t="s">
        <v>7</v>
      </c>
      <c r="AM125" s="36">
        <f>F125*AE125</f>
        <v>0</v>
      </c>
      <c r="AN125" s="36">
        <f>F125*AF125</f>
        <v>0</v>
      </c>
      <c r="AO125" s="37" t="s">
        <v>330</v>
      </c>
      <c r="AP125" s="37" t="s">
        <v>363</v>
      </c>
      <c r="AQ125" s="27" t="s">
        <v>369</v>
      </c>
      <c r="AS125" s="36">
        <f>AM125+AN125</f>
        <v>0</v>
      </c>
      <c r="AT125" s="36">
        <f>G125/(100-AU125)*100</f>
        <v>0</v>
      </c>
      <c r="AU125" s="36">
        <v>0</v>
      </c>
      <c r="AV125" s="36">
        <f>L125</f>
        <v>0.00867</v>
      </c>
    </row>
    <row r="126" spans="1:37" ht="12.75">
      <c r="A126" s="4"/>
      <c r="B126" s="14" t="s">
        <v>117</v>
      </c>
      <c r="C126" s="14" t="s">
        <v>68</v>
      </c>
      <c r="D126" s="60" t="s">
        <v>266</v>
      </c>
      <c r="E126" s="61"/>
      <c r="F126" s="61"/>
      <c r="G126" s="61"/>
      <c r="H126" s="39">
        <f>SUM(H127:H127)</f>
        <v>0</v>
      </c>
      <c r="I126" s="39">
        <f>SUM(I127:I127)</f>
        <v>0</v>
      </c>
      <c r="J126" s="39">
        <f>H126+I126</f>
        <v>0</v>
      </c>
      <c r="K126" s="27"/>
      <c r="L126" s="39">
        <f>SUM(L127:L127)</f>
        <v>0.0143075</v>
      </c>
      <c r="M126" s="27"/>
      <c r="Y126" s="27" t="s">
        <v>117</v>
      </c>
      <c r="AI126" s="39">
        <f>SUM(Z127:Z127)</f>
        <v>0</v>
      </c>
      <c r="AJ126" s="39">
        <f>SUM(AA127:AA127)</f>
        <v>0</v>
      </c>
      <c r="AK126" s="39">
        <f>SUM(AB127:AB127)</f>
        <v>0</v>
      </c>
    </row>
    <row r="127" spans="1:48" ht="12.75">
      <c r="A127" s="5" t="s">
        <v>88</v>
      </c>
      <c r="B127" s="5" t="s">
        <v>117</v>
      </c>
      <c r="C127" s="5" t="s">
        <v>174</v>
      </c>
      <c r="D127" s="5" t="s">
        <v>267</v>
      </c>
      <c r="E127" s="5" t="s">
        <v>295</v>
      </c>
      <c r="F127" s="18">
        <v>0.25</v>
      </c>
      <c r="G127" s="18">
        <v>0</v>
      </c>
      <c r="H127" s="18">
        <f>F127*AE127</f>
        <v>0</v>
      </c>
      <c r="I127" s="18">
        <f>J127-H127</f>
        <v>0</v>
      </c>
      <c r="J127" s="18">
        <f>F127*G127</f>
        <v>0</v>
      </c>
      <c r="K127" s="18">
        <v>0.05723</v>
      </c>
      <c r="L127" s="18">
        <f>F127*K127</f>
        <v>0.0143075</v>
      </c>
      <c r="M127" s="31" t="s">
        <v>319</v>
      </c>
      <c r="P127" s="36">
        <f>IF(AG127="5",J127,0)</f>
        <v>0</v>
      </c>
      <c r="R127" s="36">
        <f>IF(AG127="1",H127,0)</f>
        <v>0</v>
      </c>
      <c r="S127" s="36">
        <f>IF(AG127="1",I127,0)</f>
        <v>0</v>
      </c>
      <c r="T127" s="36">
        <f>IF(AG127="7",H127,0)</f>
        <v>0</v>
      </c>
      <c r="U127" s="36">
        <f>IF(AG127="7",I127,0)</f>
        <v>0</v>
      </c>
      <c r="V127" s="36">
        <f>IF(AG127="2",H127,0)</f>
        <v>0</v>
      </c>
      <c r="W127" s="36">
        <f>IF(AG127="2",I127,0)</f>
        <v>0</v>
      </c>
      <c r="X127" s="36">
        <f>IF(AG127="0",J127,0)</f>
        <v>0</v>
      </c>
      <c r="Y127" s="27" t="s">
        <v>117</v>
      </c>
      <c r="Z127" s="18">
        <f>IF(AD127=0,J127,0)</f>
        <v>0</v>
      </c>
      <c r="AA127" s="18">
        <f>IF(AD127=15,J127,0)</f>
        <v>0</v>
      </c>
      <c r="AB127" s="18">
        <f>IF(AD127=21,J127,0)</f>
        <v>0</v>
      </c>
      <c r="AD127" s="36">
        <v>15</v>
      </c>
      <c r="AE127" s="36">
        <f>G127*0.0939372822299652</f>
        <v>0</v>
      </c>
      <c r="AF127" s="36">
        <f>G127*(1-0.0939372822299652)</f>
        <v>0</v>
      </c>
      <c r="AG127" s="31" t="s">
        <v>7</v>
      </c>
      <c r="AM127" s="36">
        <f>F127*AE127</f>
        <v>0</v>
      </c>
      <c r="AN127" s="36">
        <f>F127*AF127</f>
        <v>0</v>
      </c>
      <c r="AO127" s="37" t="s">
        <v>344</v>
      </c>
      <c r="AP127" s="37" t="s">
        <v>363</v>
      </c>
      <c r="AQ127" s="27" t="s">
        <v>369</v>
      </c>
      <c r="AS127" s="36">
        <f>AM127+AN127</f>
        <v>0</v>
      </c>
      <c r="AT127" s="36">
        <f>G127/(100-AU127)*100</f>
        <v>0</v>
      </c>
      <c r="AU127" s="36">
        <v>0</v>
      </c>
      <c r="AV127" s="36">
        <f>L127</f>
        <v>0.0143075</v>
      </c>
    </row>
    <row r="128" spans="1:37" ht="12.75">
      <c r="A128" s="4"/>
      <c r="B128" s="14" t="s">
        <v>117</v>
      </c>
      <c r="C128" s="14" t="s">
        <v>175</v>
      </c>
      <c r="D128" s="60" t="s">
        <v>268</v>
      </c>
      <c r="E128" s="61"/>
      <c r="F128" s="61"/>
      <c r="G128" s="61"/>
      <c r="H128" s="39">
        <f>SUM(H129:H144)</f>
        <v>0</v>
      </c>
      <c r="I128" s="39">
        <f>SUM(I129:I144)</f>
        <v>0</v>
      </c>
      <c r="J128" s="39">
        <f>H128+I128</f>
        <v>0</v>
      </c>
      <c r="K128" s="27"/>
      <c r="L128" s="39">
        <f>SUM(L129:L144)</f>
        <v>0.06423999999999999</v>
      </c>
      <c r="M128" s="27"/>
      <c r="Y128" s="27" t="s">
        <v>117</v>
      </c>
      <c r="AI128" s="39">
        <f>SUM(Z129:Z144)</f>
        <v>0</v>
      </c>
      <c r="AJ128" s="39">
        <f>SUM(AA129:AA144)</f>
        <v>0</v>
      </c>
      <c r="AK128" s="39">
        <f>SUM(AB129:AB144)</f>
        <v>0</v>
      </c>
    </row>
    <row r="129" spans="1:48" ht="12.75">
      <c r="A129" s="5" t="s">
        <v>89</v>
      </c>
      <c r="B129" s="5" t="s">
        <v>117</v>
      </c>
      <c r="C129" s="5" t="s">
        <v>176</v>
      </c>
      <c r="D129" s="5" t="s">
        <v>269</v>
      </c>
      <c r="E129" s="5" t="s">
        <v>296</v>
      </c>
      <c r="F129" s="18">
        <v>7</v>
      </c>
      <c r="G129" s="18">
        <v>0</v>
      </c>
      <c r="H129" s="18">
        <f aca="true" t="shared" si="60" ref="H129:H144">F129*AE129</f>
        <v>0</v>
      </c>
      <c r="I129" s="18">
        <f aca="true" t="shared" si="61" ref="I129:I144">J129-H129</f>
        <v>0</v>
      </c>
      <c r="J129" s="18">
        <f aca="true" t="shared" si="62" ref="J129:J144">F129*G129</f>
        <v>0</v>
      </c>
      <c r="K129" s="18">
        <v>0</v>
      </c>
      <c r="L129" s="18">
        <f aca="true" t="shared" si="63" ref="L129:L144">F129*K129</f>
        <v>0</v>
      </c>
      <c r="M129" s="31" t="s">
        <v>319</v>
      </c>
      <c r="P129" s="36">
        <f aca="true" t="shared" si="64" ref="P129:P144">IF(AG129="5",J129,0)</f>
        <v>0</v>
      </c>
      <c r="R129" s="36">
        <f aca="true" t="shared" si="65" ref="R129:R144">IF(AG129="1",H129,0)</f>
        <v>0</v>
      </c>
      <c r="S129" s="36">
        <f aca="true" t="shared" si="66" ref="S129:S144">IF(AG129="1",I129,0)</f>
        <v>0</v>
      </c>
      <c r="T129" s="36">
        <f aca="true" t="shared" si="67" ref="T129:T144">IF(AG129="7",H129,0)</f>
        <v>0</v>
      </c>
      <c r="U129" s="36">
        <f aca="true" t="shared" si="68" ref="U129:U144">IF(AG129="7",I129,0)</f>
        <v>0</v>
      </c>
      <c r="V129" s="36">
        <f aca="true" t="shared" si="69" ref="V129:V144">IF(AG129="2",H129,0)</f>
        <v>0</v>
      </c>
      <c r="W129" s="36">
        <f aca="true" t="shared" si="70" ref="W129:W144">IF(AG129="2",I129,0)</f>
        <v>0</v>
      </c>
      <c r="X129" s="36">
        <f aca="true" t="shared" si="71" ref="X129:X144">IF(AG129="0",J129,0)</f>
        <v>0</v>
      </c>
      <c r="Y129" s="27" t="s">
        <v>117</v>
      </c>
      <c r="Z129" s="18">
        <f aca="true" t="shared" si="72" ref="Z129:Z144">IF(AD129=0,J129,0)</f>
        <v>0</v>
      </c>
      <c r="AA129" s="18">
        <f aca="true" t="shared" si="73" ref="AA129:AA144">IF(AD129=15,J129,0)</f>
        <v>0</v>
      </c>
      <c r="AB129" s="18">
        <f aca="true" t="shared" si="74" ref="AB129:AB144">IF(AD129=21,J129,0)</f>
        <v>0</v>
      </c>
      <c r="AD129" s="36">
        <v>15</v>
      </c>
      <c r="AE129" s="36">
        <f>G129*0</f>
        <v>0</v>
      </c>
      <c r="AF129" s="36">
        <f>G129*(1-0)</f>
        <v>0</v>
      </c>
      <c r="AG129" s="31" t="s">
        <v>13</v>
      </c>
      <c r="AM129" s="36">
        <f aca="true" t="shared" si="75" ref="AM129:AM144">F129*AE129</f>
        <v>0</v>
      </c>
      <c r="AN129" s="36">
        <f aca="true" t="shared" si="76" ref="AN129:AN144">F129*AF129</f>
        <v>0</v>
      </c>
      <c r="AO129" s="37" t="s">
        <v>345</v>
      </c>
      <c r="AP129" s="37" t="s">
        <v>364</v>
      </c>
      <c r="AQ129" s="27" t="s">
        <v>369</v>
      </c>
      <c r="AS129" s="36">
        <f aca="true" t="shared" si="77" ref="AS129:AS144">AM129+AN129</f>
        <v>0</v>
      </c>
      <c r="AT129" s="36">
        <f aca="true" t="shared" si="78" ref="AT129:AT144">G129/(100-AU129)*100</f>
        <v>0</v>
      </c>
      <c r="AU129" s="36">
        <v>0</v>
      </c>
      <c r="AV129" s="36">
        <f aca="true" t="shared" si="79" ref="AV129:AV144">L129</f>
        <v>0</v>
      </c>
    </row>
    <row r="130" spans="1:48" ht="12.75">
      <c r="A130" s="6" t="s">
        <v>90</v>
      </c>
      <c r="B130" s="6" t="s">
        <v>117</v>
      </c>
      <c r="C130" s="6" t="s">
        <v>177</v>
      </c>
      <c r="D130" s="6" t="s">
        <v>270</v>
      </c>
      <c r="E130" s="6" t="s">
        <v>296</v>
      </c>
      <c r="F130" s="19">
        <v>7</v>
      </c>
      <c r="G130" s="19">
        <v>0</v>
      </c>
      <c r="H130" s="19">
        <f t="shared" si="60"/>
        <v>0</v>
      </c>
      <c r="I130" s="19">
        <f t="shared" si="61"/>
        <v>0</v>
      </c>
      <c r="J130" s="19">
        <f t="shared" si="62"/>
        <v>0</v>
      </c>
      <c r="K130" s="19">
        <v>0.00202</v>
      </c>
      <c r="L130" s="19">
        <f t="shared" si="63"/>
        <v>0.01414</v>
      </c>
      <c r="M130" s="32" t="s">
        <v>319</v>
      </c>
      <c r="P130" s="36">
        <f t="shared" si="64"/>
        <v>0</v>
      </c>
      <c r="R130" s="36">
        <f t="shared" si="65"/>
        <v>0</v>
      </c>
      <c r="S130" s="36">
        <f t="shared" si="66"/>
        <v>0</v>
      </c>
      <c r="T130" s="36">
        <f t="shared" si="67"/>
        <v>0</v>
      </c>
      <c r="U130" s="36">
        <f t="shared" si="68"/>
        <v>0</v>
      </c>
      <c r="V130" s="36">
        <f t="shared" si="69"/>
        <v>0</v>
      </c>
      <c r="W130" s="36">
        <f t="shared" si="70"/>
        <v>0</v>
      </c>
      <c r="X130" s="36">
        <f t="shared" si="71"/>
        <v>0</v>
      </c>
      <c r="Y130" s="27" t="s">
        <v>117</v>
      </c>
      <c r="Z130" s="19">
        <f t="shared" si="72"/>
        <v>0</v>
      </c>
      <c r="AA130" s="19">
        <f t="shared" si="73"/>
        <v>0</v>
      </c>
      <c r="AB130" s="19">
        <f t="shared" si="74"/>
        <v>0</v>
      </c>
      <c r="AD130" s="36">
        <v>15</v>
      </c>
      <c r="AE130" s="36">
        <f>G130*1</f>
        <v>0</v>
      </c>
      <c r="AF130" s="36">
        <f>G130*(1-1)</f>
        <v>0</v>
      </c>
      <c r="AG130" s="32" t="s">
        <v>13</v>
      </c>
      <c r="AM130" s="36">
        <f t="shared" si="75"/>
        <v>0</v>
      </c>
      <c r="AN130" s="36">
        <f t="shared" si="76"/>
        <v>0</v>
      </c>
      <c r="AO130" s="37" t="s">
        <v>345</v>
      </c>
      <c r="AP130" s="37" t="s">
        <v>364</v>
      </c>
      <c r="AQ130" s="27" t="s">
        <v>369</v>
      </c>
      <c r="AS130" s="36">
        <f t="shared" si="77"/>
        <v>0</v>
      </c>
      <c r="AT130" s="36">
        <f t="shared" si="78"/>
        <v>0</v>
      </c>
      <c r="AU130" s="36">
        <v>0</v>
      </c>
      <c r="AV130" s="36">
        <f t="shared" si="79"/>
        <v>0.01414</v>
      </c>
    </row>
    <row r="131" spans="1:48" ht="12.75">
      <c r="A131" s="5" t="s">
        <v>91</v>
      </c>
      <c r="B131" s="5" t="s">
        <v>117</v>
      </c>
      <c r="C131" s="5" t="s">
        <v>178</v>
      </c>
      <c r="D131" s="5" t="s">
        <v>271</v>
      </c>
      <c r="E131" s="5" t="s">
        <v>300</v>
      </c>
      <c r="F131" s="18">
        <v>2</v>
      </c>
      <c r="G131" s="18">
        <v>0</v>
      </c>
      <c r="H131" s="18">
        <f t="shared" si="60"/>
        <v>0</v>
      </c>
      <c r="I131" s="18">
        <f t="shared" si="61"/>
        <v>0</v>
      </c>
      <c r="J131" s="18">
        <f t="shared" si="62"/>
        <v>0</v>
      </c>
      <c r="K131" s="18">
        <v>0</v>
      </c>
      <c r="L131" s="18">
        <f t="shared" si="63"/>
        <v>0</v>
      </c>
      <c r="M131" s="31" t="s">
        <v>319</v>
      </c>
      <c r="P131" s="36">
        <f t="shared" si="64"/>
        <v>0</v>
      </c>
      <c r="R131" s="36">
        <f t="shared" si="65"/>
        <v>0</v>
      </c>
      <c r="S131" s="36">
        <f t="shared" si="66"/>
        <v>0</v>
      </c>
      <c r="T131" s="36">
        <f t="shared" si="67"/>
        <v>0</v>
      </c>
      <c r="U131" s="36">
        <f t="shared" si="68"/>
        <v>0</v>
      </c>
      <c r="V131" s="36">
        <f t="shared" si="69"/>
        <v>0</v>
      </c>
      <c r="W131" s="36">
        <f t="shared" si="70"/>
        <v>0</v>
      </c>
      <c r="X131" s="36">
        <f t="shared" si="71"/>
        <v>0</v>
      </c>
      <c r="Y131" s="27" t="s">
        <v>117</v>
      </c>
      <c r="Z131" s="18">
        <f t="shared" si="72"/>
        <v>0</v>
      </c>
      <c r="AA131" s="18">
        <f t="shared" si="73"/>
        <v>0</v>
      </c>
      <c r="AB131" s="18">
        <f t="shared" si="74"/>
        <v>0</v>
      </c>
      <c r="AD131" s="36">
        <v>15</v>
      </c>
      <c r="AE131" s="36">
        <f>G131*0</f>
        <v>0</v>
      </c>
      <c r="AF131" s="36">
        <f>G131*(1-0)</f>
        <v>0</v>
      </c>
      <c r="AG131" s="31" t="s">
        <v>13</v>
      </c>
      <c r="AM131" s="36">
        <f t="shared" si="75"/>
        <v>0</v>
      </c>
      <c r="AN131" s="36">
        <f t="shared" si="76"/>
        <v>0</v>
      </c>
      <c r="AO131" s="37" t="s">
        <v>345</v>
      </c>
      <c r="AP131" s="37" t="s">
        <v>364</v>
      </c>
      <c r="AQ131" s="27" t="s">
        <v>369</v>
      </c>
      <c r="AS131" s="36">
        <f t="shared" si="77"/>
        <v>0</v>
      </c>
      <c r="AT131" s="36">
        <f t="shared" si="78"/>
        <v>0</v>
      </c>
      <c r="AU131" s="36">
        <v>0</v>
      </c>
      <c r="AV131" s="36">
        <f t="shared" si="79"/>
        <v>0</v>
      </c>
    </row>
    <row r="132" spans="1:48" ht="12.75">
      <c r="A132" s="6" t="s">
        <v>92</v>
      </c>
      <c r="B132" s="6" t="s">
        <v>117</v>
      </c>
      <c r="C132" s="6" t="s">
        <v>179</v>
      </c>
      <c r="D132" s="6" t="s">
        <v>272</v>
      </c>
      <c r="E132" s="6" t="s">
        <v>300</v>
      </c>
      <c r="F132" s="19">
        <v>2</v>
      </c>
      <c r="G132" s="19">
        <v>0</v>
      </c>
      <c r="H132" s="19">
        <f t="shared" si="60"/>
        <v>0</v>
      </c>
      <c r="I132" s="19">
        <f t="shared" si="61"/>
        <v>0</v>
      </c>
      <c r="J132" s="19">
        <f t="shared" si="62"/>
        <v>0</v>
      </c>
      <c r="K132" s="19">
        <v>0.0011</v>
      </c>
      <c r="L132" s="19">
        <f t="shared" si="63"/>
        <v>0.0022</v>
      </c>
      <c r="M132" s="32" t="s">
        <v>319</v>
      </c>
      <c r="P132" s="36">
        <f t="shared" si="64"/>
        <v>0</v>
      </c>
      <c r="R132" s="36">
        <f t="shared" si="65"/>
        <v>0</v>
      </c>
      <c r="S132" s="36">
        <f t="shared" si="66"/>
        <v>0</v>
      </c>
      <c r="T132" s="36">
        <f t="shared" si="67"/>
        <v>0</v>
      </c>
      <c r="U132" s="36">
        <f t="shared" si="68"/>
        <v>0</v>
      </c>
      <c r="V132" s="36">
        <f t="shared" si="69"/>
        <v>0</v>
      </c>
      <c r="W132" s="36">
        <f t="shared" si="70"/>
        <v>0</v>
      </c>
      <c r="X132" s="36">
        <f t="shared" si="71"/>
        <v>0</v>
      </c>
      <c r="Y132" s="27" t="s">
        <v>117</v>
      </c>
      <c r="Z132" s="19">
        <f t="shared" si="72"/>
        <v>0</v>
      </c>
      <c r="AA132" s="19">
        <f t="shared" si="73"/>
        <v>0</v>
      </c>
      <c r="AB132" s="19">
        <f t="shared" si="74"/>
        <v>0</v>
      </c>
      <c r="AD132" s="36">
        <v>15</v>
      </c>
      <c r="AE132" s="36">
        <f>G132*1</f>
        <v>0</v>
      </c>
      <c r="AF132" s="36">
        <f>G132*(1-1)</f>
        <v>0</v>
      </c>
      <c r="AG132" s="32" t="s">
        <v>13</v>
      </c>
      <c r="AM132" s="36">
        <f t="shared" si="75"/>
        <v>0</v>
      </c>
      <c r="AN132" s="36">
        <f t="shared" si="76"/>
        <v>0</v>
      </c>
      <c r="AO132" s="37" t="s">
        <v>345</v>
      </c>
      <c r="AP132" s="37" t="s">
        <v>364</v>
      </c>
      <c r="AQ132" s="27" t="s">
        <v>369</v>
      </c>
      <c r="AS132" s="36">
        <f t="shared" si="77"/>
        <v>0</v>
      </c>
      <c r="AT132" s="36">
        <f t="shared" si="78"/>
        <v>0</v>
      </c>
      <c r="AU132" s="36">
        <v>0</v>
      </c>
      <c r="AV132" s="36">
        <f t="shared" si="79"/>
        <v>0.0022</v>
      </c>
    </row>
    <row r="133" spans="1:48" ht="12.75">
      <c r="A133" s="5" t="s">
        <v>93</v>
      </c>
      <c r="B133" s="5" t="s">
        <v>117</v>
      </c>
      <c r="C133" s="5" t="s">
        <v>180</v>
      </c>
      <c r="D133" s="5" t="s">
        <v>273</v>
      </c>
      <c r="E133" s="5" t="s">
        <v>300</v>
      </c>
      <c r="F133" s="18">
        <v>2</v>
      </c>
      <c r="G133" s="18">
        <v>0</v>
      </c>
      <c r="H133" s="18">
        <f t="shared" si="60"/>
        <v>0</v>
      </c>
      <c r="I133" s="18">
        <f t="shared" si="61"/>
        <v>0</v>
      </c>
      <c r="J133" s="18">
        <f t="shared" si="62"/>
        <v>0</v>
      </c>
      <c r="K133" s="18">
        <v>0</v>
      </c>
      <c r="L133" s="18">
        <f t="shared" si="63"/>
        <v>0</v>
      </c>
      <c r="M133" s="31" t="s">
        <v>319</v>
      </c>
      <c r="P133" s="36">
        <f t="shared" si="64"/>
        <v>0</v>
      </c>
      <c r="R133" s="36">
        <f t="shared" si="65"/>
        <v>0</v>
      </c>
      <c r="S133" s="36">
        <f t="shared" si="66"/>
        <v>0</v>
      </c>
      <c r="T133" s="36">
        <f t="shared" si="67"/>
        <v>0</v>
      </c>
      <c r="U133" s="36">
        <f t="shared" si="68"/>
        <v>0</v>
      </c>
      <c r="V133" s="36">
        <f t="shared" si="69"/>
        <v>0</v>
      </c>
      <c r="W133" s="36">
        <f t="shared" si="70"/>
        <v>0</v>
      </c>
      <c r="X133" s="36">
        <f t="shared" si="71"/>
        <v>0</v>
      </c>
      <c r="Y133" s="27" t="s">
        <v>117</v>
      </c>
      <c r="Z133" s="18">
        <f t="shared" si="72"/>
        <v>0</v>
      </c>
      <c r="AA133" s="18">
        <f t="shared" si="73"/>
        <v>0</v>
      </c>
      <c r="AB133" s="18">
        <f t="shared" si="74"/>
        <v>0</v>
      </c>
      <c r="AD133" s="36">
        <v>15</v>
      </c>
      <c r="AE133" s="36">
        <f>G133*0</f>
        <v>0</v>
      </c>
      <c r="AF133" s="36">
        <f>G133*(1-0)</f>
        <v>0</v>
      </c>
      <c r="AG133" s="31" t="s">
        <v>13</v>
      </c>
      <c r="AM133" s="36">
        <f t="shared" si="75"/>
        <v>0</v>
      </c>
      <c r="AN133" s="36">
        <f t="shared" si="76"/>
        <v>0</v>
      </c>
      <c r="AO133" s="37" t="s">
        <v>345</v>
      </c>
      <c r="AP133" s="37" t="s">
        <v>364</v>
      </c>
      <c r="AQ133" s="27" t="s">
        <v>369</v>
      </c>
      <c r="AS133" s="36">
        <f t="shared" si="77"/>
        <v>0</v>
      </c>
      <c r="AT133" s="36">
        <f t="shared" si="78"/>
        <v>0</v>
      </c>
      <c r="AU133" s="36">
        <v>0</v>
      </c>
      <c r="AV133" s="36">
        <f t="shared" si="79"/>
        <v>0</v>
      </c>
    </row>
    <row r="134" spans="1:48" ht="12.75">
      <c r="A134" s="6" t="s">
        <v>94</v>
      </c>
      <c r="B134" s="6" t="s">
        <v>117</v>
      </c>
      <c r="C134" s="6" t="s">
        <v>181</v>
      </c>
      <c r="D134" s="6" t="s">
        <v>274</v>
      </c>
      <c r="E134" s="6" t="s">
        <v>300</v>
      </c>
      <c r="F134" s="19">
        <v>2</v>
      </c>
      <c r="G134" s="19">
        <v>0</v>
      </c>
      <c r="H134" s="19">
        <f t="shared" si="60"/>
        <v>0</v>
      </c>
      <c r="I134" s="19">
        <f t="shared" si="61"/>
        <v>0</v>
      </c>
      <c r="J134" s="19">
        <f t="shared" si="62"/>
        <v>0</v>
      </c>
      <c r="K134" s="19">
        <v>0.0013</v>
      </c>
      <c r="L134" s="19">
        <f t="shared" si="63"/>
        <v>0.0026</v>
      </c>
      <c r="M134" s="32" t="s">
        <v>319</v>
      </c>
      <c r="P134" s="36">
        <f t="shared" si="64"/>
        <v>0</v>
      </c>
      <c r="R134" s="36">
        <f t="shared" si="65"/>
        <v>0</v>
      </c>
      <c r="S134" s="36">
        <f t="shared" si="66"/>
        <v>0</v>
      </c>
      <c r="T134" s="36">
        <f t="shared" si="67"/>
        <v>0</v>
      </c>
      <c r="U134" s="36">
        <f t="shared" si="68"/>
        <v>0</v>
      </c>
      <c r="V134" s="36">
        <f t="shared" si="69"/>
        <v>0</v>
      </c>
      <c r="W134" s="36">
        <f t="shared" si="70"/>
        <v>0</v>
      </c>
      <c r="X134" s="36">
        <f t="shared" si="71"/>
        <v>0</v>
      </c>
      <c r="Y134" s="27" t="s">
        <v>117</v>
      </c>
      <c r="Z134" s="19">
        <f t="shared" si="72"/>
        <v>0</v>
      </c>
      <c r="AA134" s="19">
        <f t="shared" si="73"/>
        <v>0</v>
      </c>
      <c r="AB134" s="19">
        <f t="shared" si="74"/>
        <v>0</v>
      </c>
      <c r="AD134" s="36">
        <v>15</v>
      </c>
      <c r="AE134" s="36">
        <f>G134*1</f>
        <v>0</v>
      </c>
      <c r="AF134" s="36">
        <f>G134*(1-1)</f>
        <v>0</v>
      </c>
      <c r="AG134" s="32" t="s">
        <v>13</v>
      </c>
      <c r="AM134" s="36">
        <f t="shared" si="75"/>
        <v>0</v>
      </c>
      <c r="AN134" s="36">
        <f t="shared" si="76"/>
        <v>0</v>
      </c>
      <c r="AO134" s="37" t="s">
        <v>345</v>
      </c>
      <c r="AP134" s="37" t="s">
        <v>364</v>
      </c>
      <c r="AQ134" s="27" t="s">
        <v>369</v>
      </c>
      <c r="AS134" s="36">
        <f t="shared" si="77"/>
        <v>0</v>
      </c>
      <c r="AT134" s="36">
        <f t="shared" si="78"/>
        <v>0</v>
      </c>
      <c r="AU134" s="36">
        <v>0</v>
      </c>
      <c r="AV134" s="36">
        <f t="shared" si="79"/>
        <v>0.0026</v>
      </c>
    </row>
    <row r="135" spans="1:48" ht="12.75">
      <c r="A135" s="5" t="s">
        <v>95</v>
      </c>
      <c r="B135" s="5" t="s">
        <v>117</v>
      </c>
      <c r="C135" s="5" t="s">
        <v>182</v>
      </c>
      <c r="D135" s="5" t="s">
        <v>275</v>
      </c>
      <c r="E135" s="5" t="s">
        <v>300</v>
      </c>
      <c r="F135" s="18">
        <v>1</v>
      </c>
      <c r="G135" s="18">
        <v>0</v>
      </c>
      <c r="H135" s="18">
        <f t="shared" si="60"/>
        <v>0</v>
      </c>
      <c r="I135" s="18">
        <f t="shared" si="61"/>
        <v>0</v>
      </c>
      <c r="J135" s="18">
        <f t="shared" si="62"/>
        <v>0</v>
      </c>
      <c r="K135" s="18">
        <v>0</v>
      </c>
      <c r="L135" s="18">
        <f t="shared" si="63"/>
        <v>0</v>
      </c>
      <c r="M135" s="31" t="s">
        <v>319</v>
      </c>
      <c r="P135" s="36">
        <f t="shared" si="64"/>
        <v>0</v>
      </c>
      <c r="R135" s="36">
        <f t="shared" si="65"/>
        <v>0</v>
      </c>
      <c r="S135" s="36">
        <f t="shared" si="66"/>
        <v>0</v>
      </c>
      <c r="T135" s="36">
        <f t="shared" si="67"/>
        <v>0</v>
      </c>
      <c r="U135" s="36">
        <f t="shared" si="68"/>
        <v>0</v>
      </c>
      <c r="V135" s="36">
        <f t="shared" si="69"/>
        <v>0</v>
      </c>
      <c r="W135" s="36">
        <f t="shared" si="70"/>
        <v>0</v>
      </c>
      <c r="X135" s="36">
        <f t="shared" si="71"/>
        <v>0</v>
      </c>
      <c r="Y135" s="27" t="s">
        <v>117</v>
      </c>
      <c r="Z135" s="18">
        <f t="shared" si="72"/>
        <v>0</v>
      </c>
      <c r="AA135" s="18">
        <f t="shared" si="73"/>
        <v>0</v>
      </c>
      <c r="AB135" s="18">
        <f t="shared" si="74"/>
        <v>0</v>
      </c>
      <c r="AD135" s="36">
        <v>15</v>
      </c>
      <c r="AE135" s="36">
        <f>G135*0</f>
        <v>0</v>
      </c>
      <c r="AF135" s="36">
        <f>G135*(1-0)</f>
        <v>0</v>
      </c>
      <c r="AG135" s="31" t="s">
        <v>13</v>
      </c>
      <c r="AM135" s="36">
        <f t="shared" si="75"/>
        <v>0</v>
      </c>
      <c r="AN135" s="36">
        <f t="shared" si="76"/>
        <v>0</v>
      </c>
      <c r="AO135" s="37" t="s">
        <v>345</v>
      </c>
      <c r="AP135" s="37" t="s">
        <v>364</v>
      </c>
      <c r="AQ135" s="27" t="s">
        <v>369</v>
      </c>
      <c r="AS135" s="36">
        <f t="shared" si="77"/>
        <v>0</v>
      </c>
      <c r="AT135" s="36">
        <f t="shared" si="78"/>
        <v>0</v>
      </c>
      <c r="AU135" s="36">
        <v>0</v>
      </c>
      <c r="AV135" s="36">
        <f t="shared" si="79"/>
        <v>0</v>
      </c>
    </row>
    <row r="136" spans="1:48" ht="12.75">
      <c r="A136" s="6" t="s">
        <v>96</v>
      </c>
      <c r="B136" s="6" t="s">
        <v>117</v>
      </c>
      <c r="C136" s="6" t="s">
        <v>183</v>
      </c>
      <c r="D136" s="6" t="s">
        <v>276</v>
      </c>
      <c r="E136" s="6" t="s">
        <v>300</v>
      </c>
      <c r="F136" s="19">
        <v>1</v>
      </c>
      <c r="G136" s="19">
        <v>0</v>
      </c>
      <c r="H136" s="19">
        <f t="shared" si="60"/>
        <v>0</v>
      </c>
      <c r="I136" s="19">
        <f t="shared" si="61"/>
        <v>0</v>
      </c>
      <c r="J136" s="19">
        <f t="shared" si="62"/>
        <v>0</v>
      </c>
      <c r="K136" s="19">
        <v>0</v>
      </c>
      <c r="L136" s="19">
        <f t="shared" si="63"/>
        <v>0</v>
      </c>
      <c r="M136" s="32" t="s">
        <v>319</v>
      </c>
      <c r="P136" s="36">
        <f t="shared" si="64"/>
        <v>0</v>
      </c>
      <c r="R136" s="36">
        <f t="shared" si="65"/>
        <v>0</v>
      </c>
      <c r="S136" s="36">
        <f t="shared" si="66"/>
        <v>0</v>
      </c>
      <c r="T136" s="36">
        <f t="shared" si="67"/>
        <v>0</v>
      </c>
      <c r="U136" s="36">
        <f t="shared" si="68"/>
        <v>0</v>
      </c>
      <c r="V136" s="36">
        <f t="shared" si="69"/>
        <v>0</v>
      </c>
      <c r="W136" s="36">
        <f t="shared" si="70"/>
        <v>0</v>
      </c>
      <c r="X136" s="36">
        <f t="shared" si="71"/>
        <v>0</v>
      </c>
      <c r="Y136" s="27" t="s">
        <v>117</v>
      </c>
      <c r="Z136" s="19">
        <f t="shared" si="72"/>
        <v>0</v>
      </c>
      <c r="AA136" s="19">
        <f t="shared" si="73"/>
        <v>0</v>
      </c>
      <c r="AB136" s="19">
        <f t="shared" si="74"/>
        <v>0</v>
      </c>
      <c r="AD136" s="36">
        <v>15</v>
      </c>
      <c r="AE136" s="36">
        <f>G136*1</f>
        <v>0</v>
      </c>
      <c r="AF136" s="36">
        <f>G136*(1-1)</f>
        <v>0</v>
      </c>
      <c r="AG136" s="32" t="s">
        <v>13</v>
      </c>
      <c r="AM136" s="36">
        <f t="shared" si="75"/>
        <v>0</v>
      </c>
      <c r="AN136" s="36">
        <f t="shared" si="76"/>
        <v>0</v>
      </c>
      <c r="AO136" s="37" t="s">
        <v>345</v>
      </c>
      <c r="AP136" s="37" t="s">
        <v>364</v>
      </c>
      <c r="AQ136" s="27" t="s">
        <v>369</v>
      </c>
      <c r="AS136" s="36">
        <f t="shared" si="77"/>
        <v>0</v>
      </c>
      <c r="AT136" s="36">
        <f t="shared" si="78"/>
        <v>0</v>
      </c>
      <c r="AU136" s="36">
        <v>0</v>
      </c>
      <c r="AV136" s="36">
        <f t="shared" si="79"/>
        <v>0</v>
      </c>
    </row>
    <row r="137" spans="1:48" ht="12.75">
      <c r="A137" s="5" t="s">
        <v>97</v>
      </c>
      <c r="B137" s="5" t="s">
        <v>117</v>
      </c>
      <c r="C137" s="5" t="s">
        <v>184</v>
      </c>
      <c r="D137" s="5" t="s">
        <v>277</v>
      </c>
      <c r="E137" s="5" t="s">
        <v>300</v>
      </c>
      <c r="F137" s="18">
        <v>6</v>
      </c>
      <c r="G137" s="18">
        <v>0</v>
      </c>
      <c r="H137" s="18">
        <f t="shared" si="60"/>
        <v>0</v>
      </c>
      <c r="I137" s="18">
        <f t="shared" si="61"/>
        <v>0</v>
      </c>
      <c r="J137" s="18">
        <f t="shared" si="62"/>
        <v>0</v>
      </c>
      <c r="K137" s="18">
        <v>0</v>
      </c>
      <c r="L137" s="18">
        <f t="shared" si="63"/>
        <v>0</v>
      </c>
      <c r="M137" s="31" t="s">
        <v>319</v>
      </c>
      <c r="P137" s="36">
        <f t="shared" si="64"/>
        <v>0</v>
      </c>
      <c r="R137" s="36">
        <f t="shared" si="65"/>
        <v>0</v>
      </c>
      <c r="S137" s="36">
        <f t="shared" si="66"/>
        <v>0</v>
      </c>
      <c r="T137" s="36">
        <f t="shared" si="67"/>
        <v>0</v>
      </c>
      <c r="U137" s="36">
        <f t="shared" si="68"/>
        <v>0</v>
      </c>
      <c r="V137" s="36">
        <f t="shared" si="69"/>
        <v>0</v>
      </c>
      <c r="W137" s="36">
        <f t="shared" si="70"/>
        <v>0</v>
      </c>
      <c r="X137" s="36">
        <f t="shared" si="71"/>
        <v>0</v>
      </c>
      <c r="Y137" s="27" t="s">
        <v>117</v>
      </c>
      <c r="Z137" s="18">
        <f t="shared" si="72"/>
        <v>0</v>
      </c>
      <c r="AA137" s="18">
        <f t="shared" si="73"/>
        <v>0</v>
      </c>
      <c r="AB137" s="18">
        <f t="shared" si="74"/>
        <v>0</v>
      </c>
      <c r="AD137" s="36">
        <v>15</v>
      </c>
      <c r="AE137" s="36">
        <f>G137*0</f>
        <v>0</v>
      </c>
      <c r="AF137" s="36">
        <f>G137*(1-0)</f>
        <v>0</v>
      </c>
      <c r="AG137" s="31" t="s">
        <v>13</v>
      </c>
      <c r="AM137" s="36">
        <f t="shared" si="75"/>
        <v>0</v>
      </c>
      <c r="AN137" s="36">
        <f t="shared" si="76"/>
        <v>0</v>
      </c>
      <c r="AO137" s="37" t="s">
        <v>345</v>
      </c>
      <c r="AP137" s="37" t="s">
        <v>364</v>
      </c>
      <c r="AQ137" s="27" t="s">
        <v>369</v>
      </c>
      <c r="AS137" s="36">
        <f t="shared" si="77"/>
        <v>0</v>
      </c>
      <c r="AT137" s="36">
        <f t="shared" si="78"/>
        <v>0</v>
      </c>
      <c r="AU137" s="36">
        <v>0</v>
      </c>
      <c r="AV137" s="36">
        <f t="shared" si="79"/>
        <v>0</v>
      </c>
    </row>
    <row r="138" spans="1:48" ht="12.75">
      <c r="A138" s="6" t="s">
        <v>98</v>
      </c>
      <c r="B138" s="6" t="s">
        <v>117</v>
      </c>
      <c r="C138" s="6" t="s">
        <v>185</v>
      </c>
      <c r="D138" s="6" t="s">
        <v>278</v>
      </c>
      <c r="E138" s="6" t="s">
        <v>300</v>
      </c>
      <c r="F138" s="19">
        <v>6</v>
      </c>
      <c r="G138" s="19">
        <v>0</v>
      </c>
      <c r="H138" s="19">
        <f t="shared" si="60"/>
        <v>0</v>
      </c>
      <c r="I138" s="19">
        <f t="shared" si="61"/>
        <v>0</v>
      </c>
      <c r="J138" s="19">
        <f t="shared" si="62"/>
        <v>0</v>
      </c>
      <c r="K138" s="19">
        <v>0</v>
      </c>
      <c r="L138" s="19">
        <f t="shared" si="63"/>
        <v>0</v>
      </c>
      <c r="M138" s="32" t="s">
        <v>319</v>
      </c>
      <c r="P138" s="36">
        <f t="shared" si="64"/>
        <v>0</v>
      </c>
      <c r="R138" s="36">
        <f t="shared" si="65"/>
        <v>0</v>
      </c>
      <c r="S138" s="36">
        <f t="shared" si="66"/>
        <v>0</v>
      </c>
      <c r="T138" s="36">
        <f t="shared" si="67"/>
        <v>0</v>
      </c>
      <c r="U138" s="36">
        <f t="shared" si="68"/>
        <v>0</v>
      </c>
      <c r="V138" s="36">
        <f t="shared" si="69"/>
        <v>0</v>
      </c>
      <c r="W138" s="36">
        <f t="shared" si="70"/>
        <v>0</v>
      </c>
      <c r="X138" s="36">
        <f t="shared" si="71"/>
        <v>0</v>
      </c>
      <c r="Y138" s="27" t="s">
        <v>117</v>
      </c>
      <c r="Z138" s="19">
        <f t="shared" si="72"/>
        <v>0</v>
      </c>
      <c r="AA138" s="19">
        <f t="shared" si="73"/>
        <v>0</v>
      </c>
      <c r="AB138" s="19">
        <f t="shared" si="74"/>
        <v>0</v>
      </c>
      <c r="AD138" s="36">
        <v>15</v>
      </c>
      <c r="AE138" s="36">
        <f>G138*1</f>
        <v>0</v>
      </c>
      <c r="AF138" s="36">
        <f>G138*(1-1)</f>
        <v>0</v>
      </c>
      <c r="AG138" s="32" t="s">
        <v>13</v>
      </c>
      <c r="AM138" s="36">
        <f t="shared" si="75"/>
        <v>0</v>
      </c>
      <c r="AN138" s="36">
        <f t="shared" si="76"/>
        <v>0</v>
      </c>
      <c r="AO138" s="37" t="s">
        <v>345</v>
      </c>
      <c r="AP138" s="37" t="s">
        <v>364</v>
      </c>
      <c r="AQ138" s="27" t="s">
        <v>369</v>
      </c>
      <c r="AS138" s="36">
        <f t="shared" si="77"/>
        <v>0</v>
      </c>
      <c r="AT138" s="36">
        <f t="shared" si="78"/>
        <v>0</v>
      </c>
      <c r="AU138" s="36">
        <v>0</v>
      </c>
      <c r="AV138" s="36">
        <f t="shared" si="79"/>
        <v>0</v>
      </c>
    </row>
    <row r="139" spans="1:48" ht="12.75">
      <c r="A139" s="5" t="s">
        <v>99</v>
      </c>
      <c r="B139" s="5" t="s">
        <v>117</v>
      </c>
      <c r="C139" s="5" t="s">
        <v>186</v>
      </c>
      <c r="D139" s="5" t="s">
        <v>279</v>
      </c>
      <c r="E139" s="5" t="s">
        <v>300</v>
      </c>
      <c r="F139" s="18">
        <v>3</v>
      </c>
      <c r="G139" s="18">
        <v>0</v>
      </c>
      <c r="H139" s="18">
        <f t="shared" si="60"/>
        <v>0</v>
      </c>
      <c r="I139" s="18">
        <f t="shared" si="61"/>
        <v>0</v>
      </c>
      <c r="J139" s="18">
        <f t="shared" si="62"/>
        <v>0</v>
      </c>
      <c r="K139" s="18">
        <v>0</v>
      </c>
      <c r="L139" s="18">
        <f t="shared" si="63"/>
        <v>0</v>
      </c>
      <c r="M139" s="31" t="s">
        <v>319</v>
      </c>
      <c r="P139" s="36">
        <f t="shared" si="64"/>
        <v>0</v>
      </c>
      <c r="R139" s="36">
        <f t="shared" si="65"/>
        <v>0</v>
      </c>
      <c r="S139" s="36">
        <f t="shared" si="66"/>
        <v>0</v>
      </c>
      <c r="T139" s="36">
        <f t="shared" si="67"/>
        <v>0</v>
      </c>
      <c r="U139" s="36">
        <f t="shared" si="68"/>
        <v>0</v>
      </c>
      <c r="V139" s="36">
        <f t="shared" si="69"/>
        <v>0</v>
      </c>
      <c r="W139" s="36">
        <f t="shared" si="70"/>
        <v>0</v>
      </c>
      <c r="X139" s="36">
        <f t="shared" si="71"/>
        <v>0</v>
      </c>
      <c r="Y139" s="27" t="s">
        <v>117</v>
      </c>
      <c r="Z139" s="18">
        <f t="shared" si="72"/>
        <v>0</v>
      </c>
      <c r="AA139" s="18">
        <f t="shared" si="73"/>
        <v>0</v>
      </c>
      <c r="AB139" s="18">
        <f t="shared" si="74"/>
        <v>0</v>
      </c>
      <c r="AD139" s="36">
        <v>15</v>
      </c>
      <c r="AE139" s="36">
        <f>G139*0</f>
        <v>0</v>
      </c>
      <c r="AF139" s="36">
        <f>G139*(1-0)</f>
        <v>0</v>
      </c>
      <c r="AG139" s="31" t="s">
        <v>13</v>
      </c>
      <c r="AM139" s="36">
        <f t="shared" si="75"/>
        <v>0</v>
      </c>
      <c r="AN139" s="36">
        <f t="shared" si="76"/>
        <v>0</v>
      </c>
      <c r="AO139" s="37" t="s">
        <v>345</v>
      </c>
      <c r="AP139" s="37" t="s">
        <v>364</v>
      </c>
      <c r="AQ139" s="27" t="s">
        <v>369</v>
      </c>
      <c r="AS139" s="36">
        <f t="shared" si="77"/>
        <v>0</v>
      </c>
      <c r="AT139" s="36">
        <f t="shared" si="78"/>
        <v>0</v>
      </c>
      <c r="AU139" s="36">
        <v>0</v>
      </c>
      <c r="AV139" s="36">
        <f t="shared" si="79"/>
        <v>0</v>
      </c>
    </row>
    <row r="140" spans="1:48" ht="12.75">
      <c r="A140" s="6" t="s">
        <v>100</v>
      </c>
      <c r="B140" s="6" t="s">
        <v>117</v>
      </c>
      <c r="C140" s="6" t="s">
        <v>187</v>
      </c>
      <c r="D140" s="6" t="s">
        <v>280</v>
      </c>
      <c r="E140" s="6" t="s">
        <v>300</v>
      </c>
      <c r="F140" s="19">
        <v>3</v>
      </c>
      <c r="G140" s="19">
        <v>0</v>
      </c>
      <c r="H140" s="19">
        <f t="shared" si="60"/>
        <v>0</v>
      </c>
      <c r="I140" s="19">
        <f t="shared" si="61"/>
        <v>0</v>
      </c>
      <c r="J140" s="19">
        <f t="shared" si="62"/>
        <v>0</v>
      </c>
      <c r="K140" s="19">
        <v>0.01</v>
      </c>
      <c r="L140" s="19">
        <f t="shared" si="63"/>
        <v>0.03</v>
      </c>
      <c r="M140" s="32" t="s">
        <v>319</v>
      </c>
      <c r="P140" s="36">
        <f t="shared" si="64"/>
        <v>0</v>
      </c>
      <c r="R140" s="36">
        <f t="shared" si="65"/>
        <v>0</v>
      </c>
      <c r="S140" s="36">
        <f t="shared" si="66"/>
        <v>0</v>
      </c>
      <c r="T140" s="36">
        <f t="shared" si="67"/>
        <v>0</v>
      </c>
      <c r="U140" s="36">
        <f t="shared" si="68"/>
        <v>0</v>
      </c>
      <c r="V140" s="36">
        <f t="shared" si="69"/>
        <v>0</v>
      </c>
      <c r="W140" s="36">
        <f t="shared" si="70"/>
        <v>0</v>
      </c>
      <c r="X140" s="36">
        <f t="shared" si="71"/>
        <v>0</v>
      </c>
      <c r="Y140" s="27" t="s">
        <v>117</v>
      </c>
      <c r="Z140" s="19">
        <f t="shared" si="72"/>
        <v>0</v>
      </c>
      <c r="AA140" s="19">
        <f t="shared" si="73"/>
        <v>0</v>
      </c>
      <c r="AB140" s="19">
        <f t="shared" si="74"/>
        <v>0</v>
      </c>
      <c r="AD140" s="36">
        <v>15</v>
      </c>
      <c r="AE140" s="36">
        <f>G140*1</f>
        <v>0</v>
      </c>
      <c r="AF140" s="36">
        <f>G140*(1-1)</f>
        <v>0</v>
      </c>
      <c r="AG140" s="32" t="s">
        <v>13</v>
      </c>
      <c r="AM140" s="36">
        <f t="shared" si="75"/>
        <v>0</v>
      </c>
      <c r="AN140" s="36">
        <f t="shared" si="76"/>
        <v>0</v>
      </c>
      <c r="AO140" s="37" t="s">
        <v>345</v>
      </c>
      <c r="AP140" s="37" t="s">
        <v>364</v>
      </c>
      <c r="AQ140" s="27" t="s">
        <v>369</v>
      </c>
      <c r="AS140" s="36">
        <f t="shared" si="77"/>
        <v>0</v>
      </c>
      <c r="AT140" s="36">
        <f t="shared" si="78"/>
        <v>0</v>
      </c>
      <c r="AU140" s="36">
        <v>0</v>
      </c>
      <c r="AV140" s="36">
        <f t="shared" si="79"/>
        <v>0.03</v>
      </c>
    </row>
    <row r="141" spans="1:48" ht="12.75">
      <c r="A141" s="5" t="s">
        <v>101</v>
      </c>
      <c r="B141" s="5" t="s">
        <v>117</v>
      </c>
      <c r="C141" s="5" t="s">
        <v>188</v>
      </c>
      <c r="D141" s="5" t="s">
        <v>281</v>
      </c>
      <c r="E141" s="5" t="s">
        <v>300</v>
      </c>
      <c r="F141" s="18">
        <v>1</v>
      </c>
      <c r="G141" s="18">
        <v>0</v>
      </c>
      <c r="H141" s="18">
        <f t="shared" si="60"/>
        <v>0</v>
      </c>
      <c r="I141" s="18">
        <f t="shared" si="61"/>
        <v>0</v>
      </c>
      <c r="J141" s="18">
        <f t="shared" si="62"/>
        <v>0</v>
      </c>
      <c r="K141" s="18">
        <v>0</v>
      </c>
      <c r="L141" s="18">
        <f t="shared" si="63"/>
        <v>0</v>
      </c>
      <c r="M141" s="31" t="s">
        <v>319</v>
      </c>
      <c r="P141" s="36">
        <f t="shared" si="64"/>
        <v>0</v>
      </c>
      <c r="R141" s="36">
        <f t="shared" si="65"/>
        <v>0</v>
      </c>
      <c r="S141" s="36">
        <f t="shared" si="66"/>
        <v>0</v>
      </c>
      <c r="T141" s="36">
        <f t="shared" si="67"/>
        <v>0</v>
      </c>
      <c r="U141" s="36">
        <f t="shared" si="68"/>
        <v>0</v>
      </c>
      <c r="V141" s="36">
        <f t="shared" si="69"/>
        <v>0</v>
      </c>
      <c r="W141" s="36">
        <f t="shared" si="70"/>
        <v>0</v>
      </c>
      <c r="X141" s="36">
        <f t="shared" si="71"/>
        <v>0</v>
      </c>
      <c r="Y141" s="27" t="s">
        <v>117</v>
      </c>
      <c r="Z141" s="18">
        <f t="shared" si="72"/>
        <v>0</v>
      </c>
      <c r="AA141" s="18">
        <f t="shared" si="73"/>
        <v>0</v>
      </c>
      <c r="AB141" s="18">
        <f t="shared" si="74"/>
        <v>0</v>
      </c>
      <c r="AD141" s="36">
        <v>15</v>
      </c>
      <c r="AE141" s="36">
        <f>G141*0</f>
        <v>0</v>
      </c>
      <c r="AF141" s="36">
        <f>G141*(1-0)</f>
        <v>0</v>
      </c>
      <c r="AG141" s="31" t="s">
        <v>13</v>
      </c>
      <c r="AM141" s="36">
        <f t="shared" si="75"/>
        <v>0</v>
      </c>
      <c r="AN141" s="36">
        <f t="shared" si="76"/>
        <v>0</v>
      </c>
      <c r="AO141" s="37" t="s">
        <v>345</v>
      </c>
      <c r="AP141" s="37" t="s">
        <v>364</v>
      </c>
      <c r="AQ141" s="27" t="s">
        <v>369</v>
      </c>
      <c r="AS141" s="36">
        <f t="shared" si="77"/>
        <v>0</v>
      </c>
      <c r="AT141" s="36">
        <f t="shared" si="78"/>
        <v>0</v>
      </c>
      <c r="AU141" s="36">
        <v>0</v>
      </c>
      <c r="AV141" s="36">
        <f t="shared" si="79"/>
        <v>0</v>
      </c>
    </row>
    <row r="142" spans="1:48" ht="12.75">
      <c r="A142" s="6" t="s">
        <v>102</v>
      </c>
      <c r="B142" s="6" t="s">
        <v>117</v>
      </c>
      <c r="C142" s="6" t="s">
        <v>189</v>
      </c>
      <c r="D142" s="6" t="s">
        <v>282</v>
      </c>
      <c r="E142" s="6" t="s">
        <v>300</v>
      </c>
      <c r="F142" s="19">
        <v>1</v>
      </c>
      <c r="G142" s="19">
        <v>0</v>
      </c>
      <c r="H142" s="19">
        <f t="shared" si="60"/>
        <v>0</v>
      </c>
      <c r="I142" s="19">
        <f t="shared" si="61"/>
        <v>0</v>
      </c>
      <c r="J142" s="19">
        <f t="shared" si="62"/>
        <v>0</v>
      </c>
      <c r="K142" s="19">
        <v>0.0034</v>
      </c>
      <c r="L142" s="19">
        <f t="shared" si="63"/>
        <v>0.0034</v>
      </c>
      <c r="M142" s="32" t="s">
        <v>319</v>
      </c>
      <c r="P142" s="36">
        <f t="shared" si="64"/>
        <v>0</v>
      </c>
      <c r="R142" s="36">
        <f t="shared" si="65"/>
        <v>0</v>
      </c>
      <c r="S142" s="36">
        <f t="shared" si="66"/>
        <v>0</v>
      </c>
      <c r="T142" s="36">
        <f t="shared" si="67"/>
        <v>0</v>
      </c>
      <c r="U142" s="36">
        <f t="shared" si="68"/>
        <v>0</v>
      </c>
      <c r="V142" s="36">
        <f t="shared" si="69"/>
        <v>0</v>
      </c>
      <c r="W142" s="36">
        <f t="shared" si="70"/>
        <v>0</v>
      </c>
      <c r="X142" s="36">
        <f t="shared" si="71"/>
        <v>0</v>
      </c>
      <c r="Y142" s="27" t="s">
        <v>117</v>
      </c>
      <c r="Z142" s="19">
        <f t="shared" si="72"/>
        <v>0</v>
      </c>
      <c r="AA142" s="19">
        <f t="shared" si="73"/>
        <v>0</v>
      </c>
      <c r="AB142" s="19">
        <f t="shared" si="74"/>
        <v>0</v>
      </c>
      <c r="AD142" s="36">
        <v>15</v>
      </c>
      <c r="AE142" s="36">
        <f>G142*1</f>
        <v>0</v>
      </c>
      <c r="AF142" s="36">
        <f>G142*(1-1)</f>
        <v>0</v>
      </c>
      <c r="AG142" s="32" t="s">
        <v>13</v>
      </c>
      <c r="AM142" s="36">
        <f t="shared" si="75"/>
        <v>0</v>
      </c>
      <c r="AN142" s="36">
        <f t="shared" si="76"/>
        <v>0</v>
      </c>
      <c r="AO142" s="37" t="s">
        <v>345</v>
      </c>
      <c r="AP142" s="37" t="s">
        <v>364</v>
      </c>
      <c r="AQ142" s="27" t="s">
        <v>369</v>
      </c>
      <c r="AS142" s="36">
        <f t="shared" si="77"/>
        <v>0</v>
      </c>
      <c r="AT142" s="36">
        <f t="shared" si="78"/>
        <v>0</v>
      </c>
      <c r="AU142" s="36">
        <v>0</v>
      </c>
      <c r="AV142" s="36">
        <f t="shared" si="79"/>
        <v>0.0034</v>
      </c>
    </row>
    <row r="143" spans="1:48" ht="12.75">
      <c r="A143" s="5" t="s">
        <v>103</v>
      </c>
      <c r="B143" s="5" t="s">
        <v>117</v>
      </c>
      <c r="C143" s="5" t="s">
        <v>190</v>
      </c>
      <c r="D143" s="5" t="s">
        <v>283</v>
      </c>
      <c r="E143" s="5" t="s">
        <v>300</v>
      </c>
      <c r="F143" s="18">
        <v>1</v>
      </c>
      <c r="G143" s="18">
        <v>0</v>
      </c>
      <c r="H143" s="18">
        <f t="shared" si="60"/>
        <v>0</v>
      </c>
      <c r="I143" s="18">
        <f t="shared" si="61"/>
        <v>0</v>
      </c>
      <c r="J143" s="18">
        <f t="shared" si="62"/>
        <v>0</v>
      </c>
      <c r="K143" s="18">
        <v>0</v>
      </c>
      <c r="L143" s="18">
        <f t="shared" si="63"/>
        <v>0</v>
      </c>
      <c r="M143" s="31" t="s">
        <v>319</v>
      </c>
      <c r="P143" s="36">
        <f t="shared" si="64"/>
        <v>0</v>
      </c>
      <c r="R143" s="36">
        <f t="shared" si="65"/>
        <v>0</v>
      </c>
      <c r="S143" s="36">
        <f t="shared" si="66"/>
        <v>0</v>
      </c>
      <c r="T143" s="36">
        <f t="shared" si="67"/>
        <v>0</v>
      </c>
      <c r="U143" s="36">
        <f t="shared" si="68"/>
        <v>0</v>
      </c>
      <c r="V143" s="36">
        <f t="shared" si="69"/>
        <v>0</v>
      </c>
      <c r="W143" s="36">
        <f t="shared" si="70"/>
        <v>0</v>
      </c>
      <c r="X143" s="36">
        <f t="shared" si="71"/>
        <v>0</v>
      </c>
      <c r="Y143" s="27" t="s">
        <v>117</v>
      </c>
      <c r="Z143" s="18">
        <f t="shared" si="72"/>
        <v>0</v>
      </c>
      <c r="AA143" s="18">
        <f t="shared" si="73"/>
        <v>0</v>
      </c>
      <c r="AB143" s="18">
        <f t="shared" si="74"/>
        <v>0</v>
      </c>
      <c r="AD143" s="36">
        <v>15</v>
      </c>
      <c r="AE143" s="36">
        <f>G143*0</f>
        <v>0</v>
      </c>
      <c r="AF143" s="36">
        <f>G143*(1-0)</f>
        <v>0</v>
      </c>
      <c r="AG143" s="31" t="s">
        <v>13</v>
      </c>
      <c r="AM143" s="36">
        <f t="shared" si="75"/>
        <v>0</v>
      </c>
      <c r="AN143" s="36">
        <f t="shared" si="76"/>
        <v>0</v>
      </c>
      <c r="AO143" s="37" t="s">
        <v>345</v>
      </c>
      <c r="AP143" s="37" t="s">
        <v>364</v>
      </c>
      <c r="AQ143" s="27" t="s">
        <v>369</v>
      </c>
      <c r="AS143" s="36">
        <f t="shared" si="77"/>
        <v>0</v>
      </c>
      <c r="AT143" s="36">
        <f t="shared" si="78"/>
        <v>0</v>
      </c>
      <c r="AU143" s="36">
        <v>0</v>
      </c>
      <c r="AV143" s="36">
        <f t="shared" si="79"/>
        <v>0</v>
      </c>
    </row>
    <row r="144" spans="1:48" ht="12.75">
      <c r="A144" s="6" t="s">
        <v>104</v>
      </c>
      <c r="B144" s="6" t="s">
        <v>117</v>
      </c>
      <c r="C144" s="6" t="s">
        <v>191</v>
      </c>
      <c r="D144" s="6" t="s">
        <v>284</v>
      </c>
      <c r="E144" s="6" t="s">
        <v>300</v>
      </c>
      <c r="F144" s="19">
        <v>1</v>
      </c>
      <c r="G144" s="19">
        <v>0</v>
      </c>
      <c r="H144" s="19">
        <f t="shared" si="60"/>
        <v>0</v>
      </c>
      <c r="I144" s="19">
        <f t="shared" si="61"/>
        <v>0</v>
      </c>
      <c r="J144" s="19">
        <f t="shared" si="62"/>
        <v>0</v>
      </c>
      <c r="K144" s="19">
        <v>0.0119</v>
      </c>
      <c r="L144" s="19">
        <f t="shared" si="63"/>
        <v>0.0119</v>
      </c>
      <c r="M144" s="32" t="s">
        <v>319</v>
      </c>
      <c r="P144" s="36">
        <f t="shared" si="64"/>
        <v>0</v>
      </c>
      <c r="R144" s="36">
        <f t="shared" si="65"/>
        <v>0</v>
      </c>
      <c r="S144" s="36">
        <f t="shared" si="66"/>
        <v>0</v>
      </c>
      <c r="T144" s="36">
        <f t="shared" si="67"/>
        <v>0</v>
      </c>
      <c r="U144" s="36">
        <f t="shared" si="68"/>
        <v>0</v>
      </c>
      <c r="V144" s="36">
        <f t="shared" si="69"/>
        <v>0</v>
      </c>
      <c r="W144" s="36">
        <f t="shared" si="70"/>
        <v>0</v>
      </c>
      <c r="X144" s="36">
        <f t="shared" si="71"/>
        <v>0</v>
      </c>
      <c r="Y144" s="27" t="s">
        <v>117</v>
      </c>
      <c r="Z144" s="19">
        <f t="shared" si="72"/>
        <v>0</v>
      </c>
      <c r="AA144" s="19">
        <f t="shared" si="73"/>
        <v>0</v>
      </c>
      <c r="AB144" s="19">
        <f t="shared" si="74"/>
        <v>0</v>
      </c>
      <c r="AD144" s="36">
        <v>15</v>
      </c>
      <c r="AE144" s="36">
        <f>G144*1</f>
        <v>0</v>
      </c>
      <c r="AF144" s="36">
        <f>G144*(1-1)</f>
        <v>0</v>
      </c>
      <c r="AG144" s="32" t="s">
        <v>13</v>
      </c>
      <c r="AM144" s="36">
        <f t="shared" si="75"/>
        <v>0</v>
      </c>
      <c r="AN144" s="36">
        <f t="shared" si="76"/>
        <v>0</v>
      </c>
      <c r="AO144" s="37" t="s">
        <v>345</v>
      </c>
      <c r="AP144" s="37" t="s">
        <v>364</v>
      </c>
      <c r="AQ144" s="27" t="s">
        <v>369</v>
      </c>
      <c r="AS144" s="36">
        <f t="shared" si="77"/>
        <v>0</v>
      </c>
      <c r="AT144" s="36">
        <f t="shared" si="78"/>
        <v>0</v>
      </c>
      <c r="AU144" s="36">
        <v>0</v>
      </c>
      <c r="AV144" s="36">
        <f t="shared" si="79"/>
        <v>0.0119</v>
      </c>
    </row>
    <row r="145" spans="1:37" ht="12.75">
      <c r="A145" s="4"/>
      <c r="B145" s="14" t="s">
        <v>117</v>
      </c>
      <c r="C145" s="14" t="s">
        <v>100</v>
      </c>
      <c r="D145" s="60" t="s">
        <v>240</v>
      </c>
      <c r="E145" s="61"/>
      <c r="F145" s="61"/>
      <c r="G145" s="61"/>
      <c r="H145" s="39">
        <f>SUM(H146:H146)</f>
        <v>0</v>
      </c>
      <c r="I145" s="39">
        <f>SUM(I146:I146)</f>
        <v>0</v>
      </c>
      <c r="J145" s="39">
        <f>H145+I145</f>
        <v>0</v>
      </c>
      <c r="K145" s="27"/>
      <c r="L145" s="39">
        <f>SUM(L146:L146)</f>
        <v>0.00242</v>
      </c>
      <c r="M145" s="27"/>
      <c r="Y145" s="27" t="s">
        <v>117</v>
      </c>
      <c r="AI145" s="39">
        <f>SUM(Z146:Z146)</f>
        <v>0</v>
      </c>
      <c r="AJ145" s="39">
        <f>SUM(AA146:AA146)</f>
        <v>0</v>
      </c>
      <c r="AK145" s="39">
        <f>SUM(AB146:AB146)</f>
        <v>0</v>
      </c>
    </row>
    <row r="146" spans="1:48" ht="12.75">
      <c r="A146" s="5" t="s">
        <v>105</v>
      </c>
      <c r="B146" s="5" t="s">
        <v>117</v>
      </c>
      <c r="C146" s="5" t="s">
        <v>154</v>
      </c>
      <c r="D146" s="5" t="s">
        <v>241</v>
      </c>
      <c r="E146" s="5" t="s">
        <v>295</v>
      </c>
      <c r="F146" s="18">
        <v>2</v>
      </c>
      <c r="G146" s="18">
        <v>0</v>
      </c>
      <c r="H146" s="18">
        <f>F146*AE146</f>
        <v>0</v>
      </c>
      <c r="I146" s="18">
        <f>J146-H146</f>
        <v>0</v>
      </c>
      <c r="J146" s="18">
        <f>F146*G146</f>
        <v>0</v>
      </c>
      <c r="K146" s="18">
        <v>0.00121</v>
      </c>
      <c r="L146" s="18">
        <f>F146*K146</f>
        <v>0.00242</v>
      </c>
      <c r="M146" s="31" t="s">
        <v>319</v>
      </c>
      <c r="P146" s="36">
        <f>IF(AG146="5",J146,0)</f>
        <v>0</v>
      </c>
      <c r="R146" s="36">
        <f>IF(AG146="1",H146,0)</f>
        <v>0</v>
      </c>
      <c r="S146" s="36">
        <f>IF(AG146="1",I146,0)</f>
        <v>0</v>
      </c>
      <c r="T146" s="36">
        <f>IF(AG146="7",H146,0)</f>
        <v>0</v>
      </c>
      <c r="U146" s="36">
        <f>IF(AG146="7",I146,0)</f>
        <v>0</v>
      </c>
      <c r="V146" s="36">
        <f>IF(AG146="2",H146,0)</f>
        <v>0</v>
      </c>
      <c r="W146" s="36">
        <f>IF(AG146="2",I146,0)</f>
        <v>0</v>
      </c>
      <c r="X146" s="36">
        <f>IF(AG146="0",J146,0)</f>
        <v>0</v>
      </c>
      <c r="Y146" s="27" t="s">
        <v>117</v>
      </c>
      <c r="Z146" s="18">
        <f>IF(AD146=0,J146,0)</f>
        <v>0</v>
      </c>
      <c r="AA146" s="18">
        <f>IF(AD146=15,J146,0)</f>
        <v>0</v>
      </c>
      <c r="AB146" s="18">
        <f>IF(AD146=21,J146,0)</f>
        <v>0</v>
      </c>
      <c r="AD146" s="36">
        <v>15</v>
      </c>
      <c r="AE146" s="36">
        <f>G146*0.386796785304248</f>
        <v>0</v>
      </c>
      <c r="AF146" s="36">
        <f>G146*(1-0.386796785304248)</f>
        <v>0</v>
      </c>
      <c r="AG146" s="31" t="s">
        <v>7</v>
      </c>
      <c r="AM146" s="36">
        <f>F146*AE146</f>
        <v>0</v>
      </c>
      <c r="AN146" s="36">
        <f>F146*AF146</f>
        <v>0</v>
      </c>
      <c r="AO146" s="37" t="s">
        <v>338</v>
      </c>
      <c r="AP146" s="37" t="s">
        <v>365</v>
      </c>
      <c r="AQ146" s="27" t="s">
        <v>369</v>
      </c>
      <c r="AS146" s="36">
        <f>AM146+AN146</f>
        <v>0</v>
      </c>
      <c r="AT146" s="36">
        <f>G146/(100-AU146)*100</f>
        <v>0</v>
      </c>
      <c r="AU146" s="36">
        <v>0</v>
      </c>
      <c r="AV146" s="36">
        <f>L146</f>
        <v>0.00242</v>
      </c>
    </row>
    <row r="147" spans="1:37" ht="12.75">
      <c r="A147" s="4"/>
      <c r="B147" s="14" t="s">
        <v>117</v>
      </c>
      <c r="C147" s="14" t="s">
        <v>103</v>
      </c>
      <c r="D147" s="60" t="s">
        <v>247</v>
      </c>
      <c r="E147" s="61"/>
      <c r="F147" s="61"/>
      <c r="G147" s="61"/>
      <c r="H147" s="39">
        <f>SUM(H148:H148)</f>
        <v>0</v>
      </c>
      <c r="I147" s="39">
        <f>SUM(I148:I148)</f>
        <v>0</v>
      </c>
      <c r="J147" s="39">
        <f>H147+I147</f>
        <v>0</v>
      </c>
      <c r="K147" s="27"/>
      <c r="L147" s="39">
        <f>SUM(L148:L148)</f>
        <v>0.09033</v>
      </c>
      <c r="M147" s="27"/>
      <c r="Y147" s="27" t="s">
        <v>117</v>
      </c>
      <c r="AI147" s="39">
        <f>SUM(Z148:Z148)</f>
        <v>0</v>
      </c>
      <c r="AJ147" s="39">
        <f>SUM(AA148:AA148)</f>
        <v>0</v>
      </c>
      <c r="AK147" s="39">
        <f>SUM(AB148:AB148)</f>
        <v>0</v>
      </c>
    </row>
    <row r="148" spans="1:48" ht="12.75">
      <c r="A148" s="5" t="s">
        <v>106</v>
      </c>
      <c r="B148" s="5" t="s">
        <v>117</v>
      </c>
      <c r="C148" s="5" t="s">
        <v>192</v>
      </c>
      <c r="D148" s="5" t="s">
        <v>285</v>
      </c>
      <c r="E148" s="5" t="s">
        <v>300</v>
      </c>
      <c r="F148" s="18">
        <v>1</v>
      </c>
      <c r="G148" s="18">
        <v>0</v>
      </c>
      <c r="H148" s="18">
        <f>F148*AE148</f>
        <v>0</v>
      </c>
      <c r="I148" s="18">
        <f>J148-H148</f>
        <v>0</v>
      </c>
      <c r="J148" s="18">
        <f>F148*G148</f>
        <v>0</v>
      </c>
      <c r="K148" s="18">
        <v>0.09033</v>
      </c>
      <c r="L148" s="18">
        <f>F148*K148</f>
        <v>0.09033</v>
      </c>
      <c r="M148" s="31" t="s">
        <v>319</v>
      </c>
      <c r="P148" s="36">
        <f>IF(AG148="5",J148,0)</f>
        <v>0</v>
      </c>
      <c r="R148" s="36">
        <f>IF(AG148="1",H148,0)</f>
        <v>0</v>
      </c>
      <c r="S148" s="36">
        <f>IF(AG148="1",I148,0)</f>
        <v>0</v>
      </c>
      <c r="T148" s="36">
        <f>IF(AG148="7",H148,0)</f>
        <v>0</v>
      </c>
      <c r="U148" s="36">
        <f>IF(AG148="7",I148,0)</f>
        <v>0</v>
      </c>
      <c r="V148" s="36">
        <f>IF(AG148="2",H148,0)</f>
        <v>0</v>
      </c>
      <c r="W148" s="36">
        <f>IF(AG148="2",I148,0)</f>
        <v>0</v>
      </c>
      <c r="X148" s="36">
        <f>IF(AG148="0",J148,0)</f>
        <v>0</v>
      </c>
      <c r="Y148" s="27" t="s">
        <v>117</v>
      </c>
      <c r="Z148" s="18">
        <f>IF(AD148=0,J148,0)</f>
        <v>0</v>
      </c>
      <c r="AA148" s="18">
        <f>IF(AD148=15,J148,0)</f>
        <v>0</v>
      </c>
      <c r="AB148" s="18">
        <f>IF(AD148=21,J148,0)</f>
        <v>0</v>
      </c>
      <c r="AD148" s="36">
        <v>15</v>
      </c>
      <c r="AE148" s="36">
        <f>G148*0.0422394368075092</f>
        <v>0</v>
      </c>
      <c r="AF148" s="36">
        <f>G148*(1-0.0422394368075092)</f>
        <v>0</v>
      </c>
      <c r="AG148" s="31" t="s">
        <v>7</v>
      </c>
      <c r="AM148" s="36">
        <f>F148*AE148</f>
        <v>0</v>
      </c>
      <c r="AN148" s="36">
        <f>F148*AF148</f>
        <v>0</v>
      </c>
      <c r="AO148" s="37" t="s">
        <v>340</v>
      </c>
      <c r="AP148" s="37" t="s">
        <v>365</v>
      </c>
      <c r="AQ148" s="27" t="s">
        <v>369</v>
      </c>
      <c r="AS148" s="36">
        <f>AM148+AN148</f>
        <v>0</v>
      </c>
      <c r="AT148" s="36">
        <f>G148/(100-AU148)*100</f>
        <v>0</v>
      </c>
      <c r="AU148" s="36">
        <v>0</v>
      </c>
      <c r="AV148" s="36">
        <f>L148</f>
        <v>0.09033</v>
      </c>
    </row>
    <row r="149" spans="1:37" ht="12.75">
      <c r="A149" s="4"/>
      <c r="B149" s="14" t="s">
        <v>117</v>
      </c>
      <c r="C149" s="14" t="s">
        <v>161</v>
      </c>
      <c r="D149" s="60" t="s">
        <v>250</v>
      </c>
      <c r="E149" s="61"/>
      <c r="F149" s="61"/>
      <c r="G149" s="61"/>
      <c r="H149" s="39">
        <f>SUM(H150:H150)</f>
        <v>0</v>
      </c>
      <c r="I149" s="39">
        <f>SUM(I150:I150)</f>
        <v>0</v>
      </c>
      <c r="J149" s="39">
        <f>H149+I149</f>
        <v>0</v>
      </c>
      <c r="K149" s="27"/>
      <c r="L149" s="39">
        <f>SUM(L150:L150)</f>
        <v>0</v>
      </c>
      <c r="M149" s="27"/>
      <c r="Y149" s="27" t="s">
        <v>117</v>
      </c>
      <c r="AI149" s="39">
        <f>SUM(Z150:Z150)</f>
        <v>0</v>
      </c>
      <c r="AJ149" s="39">
        <f>SUM(AA150:AA150)</f>
        <v>0</v>
      </c>
      <c r="AK149" s="39">
        <f>SUM(AB150:AB150)</f>
        <v>0</v>
      </c>
    </row>
    <row r="150" spans="1:48" ht="12.75">
      <c r="A150" s="5" t="s">
        <v>107</v>
      </c>
      <c r="B150" s="5" t="s">
        <v>117</v>
      </c>
      <c r="C150" s="5" t="s">
        <v>162</v>
      </c>
      <c r="D150" s="5" t="s">
        <v>251</v>
      </c>
      <c r="E150" s="5" t="s">
        <v>301</v>
      </c>
      <c r="F150" s="18">
        <v>0.146</v>
      </c>
      <c r="G150" s="18">
        <v>0</v>
      </c>
      <c r="H150" s="18">
        <f>F150*AE150</f>
        <v>0</v>
      </c>
      <c r="I150" s="18">
        <f>J150-H150</f>
        <v>0</v>
      </c>
      <c r="J150" s="18">
        <f>F150*G150</f>
        <v>0</v>
      </c>
      <c r="K150" s="18">
        <v>0</v>
      </c>
      <c r="L150" s="18">
        <f>F150*K150</f>
        <v>0</v>
      </c>
      <c r="M150" s="31" t="s">
        <v>319</v>
      </c>
      <c r="P150" s="36">
        <f>IF(AG150="5",J150,0)</f>
        <v>0</v>
      </c>
      <c r="R150" s="36">
        <f>IF(AG150="1",H150,0)</f>
        <v>0</v>
      </c>
      <c r="S150" s="36">
        <f>IF(AG150="1",I150,0)</f>
        <v>0</v>
      </c>
      <c r="T150" s="36">
        <f>IF(AG150="7",H150,0)</f>
        <v>0</v>
      </c>
      <c r="U150" s="36">
        <f>IF(AG150="7",I150,0)</f>
        <v>0</v>
      </c>
      <c r="V150" s="36">
        <f>IF(AG150="2",H150,0)</f>
        <v>0</v>
      </c>
      <c r="W150" s="36">
        <f>IF(AG150="2",I150,0)</f>
        <v>0</v>
      </c>
      <c r="X150" s="36">
        <f>IF(AG150="0",J150,0)</f>
        <v>0</v>
      </c>
      <c r="Y150" s="27" t="s">
        <v>117</v>
      </c>
      <c r="Z150" s="18">
        <f>IF(AD150=0,J150,0)</f>
        <v>0</v>
      </c>
      <c r="AA150" s="18">
        <f>IF(AD150=15,J150,0)</f>
        <v>0</v>
      </c>
      <c r="AB150" s="18">
        <f>IF(AD150=21,J150,0)</f>
        <v>0</v>
      </c>
      <c r="AD150" s="36">
        <v>15</v>
      </c>
      <c r="AE150" s="36">
        <f>G150*0</f>
        <v>0</v>
      </c>
      <c r="AF150" s="36">
        <f>G150*(1-0)</f>
        <v>0</v>
      </c>
      <c r="AG150" s="31" t="s">
        <v>11</v>
      </c>
      <c r="AM150" s="36">
        <f>F150*AE150</f>
        <v>0</v>
      </c>
      <c r="AN150" s="36">
        <f>F150*AF150</f>
        <v>0</v>
      </c>
      <c r="AO150" s="37" t="s">
        <v>341</v>
      </c>
      <c r="AP150" s="37" t="s">
        <v>365</v>
      </c>
      <c r="AQ150" s="27" t="s">
        <v>369</v>
      </c>
      <c r="AS150" s="36">
        <f>AM150+AN150</f>
        <v>0</v>
      </c>
      <c r="AT150" s="36">
        <f>G150/(100-AU150)*100</f>
        <v>0</v>
      </c>
      <c r="AU150" s="36">
        <v>0</v>
      </c>
      <c r="AV150" s="36">
        <f>L150</f>
        <v>0</v>
      </c>
    </row>
    <row r="151" spans="1:37" ht="12.75">
      <c r="A151" s="4"/>
      <c r="B151" s="14" t="s">
        <v>117</v>
      </c>
      <c r="C151" s="14" t="s">
        <v>163</v>
      </c>
      <c r="D151" s="60" t="s">
        <v>252</v>
      </c>
      <c r="E151" s="61"/>
      <c r="F151" s="61"/>
      <c r="G151" s="61"/>
      <c r="H151" s="39">
        <f>SUM(H152:H154)</f>
        <v>0</v>
      </c>
      <c r="I151" s="39">
        <f>SUM(I152:I154)</f>
        <v>0</v>
      </c>
      <c r="J151" s="39">
        <f>H151+I151</f>
        <v>0</v>
      </c>
      <c r="K151" s="27"/>
      <c r="L151" s="39">
        <f>SUM(L152:L154)</f>
        <v>0</v>
      </c>
      <c r="M151" s="27"/>
      <c r="Y151" s="27" t="s">
        <v>117</v>
      </c>
      <c r="AI151" s="39">
        <f>SUM(Z152:Z154)</f>
        <v>0</v>
      </c>
      <c r="AJ151" s="39">
        <f>SUM(AA152:AA154)</f>
        <v>0</v>
      </c>
      <c r="AK151" s="39">
        <f>SUM(AB152:AB154)</f>
        <v>0</v>
      </c>
    </row>
    <row r="152" spans="1:48" ht="12.75">
      <c r="A152" s="5" t="s">
        <v>108</v>
      </c>
      <c r="B152" s="5" t="s">
        <v>117</v>
      </c>
      <c r="C152" s="5" t="s">
        <v>164</v>
      </c>
      <c r="D152" s="5" t="s">
        <v>253</v>
      </c>
      <c r="E152" s="5" t="s">
        <v>301</v>
      </c>
      <c r="F152" s="18">
        <v>0.1</v>
      </c>
      <c r="G152" s="18">
        <v>0</v>
      </c>
      <c r="H152" s="18">
        <f>F152*AE152</f>
        <v>0</v>
      </c>
      <c r="I152" s="18">
        <f>J152-H152</f>
        <v>0</v>
      </c>
      <c r="J152" s="18">
        <f>F152*G152</f>
        <v>0</v>
      </c>
      <c r="K152" s="18">
        <v>0</v>
      </c>
      <c r="L152" s="18">
        <f>F152*K152</f>
        <v>0</v>
      </c>
      <c r="M152" s="31" t="s">
        <v>319</v>
      </c>
      <c r="P152" s="36">
        <f>IF(AG152="5",J152,0)</f>
        <v>0</v>
      </c>
      <c r="R152" s="36">
        <f>IF(AG152="1",H152,0)</f>
        <v>0</v>
      </c>
      <c r="S152" s="36">
        <f>IF(AG152="1",I152,0)</f>
        <v>0</v>
      </c>
      <c r="T152" s="36">
        <f>IF(AG152="7",H152,0)</f>
        <v>0</v>
      </c>
      <c r="U152" s="36">
        <f>IF(AG152="7",I152,0)</f>
        <v>0</v>
      </c>
      <c r="V152" s="36">
        <f>IF(AG152="2",H152,0)</f>
        <v>0</v>
      </c>
      <c r="W152" s="36">
        <f>IF(AG152="2",I152,0)</f>
        <v>0</v>
      </c>
      <c r="X152" s="36">
        <f>IF(AG152="0",J152,0)</f>
        <v>0</v>
      </c>
      <c r="Y152" s="27" t="s">
        <v>117</v>
      </c>
      <c r="Z152" s="18">
        <f>IF(AD152=0,J152,0)</f>
        <v>0</v>
      </c>
      <c r="AA152" s="18">
        <f>IF(AD152=15,J152,0)</f>
        <v>0</v>
      </c>
      <c r="AB152" s="18">
        <f>IF(AD152=21,J152,0)</f>
        <v>0</v>
      </c>
      <c r="AD152" s="36">
        <v>15</v>
      </c>
      <c r="AE152" s="36">
        <f>G152*0</f>
        <v>0</v>
      </c>
      <c r="AF152" s="36">
        <f>G152*(1-0)</f>
        <v>0</v>
      </c>
      <c r="AG152" s="31" t="s">
        <v>11</v>
      </c>
      <c r="AM152" s="36">
        <f>F152*AE152</f>
        <v>0</v>
      </c>
      <c r="AN152" s="36">
        <f>F152*AF152</f>
        <v>0</v>
      </c>
      <c r="AO152" s="37" t="s">
        <v>342</v>
      </c>
      <c r="AP152" s="37" t="s">
        <v>365</v>
      </c>
      <c r="AQ152" s="27" t="s">
        <v>369</v>
      </c>
      <c r="AS152" s="36">
        <f>AM152+AN152</f>
        <v>0</v>
      </c>
      <c r="AT152" s="36">
        <f>G152/(100-AU152)*100</f>
        <v>0</v>
      </c>
      <c r="AU152" s="36">
        <v>0</v>
      </c>
      <c r="AV152" s="36">
        <f>L152</f>
        <v>0</v>
      </c>
    </row>
    <row r="153" spans="1:48" ht="12.75">
      <c r="A153" s="5" t="s">
        <v>109</v>
      </c>
      <c r="B153" s="5" t="s">
        <v>117</v>
      </c>
      <c r="C153" s="5" t="s">
        <v>165</v>
      </c>
      <c r="D153" s="5" t="s">
        <v>254</v>
      </c>
      <c r="E153" s="5" t="s">
        <v>301</v>
      </c>
      <c r="F153" s="18">
        <v>0.1</v>
      </c>
      <c r="G153" s="18">
        <v>0</v>
      </c>
      <c r="H153" s="18">
        <f>F153*AE153</f>
        <v>0</v>
      </c>
      <c r="I153" s="18">
        <f>J153-H153</f>
        <v>0</v>
      </c>
      <c r="J153" s="18">
        <f>F153*G153</f>
        <v>0</v>
      </c>
      <c r="K153" s="18">
        <v>0</v>
      </c>
      <c r="L153" s="18">
        <f>F153*K153</f>
        <v>0</v>
      </c>
      <c r="M153" s="31" t="s">
        <v>319</v>
      </c>
      <c r="P153" s="36">
        <f>IF(AG153="5",J153,0)</f>
        <v>0</v>
      </c>
      <c r="R153" s="36">
        <f>IF(AG153="1",H153,0)</f>
        <v>0</v>
      </c>
      <c r="S153" s="36">
        <f>IF(AG153="1",I153,0)</f>
        <v>0</v>
      </c>
      <c r="T153" s="36">
        <f>IF(AG153="7",H153,0)</f>
        <v>0</v>
      </c>
      <c r="U153" s="36">
        <f>IF(AG153="7",I153,0)</f>
        <v>0</v>
      </c>
      <c r="V153" s="36">
        <f>IF(AG153="2",H153,0)</f>
        <v>0</v>
      </c>
      <c r="W153" s="36">
        <f>IF(AG153="2",I153,0)</f>
        <v>0</v>
      </c>
      <c r="X153" s="36">
        <f>IF(AG153="0",J153,0)</f>
        <v>0</v>
      </c>
      <c r="Y153" s="27" t="s">
        <v>117</v>
      </c>
      <c r="Z153" s="18">
        <f>IF(AD153=0,J153,0)</f>
        <v>0</v>
      </c>
      <c r="AA153" s="18">
        <f>IF(AD153=15,J153,0)</f>
        <v>0</v>
      </c>
      <c r="AB153" s="18">
        <f>IF(AD153=21,J153,0)</f>
        <v>0</v>
      </c>
      <c r="AD153" s="36">
        <v>15</v>
      </c>
      <c r="AE153" s="36">
        <f>G153*0</f>
        <v>0</v>
      </c>
      <c r="AF153" s="36">
        <f>G153*(1-0)</f>
        <v>0</v>
      </c>
      <c r="AG153" s="31" t="s">
        <v>7</v>
      </c>
      <c r="AM153" s="36">
        <f>F153*AE153</f>
        <v>0</v>
      </c>
      <c r="AN153" s="36">
        <f>F153*AF153</f>
        <v>0</v>
      </c>
      <c r="AO153" s="37" t="s">
        <v>342</v>
      </c>
      <c r="AP153" s="37" t="s">
        <v>365</v>
      </c>
      <c r="AQ153" s="27" t="s">
        <v>369</v>
      </c>
      <c r="AS153" s="36">
        <f>AM153+AN153</f>
        <v>0</v>
      </c>
      <c r="AT153" s="36">
        <f>G153/(100-AU153)*100</f>
        <v>0</v>
      </c>
      <c r="AU153" s="36">
        <v>0</v>
      </c>
      <c r="AV153" s="36">
        <f>L153</f>
        <v>0</v>
      </c>
    </row>
    <row r="154" spans="1:48" ht="12.75">
      <c r="A154" s="5" t="s">
        <v>110</v>
      </c>
      <c r="B154" s="5" t="s">
        <v>117</v>
      </c>
      <c r="C154" s="5" t="s">
        <v>166</v>
      </c>
      <c r="D154" s="5" t="s">
        <v>255</v>
      </c>
      <c r="E154" s="5" t="s">
        <v>301</v>
      </c>
      <c r="F154" s="18">
        <v>0.1</v>
      </c>
      <c r="G154" s="18">
        <v>0</v>
      </c>
      <c r="H154" s="18">
        <f>F154*AE154</f>
        <v>0</v>
      </c>
      <c r="I154" s="18">
        <f>J154-H154</f>
        <v>0</v>
      </c>
      <c r="J154" s="18">
        <f>F154*G154</f>
        <v>0</v>
      </c>
      <c r="K154" s="18">
        <v>0</v>
      </c>
      <c r="L154" s="18">
        <f>F154*K154</f>
        <v>0</v>
      </c>
      <c r="M154" s="31" t="s">
        <v>319</v>
      </c>
      <c r="P154" s="36">
        <f>IF(AG154="5",J154,0)</f>
        <v>0</v>
      </c>
      <c r="R154" s="36">
        <f>IF(AG154="1",H154,0)</f>
        <v>0</v>
      </c>
      <c r="S154" s="36">
        <f>IF(AG154="1",I154,0)</f>
        <v>0</v>
      </c>
      <c r="T154" s="36">
        <f>IF(AG154="7",H154,0)</f>
        <v>0</v>
      </c>
      <c r="U154" s="36">
        <f>IF(AG154="7",I154,0)</f>
        <v>0</v>
      </c>
      <c r="V154" s="36">
        <f>IF(AG154="2",H154,0)</f>
        <v>0</v>
      </c>
      <c r="W154" s="36">
        <f>IF(AG154="2",I154,0)</f>
        <v>0</v>
      </c>
      <c r="X154" s="36">
        <f>IF(AG154="0",J154,0)</f>
        <v>0</v>
      </c>
      <c r="Y154" s="27" t="s">
        <v>117</v>
      </c>
      <c r="Z154" s="18">
        <f>IF(AD154=0,J154,0)</f>
        <v>0</v>
      </c>
      <c r="AA154" s="18">
        <f>IF(AD154=15,J154,0)</f>
        <v>0</v>
      </c>
      <c r="AB154" s="18">
        <f>IF(AD154=21,J154,0)</f>
        <v>0</v>
      </c>
      <c r="AD154" s="36">
        <v>15</v>
      </c>
      <c r="AE154" s="36">
        <f>G154*0</f>
        <v>0</v>
      </c>
      <c r="AF154" s="36">
        <f>G154*(1-0)</f>
        <v>0</v>
      </c>
      <c r="AG154" s="31" t="s">
        <v>11</v>
      </c>
      <c r="AM154" s="36">
        <f>F154*AE154</f>
        <v>0</v>
      </c>
      <c r="AN154" s="36">
        <f>F154*AF154</f>
        <v>0</v>
      </c>
      <c r="AO154" s="37" t="s">
        <v>342</v>
      </c>
      <c r="AP154" s="37" t="s">
        <v>365</v>
      </c>
      <c r="AQ154" s="27" t="s">
        <v>369</v>
      </c>
      <c r="AS154" s="36">
        <f>AM154+AN154</f>
        <v>0</v>
      </c>
      <c r="AT154" s="36">
        <f>G154/(100-AU154)*100</f>
        <v>0</v>
      </c>
      <c r="AU154" s="36">
        <v>0</v>
      </c>
      <c r="AV154" s="36">
        <f>L154</f>
        <v>0</v>
      </c>
    </row>
    <row r="155" spans="1:13" ht="12.75">
      <c r="A155" s="7"/>
      <c r="B155" s="15"/>
      <c r="C155" s="15"/>
      <c r="D155" s="66" t="s">
        <v>286</v>
      </c>
      <c r="E155" s="67"/>
      <c r="F155" s="67"/>
      <c r="G155" s="67"/>
      <c r="H155" s="40">
        <f>H156</f>
        <v>0</v>
      </c>
      <c r="I155" s="40">
        <f>I156</f>
        <v>0</v>
      </c>
      <c r="J155" s="40">
        <f>H155+I155</f>
        <v>0</v>
      </c>
      <c r="K155" s="28"/>
      <c r="L155" s="40">
        <f>L156</f>
        <v>0</v>
      </c>
      <c r="M155" s="28"/>
    </row>
    <row r="156" spans="1:37" ht="12.75">
      <c r="A156" s="4"/>
      <c r="B156" s="14"/>
      <c r="C156" s="14" t="s">
        <v>193</v>
      </c>
      <c r="D156" s="60" t="s">
        <v>287</v>
      </c>
      <c r="E156" s="61"/>
      <c r="F156" s="61"/>
      <c r="G156" s="61"/>
      <c r="H156" s="39">
        <f>SUM(H157:H158)</f>
        <v>0</v>
      </c>
      <c r="I156" s="39">
        <f>SUM(I157:I158)</f>
        <v>0</v>
      </c>
      <c r="J156" s="39">
        <f>H156+I156</f>
        <v>0</v>
      </c>
      <c r="K156" s="27"/>
      <c r="L156" s="39">
        <f>SUM(L157:L158)</f>
        <v>0</v>
      </c>
      <c r="M156" s="27"/>
      <c r="Y156" s="27"/>
      <c r="AI156" s="39">
        <f>SUM(Z157:Z158)</f>
        <v>0</v>
      </c>
      <c r="AJ156" s="39">
        <f>SUM(AA157:AA158)</f>
        <v>0</v>
      </c>
      <c r="AK156" s="39">
        <f>SUM(AB157:AB158)</f>
        <v>0</v>
      </c>
    </row>
    <row r="157" spans="1:48" ht="12.75">
      <c r="A157" s="5" t="s">
        <v>111</v>
      </c>
      <c r="B157" s="5"/>
      <c r="C157" s="5" t="s">
        <v>194</v>
      </c>
      <c r="D157" s="5" t="s">
        <v>288</v>
      </c>
      <c r="E157" s="5" t="s">
        <v>302</v>
      </c>
      <c r="F157" s="18">
        <v>250</v>
      </c>
      <c r="G157" s="18">
        <v>0</v>
      </c>
      <c r="H157" s="18">
        <f>F157*AE157</f>
        <v>0</v>
      </c>
      <c r="I157" s="18">
        <f>J157-H157</f>
        <v>0</v>
      </c>
      <c r="J157" s="18">
        <f>F157*G157</f>
        <v>0</v>
      </c>
      <c r="K157" s="18">
        <v>0</v>
      </c>
      <c r="L157" s="18">
        <f>F157*K157</f>
        <v>0</v>
      </c>
      <c r="M157" s="31" t="s">
        <v>319</v>
      </c>
      <c r="P157" s="36">
        <f>IF(AG157="5",J157,0)</f>
        <v>0</v>
      </c>
      <c r="R157" s="36">
        <f>IF(AG157="1",H157,0)</f>
        <v>0</v>
      </c>
      <c r="S157" s="36">
        <f>IF(AG157="1",I157,0)</f>
        <v>0</v>
      </c>
      <c r="T157" s="36">
        <f>IF(AG157="7",H157,0)</f>
        <v>0</v>
      </c>
      <c r="U157" s="36">
        <f>IF(AG157="7",I157,0)</f>
        <v>0</v>
      </c>
      <c r="V157" s="36">
        <f>IF(AG157="2",H157,0)</f>
        <v>0</v>
      </c>
      <c r="W157" s="36">
        <f>IF(AG157="2",I157,0)</f>
        <v>0</v>
      </c>
      <c r="X157" s="36">
        <f>IF(AG157="0",J157,0)</f>
        <v>0</v>
      </c>
      <c r="Y157" s="27"/>
      <c r="Z157" s="18">
        <f>IF(AD157=0,J157,0)</f>
        <v>0</v>
      </c>
      <c r="AA157" s="18">
        <f>IF(AD157=15,J157,0)</f>
        <v>0</v>
      </c>
      <c r="AB157" s="18">
        <f>IF(AD157=21,J157,0)</f>
        <v>0</v>
      </c>
      <c r="AD157" s="36">
        <v>15</v>
      </c>
      <c r="AE157" s="36">
        <f>G157*0</f>
        <v>0</v>
      </c>
      <c r="AF157" s="36">
        <f>G157*(1-0)</f>
        <v>0</v>
      </c>
      <c r="AG157" s="31" t="s">
        <v>11</v>
      </c>
      <c r="AM157" s="36">
        <f>F157*AE157</f>
        <v>0</v>
      </c>
      <c r="AN157" s="36">
        <f>F157*AF157</f>
        <v>0</v>
      </c>
      <c r="AO157" s="37" t="s">
        <v>346</v>
      </c>
      <c r="AP157" s="37" t="s">
        <v>366</v>
      </c>
      <c r="AQ157" s="27" t="s">
        <v>370</v>
      </c>
      <c r="AS157" s="36">
        <f>AM157+AN157</f>
        <v>0</v>
      </c>
      <c r="AT157" s="36">
        <f>G157/(100-AU157)*100</f>
        <v>0</v>
      </c>
      <c r="AU157" s="36">
        <v>0</v>
      </c>
      <c r="AV157" s="36">
        <f>L157</f>
        <v>0</v>
      </c>
    </row>
    <row r="158" spans="1:48" ht="12.75">
      <c r="A158" s="8" t="s">
        <v>112</v>
      </c>
      <c r="B158" s="8"/>
      <c r="C158" s="8" t="s">
        <v>195</v>
      </c>
      <c r="D158" s="8" t="s">
        <v>289</v>
      </c>
      <c r="E158" s="8" t="s">
        <v>298</v>
      </c>
      <c r="F158" s="20">
        <v>1</v>
      </c>
      <c r="G158" s="20">
        <v>0</v>
      </c>
      <c r="H158" s="20">
        <f>F158*AE158</f>
        <v>0</v>
      </c>
      <c r="I158" s="20">
        <f>J158-H158</f>
        <v>0</v>
      </c>
      <c r="J158" s="20">
        <f>F158*G158</f>
        <v>0</v>
      </c>
      <c r="K158" s="20">
        <v>0</v>
      </c>
      <c r="L158" s="20">
        <f>F158*K158</f>
        <v>0</v>
      </c>
      <c r="M158" s="33" t="s">
        <v>319</v>
      </c>
      <c r="P158" s="36">
        <f>IF(AG158="5",J158,0)</f>
        <v>0</v>
      </c>
      <c r="R158" s="36">
        <f>IF(AG158="1",H158,0)</f>
        <v>0</v>
      </c>
      <c r="S158" s="36">
        <f>IF(AG158="1",I158,0)</f>
        <v>0</v>
      </c>
      <c r="T158" s="36">
        <f>IF(AG158="7",H158,0)</f>
        <v>0</v>
      </c>
      <c r="U158" s="36">
        <f>IF(AG158="7",I158,0)</f>
        <v>0</v>
      </c>
      <c r="V158" s="36">
        <f>IF(AG158="2",H158,0)</f>
        <v>0</v>
      </c>
      <c r="W158" s="36">
        <f>IF(AG158="2",I158,0)</f>
        <v>0</v>
      </c>
      <c r="X158" s="36">
        <f>IF(AG158="0",J158,0)</f>
        <v>0</v>
      </c>
      <c r="Y158" s="27"/>
      <c r="Z158" s="18">
        <f>IF(AD158=0,J158,0)</f>
        <v>0</v>
      </c>
      <c r="AA158" s="18">
        <f>IF(AD158=15,J158,0)</f>
        <v>0</v>
      </c>
      <c r="AB158" s="18">
        <f>IF(AD158=21,J158,0)</f>
        <v>0</v>
      </c>
      <c r="AD158" s="36">
        <v>15</v>
      </c>
      <c r="AE158" s="36">
        <f>G158*0</f>
        <v>0</v>
      </c>
      <c r="AF158" s="36">
        <f>G158*(1-0)</f>
        <v>0</v>
      </c>
      <c r="AG158" s="31" t="s">
        <v>8</v>
      </c>
      <c r="AM158" s="36">
        <f>F158*AE158</f>
        <v>0</v>
      </c>
      <c r="AN158" s="36">
        <f>F158*AF158</f>
        <v>0</v>
      </c>
      <c r="AO158" s="37" t="s">
        <v>346</v>
      </c>
      <c r="AP158" s="37" t="s">
        <v>366</v>
      </c>
      <c r="AQ158" s="27" t="s">
        <v>370</v>
      </c>
      <c r="AS158" s="36">
        <f>AM158+AN158</f>
        <v>0</v>
      </c>
      <c r="AT158" s="36">
        <f>G158/(100-AU158)*100</f>
        <v>0</v>
      </c>
      <c r="AU158" s="36">
        <v>0</v>
      </c>
      <c r="AV158" s="36">
        <f>L158</f>
        <v>0</v>
      </c>
    </row>
    <row r="159" spans="1:13" ht="12.75">
      <c r="A159" s="9"/>
      <c r="B159" s="9"/>
      <c r="C159" s="9"/>
      <c r="D159" s="9"/>
      <c r="E159" s="9"/>
      <c r="F159" s="9"/>
      <c r="G159" s="9"/>
      <c r="H159" s="62" t="s">
        <v>308</v>
      </c>
      <c r="I159" s="63"/>
      <c r="J159" s="41">
        <f>J13+J15+J23+J25+J29+J33+J35+J37+J42+J51+J53+J58+J61+J63+J68+J73+J75+J79+J83+J85+J87+J92+J103+J105+J109+J112+J114+J119+J121+J124+J126+J128+J145+J147+J149+J151+J156</f>
        <v>0</v>
      </c>
      <c r="K159" s="9"/>
      <c r="L159" s="9"/>
      <c r="M159" s="9"/>
    </row>
    <row r="160" ht="11.25" customHeight="1">
      <c r="A160" s="10" t="s">
        <v>113</v>
      </c>
    </row>
    <row r="161" spans="1:13" ht="12.75">
      <c r="A161" s="64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</row>
  </sheetData>
  <sheetProtection/>
  <mergeCells count="70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10:J10"/>
    <mergeCell ref="K10:L10"/>
    <mergeCell ref="D12:G12"/>
    <mergeCell ref="D13:G13"/>
    <mergeCell ref="D15:G15"/>
    <mergeCell ref="D23:G23"/>
    <mergeCell ref="D25:G25"/>
    <mergeCell ref="D29:G29"/>
    <mergeCell ref="D33:G33"/>
    <mergeCell ref="D35:G35"/>
    <mergeCell ref="D37:G37"/>
    <mergeCell ref="D42:G42"/>
    <mergeCell ref="D51:G51"/>
    <mergeCell ref="D53:G53"/>
    <mergeCell ref="D58:G58"/>
    <mergeCell ref="D61:G61"/>
    <mergeCell ref="D63:G63"/>
    <mergeCell ref="D67:G67"/>
    <mergeCell ref="D68:G68"/>
    <mergeCell ref="D73:G73"/>
    <mergeCell ref="D75:G75"/>
    <mergeCell ref="D79:G79"/>
    <mergeCell ref="D83:G83"/>
    <mergeCell ref="D85:G85"/>
    <mergeCell ref="D87:G87"/>
    <mergeCell ref="D92:G92"/>
    <mergeCell ref="D103:G103"/>
    <mergeCell ref="D105:G105"/>
    <mergeCell ref="D109:G109"/>
    <mergeCell ref="D112:G112"/>
    <mergeCell ref="D114:G114"/>
    <mergeCell ref="D118:G118"/>
    <mergeCell ref="D119:G119"/>
    <mergeCell ref="D121:G121"/>
    <mergeCell ref="D124:G124"/>
    <mergeCell ref="D126:G126"/>
    <mergeCell ref="D156:G156"/>
    <mergeCell ref="H159:I159"/>
    <mergeCell ref="A161:M161"/>
    <mergeCell ref="D128:G128"/>
    <mergeCell ref="D145:G145"/>
    <mergeCell ref="D147:G147"/>
    <mergeCell ref="D149:G149"/>
    <mergeCell ref="D151:G151"/>
    <mergeCell ref="D155:G155"/>
  </mergeCells>
  <printOptions/>
  <pageMargins left="0.394" right="0.394" top="0.591" bottom="0.591" header="0.5" footer="0.5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L12" sqref="L12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9"/>
      <c r="B1" s="42"/>
      <c r="C1" s="114" t="s">
        <v>386</v>
      </c>
      <c r="D1" s="115"/>
      <c r="E1" s="115"/>
      <c r="F1" s="115"/>
      <c r="G1" s="115"/>
      <c r="H1" s="115"/>
      <c r="I1" s="115"/>
    </row>
    <row r="2" spans="1:10" ht="12.75">
      <c r="A2" s="83" t="s">
        <v>1</v>
      </c>
      <c r="B2" s="84"/>
      <c r="C2" s="85" t="s">
        <v>196</v>
      </c>
      <c r="D2" s="63"/>
      <c r="E2" s="88" t="s">
        <v>309</v>
      </c>
      <c r="F2" s="88" t="s">
        <v>314</v>
      </c>
      <c r="G2" s="84"/>
      <c r="H2" s="88" t="s">
        <v>411</v>
      </c>
      <c r="I2" s="116" t="s">
        <v>415</v>
      </c>
      <c r="J2" s="34"/>
    </row>
    <row r="3" spans="1:10" ht="12.75">
      <c r="A3" s="80"/>
      <c r="B3" s="65"/>
      <c r="C3" s="86"/>
      <c r="D3" s="86"/>
      <c r="E3" s="65"/>
      <c r="F3" s="65"/>
      <c r="G3" s="65"/>
      <c r="H3" s="65"/>
      <c r="I3" s="78"/>
      <c r="J3" s="34"/>
    </row>
    <row r="4" spans="1:10" ht="12.75">
      <c r="A4" s="73" t="s">
        <v>2</v>
      </c>
      <c r="B4" s="65"/>
      <c r="C4" s="64" t="s">
        <v>197</v>
      </c>
      <c r="D4" s="65"/>
      <c r="E4" s="64" t="s">
        <v>310</v>
      </c>
      <c r="F4" s="64"/>
      <c r="G4" s="65"/>
      <c r="H4" s="64" t="s">
        <v>411</v>
      </c>
      <c r="I4" s="113"/>
      <c r="J4" s="34"/>
    </row>
    <row r="5" spans="1:10" ht="12.75">
      <c r="A5" s="80"/>
      <c r="B5" s="65"/>
      <c r="C5" s="65"/>
      <c r="D5" s="65"/>
      <c r="E5" s="65"/>
      <c r="F5" s="65"/>
      <c r="G5" s="65"/>
      <c r="H5" s="65"/>
      <c r="I5" s="78"/>
      <c r="J5" s="34"/>
    </row>
    <row r="6" spans="1:10" ht="12.75">
      <c r="A6" s="73" t="s">
        <v>3</v>
      </c>
      <c r="B6" s="65"/>
      <c r="C6" s="64" t="s">
        <v>198</v>
      </c>
      <c r="D6" s="65"/>
      <c r="E6" s="64" t="s">
        <v>311</v>
      </c>
      <c r="F6" s="64"/>
      <c r="G6" s="65"/>
      <c r="H6" s="64" t="s">
        <v>411</v>
      </c>
      <c r="I6" s="113"/>
      <c r="J6" s="34"/>
    </row>
    <row r="7" spans="1:10" ht="12.75">
      <c r="A7" s="80"/>
      <c r="B7" s="65"/>
      <c r="C7" s="65"/>
      <c r="D7" s="65"/>
      <c r="E7" s="65"/>
      <c r="F7" s="65"/>
      <c r="G7" s="65"/>
      <c r="H7" s="65"/>
      <c r="I7" s="78"/>
      <c r="J7" s="34"/>
    </row>
    <row r="8" spans="1:10" ht="12.75">
      <c r="A8" s="73" t="s">
        <v>291</v>
      </c>
      <c r="B8" s="65"/>
      <c r="C8" s="76" t="s">
        <v>6</v>
      </c>
      <c r="D8" s="65"/>
      <c r="E8" s="64" t="s">
        <v>292</v>
      </c>
      <c r="F8" s="77"/>
      <c r="G8" s="65"/>
      <c r="H8" s="76" t="s">
        <v>412</v>
      </c>
      <c r="I8" s="113"/>
      <c r="J8" s="34"/>
    </row>
    <row r="9" spans="1:10" ht="12.75">
      <c r="A9" s="80"/>
      <c r="B9" s="65"/>
      <c r="C9" s="65"/>
      <c r="D9" s="65"/>
      <c r="E9" s="65"/>
      <c r="F9" s="65"/>
      <c r="G9" s="65"/>
      <c r="H9" s="65"/>
      <c r="I9" s="78"/>
      <c r="J9" s="34"/>
    </row>
    <row r="10" spans="1:10" ht="12.75">
      <c r="A10" s="73" t="s">
        <v>4</v>
      </c>
      <c r="B10" s="65"/>
      <c r="C10" s="64"/>
      <c r="D10" s="65"/>
      <c r="E10" s="64" t="s">
        <v>312</v>
      </c>
      <c r="F10" s="64"/>
      <c r="G10" s="65"/>
      <c r="H10" s="76" t="s">
        <v>413</v>
      </c>
      <c r="I10" s="111"/>
      <c r="J10" s="34"/>
    </row>
    <row r="11" spans="1:10" ht="12.75">
      <c r="A11" s="109"/>
      <c r="B11" s="110"/>
      <c r="C11" s="110"/>
      <c r="D11" s="110"/>
      <c r="E11" s="110"/>
      <c r="F11" s="110"/>
      <c r="G11" s="110"/>
      <c r="H11" s="110"/>
      <c r="I11" s="112"/>
      <c r="J11" s="34"/>
    </row>
    <row r="12" spans="1:9" ht="23.25" customHeight="1">
      <c r="A12" s="105" t="s">
        <v>371</v>
      </c>
      <c r="B12" s="106"/>
      <c r="C12" s="106"/>
      <c r="D12" s="106"/>
      <c r="E12" s="106"/>
      <c r="F12" s="106"/>
      <c r="G12" s="106"/>
      <c r="H12" s="106"/>
      <c r="I12" s="106"/>
    </row>
    <row r="13" spans="1:10" ht="26.25" customHeight="1">
      <c r="A13" s="43" t="s">
        <v>372</v>
      </c>
      <c r="B13" s="107" t="s">
        <v>384</v>
      </c>
      <c r="C13" s="108"/>
      <c r="D13" s="43" t="s">
        <v>387</v>
      </c>
      <c r="E13" s="107" t="s">
        <v>396</v>
      </c>
      <c r="F13" s="108"/>
      <c r="G13" s="43" t="s">
        <v>397</v>
      </c>
      <c r="H13" s="107" t="s">
        <v>414</v>
      </c>
      <c r="I13" s="108"/>
      <c r="J13" s="34"/>
    </row>
    <row r="14" spans="1:10" ht="15" customHeight="1">
      <c r="A14" s="44" t="s">
        <v>373</v>
      </c>
      <c r="B14" s="48" t="s">
        <v>385</v>
      </c>
      <c r="C14" s="52">
        <f>SUM('Stavební rozpočet'!R12:R158)</f>
        <v>0</v>
      </c>
      <c r="D14" s="103" t="s">
        <v>388</v>
      </c>
      <c r="E14" s="104"/>
      <c r="F14" s="52">
        <v>0</v>
      </c>
      <c r="G14" s="103" t="s">
        <v>398</v>
      </c>
      <c r="H14" s="104"/>
      <c r="I14" s="52">
        <v>0</v>
      </c>
      <c r="J14" s="34"/>
    </row>
    <row r="15" spans="1:10" ht="15" customHeight="1">
      <c r="A15" s="45"/>
      <c r="B15" s="48" t="s">
        <v>313</v>
      </c>
      <c r="C15" s="52">
        <f>SUM('Stavební rozpočet'!S12:S158)</f>
        <v>0</v>
      </c>
      <c r="D15" s="103" t="s">
        <v>389</v>
      </c>
      <c r="E15" s="104"/>
      <c r="F15" s="52">
        <v>0</v>
      </c>
      <c r="G15" s="103" t="s">
        <v>399</v>
      </c>
      <c r="H15" s="104"/>
      <c r="I15" s="52">
        <v>0</v>
      </c>
      <c r="J15" s="34"/>
    </row>
    <row r="16" spans="1:10" ht="15" customHeight="1">
      <c r="A16" s="44" t="s">
        <v>374</v>
      </c>
      <c r="B16" s="48" t="s">
        <v>385</v>
      </c>
      <c r="C16" s="52">
        <f>SUM('Stavební rozpočet'!T12:T158)</f>
        <v>0</v>
      </c>
      <c r="D16" s="103" t="s">
        <v>390</v>
      </c>
      <c r="E16" s="104"/>
      <c r="F16" s="52">
        <v>0</v>
      </c>
      <c r="G16" s="103" t="s">
        <v>400</v>
      </c>
      <c r="H16" s="104"/>
      <c r="I16" s="52">
        <v>0</v>
      </c>
      <c r="J16" s="34"/>
    </row>
    <row r="17" spans="1:10" ht="15" customHeight="1">
      <c r="A17" s="45"/>
      <c r="B17" s="48" t="s">
        <v>313</v>
      </c>
      <c r="C17" s="52">
        <f>SUM('Stavební rozpočet'!U12:U158)</f>
        <v>0</v>
      </c>
      <c r="D17" s="103"/>
      <c r="E17" s="104"/>
      <c r="F17" s="53"/>
      <c r="G17" s="103" t="s">
        <v>401</v>
      </c>
      <c r="H17" s="104"/>
      <c r="I17" s="52">
        <v>0</v>
      </c>
      <c r="J17" s="34"/>
    </row>
    <row r="18" spans="1:10" ht="15" customHeight="1">
      <c r="A18" s="44" t="s">
        <v>375</v>
      </c>
      <c r="B18" s="48" t="s">
        <v>385</v>
      </c>
      <c r="C18" s="52">
        <f>SUM('Stavební rozpočet'!V12:V158)</f>
        <v>0</v>
      </c>
      <c r="D18" s="103"/>
      <c r="E18" s="104"/>
      <c r="F18" s="53"/>
      <c r="G18" s="103" t="s">
        <v>402</v>
      </c>
      <c r="H18" s="104"/>
      <c r="I18" s="52">
        <v>0</v>
      </c>
      <c r="J18" s="34"/>
    </row>
    <row r="19" spans="1:10" ht="15" customHeight="1">
      <c r="A19" s="45"/>
      <c r="B19" s="48" t="s">
        <v>313</v>
      </c>
      <c r="C19" s="52">
        <f>SUM('Stavební rozpočet'!W12:W158)</f>
        <v>0</v>
      </c>
      <c r="D19" s="103"/>
      <c r="E19" s="104"/>
      <c r="F19" s="53"/>
      <c r="G19" s="103" t="s">
        <v>403</v>
      </c>
      <c r="H19" s="104"/>
      <c r="I19" s="52">
        <v>0</v>
      </c>
      <c r="J19" s="34"/>
    </row>
    <row r="20" spans="1:10" ht="15" customHeight="1">
      <c r="A20" s="101" t="s">
        <v>376</v>
      </c>
      <c r="B20" s="102"/>
      <c r="C20" s="52">
        <f>SUM('Stavební rozpočet'!X12:X158)</f>
        <v>0</v>
      </c>
      <c r="D20" s="103"/>
      <c r="E20" s="104"/>
      <c r="F20" s="53"/>
      <c r="G20" s="103"/>
      <c r="H20" s="104"/>
      <c r="I20" s="53"/>
      <c r="J20" s="34"/>
    </row>
    <row r="21" spans="1:10" ht="15" customHeight="1">
      <c r="A21" s="101" t="s">
        <v>377</v>
      </c>
      <c r="B21" s="102"/>
      <c r="C21" s="52">
        <f>SUM('Stavební rozpočet'!P12:P158)</f>
        <v>0</v>
      </c>
      <c r="D21" s="103"/>
      <c r="E21" s="104"/>
      <c r="F21" s="53"/>
      <c r="G21" s="103"/>
      <c r="H21" s="104"/>
      <c r="I21" s="53"/>
      <c r="J21" s="34"/>
    </row>
    <row r="22" spans="1:10" ht="16.5" customHeight="1">
      <c r="A22" s="101" t="s">
        <v>378</v>
      </c>
      <c r="B22" s="102"/>
      <c r="C22" s="52">
        <f>SUM(C14:C21)</f>
        <v>0</v>
      </c>
      <c r="D22" s="101" t="s">
        <v>391</v>
      </c>
      <c r="E22" s="102"/>
      <c r="F22" s="52">
        <f>SUM(F14:F21)</f>
        <v>0</v>
      </c>
      <c r="G22" s="101" t="s">
        <v>404</v>
      </c>
      <c r="H22" s="102"/>
      <c r="I22" s="52">
        <f>SUM(I14:I21)</f>
        <v>0</v>
      </c>
      <c r="J22" s="34"/>
    </row>
    <row r="23" spans="1:10" ht="15" customHeight="1">
      <c r="A23" s="9"/>
      <c r="B23" s="9"/>
      <c r="C23" s="50"/>
      <c r="D23" s="101" t="s">
        <v>392</v>
      </c>
      <c r="E23" s="102"/>
      <c r="F23" s="54">
        <v>0</v>
      </c>
      <c r="G23" s="101" t="s">
        <v>405</v>
      </c>
      <c r="H23" s="102"/>
      <c r="I23" s="52">
        <v>0</v>
      </c>
      <c r="J23" s="34"/>
    </row>
    <row r="24" spans="4:9" ht="15" customHeight="1">
      <c r="D24" s="9"/>
      <c r="E24" s="9"/>
      <c r="F24" s="55"/>
      <c r="G24" s="101" t="s">
        <v>406</v>
      </c>
      <c r="H24" s="102"/>
      <c r="I24" s="57"/>
    </row>
    <row r="25" spans="6:10" ht="15" customHeight="1">
      <c r="F25" s="56"/>
      <c r="G25" s="101" t="s">
        <v>407</v>
      </c>
      <c r="H25" s="102"/>
      <c r="I25" s="52">
        <v>0</v>
      </c>
      <c r="J25" s="34"/>
    </row>
    <row r="26" spans="1:9" ht="12.75">
      <c r="A26" s="42"/>
      <c r="B26" s="42"/>
      <c r="C26" s="42"/>
      <c r="G26" s="9"/>
      <c r="H26" s="9"/>
      <c r="I26" s="9"/>
    </row>
    <row r="27" spans="1:9" ht="15" customHeight="1">
      <c r="A27" s="96" t="s">
        <v>379</v>
      </c>
      <c r="B27" s="97"/>
      <c r="C27" s="58">
        <f>SUM('Stavební rozpočet'!Z12:Z158)</f>
        <v>0</v>
      </c>
      <c r="D27" s="51"/>
      <c r="E27" s="42"/>
      <c r="F27" s="42"/>
      <c r="G27" s="42"/>
      <c r="H27" s="42"/>
      <c r="I27" s="42"/>
    </row>
    <row r="28" spans="1:10" ht="15" customHeight="1">
      <c r="A28" s="96" t="s">
        <v>380</v>
      </c>
      <c r="B28" s="97"/>
      <c r="C28" s="58">
        <f>SUM('Stavební rozpočet'!AA12:AA158)+(F22+I22+F23+I23+I24+I25)</f>
        <v>0</v>
      </c>
      <c r="D28" s="96" t="s">
        <v>393</v>
      </c>
      <c r="E28" s="97"/>
      <c r="F28" s="58">
        <f>ROUND(C28*(15/100),2)</f>
        <v>0</v>
      </c>
      <c r="G28" s="96" t="s">
        <v>408</v>
      </c>
      <c r="H28" s="97"/>
      <c r="I28" s="58">
        <f>SUM(C27:C29)</f>
        <v>0</v>
      </c>
      <c r="J28" s="34"/>
    </row>
    <row r="29" spans="1:10" ht="15" customHeight="1">
      <c r="A29" s="96" t="s">
        <v>381</v>
      </c>
      <c r="B29" s="97"/>
      <c r="C29" s="58">
        <f>SUM('Stavební rozpočet'!AB12:AB158)</f>
        <v>0</v>
      </c>
      <c r="D29" s="96" t="s">
        <v>394</v>
      </c>
      <c r="E29" s="97"/>
      <c r="F29" s="58">
        <f>ROUND(C29*(21/100),2)</f>
        <v>0</v>
      </c>
      <c r="G29" s="96" t="s">
        <v>409</v>
      </c>
      <c r="H29" s="97"/>
      <c r="I29" s="58">
        <f>SUM(F28:F29)+I28</f>
        <v>0</v>
      </c>
      <c r="J29" s="34"/>
    </row>
    <row r="30" spans="1:9" ht="12.75">
      <c r="A30" s="46"/>
      <c r="B30" s="46"/>
      <c r="C30" s="46"/>
      <c r="D30" s="46"/>
      <c r="E30" s="46"/>
      <c r="F30" s="46"/>
      <c r="G30" s="46"/>
      <c r="H30" s="46"/>
      <c r="I30" s="46"/>
    </row>
    <row r="31" spans="1:10" ht="14.25" customHeight="1">
      <c r="A31" s="98" t="s">
        <v>382</v>
      </c>
      <c r="B31" s="99"/>
      <c r="C31" s="100"/>
      <c r="D31" s="98" t="s">
        <v>395</v>
      </c>
      <c r="E31" s="99"/>
      <c r="F31" s="100"/>
      <c r="G31" s="98" t="s">
        <v>410</v>
      </c>
      <c r="H31" s="99"/>
      <c r="I31" s="100"/>
      <c r="J31" s="35"/>
    </row>
    <row r="32" spans="1:10" ht="14.25" customHeight="1">
      <c r="A32" s="90"/>
      <c r="B32" s="91"/>
      <c r="C32" s="92"/>
      <c r="D32" s="90"/>
      <c r="E32" s="91"/>
      <c r="F32" s="92"/>
      <c r="G32" s="90"/>
      <c r="H32" s="91"/>
      <c r="I32" s="92"/>
      <c r="J32" s="35"/>
    </row>
    <row r="33" spans="1:10" ht="14.25" customHeight="1">
      <c r="A33" s="90"/>
      <c r="B33" s="91"/>
      <c r="C33" s="92"/>
      <c r="D33" s="90"/>
      <c r="E33" s="91"/>
      <c r="F33" s="92"/>
      <c r="G33" s="90"/>
      <c r="H33" s="91"/>
      <c r="I33" s="92"/>
      <c r="J33" s="35"/>
    </row>
    <row r="34" spans="1:10" ht="14.25" customHeight="1">
      <c r="A34" s="90"/>
      <c r="B34" s="91"/>
      <c r="C34" s="92"/>
      <c r="D34" s="90"/>
      <c r="E34" s="91"/>
      <c r="F34" s="92"/>
      <c r="G34" s="90"/>
      <c r="H34" s="91"/>
      <c r="I34" s="92"/>
      <c r="J34" s="35"/>
    </row>
    <row r="35" spans="1:10" ht="14.25" customHeight="1">
      <c r="A35" s="93" t="s">
        <v>383</v>
      </c>
      <c r="B35" s="94"/>
      <c r="C35" s="95"/>
      <c r="D35" s="93" t="s">
        <v>383</v>
      </c>
      <c r="E35" s="94"/>
      <c r="F35" s="95"/>
      <c r="G35" s="93" t="s">
        <v>383</v>
      </c>
      <c r="H35" s="94"/>
      <c r="I35" s="95"/>
      <c r="J35" s="35"/>
    </row>
    <row r="36" spans="1:9" ht="11.25" customHeight="1">
      <c r="A36" s="47" t="s">
        <v>113</v>
      </c>
      <c r="B36" s="49"/>
      <c r="C36" s="49"/>
      <c r="D36" s="49"/>
      <c r="E36" s="49"/>
      <c r="F36" s="49"/>
      <c r="G36" s="49"/>
      <c r="H36" s="49"/>
      <c r="I36" s="49"/>
    </row>
    <row r="37" spans="1:9" ht="12.75">
      <c r="A37" s="64"/>
      <c r="B37" s="65"/>
      <c r="C37" s="65"/>
      <c r="D37" s="65"/>
      <c r="E37" s="65"/>
      <c r="F37" s="65"/>
      <c r="G37" s="65"/>
      <c r="H37" s="65"/>
      <c r="I37" s="65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Pavlína</cp:lastModifiedBy>
  <cp:lastPrinted>2018-11-23T12:46:11Z</cp:lastPrinted>
  <dcterms:modified xsi:type="dcterms:W3CDTF">2018-11-27T08:09:48Z</dcterms:modified>
  <cp:category/>
  <cp:version/>
  <cp:contentType/>
  <cp:contentStatus/>
</cp:coreProperties>
</file>