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2"/>
  </bookViews>
  <sheets>
    <sheet name="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bghrerr">#REF!</definedName>
    <definedName name="bhvfdgvf">#REF!</definedName>
    <definedName name="celkrozp">#REF!</definedName>
    <definedName name="cisloobjektu">'Krycí list'!$A$5</definedName>
    <definedName name="cislostavby">'Krycí list'!$A$7</definedName>
    <definedName name="Datum">'Krycí list'!$B$27</definedName>
    <definedName name="dfdaf">#REF!</definedName>
    <definedName name="Dil">'Rekapitulace'!$A$6</definedName>
    <definedName name="DKGJSDGS">#REF!</definedName>
    <definedName name="Dodavka">'Rekapitulace'!$G$19</definedName>
    <definedName name="Dodavka0">'Položky'!#REF!</definedName>
    <definedName name="dsfbhbg">#REF!</definedName>
    <definedName name="Excel_BuiltIn_Print_Titles_1_1">#REF!</definedName>
    <definedName name="exter1">#REF!</definedName>
    <definedName name="hovno">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inter1">#REF!</definedName>
    <definedName name="JKSO">'Krycí list'!$G$2</definedName>
    <definedName name="jzzuggt">#REF!</definedName>
    <definedName name="MJ">'Krycí list'!$G$5</definedName>
    <definedName name="Mont">'Rekapitulace'!$H$19</definedName>
    <definedName name="Montaz0">'Položky'!#REF!</definedName>
    <definedName name="mts">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ch_sleva">#REF!</definedName>
    <definedName name="Objednatel">'Krycí list'!$C$10</definedName>
    <definedName name="obl11">#REF!</definedName>
    <definedName name="obl12">#REF!</definedName>
    <definedName name="obl13">#REF!</definedName>
    <definedName name="obl14">#REF!</definedName>
    <definedName name="obl15">#REF!</definedName>
    <definedName name="obl16">#REF!</definedName>
    <definedName name="obl17">#REF!</definedName>
    <definedName name="obl1710">#REF!</definedName>
    <definedName name="obl1711">#REF!</definedName>
    <definedName name="obl1712">#REF!</definedName>
    <definedName name="obl1713">#REF!</definedName>
    <definedName name="obl1714">#REF!</definedName>
    <definedName name="obl1715">#REF!</definedName>
    <definedName name="obl1716">#REF!</definedName>
    <definedName name="obl1717">#REF!</definedName>
    <definedName name="obl1718">#REF!</definedName>
    <definedName name="obl1719">#REF!</definedName>
    <definedName name="obl173">#REF!</definedName>
    <definedName name="obl174">#REF!</definedName>
    <definedName name="obl175">#REF!</definedName>
    <definedName name="obl176">#REF!</definedName>
    <definedName name="obl177">#REF!</definedName>
    <definedName name="obl178">#REF!</definedName>
    <definedName name="obl179">#REF!</definedName>
    <definedName name="obl18">#REF!</definedName>
    <definedName name="obl181">#REF!</definedName>
    <definedName name="obl1816">#REF!</definedName>
    <definedName name="obl1820">#REF!</definedName>
    <definedName name="obl1821">#REF!</definedName>
    <definedName name="obl1822">#REF!</definedName>
    <definedName name="obl1823">#REF!</definedName>
    <definedName name="obl1824">#REF!</definedName>
    <definedName name="obl1825">#REF!</definedName>
    <definedName name="obl1826">#REF!</definedName>
    <definedName name="obl1827">#REF!</definedName>
    <definedName name="obl1828">#REF!</definedName>
    <definedName name="obl1829">#REF!</definedName>
    <definedName name="obl183">#REF!</definedName>
    <definedName name="obl1831">#REF!</definedName>
    <definedName name="obl1832">#REF!</definedName>
    <definedName name="obl184">#REF!</definedName>
    <definedName name="obl185">#REF!</definedName>
    <definedName name="obl186">#REF!</definedName>
    <definedName name="obl187">#REF!</definedName>
    <definedName name="_xlnm.Print_Area" localSheetId="0">'Krycí list'!$A$1:$G$45</definedName>
    <definedName name="_xlnm.Print_Area" localSheetId="2">'Položky'!$A$1:$G$99</definedName>
    <definedName name="_xlnm.Print_Area" localSheetId="1">'Rekapitulace'!$A$1:$I$38</definedName>
    <definedName name="PocetMJ">'Krycí list'!$G$6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oznamka">'Krycí list'!$B$37</definedName>
    <definedName name="prep_schem">#REF!</definedName>
    <definedName name="Projektant">'Krycí list'!$C$8</definedName>
    <definedName name="PSV">'Rekapitulace'!$F$19</definedName>
    <definedName name="PSV0">'Položky'!#REF!</definedName>
    <definedName name="rozvržení_rozp">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ssss">#REF!</definedName>
    <definedName name="subslevy">#REF!</definedName>
    <definedName name="sumpok">#REF!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výpočty">#REF!</definedName>
    <definedName name="vystup">#REF!</definedName>
    <definedName name="zahrnsazby">#REF!</definedName>
    <definedName name="zahrnslevy">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<sst xmlns="http://schemas.openxmlformats.org/spreadsheetml/2006/main" count="370" uniqueCount="258">
  <si>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</si>
  <si>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</si>
  <si>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</si>
  <si>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</si>
  <si>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</si>
  <si>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</si>
  <si>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</si>
  <si>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</si>
  <si>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</si>
  <si>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</si>
  <si>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</si>
  <si>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</si>
  <si>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</si>
  <si>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</si>
  <si>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</si>
  <si>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</si>
  <si>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</si>
  <si>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</si>
  <si>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</si>
  <si>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</si>
  <si>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</si>
  <si>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</si>
  <si>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</si>
  <si>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</si>
  <si>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</si>
  <si>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</si>
  <si>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</si>
  <si>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</si>
  <si>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</si>
  <si>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</si>
  <si>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</si>
  <si>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</si>
  <si>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</si>
  <si>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</si>
  <si>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</si>
  <si>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</si>
  <si>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</si>
  <si>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</si>
  <si>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</si>
  <si>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</si>
  <si>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</si>
  <si>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</si>
  <si>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</si>
  <si>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</si>
  <si>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</si>
  <si>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</si>
  <si>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</si>
  <si>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</si>
  <si>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</si>
  <si>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</si>
  <si>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</si>
  <si>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</si>
  <si>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</si>
  <si>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</si>
  <si>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</si>
  <si>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</si>
  <si>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</si>
  <si>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</si>
  <si>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</si>
  <si>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</si>
  <si>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</si>
  <si>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</si>
  <si>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</si>
  <si>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</si>
  <si>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</si>
  <si>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</si>
  <si>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</si>
  <si>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</si>
  <si>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</si>
  <si>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</si>
  <si>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</si>
  <si>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</si>
  <si>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</si>
  <si>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</si>
  <si>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</si>
  <si>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</si>
  <si>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</si>
  <si>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SO 01</t>
  </si>
  <si>
    <t>m2</t>
  </si>
  <si>
    <t>m</t>
  </si>
  <si>
    <t>61210120.D</t>
  </si>
  <si>
    <t>61210142.A</t>
  </si>
  <si>
    <t>62</t>
  </si>
  <si>
    <t>Úpravy povrchů vnější</t>
  </si>
  <si>
    <t>216904113R01</t>
  </si>
  <si>
    <t xml:space="preserve">Očištění tlakovou vodou uliční fasády </t>
  </si>
  <si>
    <t>620991121R00</t>
  </si>
  <si>
    <t xml:space="preserve">Zakrývání výplní vnějších otvorů z lešení </t>
  </si>
  <si>
    <t>622311153RT3</t>
  </si>
  <si>
    <t>622311234RT3</t>
  </si>
  <si>
    <t>622311522RU1</t>
  </si>
  <si>
    <t>622311834RT6</t>
  </si>
  <si>
    <t>622422111R00</t>
  </si>
  <si>
    <t>94</t>
  </si>
  <si>
    <t>Lešení a stavební výtahy</t>
  </si>
  <si>
    <t>941941031R00</t>
  </si>
  <si>
    <t>941941191RT2</t>
  </si>
  <si>
    <t>941941831R00</t>
  </si>
  <si>
    <t xml:space="preserve">Demontáž lešení leh.řad.s podlahami,š.1 m, H 10 m </t>
  </si>
  <si>
    <t>95</t>
  </si>
  <si>
    <t>Dokončovací konstrukce na pozemních stavbách</t>
  </si>
  <si>
    <t>952901221R03</t>
  </si>
  <si>
    <t>95 01</t>
  </si>
  <si>
    <t>95 02</t>
  </si>
  <si>
    <t>95 03</t>
  </si>
  <si>
    <t>96</t>
  </si>
  <si>
    <t>Bourání konstrukcí</t>
  </si>
  <si>
    <t>733120826R00</t>
  </si>
  <si>
    <t xml:space="preserve">Demontáž potrubí z hladkých trubek D 89 </t>
  </si>
  <si>
    <t>762331811R00</t>
  </si>
  <si>
    <t>762811811R00</t>
  </si>
  <si>
    <t>762841812R00</t>
  </si>
  <si>
    <t xml:space="preserve">Demontáž podbíjení obkladů stropů s omítkou </t>
  </si>
  <si>
    <t>764352811R00</t>
  </si>
  <si>
    <t xml:space="preserve">Demontáž žlabů , parapetů a svodů </t>
  </si>
  <si>
    <t>968071113R00</t>
  </si>
  <si>
    <t xml:space="preserve">Vyvěšení,zavěšení  kovových křídel oken nad 1,5 m2 </t>
  </si>
  <si>
    <t>kus</t>
  </si>
  <si>
    <t>968071137R00</t>
  </si>
  <si>
    <t>968072245R00</t>
  </si>
  <si>
    <t xml:space="preserve">Vybourání kovových rámů oken jednod. pl. 2 m2 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</si>
  <si>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</si>
  <si>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</si>
  <si>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</si>
  <si>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</si>
  <si>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</si>
  <si>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</si>
  <si>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</si>
  <si>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</si>
  <si>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</si>
  <si>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</si>
  <si>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</si>
  <si>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</si>
  <si>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</si>
  <si>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99</t>
  </si>
  <si>
    <t>Staveništní přesun hmot</t>
  </si>
  <si>
    <t>999281108R00</t>
  </si>
  <si>
    <t xml:space="preserve">Přesun hmot pro opravy a údržbu do výšky 12 m </t>
  </si>
  <si>
    <t>730</t>
  </si>
  <si>
    <t>Ústřední vytápění</t>
  </si>
  <si>
    <t>730 01</t>
  </si>
  <si>
    <t>soub.</t>
  </si>
  <si>
    <t>998733201R00</t>
  </si>
  <si>
    <t xml:space="preserve">Přesun hmot pro rozvody potrubí, výšky do 6 m </t>
  </si>
  <si>
    <t>764</t>
  </si>
  <si>
    <t>Konstrukce klempířské</t>
  </si>
  <si>
    <t>764331260R00</t>
  </si>
  <si>
    <t>764331360R02</t>
  </si>
  <si>
    <t>764331360R05</t>
  </si>
  <si>
    <t xml:space="preserve">Lemování z Pz plechu zdí - atiky,   rš do  1100 mm </t>
  </si>
  <si>
    <t>764352205R00</t>
  </si>
  <si>
    <t>764454203R00</t>
  </si>
  <si>
    <t xml:space="preserve">Odpadní trouby z Pz plechu, kruhové, D 120 mm </t>
  </si>
  <si>
    <t>998764202R00</t>
  </si>
  <si>
    <t xml:space="preserve">Přesun hmot pro klempířské konstr., výšky do 12 m </t>
  </si>
  <si>
    <t>769</t>
  </si>
  <si>
    <t>Otvorové prvky z plastu</t>
  </si>
  <si>
    <t>769000000R00</t>
  </si>
  <si>
    <t xml:space="preserve">Montáž plastových oken </t>
  </si>
  <si>
    <t>61144 001</t>
  </si>
  <si>
    <t>61144 002</t>
  </si>
  <si>
    <t>61144 003</t>
  </si>
  <si>
    <t>61144 004</t>
  </si>
  <si>
    <t>61144 005</t>
  </si>
  <si>
    <t>61144 006</t>
  </si>
  <si>
    <t>61144 007</t>
  </si>
  <si>
    <t>61144 008</t>
  </si>
  <si>
    <t>61144 009</t>
  </si>
  <si>
    <t>61144 010</t>
  </si>
  <si>
    <t>998766202R00</t>
  </si>
  <si>
    <t xml:space="preserve">Přesun hmot pro plastové konstr., výšky do 12 m </t>
  </si>
  <si>
    <t>M21</t>
  </si>
  <si>
    <t>Elektromontáže</t>
  </si>
  <si>
    <t>210 01</t>
  </si>
  <si>
    <t>soub</t>
  </si>
  <si>
    <t>Projektová dokumentace pro stavební povolení</t>
  </si>
  <si>
    <t>Projektová dokumentace pro provedení stavby</t>
  </si>
  <si>
    <t>Projektová dokument. - energetický posudek</t>
  </si>
  <si>
    <t>Mimostaveništní doprava</t>
  </si>
  <si>
    <t>Zařízení staveniště</t>
  </si>
  <si>
    <t>Inženýrská činnost  -  BOZP</t>
  </si>
  <si>
    <t>Inženýrská činnost  -  TDI</t>
  </si>
  <si>
    <t>Rezerva rozpočtu</t>
  </si>
  <si>
    <t>m3</t>
  </si>
  <si>
    <t>Prouni cz s.r.o.</t>
  </si>
  <si>
    <t>položkový</t>
  </si>
  <si>
    <t xml:space="preserve"> projektanta</t>
  </si>
  <si>
    <t>Zatepl.syst. , fasáda, miner.desky PV 180 mm s omítkou SilikatTop K2, lepidlo ProContact</t>
  </si>
  <si>
    <t>Vyčištění  budov a objektů výrobních úklid po ukončení prací, odvoz odpadů</t>
  </si>
  <si>
    <t>Demontáž záklopů z hrubých prken tl. do 3,2 cm spodní  záklop</t>
  </si>
  <si>
    <t>Zaregulování oropné soustavy</t>
  </si>
  <si>
    <t>Dod. okno O 1  plast.   izol. trojskl., bílé rozm. 2000 x 2000 mm</t>
  </si>
  <si>
    <t>Dod. okno O 2  plast.   izol. trojskl., bílé rozm.1850x3900 mm</t>
  </si>
  <si>
    <t>Dod. okno O 3  plast.   izol. trojskl., bílé rozm.1500x1450 mm</t>
  </si>
  <si>
    <t>Dod. okno O 4  plast.   izol. trojskl., bílé rozm.1000x1200 mm</t>
  </si>
  <si>
    <t>Dod. okno O 5  plast.   izol. trojskl., bílé rozm.1500x1200 mm</t>
  </si>
  <si>
    <t>Dod. okno O 6  plast.   izol. trojskl., bílé rozm.1400x1200 mm</t>
  </si>
  <si>
    <t>Dod. okno O 7  plast.   izol. trojskl., bílé rozm.640x720 mm</t>
  </si>
  <si>
    <t>Dod. okno O 9  plast.   izol. trojskl., bílé rozm. 1200x1000 mm</t>
  </si>
  <si>
    <t>Dod. okno O 10 plast.   izol. trojskl., bílé rozm. 1450x750 mm</t>
  </si>
  <si>
    <t>Dod. okno O 11 plast.   izol. trojskl., bílé rozm. 1500x600 mm</t>
  </si>
  <si>
    <t>D+M  hromosvod  -  vč. revize</t>
  </si>
  <si>
    <t xml:space="preserve">Vyvěšení, zavěšení dřevěných křídel oken 4 m2 </t>
  </si>
  <si>
    <t xml:space="preserve">Lemování z Pz plechu zdí - atiky,   rš do  500 mm </t>
  </si>
  <si>
    <t xml:space="preserve">Lemování z Pz plechu zdí - atiky,   rš do  280 mm </t>
  </si>
  <si>
    <t xml:space="preserve">Demontáž konstrukcí podpůrných konstrukcí z hranolů do 120 cm2 </t>
  </si>
  <si>
    <t xml:space="preserve">Vybourání dřevěných rámů oken jednod. pl. 2 m2 </t>
  </si>
  <si>
    <t>764410320R00</t>
  </si>
  <si>
    <t>Oplechování parapetů včetně rohů Al, rš 450 mm okna</t>
  </si>
  <si>
    <t>784</t>
  </si>
  <si>
    <t>Malby</t>
  </si>
  <si>
    <t>784442021RT6</t>
  </si>
  <si>
    <t>Malba disperzní interiérová , nátěr SDK 2 x nátěr, 1 x penetrace</t>
  </si>
  <si>
    <t>příčky:315,6*2-10,7</t>
  </si>
  <si>
    <t>předstěny obvod:548,8</t>
  </si>
  <si>
    <t>podhled:223,7</t>
  </si>
  <si>
    <t>342</t>
  </si>
  <si>
    <t>Sádrokartonové  konstrukce</t>
  </si>
  <si>
    <t>347016129R07</t>
  </si>
  <si>
    <t>416021126R00</t>
  </si>
  <si>
    <t>Podhledy SDK, kovová.kce CD. 1x deska RF 15 mm podhled PS - sdk skrytý, zavěšený do vazníků</t>
  </si>
  <si>
    <t>713</t>
  </si>
  <si>
    <t>Izolace tepelné</t>
  </si>
  <si>
    <t>713111111RT2</t>
  </si>
  <si>
    <t>713111221RK6</t>
  </si>
  <si>
    <t>Montáž parozábrany, zavěšené podhl., přelep. spojů  N AL 170 speciál  /  SDK podhled, stěna</t>
  </si>
  <si>
    <t>713121121RT1</t>
  </si>
  <si>
    <t>Izolace tepelná podlah na sucho, dvouvrstvá materiál ve specifikaci</t>
  </si>
  <si>
    <t>713131130R00</t>
  </si>
  <si>
    <t>765901103R00</t>
  </si>
  <si>
    <t xml:space="preserve">D+M fólie  difúzní Dektape + Dekdren skladby S 1 </t>
  </si>
  <si>
    <t>63153784</t>
  </si>
  <si>
    <t>Izolace tepelné stropů spodem kladené volně 2 vrstvy - mater. ve specifikaci / nad SDK podhled izolace 1x 140 mm + 1x 220 mm D+M</t>
  </si>
  <si>
    <t>Izolace tepelná stěn vložením do konstrukce stěny mezi kotevní prvky a mezi ocel.prof, izolace 100 mm + 140 mm- D+M</t>
  </si>
  <si>
    <t>Odkop zeminy ruční v šíři 60cm do úrovně nadzákladového zdiva</t>
  </si>
  <si>
    <t>Izolace proti zemní vlhkosti na svislé ploše na sucho pásy - Nopová fólie</t>
  </si>
  <si>
    <t>Zateplení obvodového pláště Střední zemědělské školy Brandýs nad Labem</t>
  </si>
  <si>
    <t xml:space="preserve">Žlaby z Pz plechu podokapní půlkruhové, rš 320 mm </t>
  </si>
  <si>
    <t>Rozebrání kamenných dlažeb a jejich následná pokládka</t>
  </si>
  <si>
    <t xml:space="preserve">Předstěna SDK, tl.90mm, OK UW, 1x fireboard 15mm vč. </t>
  </si>
  <si>
    <t>A. Mňuk, P. Šindelář</t>
  </si>
  <si>
    <t>Deska z minerální vlny   2 vrstvy, celkem 260 mm  -  TI podlaha 1x 60 mm + 1x 200 mm D+M</t>
  </si>
  <si>
    <t>210 00</t>
  </si>
  <si>
    <t>Demontáž hromosvodu</t>
  </si>
  <si>
    <t>Příplatek za každý měsíc použití lešení k pol.1031 lešení vlastní, 1 měsíc</t>
  </si>
  <si>
    <t>Zateplovací systém , ostění, XPS F tl. 30 mm s omítkou SilikonTop K2, ostění, nadpraží</t>
  </si>
  <si>
    <t xml:space="preserve">Zateplovací systém , parapety, XPS F tl. 30 mm </t>
  </si>
  <si>
    <t>Zateplovací systém , sokl, XPS tl. 140 mm s mozaikovou omítkou 5,5 kg/m2</t>
  </si>
  <si>
    <t>Zatepl.syst. , fasáda, miner.desky PV 200 mm s omítkou SilikatTop K2, lepidlo ProContact - profilace fasádních prvků</t>
  </si>
  <si>
    <t>622311834RT7</t>
  </si>
  <si>
    <t>Oprava vnějších omítek vápen. hladk  do 5 % vyspravení omítky + lokální vyrovnání povrchu</t>
  </si>
  <si>
    <t>Odstranění keramického obkladu</t>
  </si>
  <si>
    <t>Montáž lešení leh.řad.s podlahami,š.do 1 m, H 10 m, vč. ochranné sítě</t>
  </si>
  <si>
    <t>Svěšení a opětovná instalae stropních svítidel</t>
  </si>
  <si>
    <t>Zatepl.syst. , fasáda, miner.desky PV 60 mm s omítkou SilikatTop K2, lepidlo ProContact</t>
  </si>
  <si>
    <t>7640030</t>
  </si>
  <si>
    <t>Dod. okno O 8  plast.   izol. trojskl., bílé rozm. 1825x1425 mm</t>
  </si>
  <si>
    <t>733120829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</si>
</sst>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00"/>
    <numFmt numFmtId="174" formatCode="0.0"/>
    <numFmt numFmtId="175" formatCode="#,##0\ &quot;Kč&quot;"/>
    <numFmt numFmtId="176" formatCode="dd/mm/yy"/>
    <numFmt numFmtId="177" formatCode="#,##0.0"/>
    <numFmt numFmtId="178" formatCode="#,##0\ _K_č"/>
    <numFmt numFmtId="179" formatCode="0.000"/>
    <numFmt numFmtId="180" formatCode="0.0000"/>
    <numFmt numFmtId="181" formatCode="_-* #,##0.000\ &quot;Kč&quot;_-;\-* #,##0.000\ &quot;Kč&quot;_-;_-* &quot;-&quot;???\ &quot;Kč&quot;_-;_-@_-"/>
    <numFmt numFmtId="182" formatCode="_-* #,##0.000\ _K_č_-;\-* #,##0.000\ _K_č_-;_-* &quot;-&quot;???\ _K_č_-;_-@_-"/>
    <numFmt numFmtId="183" formatCode="_-* #,##0.0\ _K_č_-;\-* #,##0.0\ _K_č_-;_-* &quot;-&quot;?\ _K_č_-;_-@_-"/>
    <numFmt numFmtId="184" formatCode="#,##0.000\ &quot;Kč&quot;"/>
    <numFmt numFmtId="185" formatCode="#,##0.00\ &quot;Kč&quot;"/>
    <numFmt numFmtId="186" formatCode="&quot;Kč&quot;#,##0_);\(&quot;Kč&quot;#,##0\)"/>
    <numFmt numFmtId="187" formatCode="&quot;Kč&quot;#,##0_);[Red]\(&quot;Kč&quot;#,##0\)"/>
    <numFmt numFmtId="188" formatCode="&quot;Kč&quot;#,##0.00_);\(&quot;Kč&quot;#,##0.00\)"/>
    <numFmt numFmtId="189" formatCode="&quot;Kč&quot;#,##0.00_);[Red]\(&quot;Kč&quot;#,##0.00\)"/>
    <numFmt numFmtId="190" formatCode="_(&quot;Kč&quot;* #,##0_);_(&quot;Kč&quot;* \(#,##0\);_(&quot;Kč&quot;* &quot;-&quot;_);_(@_)"/>
    <numFmt numFmtId="191" formatCode="_(&quot;Kč&quot;* #,##0.00_);_(&quot;Kč&quot;* \(#,##0.00\);_(&quot;Kč&quot;* &quot;-&quot;??_);_(@_)"/>
    <numFmt numFmtId="192" formatCode="#,##0.00\ _K_č"/>
    <numFmt numFmtId="193" formatCode="d/m/yyyy;@"/>
    <numFmt numFmtId="194" formatCode="0.0;[Red]0.0"/>
    <numFmt numFmtId="195" formatCode="0;[Red]0"/>
    <numFmt numFmtId="196" formatCode="0_)"/>
    <numFmt numFmtId="197" formatCode="mm/dd/yy_)"/>
    <numFmt numFmtId="198" formatCode="#,##0.000_);\(#,##0.000\)"/>
    <numFmt numFmtId="199" formatCode="#,##0.0_);\(#,##0.0\)"/>
    <numFmt numFmtId="200" formatCode="#,##0.0000_);\(#,##0.0000\)"/>
    <numFmt numFmtId="201" formatCode="#,##0.00&quot;Kč&quot;_);\(#,##0.00&quot;Kč&quot;\)"/>
    <numFmt numFmtId="202" formatCode="[$-405]d\.\ mmmm\ yyyy"/>
    <numFmt numFmtId="203" formatCode="#,##0;[Red]\-#,##0"/>
    <numFmt numFmtId="204" formatCode="#,##0.00%"/>
    <numFmt numFmtId="205" formatCode="dd\.mm\.yyyy"/>
    <numFmt numFmtId="206" formatCode="#,##0.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###0;###0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Courier"/>
      <family val="1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8" fillId="8" borderId="0" applyNumberFormat="0" applyBorder="0" applyAlignment="0" applyProtection="0"/>
    <xf numFmtId="0" fontId="37" fillId="22" borderId="1" applyNumberFormat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23" borderId="6" applyNumberFormat="0" applyAlignment="0" applyProtection="0"/>
    <xf numFmtId="0" fontId="8" fillId="8" borderId="0" applyNumberFormat="0" applyBorder="0" applyAlignment="0" applyProtection="0"/>
    <xf numFmtId="0" fontId="18" fillId="5" borderId="1" applyNumberFormat="0" applyAlignment="0" applyProtection="0"/>
    <xf numFmtId="0" fontId="9" fillId="23" borderId="6" applyNumberFormat="0" applyAlignment="0" applyProtection="0"/>
    <xf numFmtId="0" fontId="4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8" applyBorder="0" applyProtection="0">
      <alignment horizontal="left"/>
    </xf>
    <xf numFmtId="172" fontId="0" fillId="0" borderId="0" applyBorder="0" applyProtection="0">
      <alignment/>
    </xf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8" applyBorder="0" applyProtection="0">
      <alignment horizontal="left"/>
    </xf>
    <xf numFmtId="0" fontId="42" fillId="0" borderId="0">
      <alignment/>
      <protection/>
    </xf>
    <xf numFmtId="0" fontId="43" fillId="11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4" fillId="4" borderId="12" applyNumberFormat="0" applyFont="0" applyAlignment="0" applyProtection="0"/>
    <xf numFmtId="0" fontId="20" fillId="22" borderId="13" applyNumberFormat="0" applyAlignment="0" applyProtection="0"/>
    <xf numFmtId="0" fontId="16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4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18" fillId="11" borderId="1" applyNumberFormat="0" applyAlignment="0" applyProtection="0"/>
    <xf numFmtId="0" fontId="0" fillId="0" borderId="0">
      <alignment/>
      <protection/>
    </xf>
    <xf numFmtId="0" fontId="19" fillId="24" borderId="1" applyNumberFormat="0" applyAlignment="0" applyProtection="0"/>
    <xf numFmtId="0" fontId="20" fillId="24" borderId="13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2" fillId="0" borderId="16" xfId="0" applyFont="1" applyBorder="1" applyAlignment="1">
      <alignment horizontal="centerContinuous" vertical="top"/>
    </xf>
    <xf numFmtId="0" fontId="23" fillId="0" borderId="16" xfId="0" applyFont="1" applyBorder="1" applyAlignment="1">
      <alignment horizontal="centerContinuous"/>
    </xf>
    <xf numFmtId="0" fontId="24" fillId="22" borderId="17" xfId="0" applyFont="1" applyFill="1" applyBorder="1" applyAlignment="1">
      <alignment horizontal="left"/>
    </xf>
    <xf numFmtId="0" fontId="25" fillId="22" borderId="18" xfId="0" applyFont="1" applyFill="1" applyBorder="1" applyAlignment="1">
      <alignment horizontal="centerContinuous"/>
    </xf>
    <xf numFmtId="49" fontId="26" fillId="22" borderId="19" xfId="0" applyNumberFormat="1" applyFont="1" applyFill="1" applyBorder="1" applyAlignment="1">
      <alignment horizontal="left"/>
    </xf>
    <xf numFmtId="49" fontId="25" fillId="22" borderId="18" xfId="0" applyNumberFormat="1" applyFont="1" applyFill="1" applyBorder="1" applyAlignment="1">
      <alignment horizontal="centerContinuous"/>
    </xf>
    <xf numFmtId="0" fontId="25" fillId="0" borderId="20" xfId="0" applyFont="1" applyBorder="1" applyAlignment="1">
      <alignment/>
    </xf>
    <xf numFmtId="49" fontId="25" fillId="0" borderId="21" xfId="0" applyNumberFormat="1" applyFont="1" applyBorder="1" applyAlignment="1">
      <alignment horizontal="left"/>
    </xf>
    <xf numFmtId="0" fontId="23" fillId="0" borderId="22" xfId="0" applyFont="1" applyBorder="1" applyAlignment="1">
      <alignment/>
    </xf>
    <xf numFmtId="0" fontId="25" fillId="0" borderId="23" xfId="0" applyFont="1" applyBorder="1" applyAlignment="1">
      <alignment/>
    </xf>
    <xf numFmtId="49" fontId="25" fillId="0" borderId="24" xfId="0" applyNumberFormat="1" applyFont="1" applyBorder="1" applyAlignment="1">
      <alignment/>
    </xf>
    <xf numFmtId="49" fontId="25" fillId="0" borderId="23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left"/>
    </xf>
    <xf numFmtId="0" fontId="24" fillId="0" borderId="22" xfId="0" applyFont="1" applyBorder="1" applyAlignment="1">
      <alignment/>
    </xf>
    <xf numFmtId="49" fontId="25" fillId="0" borderId="26" xfId="0" applyNumberFormat="1" applyFont="1" applyBorder="1" applyAlignment="1">
      <alignment horizontal="left"/>
    </xf>
    <xf numFmtId="49" fontId="24" fillId="22" borderId="22" xfId="0" applyNumberFormat="1" applyFont="1" applyFill="1" applyBorder="1" applyAlignment="1">
      <alignment/>
    </xf>
    <xf numFmtId="49" fontId="23" fillId="22" borderId="23" xfId="0" applyNumberFormat="1" applyFont="1" applyFill="1" applyBorder="1" applyAlignment="1">
      <alignment/>
    </xf>
    <xf numFmtId="49" fontId="24" fillId="22" borderId="24" xfId="0" applyNumberFormat="1" applyFont="1" applyFill="1" applyBorder="1" applyAlignment="1">
      <alignment/>
    </xf>
    <xf numFmtId="49" fontId="23" fillId="22" borderId="24" xfId="0" applyNumberFormat="1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ill="1" applyAlignment="1">
      <alignment/>
    </xf>
    <xf numFmtId="49" fontId="24" fillId="22" borderId="27" xfId="0" applyNumberFormat="1" applyFont="1" applyFill="1" applyBorder="1" applyAlignment="1">
      <alignment/>
    </xf>
    <xf numFmtId="49" fontId="23" fillId="22" borderId="28" xfId="0" applyNumberFormat="1" applyFont="1" applyFill="1" applyBorder="1" applyAlignment="1">
      <alignment/>
    </xf>
    <xf numFmtId="49" fontId="25" fillId="0" borderId="25" xfId="0" applyNumberFormat="1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2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22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2" fillId="0" borderId="30" xfId="0" applyFont="1" applyBorder="1" applyAlignment="1">
      <alignment horizontal="centerContinuous" vertical="center"/>
    </xf>
    <xf numFmtId="0" fontId="27" fillId="0" borderId="31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Continuous" vertical="center"/>
    </xf>
    <xf numFmtId="0" fontId="23" fillId="0" borderId="32" xfId="0" applyFont="1" applyBorder="1" applyAlignment="1">
      <alignment horizontal="centerContinuous" vertical="center"/>
    </xf>
    <xf numFmtId="0" fontId="24" fillId="22" borderId="33" xfId="0" applyFont="1" applyFill="1" applyBorder="1" applyAlignment="1">
      <alignment horizontal="left"/>
    </xf>
    <xf numFmtId="0" fontId="23" fillId="22" borderId="34" xfId="0" applyFont="1" applyFill="1" applyBorder="1" applyAlignment="1">
      <alignment horizontal="left"/>
    </xf>
    <xf numFmtId="0" fontId="23" fillId="22" borderId="35" xfId="0" applyFont="1" applyFill="1" applyBorder="1" applyAlignment="1">
      <alignment horizontal="centerContinuous"/>
    </xf>
    <xf numFmtId="0" fontId="24" fillId="22" borderId="34" xfId="0" applyFont="1" applyFill="1" applyBorder="1" applyAlignment="1">
      <alignment horizontal="centerContinuous"/>
    </xf>
    <xf numFmtId="0" fontId="23" fillId="22" borderId="34" xfId="0" applyFont="1" applyFill="1" applyBorder="1" applyAlignment="1">
      <alignment horizontal="centerContinuous"/>
    </xf>
    <xf numFmtId="0" fontId="23" fillId="0" borderId="8" xfId="0" applyFont="1" applyBorder="1" applyAlignment="1">
      <alignment/>
    </xf>
    <xf numFmtId="0" fontId="23" fillId="0" borderId="36" xfId="0" applyFont="1" applyBorder="1" applyAlignment="1">
      <alignment/>
    </xf>
    <xf numFmtId="3" fontId="23" fillId="0" borderId="21" xfId="0" applyNumberFormat="1" applyFont="1" applyBorder="1" applyAlignment="1">
      <alignment/>
    </xf>
    <xf numFmtId="0" fontId="23" fillId="0" borderId="17" xfId="0" applyFont="1" applyBorder="1" applyAlignment="1">
      <alignment/>
    </xf>
    <xf numFmtId="3" fontId="23" fillId="0" borderId="19" xfId="0" applyNumberFormat="1" applyFont="1" applyBorder="1" applyAlignment="1">
      <alignment/>
    </xf>
    <xf numFmtId="0" fontId="23" fillId="0" borderId="18" xfId="0" applyFont="1" applyBorder="1" applyAlignment="1">
      <alignment/>
    </xf>
    <xf numFmtId="3" fontId="23" fillId="0" borderId="24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6" xfId="0" applyFont="1" applyBorder="1" applyAlignment="1">
      <alignment shrinkToFit="1"/>
    </xf>
    <xf numFmtId="0" fontId="23" fillId="0" borderId="38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0" xfId="0" applyFont="1" applyBorder="1" applyAlignment="1">
      <alignment/>
    </xf>
    <xf numFmtId="0" fontId="24" fillId="22" borderId="17" xfId="0" applyFont="1" applyFill="1" applyBorder="1" applyAlignment="1">
      <alignment/>
    </xf>
    <xf numFmtId="0" fontId="24" fillId="22" borderId="19" xfId="0" applyFont="1" applyFill="1" applyBorder="1" applyAlignment="1">
      <alignment/>
    </xf>
    <xf numFmtId="0" fontId="24" fillId="22" borderId="18" xfId="0" applyFont="1" applyFill="1" applyBorder="1" applyAlignment="1">
      <alignment/>
    </xf>
    <xf numFmtId="0" fontId="24" fillId="22" borderId="39" xfId="0" applyFont="1" applyFill="1" applyBorder="1" applyAlignment="1">
      <alignment/>
    </xf>
    <xf numFmtId="0" fontId="24" fillId="22" borderId="40" xfId="0" applyFont="1" applyFill="1" applyBorder="1" applyAlignment="1">
      <alignment/>
    </xf>
    <xf numFmtId="0" fontId="23" fillId="0" borderId="28" xfId="0" applyFont="1" applyBorder="1" applyAlignment="1">
      <alignment/>
    </xf>
    <xf numFmtId="0" fontId="23" fillId="0" borderId="0" xfId="0" applyFont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0" xfId="0" applyFont="1" applyBorder="1" applyAlignment="1">
      <alignment horizontal="right"/>
    </xf>
    <xf numFmtId="176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174" fontId="23" fillId="0" borderId="47" xfId="0" applyNumberFormat="1" applyFont="1" applyBorder="1" applyAlignment="1">
      <alignment horizontal="right"/>
    </xf>
    <xf numFmtId="0" fontId="23" fillId="0" borderId="47" xfId="0" applyFont="1" applyBorder="1" applyAlignment="1">
      <alignment/>
    </xf>
    <xf numFmtId="0" fontId="23" fillId="0" borderId="24" xfId="0" applyFont="1" applyBorder="1" applyAlignment="1">
      <alignment/>
    </xf>
    <xf numFmtId="174" fontId="23" fillId="0" borderId="23" xfId="0" applyNumberFormat="1" applyFont="1" applyBorder="1" applyAlignment="1">
      <alignment horizontal="right"/>
    </xf>
    <xf numFmtId="0" fontId="27" fillId="22" borderId="48" xfId="0" applyFont="1" applyFill="1" applyBorder="1" applyAlignment="1">
      <alignment/>
    </xf>
    <xf numFmtId="0" fontId="27" fillId="22" borderId="49" xfId="0" applyFont="1" applyFill="1" applyBorder="1" applyAlignment="1">
      <alignment/>
    </xf>
    <xf numFmtId="0" fontId="27" fillId="22" borderId="5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3" fillId="0" borderId="51" xfId="88" applyFont="1" applyBorder="1">
      <alignment/>
      <protection/>
    </xf>
    <xf numFmtId="49" fontId="23" fillId="0" borderId="52" xfId="0" applyNumberFormat="1" applyFont="1" applyBorder="1" applyAlignment="1">
      <alignment horizontal="left"/>
    </xf>
    <xf numFmtId="0" fontId="23" fillId="0" borderId="53" xfId="0" applyNumberFormat="1" applyFont="1" applyBorder="1" applyAlignment="1">
      <alignment/>
    </xf>
    <xf numFmtId="49" fontId="24" fillId="0" borderId="54" xfId="88" applyNumberFormat="1" applyFont="1" applyBorder="1">
      <alignment/>
      <protection/>
    </xf>
    <xf numFmtId="49" fontId="23" fillId="0" borderId="54" xfId="88" applyNumberFormat="1" applyFont="1" applyBorder="1">
      <alignment/>
      <protection/>
    </xf>
    <xf numFmtId="49" fontId="23" fillId="0" borderId="54" xfId="88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22" borderId="33" xfId="0" applyNumberFormat="1" applyFont="1" applyFill="1" applyBorder="1" applyAlignment="1">
      <alignment horizontal="center"/>
    </xf>
    <xf numFmtId="0" fontId="24" fillId="22" borderId="34" xfId="0" applyFont="1" applyFill="1" applyBorder="1" applyAlignment="1">
      <alignment horizontal="center"/>
    </xf>
    <xf numFmtId="0" fontId="24" fillId="22" borderId="35" xfId="0" applyFont="1" applyFill="1" applyBorder="1" applyAlignment="1">
      <alignment horizontal="center"/>
    </xf>
    <xf numFmtId="0" fontId="24" fillId="22" borderId="55" xfId="0" applyFont="1" applyFill="1" applyBorder="1" applyAlignment="1">
      <alignment horizontal="center"/>
    </xf>
    <xf numFmtId="0" fontId="24" fillId="22" borderId="56" xfId="0" applyFont="1" applyFill="1" applyBorder="1" applyAlignment="1">
      <alignment horizontal="center"/>
    </xf>
    <xf numFmtId="0" fontId="24" fillId="22" borderId="57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2" xfId="0" applyNumberFormat="1" applyFont="1" applyBorder="1" applyAlignment="1">
      <alignment/>
    </xf>
    <xf numFmtId="0" fontId="24" fillId="22" borderId="33" xfId="0" applyFont="1" applyFill="1" applyBorder="1" applyAlignment="1">
      <alignment/>
    </xf>
    <xf numFmtId="0" fontId="24" fillId="22" borderId="34" xfId="0" applyFont="1" applyFill="1" applyBorder="1" applyAlignment="1">
      <alignment/>
    </xf>
    <xf numFmtId="3" fontId="24" fillId="22" borderId="35" xfId="0" applyNumberFormat="1" applyFont="1" applyFill="1" applyBorder="1" applyAlignment="1">
      <alignment/>
    </xf>
    <xf numFmtId="3" fontId="24" fillId="22" borderId="55" xfId="0" applyNumberFormat="1" applyFont="1" applyFill="1" applyBorder="1" applyAlignment="1">
      <alignment/>
    </xf>
    <xf numFmtId="3" fontId="24" fillId="22" borderId="56" xfId="0" applyNumberFormat="1" applyFont="1" applyFill="1" applyBorder="1" applyAlignment="1">
      <alignment/>
    </xf>
    <xf numFmtId="3" fontId="24" fillId="22" borderId="57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22" borderId="40" xfId="0" applyFont="1" applyFill="1" applyBorder="1" applyAlignment="1">
      <alignment/>
    </xf>
    <xf numFmtId="0" fontId="24" fillId="22" borderId="58" xfId="0" applyFont="1" applyFill="1" applyBorder="1" applyAlignment="1">
      <alignment horizontal="right"/>
    </xf>
    <xf numFmtId="0" fontId="24" fillId="22" borderId="19" xfId="0" applyFont="1" applyFill="1" applyBorder="1" applyAlignment="1">
      <alignment horizontal="right"/>
    </xf>
    <xf numFmtId="0" fontId="24" fillId="22" borderId="18" xfId="0" applyFont="1" applyFill="1" applyBorder="1" applyAlignment="1">
      <alignment horizontal="center"/>
    </xf>
    <xf numFmtId="4" fontId="26" fillId="22" borderId="19" xfId="0" applyNumberFormat="1" applyFont="1" applyFill="1" applyBorder="1" applyAlignment="1">
      <alignment horizontal="right"/>
    </xf>
    <xf numFmtId="4" fontId="26" fillId="22" borderId="40" xfId="0" applyNumberFormat="1" applyFont="1" applyFill="1" applyBorder="1" applyAlignment="1">
      <alignment horizontal="right"/>
    </xf>
    <xf numFmtId="0" fontId="23" fillId="0" borderId="59" xfId="0" applyFont="1" applyBorder="1" applyAlignment="1">
      <alignment/>
    </xf>
    <xf numFmtId="3" fontId="23" fillId="0" borderId="37" xfId="0" applyNumberFormat="1" applyFont="1" applyBorder="1" applyAlignment="1">
      <alignment horizontal="right"/>
    </xf>
    <xf numFmtId="174" fontId="23" fillId="0" borderId="25" xfId="0" applyNumberFormat="1" applyFont="1" applyBorder="1" applyAlignment="1">
      <alignment horizontal="right"/>
    </xf>
    <xf numFmtId="3" fontId="23" fillId="0" borderId="43" xfId="0" applyNumberFormat="1" applyFont="1" applyBorder="1" applyAlignment="1">
      <alignment horizontal="right"/>
    </xf>
    <xf numFmtId="4" fontId="23" fillId="0" borderId="36" xfId="0" applyNumberFormat="1" applyFont="1" applyBorder="1" applyAlignment="1">
      <alignment horizontal="right"/>
    </xf>
    <xf numFmtId="3" fontId="23" fillId="0" borderId="59" xfId="0" applyNumberFormat="1" applyFont="1" applyBorder="1" applyAlignment="1">
      <alignment horizontal="right"/>
    </xf>
    <xf numFmtId="0" fontId="23" fillId="22" borderId="48" xfId="0" applyFont="1" applyFill="1" applyBorder="1" applyAlignment="1">
      <alignment/>
    </xf>
    <xf numFmtId="0" fontId="24" fillId="22" borderId="49" xfId="0" applyFont="1" applyFill="1" applyBorder="1" applyAlignment="1">
      <alignment/>
    </xf>
    <xf numFmtId="0" fontId="23" fillId="22" borderId="49" xfId="0" applyFont="1" applyFill="1" applyBorder="1" applyAlignment="1">
      <alignment/>
    </xf>
    <xf numFmtId="4" fontId="23" fillId="22" borderId="60" xfId="0" applyNumberFormat="1" applyFont="1" applyFill="1" applyBorder="1" applyAlignment="1">
      <alignment/>
    </xf>
    <xf numFmtId="4" fontId="23" fillId="22" borderId="48" xfId="0" applyNumberFormat="1" applyFont="1" applyFill="1" applyBorder="1" applyAlignment="1">
      <alignment/>
    </xf>
    <xf numFmtId="4" fontId="23" fillId="22" borderId="49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5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25" fillId="0" borderId="26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0" fontId="25" fillId="0" borderId="63" xfId="0" applyNumberFormat="1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17" fontId="25" fillId="0" borderId="63" xfId="0" applyNumberFormat="1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2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4" fontId="49" fillId="0" borderId="0" xfId="0" applyNumberFormat="1" applyFont="1" applyAlignment="1">
      <alignment/>
    </xf>
    <xf numFmtId="3" fontId="23" fillId="0" borderId="46" xfId="0" applyNumberFormat="1" applyFont="1" applyBorder="1" applyAlignment="1">
      <alignment/>
    </xf>
    <xf numFmtId="0" fontId="24" fillId="0" borderId="64" xfId="0" applyFont="1" applyBorder="1" applyAlignment="1">
      <alignment/>
    </xf>
    <xf numFmtId="3" fontId="24" fillId="0" borderId="65" xfId="0" applyNumberFormat="1" applyFont="1" applyBorder="1" applyAlignment="1">
      <alignment/>
    </xf>
    <xf numFmtId="0" fontId="24" fillId="0" borderId="66" xfId="0" applyFont="1" applyBorder="1" applyAlignment="1">
      <alignment/>
    </xf>
    <xf numFmtId="3" fontId="24" fillId="0" borderId="67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0" fontId="0" fillId="0" borderId="0" xfId="88" applyProtection="1">
      <alignment/>
      <protection locked="0"/>
    </xf>
    <xf numFmtId="0" fontId="23" fillId="0" borderId="0" xfId="88" applyFont="1" applyProtection="1">
      <alignment/>
      <protection locked="0"/>
    </xf>
    <xf numFmtId="0" fontId="32" fillId="0" borderId="0" xfId="88" applyFont="1" applyAlignment="1" applyProtection="1">
      <alignment horizontal="centerContinuous"/>
      <protection locked="0"/>
    </xf>
    <xf numFmtId="0" fontId="33" fillId="0" borderId="0" xfId="88" applyFont="1" applyAlignment="1" applyProtection="1">
      <alignment horizontal="centerContinuous"/>
      <protection locked="0"/>
    </xf>
    <xf numFmtId="0" fontId="33" fillId="0" borderId="0" xfId="88" applyFont="1" applyAlignment="1" applyProtection="1">
      <alignment horizontal="right"/>
      <protection locked="0"/>
    </xf>
    <xf numFmtId="49" fontId="24" fillId="0" borderId="52" xfId="88" applyNumberFormat="1" applyFont="1" applyBorder="1" applyAlignment="1" applyProtection="1">
      <alignment wrapText="1" shrinkToFit="1"/>
      <protection locked="0"/>
    </xf>
    <xf numFmtId="0" fontId="23" fillId="0" borderId="52" xfId="88" applyFont="1" applyBorder="1" applyAlignment="1" applyProtection="1">
      <alignment shrinkToFit="1"/>
      <protection locked="0"/>
    </xf>
    <xf numFmtId="0" fontId="25" fillId="0" borderId="51" xfId="88" applyFont="1" applyBorder="1" applyAlignment="1" applyProtection="1">
      <alignment horizontal="right"/>
      <protection locked="0"/>
    </xf>
    <xf numFmtId="49" fontId="23" fillId="0" borderId="52" xfId="88" applyNumberFormat="1" applyFont="1" applyBorder="1" applyAlignment="1" applyProtection="1">
      <alignment horizontal="left"/>
      <protection locked="0"/>
    </xf>
    <xf numFmtId="0" fontId="23" fillId="0" borderId="53" xfId="88" applyFont="1" applyBorder="1" applyProtection="1">
      <alignment/>
      <protection locked="0"/>
    </xf>
    <xf numFmtId="49" fontId="46" fillId="0" borderId="54" xfId="88" applyNumberFormat="1" applyFont="1" applyBorder="1" applyAlignment="1" applyProtection="1">
      <alignment shrinkToFit="1"/>
      <protection locked="0"/>
    </xf>
    <xf numFmtId="0" fontId="23" fillId="0" borderId="54" xfId="88" applyFont="1" applyBorder="1" applyAlignment="1" applyProtection="1">
      <alignment shrinkToFit="1"/>
      <protection locked="0"/>
    </xf>
    <xf numFmtId="0" fontId="25" fillId="0" borderId="0" xfId="88" applyFont="1" applyProtection="1">
      <alignment/>
      <protection locked="0"/>
    </xf>
    <xf numFmtId="0" fontId="23" fillId="0" borderId="0" xfId="88" applyFont="1" applyAlignment="1" applyProtection="1">
      <alignment horizontal="right"/>
      <protection locked="0"/>
    </xf>
    <xf numFmtId="0" fontId="23" fillId="0" borderId="0" xfId="88" applyFont="1" applyAlignment="1" applyProtection="1">
      <alignment/>
      <protection locked="0"/>
    </xf>
    <xf numFmtId="0" fontId="25" fillId="22" borderId="23" xfId="88" applyFont="1" applyFill="1" applyBorder="1" applyAlignment="1" applyProtection="1">
      <alignment horizontal="center"/>
      <protection locked="0"/>
    </xf>
    <xf numFmtId="0" fontId="25" fillId="22" borderId="25" xfId="88" applyFont="1" applyFill="1" applyBorder="1" applyAlignment="1" applyProtection="1">
      <alignment horizontal="center"/>
      <protection locked="0"/>
    </xf>
    <xf numFmtId="0" fontId="23" fillId="0" borderId="24" xfId="88" applyNumberFormat="1" applyFont="1" applyBorder="1" applyAlignment="1" applyProtection="1">
      <alignment horizontal="right"/>
      <protection locked="0"/>
    </xf>
    <xf numFmtId="0" fontId="23" fillId="0" borderId="23" xfId="88" applyNumberFormat="1" applyFont="1" applyBorder="1" applyProtection="1">
      <alignment/>
      <protection locked="0"/>
    </xf>
    <xf numFmtId="0" fontId="0" fillId="0" borderId="0" xfId="88" applyNumberFormat="1" applyProtection="1">
      <alignment/>
      <protection locked="0"/>
    </xf>
    <xf numFmtId="0" fontId="34" fillId="0" borderId="0" xfId="88" applyFont="1" applyProtection="1">
      <alignment/>
      <protection locked="0"/>
    </xf>
    <xf numFmtId="0" fontId="34" fillId="0" borderId="0" xfId="88" applyFont="1" applyProtection="1">
      <alignment/>
      <protection locked="0"/>
    </xf>
    <xf numFmtId="4" fontId="35" fillId="0" borderId="69" xfId="88" applyNumberFormat="1" applyFont="1" applyBorder="1" applyAlignment="1" applyProtection="1">
      <alignment horizontal="right"/>
      <protection locked="0"/>
    </xf>
    <xf numFmtId="4" fontId="35" fillId="0" borderId="69" xfId="88" applyNumberFormat="1" applyFont="1" applyBorder="1" applyProtection="1">
      <alignment/>
      <protection locked="0"/>
    </xf>
    <xf numFmtId="0" fontId="0" fillId="0" borderId="0" xfId="88" applyFont="1" applyProtection="1">
      <alignment/>
      <protection locked="0"/>
    </xf>
    <xf numFmtId="3" fontId="0" fillId="0" borderId="0" xfId="88" applyNumberFormat="1" applyProtection="1">
      <alignment/>
      <protection locked="0"/>
    </xf>
    <xf numFmtId="4" fontId="23" fillId="22" borderId="23" xfId="88" applyNumberFormat="1" applyFont="1" applyFill="1" applyBorder="1" applyAlignment="1" applyProtection="1">
      <alignment horizontal="right"/>
      <protection locked="0"/>
    </xf>
    <xf numFmtId="4" fontId="24" fillId="22" borderId="25" xfId="88" applyNumberFormat="1" applyFont="1" applyFill="1" applyBorder="1" applyProtection="1">
      <alignment/>
      <protection locked="0"/>
    </xf>
    <xf numFmtId="0" fontId="0" fillId="0" borderId="0" xfId="88" applyNumberFormat="1" applyFont="1" applyProtection="1">
      <alignment/>
      <protection locked="0"/>
    </xf>
    <xf numFmtId="0" fontId="48" fillId="0" borderId="0" xfId="88" applyFont="1" applyProtection="1">
      <alignment/>
      <protection locked="0"/>
    </xf>
    <xf numFmtId="0" fontId="47" fillId="0" borderId="24" xfId="88" applyNumberFormat="1" applyFont="1" applyBorder="1" applyAlignment="1" applyProtection="1">
      <alignment horizontal="right"/>
      <protection locked="0"/>
    </xf>
    <xf numFmtId="0" fontId="47" fillId="0" borderId="23" xfId="88" applyNumberFormat="1" applyFont="1" applyBorder="1" applyProtection="1">
      <alignment/>
      <protection locked="0"/>
    </xf>
    <xf numFmtId="4" fontId="48" fillId="0" borderId="0" xfId="88" applyNumberFormat="1" applyFont="1" applyProtection="1">
      <alignment/>
      <protection locked="0"/>
    </xf>
    <xf numFmtId="4" fontId="29" fillId="0" borderId="25" xfId="88" applyNumberFormat="1" applyFont="1" applyBorder="1" applyAlignment="1" applyProtection="1">
      <alignment horizontal="right"/>
      <protection locked="0"/>
    </xf>
    <xf numFmtId="4" fontId="35" fillId="24" borderId="69" xfId="88" applyNumberFormat="1" applyFont="1" applyFill="1" applyBorder="1" applyProtection="1">
      <alignment/>
      <protection locked="0"/>
    </xf>
    <xf numFmtId="4" fontId="35" fillId="0" borderId="25" xfId="88" applyNumberFormat="1" applyFont="1" applyBorder="1" applyAlignment="1" applyProtection="1">
      <alignment horizontal="right"/>
      <protection locked="0"/>
    </xf>
    <xf numFmtId="0" fontId="0" fillId="0" borderId="0" xfId="88" applyAlignment="1" applyProtection="1">
      <alignment horizontal="right"/>
      <protection locked="0"/>
    </xf>
    <xf numFmtId="0" fontId="45" fillId="0" borderId="0" xfId="88" applyFont="1" applyAlignment="1" applyProtection="1">
      <alignment wrapText="1"/>
      <protection locked="0"/>
    </xf>
    <xf numFmtId="49" fontId="25" fillId="22" borderId="25" xfId="88" applyNumberFormat="1" applyFont="1" applyFill="1" applyBorder="1" applyProtection="1">
      <alignment/>
      <protection/>
    </xf>
    <xf numFmtId="0" fontId="25" fillId="22" borderId="23" xfId="88" applyFont="1" applyFill="1" applyBorder="1" applyAlignment="1" applyProtection="1">
      <alignment horizontal="center"/>
      <protection/>
    </xf>
    <xf numFmtId="0" fontId="25" fillId="22" borderId="23" xfId="88" applyNumberFormat="1" applyFont="1" applyFill="1" applyBorder="1" applyAlignment="1" applyProtection="1">
      <alignment horizontal="center"/>
      <protection/>
    </xf>
    <xf numFmtId="0" fontId="24" fillId="0" borderId="61" xfId="88" applyFont="1" applyBorder="1" applyAlignment="1" applyProtection="1">
      <alignment horizontal="center"/>
      <protection/>
    </xf>
    <xf numFmtId="49" fontId="24" fillId="0" borderId="61" xfId="88" applyNumberFormat="1" applyFont="1" applyBorder="1" applyAlignment="1" applyProtection="1">
      <alignment horizontal="left"/>
      <protection/>
    </xf>
    <xf numFmtId="0" fontId="24" fillId="0" borderId="70" xfId="88" applyFont="1" applyBorder="1" applyProtection="1">
      <alignment/>
      <protection/>
    </xf>
    <xf numFmtId="0" fontId="23" fillId="0" borderId="24" xfId="88" applyFont="1" applyBorder="1" applyAlignment="1" applyProtection="1">
      <alignment horizontal="center"/>
      <protection/>
    </xf>
    <xf numFmtId="0" fontId="23" fillId="0" borderId="24" xfId="88" applyNumberFormat="1" applyFont="1" applyBorder="1" applyAlignment="1" applyProtection="1">
      <alignment horizontal="right"/>
      <protection/>
    </xf>
    <xf numFmtId="0" fontId="35" fillId="0" borderId="69" xfId="88" applyFont="1" applyBorder="1" applyAlignment="1" applyProtection="1">
      <alignment horizontal="center" vertical="top"/>
      <protection/>
    </xf>
    <xf numFmtId="49" fontId="35" fillId="0" borderId="69" xfId="88" applyNumberFormat="1" applyFont="1" applyBorder="1" applyAlignment="1" applyProtection="1">
      <alignment horizontal="left" vertical="top"/>
      <protection/>
    </xf>
    <xf numFmtId="0" fontId="35" fillId="0" borderId="69" xfId="88" applyFont="1" applyBorder="1" applyAlignment="1" applyProtection="1">
      <alignment vertical="top" wrapText="1"/>
      <protection/>
    </xf>
    <xf numFmtId="49" fontId="35" fillId="0" borderId="69" xfId="88" applyNumberFormat="1" applyFont="1" applyBorder="1" applyAlignment="1" applyProtection="1">
      <alignment horizontal="center" shrinkToFit="1"/>
      <protection/>
    </xf>
    <xf numFmtId="4" fontId="35" fillId="0" borderId="69" xfId="88" applyNumberFormat="1" applyFont="1" applyBorder="1" applyAlignment="1" applyProtection="1">
      <alignment horizontal="right"/>
      <protection/>
    </xf>
    <xf numFmtId="0" fontId="35" fillId="0" borderId="69" xfId="88" applyFont="1" applyFill="1" applyBorder="1" applyAlignment="1" applyProtection="1">
      <alignment horizontal="center" vertical="top"/>
      <protection/>
    </xf>
    <xf numFmtId="0" fontId="23" fillId="22" borderId="25" xfId="88" applyFont="1" applyFill="1" applyBorder="1" applyAlignment="1" applyProtection="1">
      <alignment horizontal="center"/>
      <protection/>
    </xf>
    <xf numFmtId="49" fontId="36" fillId="22" borderId="25" xfId="88" applyNumberFormat="1" applyFont="1" applyFill="1" applyBorder="1" applyAlignment="1" applyProtection="1">
      <alignment horizontal="left"/>
      <protection/>
    </xf>
    <xf numFmtId="0" fontId="36" fillId="22" borderId="70" xfId="88" applyFont="1" applyFill="1" applyBorder="1" applyProtection="1">
      <alignment/>
      <protection/>
    </xf>
    <xf numFmtId="0" fontId="23" fillId="22" borderId="24" xfId="88" applyFont="1" applyFill="1" applyBorder="1" applyAlignment="1" applyProtection="1">
      <alignment horizontal="center"/>
      <protection/>
    </xf>
    <xf numFmtId="4" fontId="23" fillId="22" borderId="24" xfId="88" applyNumberFormat="1" applyFont="1" applyFill="1" applyBorder="1" applyAlignment="1" applyProtection="1">
      <alignment horizontal="right"/>
      <protection/>
    </xf>
    <xf numFmtId="0" fontId="29" fillId="0" borderId="25" xfId="88" applyFont="1" applyBorder="1" applyAlignment="1" applyProtection="1">
      <alignment wrapText="1"/>
      <protection/>
    </xf>
    <xf numFmtId="0" fontId="29" fillId="0" borderId="25" xfId="88" applyFont="1" applyBorder="1" applyAlignment="1" applyProtection="1">
      <alignment wrapText="1" shrinkToFit="1"/>
      <protection/>
    </xf>
    <xf numFmtId="0" fontId="47" fillId="0" borderId="24" xfId="88" applyFont="1" applyBorder="1" applyAlignment="1" applyProtection="1">
      <alignment horizontal="center"/>
      <protection/>
    </xf>
    <xf numFmtId="0" fontId="47" fillId="0" borderId="24" xfId="88" applyNumberFormat="1" applyFont="1" applyBorder="1" applyAlignment="1" applyProtection="1">
      <alignment horizontal="right"/>
      <protection/>
    </xf>
    <xf numFmtId="0" fontId="24" fillId="0" borderId="25" xfId="88" applyFont="1" applyBorder="1" applyAlignment="1" applyProtection="1">
      <alignment horizontal="center"/>
      <protection/>
    </xf>
    <xf numFmtId="49" fontId="24" fillId="0" borderId="25" xfId="88" applyNumberFormat="1" applyFont="1" applyBorder="1" applyAlignment="1" applyProtection="1">
      <alignment horizontal="left"/>
      <protection/>
    </xf>
    <xf numFmtId="0" fontId="35" fillId="24" borderId="69" xfId="88" applyFont="1" applyFill="1" applyBorder="1" applyAlignment="1" applyProtection="1">
      <alignment horizontal="center" vertical="top"/>
      <protection/>
    </xf>
    <xf numFmtId="49" fontId="35" fillId="24" borderId="69" xfId="88" applyNumberFormat="1" applyFont="1" applyFill="1" applyBorder="1" applyAlignment="1" applyProtection="1">
      <alignment horizontal="left" vertical="top"/>
      <protection/>
    </xf>
    <xf numFmtId="0" fontId="35" fillId="24" borderId="69" xfId="88" applyFont="1" applyFill="1" applyBorder="1" applyAlignment="1" applyProtection="1">
      <alignment vertical="top" wrapText="1"/>
      <protection/>
    </xf>
    <xf numFmtId="49" fontId="35" fillId="24" borderId="69" xfId="88" applyNumberFormat="1" applyFont="1" applyFill="1" applyBorder="1" applyAlignment="1" applyProtection="1">
      <alignment horizontal="center" shrinkToFit="1"/>
      <protection/>
    </xf>
    <xf numFmtId="4" fontId="29" fillId="0" borderId="25" xfId="88" applyNumberFormat="1" applyFont="1" applyBorder="1" applyAlignment="1" applyProtection="1">
      <alignment horizontal="right"/>
      <protection/>
    </xf>
    <xf numFmtId="0" fontId="47" fillId="22" borderId="25" xfId="88" applyFont="1" applyFill="1" applyBorder="1" applyAlignment="1" applyProtection="1">
      <alignment horizontal="center"/>
      <protection/>
    </xf>
    <xf numFmtId="0" fontId="35" fillId="0" borderId="25" xfId="88" applyFont="1" applyBorder="1" applyAlignment="1" applyProtection="1">
      <alignment horizontal="center" vertical="top"/>
      <protection/>
    </xf>
    <xf numFmtId="49" fontId="35" fillId="0" borderId="25" xfId="88" applyNumberFormat="1" applyFont="1" applyBorder="1" applyAlignment="1" applyProtection="1">
      <alignment horizontal="left" vertical="top"/>
      <protection/>
    </xf>
    <xf numFmtId="0" fontId="35" fillId="0" borderId="25" xfId="88" applyFont="1" applyBorder="1" applyAlignment="1" applyProtection="1">
      <alignment vertical="top" wrapText="1"/>
      <protection/>
    </xf>
    <xf numFmtId="49" fontId="35" fillId="0" borderId="25" xfId="88" applyNumberFormat="1" applyFont="1" applyBorder="1" applyAlignment="1" applyProtection="1">
      <alignment horizontal="center" shrinkToFit="1"/>
      <protection/>
    </xf>
    <xf numFmtId="4" fontId="35" fillId="0" borderId="25" xfId="88" applyNumberFormat="1" applyFont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3" fillId="0" borderId="48" xfId="0" applyFont="1" applyBorder="1" applyAlignment="1">
      <alignment horizontal="center" shrinkToFit="1"/>
    </xf>
    <xf numFmtId="0" fontId="23" fillId="0" borderId="50" xfId="0" applyFont="1" applyBorder="1" applyAlignment="1">
      <alignment horizontal="center" shrinkToFit="1"/>
    </xf>
    <xf numFmtId="175" fontId="23" fillId="0" borderId="70" xfId="0" applyNumberFormat="1" applyFont="1" applyBorder="1" applyAlignment="1">
      <alignment horizontal="right" indent="2"/>
    </xf>
    <xf numFmtId="175" fontId="23" fillId="0" borderId="63" xfId="0" applyNumberFormat="1" applyFont="1" applyBorder="1" applyAlignment="1">
      <alignment horizontal="right" indent="2"/>
    </xf>
    <xf numFmtId="175" fontId="27" fillId="22" borderId="71" xfId="0" applyNumberFormat="1" applyFont="1" applyFill="1" applyBorder="1" applyAlignment="1">
      <alignment horizontal="right" indent="2"/>
    </xf>
    <xf numFmtId="175" fontId="27" fillId="22" borderId="60" xfId="0" applyNumberFormat="1" applyFont="1" applyFill="1" applyBorder="1" applyAlignment="1">
      <alignment horizontal="right" indent="2"/>
    </xf>
    <xf numFmtId="49" fontId="24" fillId="22" borderId="70" xfId="0" applyNumberFormat="1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25" fillId="0" borderId="25" xfId="0" applyFont="1" applyBorder="1" applyAlignment="1">
      <alignment horizontal="left"/>
    </xf>
    <xf numFmtId="0" fontId="25" fillId="0" borderId="70" xfId="0" applyFont="1" applyBorder="1" applyAlignment="1">
      <alignment horizontal="left"/>
    </xf>
    <xf numFmtId="0" fontId="25" fillId="0" borderId="25" xfId="0" applyFont="1" applyBorder="1" applyAlignment="1">
      <alignment horizontal="center"/>
    </xf>
    <xf numFmtId="3" fontId="24" fillId="22" borderId="49" xfId="0" applyNumberFormat="1" applyFont="1" applyFill="1" applyBorder="1" applyAlignment="1">
      <alignment horizontal="right"/>
    </xf>
    <xf numFmtId="3" fontId="24" fillId="22" borderId="60" xfId="0" applyNumberFormat="1" applyFont="1" applyFill="1" applyBorder="1" applyAlignment="1">
      <alignment horizontal="right"/>
    </xf>
    <xf numFmtId="0" fontId="23" fillId="0" borderId="72" xfId="88" applyFont="1" applyBorder="1" applyAlignment="1">
      <alignment horizontal="center"/>
      <protection/>
    </xf>
    <xf numFmtId="0" fontId="23" fillId="0" borderId="73" xfId="88" applyFont="1" applyBorder="1" applyAlignment="1">
      <alignment horizontal="center"/>
      <protection/>
    </xf>
    <xf numFmtId="0" fontId="23" fillId="0" borderId="74" xfId="88" applyFont="1" applyBorder="1" applyAlignment="1">
      <alignment horizontal="center"/>
      <protection/>
    </xf>
    <xf numFmtId="0" fontId="23" fillId="0" borderId="75" xfId="88" applyFont="1" applyBorder="1" applyAlignment="1">
      <alignment horizontal="center"/>
      <protection/>
    </xf>
    <xf numFmtId="0" fontId="23" fillId="0" borderId="76" xfId="88" applyFont="1" applyBorder="1" applyAlignment="1">
      <alignment horizontal="left"/>
      <protection/>
    </xf>
    <xf numFmtId="0" fontId="23" fillId="0" borderId="54" xfId="88" applyFont="1" applyBorder="1" applyAlignment="1">
      <alignment horizontal="left"/>
      <protection/>
    </xf>
    <xf numFmtId="0" fontId="23" fillId="0" borderId="77" xfId="88" applyFont="1" applyBorder="1" applyAlignment="1">
      <alignment horizontal="left"/>
      <protection/>
    </xf>
    <xf numFmtId="49" fontId="24" fillId="0" borderId="51" xfId="88" applyNumberFormat="1" applyFont="1" applyBorder="1" applyAlignment="1">
      <alignment wrapText="1"/>
      <protection/>
    </xf>
    <xf numFmtId="0" fontId="0" fillId="0" borderId="52" xfId="0" applyBorder="1" applyAlignment="1">
      <alignment wrapText="1"/>
    </xf>
    <xf numFmtId="0" fontId="0" fillId="0" borderId="73" xfId="0" applyBorder="1" applyAlignment="1">
      <alignment wrapText="1"/>
    </xf>
    <xf numFmtId="0" fontId="31" fillId="0" borderId="0" xfId="88" applyFont="1" applyAlignment="1" applyProtection="1">
      <alignment horizontal="center"/>
      <protection locked="0"/>
    </xf>
    <xf numFmtId="0" fontId="23" fillId="0" borderId="72" xfId="88" applyFont="1" applyBorder="1" applyAlignment="1" applyProtection="1">
      <alignment horizontal="center"/>
      <protection locked="0"/>
    </xf>
    <xf numFmtId="0" fontId="23" fillId="0" borderId="73" xfId="88" applyFont="1" applyBorder="1" applyAlignment="1" applyProtection="1">
      <alignment horizontal="center"/>
      <protection locked="0"/>
    </xf>
    <xf numFmtId="49" fontId="23" fillId="0" borderId="74" xfId="88" applyNumberFormat="1" applyFont="1" applyBorder="1" applyAlignment="1" applyProtection="1">
      <alignment horizontal="center"/>
      <protection locked="0"/>
    </xf>
    <xf numFmtId="0" fontId="23" fillId="0" borderId="75" xfId="88" applyFont="1" applyBorder="1" applyAlignment="1" applyProtection="1">
      <alignment horizontal="center"/>
      <protection locked="0"/>
    </xf>
    <xf numFmtId="0" fontId="23" fillId="0" borderId="76" xfId="88" applyFont="1" applyBorder="1" applyAlignment="1" applyProtection="1">
      <alignment horizontal="center" shrinkToFit="1"/>
      <protection locked="0"/>
    </xf>
    <xf numFmtId="0" fontId="23" fillId="0" borderId="54" xfId="88" applyFont="1" applyBorder="1" applyAlignment="1" applyProtection="1">
      <alignment horizontal="center" shrinkToFit="1"/>
      <protection locked="0"/>
    </xf>
    <xf numFmtId="0" fontId="23" fillId="0" borderId="77" xfId="88" applyFont="1" applyBorder="1" applyAlignment="1" applyProtection="1">
      <alignment horizontal="center" shrinkToFit="1"/>
      <protection locked="0"/>
    </xf>
  </cellXfs>
  <cellStyles count="9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MJPolozky" xfId="76"/>
    <cellStyle name="MnozstviPolozky" xfId="77"/>
    <cellStyle name="Nadpis 1" xfId="78"/>
    <cellStyle name="Nadpis 2" xfId="79"/>
    <cellStyle name="Nadpis 3" xfId="80"/>
    <cellStyle name="Nadpis 4" xfId="81"/>
    <cellStyle name="Název" xfId="82"/>
    <cellStyle name="NazevPolozky" xfId="83"/>
    <cellStyle name="Nedefinován" xfId="84"/>
    <cellStyle name="Neutral" xfId="85"/>
    <cellStyle name="Neutrální" xfId="86"/>
    <cellStyle name="normální 2" xfId="87"/>
    <cellStyle name="normální_POL.XLS" xfId="88"/>
    <cellStyle name="Note" xfId="89"/>
    <cellStyle name="Output" xfId="90"/>
    <cellStyle name="Followed Hyperlink" xfId="91"/>
    <cellStyle name="Poznámka" xfId="92"/>
    <cellStyle name="Percent" xfId="93"/>
    <cellStyle name="Propojená buňka" xfId="94"/>
    <cellStyle name="Správně" xfId="95"/>
    <cellStyle name="Text upozornění" xfId="96"/>
    <cellStyle name="Title" xfId="97"/>
    <cellStyle name="Total" xfId="98"/>
    <cellStyle name="Vstup" xfId="99"/>
    <cellStyle name="VykazVzorec" xfId="100"/>
    <cellStyle name="Výpočet" xfId="101"/>
    <cellStyle name="Výstup" xfId="102"/>
    <cellStyle name="Vysvětlující text" xfId="103"/>
    <cellStyle name="Warning Text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tas\Documents\O.T.A.%20atelier%20Fiala\B&#283;hounkova%202300\Naklady-MS%20Hostinskeho%20J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xx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28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 projektanta</v>
      </c>
      <c r="D2" s="5"/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77</v>
      </c>
      <c r="B5" s="18"/>
      <c r="C5" s="19"/>
      <c r="D5" s="20"/>
      <c r="E5" s="18"/>
      <c r="F5" s="13" t="s">
        <v>7</v>
      </c>
      <c r="G5" s="135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136"/>
      <c r="O6" s="22"/>
    </row>
    <row r="7" spans="1:7" ht="26.25" customHeight="1">
      <c r="A7" s="23"/>
      <c r="B7" s="24"/>
      <c r="C7" s="235" t="s">
        <v>236</v>
      </c>
      <c r="D7" s="236"/>
      <c r="E7" s="237"/>
      <c r="F7" s="25" t="s">
        <v>11</v>
      </c>
      <c r="G7" s="136">
        <f>IF(PocetMJ=0,,ROUND((F30+F32)/PocetMJ,1))</f>
        <v>0</v>
      </c>
    </row>
    <row r="8" spans="1:9" ht="12.75">
      <c r="A8" s="26" t="s">
        <v>12</v>
      </c>
      <c r="B8" s="13"/>
      <c r="C8" s="238" t="s">
        <v>240</v>
      </c>
      <c r="D8" s="238"/>
      <c r="E8" s="239"/>
      <c r="F8" s="27" t="s">
        <v>13</v>
      </c>
      <c r="G8" s="137" t="s">
        <v>185</v>
      </c>
      <c r="H8" s="28"/>
      <c r="I8" s="29"/>
    </row>
    <row r="9" spans="1:8" ht="12.75">
      <c r="A9" s="26" t="s">
        <v>14</v>
      </c>
      <c r="B9" s="13"/>
      <c r="C9" s="238" t="s">
        <v>184</v>
      </c>
      <c r="D9" s="238"/>
      <c r="E9" s="239"/>
      <c r="F9" s="13"/>
      <c r="G9" s="138"/>
      <c r="H9" s="30"/>
    </row>
    <row r="10" spans="1:8" ht="12.75">
      <c r="A10" s="26" t="s">
        <v>15</v>
      </c>
      <c r="B10" s="13"/>
      <c r="C10" s="238"/>
      <c r="D10" s="238"/>
      <c r="E10" s="238"/>
      <c r="F10" s="31"/>
      <c r="G10" s="139"/>
      <c r="H10" s="32"/>
    </row>
    <row r="11" spans="1:57" ht="13.5" customHeight="1">
      <c r="A11" s="26" t="s">
        <v>16</v>
      </c>
      <c r="B11" s="13"/>
      <c r="C11" s="238"/>
      <c r="D11" s="238"/>
      <c r="E11" s="238"/>
      <c r="F11" s="33" t="s">
        <v>17</v>
      </c>
      <c r="G11" s="140"/>
      <c r="H11" s="30"/>
      <c r="BA11" s="34"/>
      <c r="BB11" s="34"/>
      <c r="BC11" s="34"/>
      <c r="BD11" s="34"/>
      <c r="BE11" s="34"/>
    </row>
    <row r="12" spans="1:8" ht="12.75" customHeight="1">
      <c r="A12" s="35" t="s">
        <v>18</v>
      </c>
      <c r="B12" s="10"/>
      <c r="C12" s="240"/>
      <c r="D12" s="240"/>
      <c r="E12" s="240"/>
      <c r="F12" s="36" t="s">
        <v>19</v>
      </c>
      <c r="G12" s="141"/>
      <c r="H12" s="30"/>
    </row>
    <row r="13" spans="1:8" ht="28.5" customHeight="1" thickBot="1">
      <c r="A13" s="37" t="s">
        <v>20</v>
      </c>
      <c r="B13" s="38"/>
      <c r="C13" s="38"/>
      <c r="D13" s="38"/>
      <c r="E13" s="39"/>
      <c r="F13" s="39"/>
      <c r="G13" s="40"/>
      <c r="H13" s="30"/>
    </row>
    <row r="14" spans="1:7" ht="17.25" customHeight="1" thickBot="1">
      <c r="A14" s="41" t="s">
        <v>21</v>
      </c>
      <c r="B14" s="42"/>
      <c r="C14" s="43"/>
      <c r="D14" s="44" t="s">
        <v>22</v>
      </c>
      <c r="E14" s="45"/>
      <c r="F14" s="45"/>
      <c r="G14" s="43"/>
    </row>
    <row r="15" spans="1:7" ht="15.75" customHeight="1">
      <c r="A15" s="46"/>
      <c r="B15" s="47" t="s">
        <v>23</v>
      </c>
      <c r="C15" s="48">
        <f>HSV</f>
        <v>0</v>
      </c>
      <c r="D15" s="49" t="str">
        <f>Rekapitulace!A24</f>
        <v>Projektová dokumentace pro stavební povolení</v>
      </c>
      <c r="E15" s="50"/>
      <c r="F15" s="51"/>
      <c r="G15" s="48">
        <f>Rekapitulace!I24</f>
        <v>0</v>
      </c>
    </row>
    <row r="16" spans="1:7" ht="15.75" customHeight="1">
      <c r="A16" s="46" t="s">
        <v>24</v>
      </c>
      <c r="B16" s="47" t="s">
        <v>25</v>
      </c>
      <c r="C16" s="48">
        <f>PSV</f>
        <v>0</v>
      </c>
      <c r="D16" s="9" t="str">
        <f>Rekapitulace!A25</f>
        <v>Projektová dokumentace pro provedení stavby</v>
      </c>
      <c r="E16" s="52"/>
      <c r="F16" s="53"/>
      <c r="G16" s="48">
        <f>Rekapitulace!I25</f>
        <v>0</v>
      </c>
    </row>
    <row r="17" spans="1:7" ht="15.75" customHeight="1">
      <c r="A17" s="46" t="s">
        <v>26</v>
      </c>
      <c r="B17" s="47" t="s">
        <v>27</v>
      </c>
      <c r="C17" s="48">
        <f>Mont</f>
        <v>0</v>
      </c>
      <c r="D17" s="9" t="str">
        <f>Rekapitulace!A26</f>
        <v>Projektová dokument. - energetický posudek</v>
      </c>
      <c r="E17" s="52"/>
      <c r="F17" s="53"/>
      <c r="G17" s="48">
        <f>Rekapitulace!I26</f>
        <v>0</v>
      </c>
    </row>
    <row r="18" spans="1:7" ht="15.75" customHeight="1">
      <c r="A18" s="54" t="s">
        <v>28</v>
      </c>
      <c r="B18" s="55" t="s">
        <v>29</v>
      </c>
      <c r="C18" s="48">
        <f>Dodavka</f>
        <v>0</v>
      </c>
      <c r="D18" s="9" t="str">
        <f>Rekapitulace!A27</f>
        <v>Mimostaveništní doprava</v>
      </c>
      <c r="E18" s="52"/>
      <c r="F18" s="53"/>
      <c r="G18" s="48">
        <f>Rekapitulace!I27</f>
        <v>0</v>
      </c>
    </row>
    <row r="19" spans="1:7" ht="15.75" customHeight="1">
      <c r="A19" s="56" t="s">
        <v>30</v>
      </c>
      <c r="B19" s="47"/>
      <c r="C19" s="48">
        <f>SUM(C15:C18)</f>
        <v>0</v>
      </c>
      <c r="D19" s="9" t="str">
        <f>Rekapitulace!A28</f>
        <v>Zařízení staveniště</v>
      </c>
      <c r="E19" s="52"/>
      <c r="F19" s="53"/>
      <c r="G19" s="48">
        <f>Rekapitulace!I28</f>
        <v>0</v>
      </c>
    </row>
    <row r="20" spans="1:7" ht="15.75" customHeight="1">
      <c r="A20" s="56"/>
      <c r="B20" s="47"/>
      <c r="C20" s="48"/>
      <c r="D20" s="9" t="str">
        <f>Rekapitulace!A29</f>
        <v>Inženýrská činnost  -  BOZP</v>
      </c>
      <c r="E20" s="52"/>
      <c r="F20" s="53"/>
      <c r="G20" s="48">
        <f>Rekapitulace!I29</f>
        <v>0</v>
      </c>
    </row>
    <row r="21" spans="1:7" ht="15.75" customHeight="1">
      <c r="A21" s="56" t="s">
        <v>31</v>
      </c>
      <c r="B21" s="47"/>
      <c r="C21" s="48">
        <f>HZS</f>
        <v>0</v>
      </c>
      <c r="D21" s="9" t="str">
        <f>Rekapitulace!A30</f>
        <v>Inženýrská činnost  -  TDI</v>
      </c>
      <c r="E21" s="52"/>
      <c r="F21" s="53"/>
      <c r="G21" s="48">
        <f>Rekapitulace!I30</f>
        <v>0</v>
      </c>
    </row>
    <row r="22" spans="1:7" ht="15.75" customHeight="1" thickBot="1">
      <c r="A22" s="57" t="s">
        <v>32</v>
      </c>
      <c r="B22" s="58"/>
      <c r="C22" s="48">
        <f>C19+C21</f>
        <v>0</v>
      </c>
      <c r="D22" s="73" t="s">
        <v>33</v>
      </c>
      <c r="E22" s="147"/>
      <c r="F22" s="76"/>
      <c r="G22" s="48">
        <f>Rekapitulace!I31</f>
        <v>0</v>
      </c>
    </row>
    <row r="23" spans="1:7" ht="15.75" customHeight="1" thickBot="1" thickTop="1">
      <c r="A23" s="229" t="s">
        <v>34</v>
      </c>
      <c r="B23" s="230"/>
      <c r="C23" s="152">
        <f>C22+G23</f>
        <v>0</v>
      </c>
      <c r="D23" s="148" t="s">
        <v>35</v>
      </c>
      <c r="E23" s="149"/>
      <c r="F23" s="150"/>
      <c r="G23" s="151">
        <f>SUM(G15:G22)</f>
        <v>0</v>
      </c>
    </row>
    <row r="24" spans="1:7" ht="12.75">
      <c r="A24" s="59" t="s">
        <v>36</v>
      </c>
      <c r="B24" s="60"/>
      <c r="C24" s="61"/>
      <c r="D24" s="60" t="s">
        <v>37</v>
      </c>
      <c r="E24" s="60"/>
      <c r="F24" s="62" t="s">
        <v>38</v>
      </c>
      <c r="G24" s="63"/>
    </row>
    <row r="25" spans="1:7" ht="12.75">
      <c r="A25" s="57" t="s">
        <v>39</v>
      </c>
      <c r="B25" s="58"/>
      <c r="C25" s="64"/>
      <c r="D25" s="58" t="s">
        <v>39</v>
      </c>
      <c r="E25" s="65"/>
      <c r="F25" s="66" t="s">
        <v>39</v>
      </c>
      <c r="G25" s="67"/>
    </row>
    <row r="26" spans="1:7" ht="37.5" customHeight="1">
      <c r="A26" s="57" t="s">
        <v>40</v>
      </c>
      <c r="B26" s="68"/>
      <c r="C26" s="64"/>
      <c r="D26" s="58" t="s">
        <v>40</v>
      </c>
      <c r="E26" s="65"/>
      <c r="F26" s="66" t="s">
        <v>40</v>
      </c>
      <c r="G26" s="67"/>
    </row>
    <row r="27" spans="1:7" ht="12.75">
      <c r="A27" s="57"/>
      <c r="B27" s="69"/>
      <c r="C27" s="64"/>
      <c r="D27" s="58"/>
      <c r="E27" s="65"/>
      <c r="F27" s="66"/>
      <c r="G27" s="67"/>
    </row>
    <row r="28" spans="1:7" ht="12.75">
      <c r="A28" s="57" t="s">
        <v>41</v>
      </c>
      <c r="B28" s="58"/>
      <c r="C28" s="64"/>
      <c r="D28" s="66" t="s">
        <v>42</v>
      </c>
      <c r="E28" s="64"/>
      <c r="F28" s="70" t="s">
        <v>42</v>
      </c>
      <c r="G28" s="67"/>
    </row>
    <row r="29" spans="1:7" ht="69" customHeight="1">
      <c r="A29" s="57"/>
      <c r="B29" s="58"/>
      <c r="C29" s="71"/>
      <c r="D29" s="72"/>
      <c r="E29" s="71"/>
      <c r="F29" s="58"/>
      <c r="G29" s="67"/>
    </row>
    <row r="30" spans="1:7" ht="12.75">
      <c r="A30" s="73" t="s">
        <v>43</v>
      </c>
      <c r="B30" s="74"/>
      <c r="C30" s="75">
        <v>21</v>
      </c>
      <c r="D30" s="74" t="s">
        <v>44</v>
      </c>
      <c r="E30" s="76"/>
      <c r="F30" s="231">
        <f>C23-F32</f>
        <v>0</v>
      </c>
      <c r="G30" s="232"/>
    </row>
    <row r="31" spans="1:7" ht="12.75">
      <c r="A31" s="73" t="s">
        <v>45</v>
      </c>
      <c r="B31" s="74"/>
      <c r="C31" s="75">
        <f>SazbaDPH1</f>
        <v>21</v>
      </c>
      <c r="D31" s="74" t="s">
        <v>46</v>
      </c>
      <c r="E31" s="76"/>
      <c r="F31" s="231">
        <f>ROUND(PRODUCT(F30,C31/100),0)</f>
        <v>0</v>
      </c>
      <c r="G31" s="232"/>
    </row>
    <row r="32" spans="1:7" ht="12.75">
      <c r="A32" s="73" t="s">
        <v>43</v>
      </c>
      <c r="B32" s="74"/>
      <c r="C32" s="75">
        <v>0</v>
      </c>
      <c r="D32" s="74" t="s">
        <v>46</v>
      </c>
      <c r="E32" s="76"/>
      <c r="F32" s="231">
        <v>0</v>
      </c>
      <c r="G32" s="232"/>
    </row>
    <row r="33" spans="1:7" ht="12.75">
      <c r="A33" s="73" t="s">
        <v>45</v>
      </c>
      <c r="B33" s="77"/>
      <c r="C33" s="78">
        <f>SazbaDPH2</f>
        <v>0</v>
      </c>
      <c r="D33" s="74" t="s">
        <v>46</v>
      </c>
      <c r="E33" s="53"/>
      <c r="F33" s="231">
        <f>ROUND(PRODUCT(F32,C33/100),0)</f>
        <v>0</v>
      </c>
      <c r="G33" s="232"/>
    </row>
    <row r="34" spans="1:7" s="82" customFormat="1" ht="19.5" customHeight="1" thickBot="1">
      <c r="A34" s="79" t="s">
        <v>47</v>
      </c>
      <c r="B34" s="80"/>
      <c r="C34" s="80"/>
      <c r="D34" s="80"/>
      <c r="E34" s="81"/>
      <c r="F34" s="233">
        <f>ROUND(SUM(F30:F33),0)</f>
        <v>0</v>
      </c>
      <c r="G34" s="234"/>
    </row>
    <row r="36" spans="1:8" ht="12.75">
      <c r="A36" s="83" t="s">
        <v>48</v>
      </c>
      <c r="B36" s="83"/>
      <c r="C36" s="83"/>
      <c r="D36" s="83"/>
      <c r="E36" s="83"/>
      <c r="F36" s="83"/>
      <c r="G36" s="83"/>
      <c r="H36" t="s">
        <v>6</v>
      </c>
    </row>
    <row r="37" spans="1:8" ht="14.25" customHeight="1">
      <c r="A37" s="83"/>
      <c r="B37" s="228"/>
      <c r="C37" s="228"/>
      <c r="D37" s="228"/>
      <c r="E37" s="228"/>
      <c r="F37" s="228"/>
      <c r="G37" s="228"/>
      <c r="H37" t="s">
        <v>6</v>
      </c>
    </row>
    <row r="38" spans="1:8" ht="12.75" customHeight="1">
      <c r="A38" s="84"/>
      <c r="B38" s="228"/>
      <c r="C38" s="228"/>
      <c r="D38" s="228"/>
      <c r="E38" s="228"/>
      <c r="F38" s="228"/>
      <c r="G38" s="228"/>
      <c r="H38" t="s">
        <v>6</v>
      </c>
    </row>
    <row r="39" spans="1:8" ht="12.75">
      <c r="A39" s="84"/>
      <c r="B39" s="228"/>
      <c r="C39" s="228"/>
      <c r="D39" s="228"/>
      <c r="E39" s="228"/>
      <c r="F39" s="228"/>
      <c r="G39" s="228"/>
      <c r="H39" t="s">
        <v>6</v>
      </c>
    </row>
    <row r="40" spans="1:8" ht="12.75">
      <c r="A40" s="84"/>
      <c r="B40" s="228"/>
      <c r="C40" s="228"/>
      <c r="D40" s="228"/>
      <c r="E40" s="228"/>
      <c r="F40" s="228"/>
      <c r="G40" s="228"/>
      <c r="H40" t="s">
        <v>6</v>
      </c>
    </row>
    <row r="41" spans="1:8" ht="12.75">
      <c r="A41" s="84"/>
      <c r="B41" s="228"/>
      <c r="C41" s="228"/>
      <c r="D41" s="228"/>
      <c r="E41" s="228"/>
      <c r="F41" s="228"/>
      <c r="G41" s="228"/>
      <c r="H41" t="s">
        <v>6</v>
      </c>
    </row>
    <row r="42" spans="1:8" ht="12.75">
      <c r="A42" s="84"/>
      <c r="B42" s="228"/>
      <c r="C42" s="228"/>
      <c r="D42" s="228"/>
      <c r="E42" s="228"/>
      <c r="F42" s="228"/>
      <c r="G42" s="228"/>
      <c r="H42" t="s">
        <v>6</v>
      </c>
    </row>
    <row r="43" spans="1:8" ht="12.75">
      <c r="A43" s="84"/>
      <c r="B43" s="228"/>
      <c r="C43" s="228"/>
      <c r="D43" s="228"/>
      <c r="E43" s="228"/>
      <c r="F43" s="228"/>
      <c r="G43" s="228"/>
      <c r="H43" t="s">
        <v>6</v>
      </c>
    </row>
    <row r="44" spans="1:8" ht="12.75">
      <c r="A44" s="84"/>
      <c r="B44" s="228"/>
      <c r="C44" s="228"/>
      <c r="D44" s="228"/>
      <c r="E44" s="228"/>
      <c r="F44" s="228"/>
      <c r="G44" s="228"/>
      <c r="H44" t="s">
        <v>6</v>
      </c>
    </row>
    <row r="45" spans="1:8" ht="0.75" customHeight="1">
      <c r="A45" s="84"/>
      <c r="B45" s="228"/>
      <c r="C45" s="228"/>
      <c r="D45" s="228"/>
      <c r="E45" s="228"/>
      <c r="F45" s="228"/>
      <c r="G45" s="228"/>
      <c r="H45" t="s">
        <v>6</v>
      </c>
    </row>
    <row r="46" spans="2:7" ht="12.75">
      <c r="B46" s="227"/>
      <c r="C46" s="227"/>
      <c r="D46" s="227"/>
      <c r="E46" s="227"/>
      <c r="F46" s="227"/>
      <c r="G46" s="227"/>
    </row>
    <row r="47" spans="2:7" ht="12.75">
      <c r="B47" s="227"/>
      <c r="C47" s="227"/>
      <c r="D47" s="227"/>
      <c r="E47" s="227"/>
      <c r="F47" s="227"/>
      <c r="G47" s="227"/>
    </row>
    <row r="48" spans="2:7" ht="12.75">
      <c r="B48" s="227"/>
      <c r="C48" s="227"/>
      <c r="D48" s="227"/>
      <c r="E48" s="227"/>
      <c r="F48" s="227"/>
      <c r="G48" s="227"/>
    </row>
    <row r="49" spans="2:7" ht="12.75">
      <c r="B49" s="227"/>
      <c r="C49" s="227"/>
      <c r="D49" s="227"/>
      <c r="E49" s="227"/>
      <c r="F49" s="227"/>
      <c r="G49" s="227"/>
    </row>
    <row r="50" spans="2:7" ht="12.75">
      <c r="B50" s="227"/>
      <c r="C50" s="227"/>
      <c r="D50" s="227"/>
      <c r="E50" s="227"/>
      <c r="F50" s="227"/>
      <c r="G50" s="227"/>
    </row>
    <row r="51" spans="2:7" ht="12.75">
      <c r="B51" s="227"/>
      <c r="C51" s="227"/>
      <c r="D51" s="227"/>
      <c r="E51" s="227"/>
      <c r="F51" s="227"/>
      <c r="G51" s="227"/>
    </row>
    <row r="52" spans="2:7" ht="12.75">
      <c r="B52" s="227"/>
      <c r="C52" s="227"/>
      <c r="D52" s="227"/>
      <c r="E52" s="227"/>
      <c r="F52" s="227"/>
      <c r="G52" s="227"/>
    </row>
    <row r="53" spans="2:7" ht="12.75">
      <c r="B53" s="227"/>
      <c r="C53" s="227"/>
      <c r="D53" s="227"/>
      <c r="E53" s="227"/>
      <c r="F53" s="227"/>
      <c r="G53" s="227"/>
    </row>
    <row r="54" spans="2:7" ht="12.75">
      <c r="B54" s="227"/>
      <c r="C54" s="227"/>
      <c r="D54" s="227"/>
      <c r="E54" s="227"/>
      <c r="F54" s="227"/>
      <c r="G54" s="227"/>
    </row>
    <row r="55" spans="2:7" ht="12.75">
      <c r="B55" s="227"/>
      <c r="C55" s="227"/>
      <c r="D55" s="227"/>
      <c r="E55" s="227"/>
      <c r="F55" s="227"/>
      <c r="G55" s="227"/>
    </row>
  </sheetData>
  <sheetProtection/>
  <mergeCells count="23">
    <mergeCell ref="F34:G34"/>
    <mergeCell ref="C7:E7"/>
    <mergeCell ref="C8:E8"/>
    <mergeCell ref="C10:E10"/>
    <mergeCell ref="C12:E12"/>
    <mergeCell ref="C9:E9"/>
    <mergeCell ref="C11:E11"/>
    <mergeCell ref="B47:G47"/>
    <mergeCell ref="B48:G48"/>
    <mergeCell ref="B37:G45"/>
    <mergeCell ref="B53:G53"/>
    <mergeCell ref="B46:G46"/>
    <mergeCell ref="A23:B23"/>
    <mergeCell ref="F30:G30"/>
    <mergeCell ref="F31:G31"/>
    <mergeCell ref="F32:G32"/>
    <mergeCell ref="F33:G3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3"/>
  <sheetViews>
    <sheetView zoomScalePageLayoutView="0" workbookViewId="0" topLeftCell="A13">
      <selection activeCell="I29" sqref="I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  <col min="12" max="12" width="16.50390625" style="0" customWidth="1"/>
  </cols>
  <sheetData>
    <row r="1" spans="1:9" ht="30.75" customHeight="1" thickTop="1">
      <c r="A1" s="243" t="s">
        <v>49</v>
      </c>
      <c r="B1" s="244"/>
      <c r="C1" s="250" t="str">
        <f>CONCATENATE(cislostavby," ",nazevstavby)</f>
        <v> Zateplení obvodového pláště Střední zemědělské školy Brandýs nad Labem</v>
      </c>
      <c r="D1" s="251"/>
      <c r="E1" s="251"/>
      <c r="F1" s="252"/>
      <c r="G1" s="85" t="s">
        <v>50</v>
      </c>
      <c r="H1" s="86" t="s">
        <v>186</v>
      </c>
      <c r="I1" s="87"/>
    </row>
    <row r="2" spans="1:9" ht="13.5" thickBot="1">
      <c r="A2" s="245" t="s">
        <v>51</v>
      </c>
      <c r="B2" s="246"/>
      <c r="C2" s="88" t="str">
        <f>CONCATENATE(cisloobjektu," ",nazevobjektu)</f>
        <v>SO 01 </v>
      </c>
      <c r="D2" s="89"/>
      <c r="E2" s="90"/>
      <c r="F2" s="89"/>
      <c r="G2" s="247"/>
      <c r="H2" s="248"/>
      <c r="I2" s="249"/>
    </row>
    <row r="3" spans="1:9" ht="13.5" thickTop="1">
      <c r="A3" s="65"/>
      <c r="B3" s="65"/>
      <c r="C3" s="65"/>
      <c r="D3" s="65"/>
      <c r="E3" s="65"/>
      <c r="F3" s="58"/>
      <c r="G3" s="65"/>
      <c r="H3" s="65"/>
      <c r="I3" s="65"/>
    </row>
    <row r="4" spans="1:9" ht="19.5" customHeight="1">
      <c r="A4" s="91" t="s">
        <v>52</v>
      </c>
      <c r="B4" s="92"/>
      <c r="C4" s="92"/>
      <c r="D4" s="92"/>
      <c r="E4" s="93"/>
      <c r="F4" s="92"/>
      <c r="G4" s="92"/>
      <c r="H4" s="92"/>
      <c r="I4" s="92"/>
    </row>
    <row r="5" spans="1:9" ht="13.5" thickBot="1">
      <c r="A5" s="65"/>
      <c r="B5" s="65"/>
      <c r="C5" s="65"/>
      <c r="D5" s="65"/>
      <c r="E5" s="65"/>
      <c r="F5" s="65"/>
      <c r="G5" s="65"/>
      <c r="H5" s="65"/>
      <c r="I5" s="65"/>
    </row>
    <row r="6" spans="1:9" s="30" customFormat="1" ht="13.5" thickBot="1">
      <c r="A6" s="94"/>
      <c r="B6" s="95" t="s">
        <v>53</v>
      </c>
      <c r="C6" s="95"/>
      <c r="D6" s="96"/>
      <c r="E6" s="97" t="s">
        <v>54</v>
      </c>
      <c r="F6" s="98" t="s">
        <v>55</v>
      </c>
      <c r="G6" s="98" t="s">
        <v>56</v>
      </c>
      <c r="H6" s="98" t="s">
        <v>57</v>
      </c>
      <c r="I6" s="99" t="s">
        <v>31</v>
      </c>
    </row>
    <row r="7" spans="1:9" s="30" customFormat="1" ht="12.75">
      <c r="A7" s="142" t="str">
        <f>Položky!B7</f>
        <v>62</v>
      </c>
      <c r="B7" s="100" t="str">
        <f>Položky!C7</f>
        <v>Úpravy povrchů vnější</v>
      </c>
      <c r="C7" s="58"/>
      <c r="D7" s="101"/>
      <c r="E7" s="132">
        <f>Položky!G17</f>
        <v>0</v>
      </c>
      <c r="F7" s="133">
        <v>0</v>
      </c>
      <c r="G7" s="133">
        <v>0</v>
      </c>
      <c r="H7" s="133">
        <v>0</v>
      </c>
      <c r="I7" s="134">
        <v>0</v>
      </c>
    </row>
    <row r="8" spans="1:9" s="30" customFormat="1" ht="12.75">
      <c r="A8" s="142" t="str">
        <f>Položky!B18</f>
        <v>94</v>
      </c>
      <c r="B8" s="100" t="str">
        <f>Položky!C18</f>
        <v>Lešení a stavební výtahy</v>
      </c>
      <c r="C8" s="58"/>
      <c r="D8" s="101"/>
      <c r="E8" s="132">
        <f>Položky!G22</f>
        <v>0</v>
      </c>
      <c r="F8" s="133">
        <v>0</v>
      </c>
      <c r="G8" s="133">
        <v>0</v>
      </c>
      <c r="H8" s="133">
        <v>0</v>
      </c>
      <c r="I8" s="134">
        <v>0</v>
      </c>
    </row>
    <row r="9" spans="1:9" s="30" customFormat="1" ht="12.75">
      <c r="A9" s="142" t="str">
        <f>Položky!B23</f>
        <v>95</v>
      </c>
      <c r="B9" s="100" t="str">
        <f>Položky!C23</f>
        <v>Dokončovací konstrukce na pozemních stavbách</v>
      </c>
      <c r="C9" s="58"/>
      <c r="D9" s="101"/>
      <c r="E9" s="132">
        <f>Položky!G29</f>
        <v>0</v>
      </c>
      <c r="F9" s="133">
        <v>0</v>
      </c>
      <c r="G9" s="133">
        <v>0</v>
      </c>
      <c r="H9" s="133">
        <v>0</v>
      </c>
      <c r="I9" s="134">
        <v>0</v>
      </c>
    </row>
    <row r="10" spans="1:9" s="30" customFormat="1" ht="12.75">
      <c r="A10" s="142" t="str">
        <f>Položky!B30</f>
        <v>96</v>
      </c>
      <c r="B10" s="100" t="str">
        <f>Položky!C30</f>
        <v>Bourání konstrukcí</v>
      </c>
      <c r="C10" s="58"/>
      <c r="D10" s="101"/>
      <c r="E10" s="132">
        <f>Položky!G48</f>
        <v>0</v>
      </c>
      <c r="F10" s="133">
        <v>0</v>
      </c>
      <c r="G10" s="133">
        <v>0</v>
      </c>
      <c r="H10" s="133">
        <v>0</v>
      </c>
      <c r="I10" s="134">
        <v>0</v>
      </c>
    </row>
    <row r="11" spans="1:9" s="30" customFormat="1" ht="12.75">
      <c r="A11" s="142" t="str">
        <f>Položky!B49</f>
        <v>99</v>
      </c>
      <c r="B11" s="100" t="str">
        <f>Položky!C49</f>
        <v>Staveništní přesun hmot</v>
      </c>
      <c r="C11" s="58"/>
      <c r="D11" s="101"/>
      <c r="E11" s="132">
        <f>Položky!G51</f>
        <v>0</v>
      </c>
      <c r="F11" s="133">
        <v>0</v>
      </c>
      <c r="G11" s="133">
        <v>0</v>
      </c>
      <c r="H11" s="133">
        <v>0</v>
      </c>
      <c r="I11" s="134">
        <v>0</v>
      </c>
    </row>
    <row r="12" spans="1:9" s="30" customFormat="1" ht="12.75">
      <c r="A12" s="131" t="str">
        <f>Položky!B52</f>
        <v>342</v>
      </c>
      <c r="B12" s="30" t="str">
        <f>Položky!C52</f>
        <v>Sádrokartonové  konstrukce</v>
      </c>
      <c r="E12" s="143">
        <f>Položky!G55</f>
        <v>0</v>
      </c>
      <c r="F12" s="144">
        <v>0</v>
      </c>
      <c r="G12" s="144">
        <v>0</v>
      </c>
      <c r="H12" s="144">
        <v>0</v>
      </c>
      <c r="I12" s="145">
        <v>0</v>
      </c>
    </row>
    <row r="13" spans="1:9" s="30" customFormat="1" ht="12.75">
      <c r="A13" s="131" t="str">
        <f>Položky!B56</f>
        <v>713</v>
      </c>
      <c r="B13" s="30" t="str">
        <f>Položky!C56</f>
        <v>Izolace tepelné</v>
      </c>
      <c r="E13" s="143">
        <f>Položky!G63</f>
        <v>0</v>
      </c>
      <c r="F13" s="144">
        <v>0</v>
      </c>
      <c r="G13" s="144">
        <v>0</v>
      </c>
      <c r="H13" s="144">
        <v>0</v>
      </c>
      <c r="I13" s="145">
        <v>0</v>
      </c>
    </row>
    <row r="14" spans="1:9" s="30" customFormat="1" ht="12.75">
      <c r="A14" s="142" t="str">
        <f>Položky!B64</f>
        <v>730</v>
      </c>
      <c r="B14" s="100" t="str">
        <f>Položky!C64</f>
        <v>Ústřední vytápění</v>
      </c>
      <c r="C14" s="58"/>
      <c r="D14" s="101"/>
      <c r="E14" s="132">
        <v>0</v>
      </c>
      <c r="F14" s="133">
        <f>Položky!G67</f>
        <v>0</v>
      </c>
      <c r="G14" s="133">
        <v>0</v>
      </c>
      <c r="H14" s="133">
        <v>0</v>
      </c>
      <c r="I14" s="134">
        <v>0</v>
      </c>
    </row>
    <row r="15" spans="1:9" s="30" customFormat="1" ht="12.75">
      <c r="A15" s="142" t="str">
        <f>Položky!B68</f>
        <v>764</v>
      </c>
      <c r="B15" s="100" t="str">
        <f>Položky!C68</f>
        <v>Konstrukce klempířské</v>
      </c>
      <c r="C15" s="58"/>
      <c r="D15" s="101"/>
      <c r="E15" s="132">
        <v>0</v>
      </c>
      <c r="F15" s="133">
        <f>Položky!G77</f>
        <v>0</v>
      </c>
      <c r="G15" s="133">
        <v>0</v>
      </c>
      <c r="H15" s="133">
        <v>0</v>
      </c>
      <c r="I15" s="134">
        <v>0</v>
      </c>
    </row>
    <row r="16" spans="1:9" s="30" customFormat="1" ht="12.75">
      <c r="A16" s="142" t="str">
        <f>Položky!B78</f>
        <v>769</v>
      </c>
      <c r="B16" s="100" t="str">
        <f>Položky!C78</f>
        <v>Otvorové prvky z plastu</v>
      </c>
      <c r="C16" s="58"/>
      <c r="D16" s="101"/>
      <c r="E16" s="132">
        <v>0</v>
      </c>
      <c r="F16" s="133">
        <f>Položky!G92</f>
        <v>0</v>
      </c>
      <c r="G16" s="133">
        <v>0</v>
      </c>
      <c r="H16" s="133">
        <v>0</v>
      </c>
      <c r="I16" s="134">
        <v>0</v>
      </c>
    </row>
    <row r="17" spans="1:9" s="30" customFormat="1" ht="12.75">
      <c r="A17" s="131" t="str">
        <f>Položky!B93</f>
        <v>784</v>
      </c>
      <c r="B17" s="100" t="str">
        <f>Položky!C93</f>
        <v>Malby</v>
      </c>
      <c r="C17" s="58"/>
      <c r="D17" s="101"/>
      <c r="E17" s="132">
        <v>0</v>
      </c>
      <c r="F17" s="133">
        <f>Položky!G95</f>
        <v>0</v>
      </c>
      <c r="G17" s="133">
        <v>0</v>
      </c>
      <c r="H17" s="133">
        <v>0</v>
      </c>
      <c r="I17" s="134">
        <v>0</v>
      </c>
    </row>
    <row r="18" spans="1:9" s="30" customFormat="1" ht="13.5" thickBot="1">
      <c r="A18" s="142" t="str">
        <f>Položky!B96</f>
        <v>M21</v>
      </c>
      <c r="B18" s="100" t="str">
        <f>Položky!C96</f>
        <v>Elektromontáže</v>
      </c>
      <c r="C18" s="58"/>
      <c r="D18" s="101"/>
      <c r="E18" s="132">
        <f>Položky!BA133</f>
        <v>0</v>
      </c>
      <c r="F18" s="133">
        <f>Položky!BB133</f>
        <v>0</v>
      </c>
      <c r="G18" s="133">
        <f>Položky!BC133</f>
        <v>0</v>
      </c>
      <c r="H18" s="133">
        <f>Položky!G99</f>
        <v>0</v>
      </c>
      <c r="I18" s="134">
        <f>Položky!BE133</f>
        <v>0</v>
      </c>
    </row>
    <row r="19" spans="1:12" s="108" customFormat="1" ht="13.5" thickBot="1">
      <c r="A19" s="102"/>
      <c r="B19" s="103" t="s">
        <v>58</v>
      </c>
      <c r="C19" s="103"/>
      <c r="D19" s="104"/>
      <c r="E19" s="105">
        <f>SUM(E7:E18)</f>
        <v>0</v>
      </c>
      <c r="F19" s="106">
        <f>SUM(F7:F18)</f>
        <v>0</v>
      </c>
      <c r="G19" s="106">
        <f>SUM(G7:G18)</f>
        <v>0</v>
      </c>
      <c r="H19" s="106">
        <f>SUM(H7:H18)</f>
        <v>0</v>
      </c>
      <c r="I19" s="107">
        <f>SUM(I7:I18)</f>
        <v>0</v>
      </c>
      <c r="L19" s="146">
        <f>HSV+PSV+Dodavka+Mont+HZS</f>
        <v>0</v>
      </c>
    </row>
    <row r="20" spans="1:9" ht="12.75">
      <c r="A20" s="58"/>
      <c r="B20" s="58"/>
      <c r="C20" s="58"/>
      <c r="D20" s="58"/>
      <c r="E20" s="58"/>
      <c r="F20" s="58"/>
      <c r="G20" s="58"/>
      <c r="H20" s="58"/>
      <c r="I20" s="58"/>
    </row>
    <row r="21" spans="1:57" ht="19.5" customHeight="1">
      <c r="A21" s="92" t="s">
        <v>59</v>
      </c>
      <c r="B21" s="92"/>
      <c r="C21" s="92"/>
      <c r="D21" s="92"/>
      <c r="E21" s="92"/>
      <c r="F21" s="92"/>
      <c r="G21" s="109"/>
      <c r="H21" s="92"/>
      <c r="I21" s="92"/>
      <c r="BA21" s="34"/>
      <c r="BB21" s="34"/>
      <c r="BC21" s="34"/>
      <c r="BD21" s="34"/>
      <c r="BE21" s="34"/>
    </row>
    <row r="22" spans="1:9" ht="13.5" thickBot="1">
      <c r="A22" s="65"/>
      <c r="B22" s="65"/>
      <c r="C22" s="65"/>
      <c r="D22" s="65"/>
      <c r="E22" s="65"/>
      <c r="F22" s="65"/>
      <c r="G22" s="65"/>
      <c r="H22" s="65"/>
      <c r="I22" s="65"/>
    </row>
    <row r="23" spans="1:9" ht="12.75">
      <c r="A23" s="59" t="s">
        <v>60</v>
      </c>
      <c r="B23" s="60"/>
      <c r="C23" s="60"/>
      <c r="D23" s="110"/>
      <c r="E23" s="111" t="s">
        <v>61</v>
      </c>
      <c r="F23" s="112" t="s">
        <v>62</v>
      </c>
      <c r="G23" s="113" t="s">
        <v>63</v>
      </c>
      <c r="H23" s="114"/>
      <c r="I23" s="115" t="s">
        <v>61</v>
      </c>
    </row>
    <row r="24" spans="1:53" ht="12.75">
      <c r="A24" s="56" t="s">
        <v>175</v>
      </c>
      <c r="B24" s="47"/>
      <c r="C24" s="47"/>
      <c r="D24" s="116"/>
      <c r="E24" s="117">
        <v>0</v>
      </c>
      <c r="F24" s="118">
        <v>0</v>
      </c>
      <c r="G24" s="119">
        <f aca="true" t="shared" si="0" ref="G24:G31">CHOOSE(BA24+1,HSV+PSV,HSV+PSV+Mont,HSV+PSV+Dodavka+Mont,HSV,PSV,Mont,Dodavka,Mont+Dodavka,0)</f>
        <v>0</v>
      </c>
      <c r="H24" s="120"/>
      <c r="I24" s="121">
        <f aca="true" t="shared" si="1" ref="I24:I31">E24+F24*G24/100</f>
        <v>0</v>
      </c>
      <c r="L24">
        <f>PSV+HSV</f>
        <v>0</v>
      </c>
      <c r="BA24">
        <v>0</v>
      </c>
    </row>
    <row r="25" spans="1:53" ht="12.75">
      <c r="A25" s="56" t="s">
        <v>176</v>
      </c>
      <c r="B25" s="47"/>
      <c r="C25" s="47"/>
      <c r="D25" s="116"/>
      <c r="E25" s="117">
        <v>0</v>
      </c>
      <c r="F25" s="118">
        <v>0</v>
      </c>
      <c r="G25" s="119">
        <f t="shared" si="0"/>
        <v>0</v>
      </c>
      <c r="H25" s="120"/>
      <c r="I25" s="121">
        <f t="shared" si="1"/>
        <v>0</v>
      </c>
      <c r="BA25">
        <v>0</v>
      </c>
    </row>
    <row r="26" spans="1:53" ht="12.75">
      <c r="A26" s="56" t="s">
        <v>177</v>
      </c>
      <c r="B26" s="47"/>
      <c r="C26" s="47"/>
      <c r="D26" s="116"/>
      <c r="E26" s="117">
        <v>0</v>
      </c>
      <c r="F26" s="118">
        <v>0</v>
      </c>
      <c r="G26" s="119">
        <f t="shared" si="0"/>
        <v>0</v>
      </c>
      <c r="H26" s="120"/>
      <c r="I26" s="121">
        <f t="shared" si="1"/>
        <v>0</v>
      </c>
      <c r="BA26">
        <v>0</v>
      </c>
    </row>
    <row r="27" spans="1:53" ht="12.75">
      <c r="A27" s="56" t="s">
        <v>178</v>
      </c>
      <c r="B27" s="47"/>
      <c r="C27" s="47"/>
      <c r="D27" s="116"/>
      <c r="E27" s="117">
        <v>0</v>
      </c>
      <c r="F27" s="118">
        <v>0</v>
      </c>
      <c r="G27" s="119">
        <f t="shared" si="0"/>
        <v>0</v>
      </c>
      <c r="H27" s="120"/>
      <c r="I27" s="121">
        <f t="shared" si="1"/>
        <v>0</v>
      </c>
      <c r="BA27">
        <v>0</v>
      </c>
    </row>
    <row r="28" spans="1:53" ht="12.75">
      <c r="A28" s="56" t="s">
        <v>179</v>
      </c>
      <c r="B28" s="47"/>
      <c r="C28" s="47"/>
      <c r="D28" s="116"/>
      <c r="E28" s="117">
        <v>0</v>
      </c>
      <c r="F28" s="118">
        <v>1.3</v>
      </c>
      <c r="G28" s="119">
        <f t="shared" si="0"/>
        <v>0</v>
      </c>
      <c r="H28" s="120"/>
      <c r="I28" s="121">
        <f t="shared" si="1"/>
        <v>0</v>
      </c>
      <c r="BA28">
        <v>1</v>
      </c>
    </row>
    <row r="29" spans="1:53" ht="12.75">
      <c r="A29" s="56" t="s">
        <v>180</v>
      </c>
      <c r="B29" s="47"/>
      <c r="C29" s="47"/>
      <c r="D29" s="116"/>
      <c r="E29" s="117">
        <v>0</v>
      </c>
      <c r="F29" s="118">
        <v>0.5</v>
      </c>
      <c r="G29" s="119">
        <f t="shared" si="0"/>
        <v>0</v>
      </c>
      <c r="H29" s="120"/>
      <c r="I29" s="121">
        <f t="shared" si="1"/>
        <v>0</v>
      </c>
      <c r="BA29">
        <v>1</v>
      </c>
    </row>
    <row r="30" spans="1:53" ht="12.75">
      <c r="A30" s="56" t="s">
        <v>181</v>
      </c>
      <c r="B30" s="47"/>
      <c r="C30" s="47"/>
      <c r="D30" s="116"/>
      <c r="E30" s="117">
        <v>0</v>
      </c>
      <c r="F30" s="118">
        <v>0</v>
      </c>
      <c r="G30" s="119">
        <f t="shared" si="0"/>
        <v>0</v>
      </c>
      <c r="H30" s="120"/>
      <c r="I30" s="121">
        <f t="shared" si="1"/>
        <v>0</v>
      </c>
      <c r="BA30">
        <v>2</v>
      </c>
    </row>
    <row r="31" spans="1:53" ht="12.75">
      <c r="A31" s="56" t="s">
        <v>182</v>
      </c>
      <c r="B31" s="47"/>
      <c r="C31" s="47"/>
      <c r="D31" s="116"/>
      <c r="E31" s="117">
        <v>0</v>
      </c>
      <c r="F31" s="118">
        <v>0</v>
      </c>
      <c r="G31" s="119">
        <f t="shared" si="0"/>
        <v>0</v>
      </c>
      <c r="H31" s="120"/>
      <c r="I31" s="121">
        <f t="shared" si="1"/>
        <v>0</v>
      </c>
      <c r="BA31">
        <v>2</v>
      </c>
    </row>
    <row r="32" spans="1:9" ht="13.5" thickBot="1">
      <c r="A32" s="122"/>
      <c r="B32" s="123" t="s">
        <v>64</v>
      </c>
      <c r="C32" s="124"/>
      <c r="D32" s="125"/>
      <c r="E32" s="126"/>
      <c r="F32" s="127"/>
      <c r="G32" s="127"/>
      <c r="H32" s="241">
        <f>SUM(I24:I31)</f>
        <v>0</v>
      </c>
      <c r="I32" s="242"/>
    </row>
    <row r="34" spans="2:9" ht="12.75">
      <c r="B34" s="108"/>
      <c r="F34" s="128"/>
      <c r="G34" s="129"/>
      <c r="H34" s="129"/>
      <c r="I34" s="130"/>
    </row>
    <row r="35" spans="6:9" ht="12.75">
      <c r="F35" s="128"/>
      <c r="G35" s="129"/>
      <c r="H35" s="129"/>
      <c r="I35" s="130"/>
    </row>
    <row r="36" spans="6:9" ht="12.75">
      <c r="F36" s="128"/>
      <c r="G36" s="129"/>
      <c r="H36" s="129"/>
      <c r="I36" s="130"/>
    </row>
    <row r="37" spans="6:9" ht="12.75">
      <c r="F37" s="128"/>
      <c r="G37" s="129"/>
      <c r="H37" s="129"/>
      <c r="I37" s="130"/>
    </row>
    <row r="38" spans="6:9" ht="12.75">
      <c r="F38" s="128"/>
      <c r="G38" s="129"/>
      <c r="H38" s="129"/>
      <c r="I38" s="130"/>
    </row>
    <row r="39" spans="6:9" ht="12.75">
      <c r="F39" s="128"/>
      <c r="G39" s="129"/>
      <c r="H39" s="129"/>
      <c r="I39" s="130"/>
    </row>
    <row r="40" spans="6:9" ht="12.75">
      <c r="F40" s="128"/>
      <c r="G40" s="129"/>
      <c r="H40" s="129"/>
      <c r="I40" s="130"/>
    </row>
    <row r="41" spans="6:9" ht="12.75">
      <c r="F41" s="128"/>
      <c r="G41" s="129"/>
      <c r="H41" s="129"/>
      <c r="I41" s="130"/>
    </row>
    <row r="42" spans="6:9" ht="12.75">
      <c r="F42" s="128"/>
      <c r="G42" s="129"/>
      <c r="H42" s="129"/>
      <c r="I42" s="130"/>
    </row>
    <row r="43" spans="6:9" ht="12.75">
      <c r="F43" s="128"/>
      <c r="G43" s="129"/>
      <c r="H43" s="129"/>
      <c r="I43" s="130"/>
    </row>
    <row r="44" spans="6:9" ht="12.75">
      <c r="F44" s="128"/>
      <c r="G44" s="129"/>
      <c r="H44" s="129"/>
      <c r="I44" s="130"/>
    </row>
    <row r="45" spans="6:9" ht="12.75">
      <c r="F45" s="128"/>
      <c r="G45" s="129"/>
      <c r="H45" s="129"/>
      <c r="I45" s="130"/>
    </row>
    <row r="46" spans="6:9" ht="12.75">
      <c r="F46" s="128"/>
      <c r="G46" s="129"/>
      <c r="H46" s="129"/>
      <c r="I46" s="130"/>
    </row>
    <row r="47" spans="6:9" ht="12.75">
      <c r="F47" s="128"/>
      <c r="G47" s="129"/>
      <c r="H47" s="129"/>
      <c r="I47" s="130"/>
    </row>
    <row r="48" spans="6:9" ht="12.75">
      <c r="F48" s="128"/>
      <c r="G48" s="129"/>
      <c r="H48" s="129"/>
      <c r="I48" s="130"/>
    </row>
    <row r="49" spans="6:9" ht="12.75">
      <c r="F49" s="128"/>
      <c r="G49" s="129"/>
      <c r="H49" s="129"/>
      <c r="I49" s="130"/>
    </row>
    <row r="50" spans="6:9" ht="12.75">
      <c r="F50" s="128"/>
      <c r="G50" s="129"/>
      <c r="H50" s="129"/>
      <c r="I50" s="130"/>
    </row>
    <row r="51" spans="6:9" ht="12.75">
      <c r="F51" s="128"/>
      <c r="G51" s="129"/>
      <c r="H51" s="129"/>
      <c r="I51" s="130"/>
    </row>
    <row r="52" spans="6:9" ht="12.75">
      <c r="F52" s="128"/>
      <c r="G52" s="129"/>
      <c r="H52" s="129"/>
      <c r="I52" s="130"/>
    </row>
    <row r="53" spans="6:9" ht="12.75">
      <c r="F53" s="128"/>
      <c r="G53" s="129"/>
      <c r="H53" s="129"/>
      <c r="I53" s="130"/>
    </row>
    <row r="54" spans="6:9" ht="12.75">
      <c r="F54" s="128"/>
      <c r="G54" s="129"/>
      <c r="H54" s="129"/>
      <c r="I54" s="130"/>
    </row>
    <row r="55" spans="6:9" ht="12.75">
      <c r="F55" s="128"/>
      <c r="G55" s="129"/>
      <c r="H55" s="129"/>
      <c r="I55" s="130"/>
    </row>
    <row r="56" spans="6:9" ht="12.75">
      <c r="F56" s="128"/>
      <c r="G56" s="129"/>
      <c r="H56" s="129"/>
      <c r="I56" s="130"/>
    </row>
    <row r="57" spans="6:9" ht="12.75">
      <c r="F57" s="128"/>
      <c r="G57" s="129"/>
      <c r="H57" s="129"/>
      <c r="I57" s="130"/>
    </row>
    <row r="58" spans="6:9" ht="12.75">
      <c r="F58" s="128"/>
      <c r="G58" s="129"/>
      <c r="H58" s="129"/>
      <c r="I58" s="130"/>
    </row>
    <row r="59" spans="6:9" ht="12.75">
      <c r="F59" s="128"/>
      <c r="G59" s="129"/>
      <c r="H59" s="129"/>
      <c r="I59" s="130"/>
    </row>
    <row r="60" spans="6:9" ht="12.75">
      <c r="F60" s="128"/>
      <c r="G60" s="129"/>
      <c r="H60" s="129"/>
      <c r="I60" s="130"/>
    </row>
    <row r="61" spans="6:9" ht="12.75">
      <c r="F61" s="128"/>
      <c r="G61" s="129"/>
      <c r="H61" s="129"/>
      <c r="I61" s="130"/>
    </row>
    <row r="62" spans="6:9" ht="12.75">
      <c r="F62" s="128"/>
      <c r="G62" s="129"/>
      <c r="H62" s="129"/>
      <c r="I62" s="130"/>
    </row>
    <row r="63" spans="6:9" ht="12.75">
      <c r="F63" s="128"/>
      <c r="G63" s="129"/>
      <c r="H63" s="129"/>
      <c r="I63" s="130"/>
    </row>
    <row r="64" spans="6:9" ht="12.75">
      <c r="F64" s="128"/>
      <c r="G64" s="129"/>
      <c r="H64" s="129"/>
      <c r="I64" s="130"/>
    </row>
    <row r="65" spans="6:9" ht="12.75">
      <c r="F65" s="128"/>
      <c r="G65" s="129"/>
      <c r="H65" s="129"/>
      <c r="I65" s="130"/>
    </row>
    <row r="66" spans="6:9" ht="12.75">
      <c r="F66" s="128"/>
      <c r="G66" s="129"/>
      <c r="H66" s="129"/>
      <c r="I66" s="130"/>
    </row>
    <row r="67" spans="6:9" ht="12.75">
      <c r="F67" s="128"/>
      <c r="G67" s="129"/>
      <c r="H67" s="129"/>
      <c r="I67" s="130"/>
    </row>
    <row r="68" spans="6:9" ht="12.75">
      <c r="F68" s="128"/>
      <c r="G68" s="129"/>
      <c r="H68" s="129"/>
      <c r="I68" s="130"/>
    </row>
    <row r="69" spans="6:9" ht="12.75">
      <c r="F69" s="128"/>
      <c r="G69" s="129"/>
      <c r="H69" s="129"/>
      <c r="I69" s="130"/>
    </row>
    <row r="70" spans="6:9" ht="12.75">
      <c r="F70" s="128"/>
      <c r="G70" s="129"/>
      <c r="H70" s="129"/>
      <c r="I70" s="130"/>
    </row>
    <row r="71" spans="6:9" ht="12.75">
      <c r="F71" s="128"/>
      <c r="G71" s="129"/>
      <c r="H71" s="129"/>
      <c r="I71" s="130"/>
    </row>
    <row r="72" spans="6:9" ht="12.75">
      <c r="F72" s="128"/>
      <c r="G72" s="129"/>
      <c r="H72" s="129"/>
      <c r="I72" s="130"/>
    </row>
    <row r="73" spans="6:9" ht="12.75">
      <c r="F73" s="128"/>
      <c r="G73" s="129"/>
      <c r="H73" s="129"/>
      <c r="I73" s="130"/>
    </row>
    <row r="74" spans="6:9" ht="12.75">
      <c r="F74" s="128"/>
      <c r="G74" s="129"/>
      <c r="H74" s="129"/>
      <c r="I74" s="130"/>
    </row>
    <row r="75" spans="6:9" ht="12.75">
      <c r="F75" s="128"/>
      <c r="G75" s="129"/>
      <c r="H75" s="129"/>
      <c r="I75" s="130"/>
    </row>
    <row r="76" spans="6:9" ht="12.75">
      <c r="F76" s="128"/>
      <c r="G76" s="129"/>
      <c r="H76" s="129"/>
      <c r="I76" s="130"/>
    </row>
    <row r="77" spans="6:9" ht="12.75">
      <c r="F77" s="128"/>
      <c r="G77" s="129"/>
      <c r="H77" s="129"/>
      <c r="I77" s="130"/>
    </row>
    <row r="78" spans="6:9" ht="12.75">
      <c r="F78" s="128"/>
      <c r="G78" s="129"/>
      <c r="H78" s="129"/>
      <c r="I78" s="130"/>
    </row>
    <row r="79" spans="6:9" ht="12.75">
      <c r="F79" s="128"/>
      <c r="G79" s="129"/>
      <c r="H79" s="129"/>
      <c r="I79" s="130"/>
    </row>
    <row r="80" spans="6:9" ht="12.75">
      <c r="F80" s="128"/>
      <c r="G80" s="129"/>
      <c r="H80" s="129"/>
      <c r="I80" s="130"/>
    </row>
    <row r="81" spans="6:9" ht="12.75">
      <c r="F81" s="128"/>
      <c r="G81" s="129"/>
      <c r="H81" s="129"/>
      <c r="I81" s="130"/>
    </row>
    <row r="82" spans="6:9" ht="12.75">
      <c r="F82" s="128"/>
      <c r="G82" s="129"/>
      <c r="H82" s="129"/>
      <c r="I82" s="130"/>
    </row>
    <row r="83" spans="6:9" ht="12.75">
      <c r="F83" s="128"/>
      <c r="G83" s="129"/>
      <c r="H83" s="129"/>
      <c r="I83" s="130"/>
    </row>
  </sheetData>
  <sheetProtection/>
  <mergeCells count="5">
    <mergeCell ref="H32:I32"/>
    <mergeCell ref="A1:B1"/>
    <mergeCell ref="A2:B2"/>
    <mergeCell ref="G2:I2"/>
    <mergeCell ref="C1:F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3"/>
  <sheetViews>
    <sheetView showGridLines="0" showZeros="0" tabSelected="1" zoomScalePageLayoutView="0" workbookViewId="0" topLeftCell="A82">
      <selection activeCell="G9" sqref="G9"/>
    </sheetView>
  </sheetViews>
  <sheetFormatPr defaultColWidth="9.125" defaultRowHeight="12.75"/>
  <cols>
    <col min="1" max="1" width="4.50390625" style="153" customWidth="1"/>
    <col min="2" max="2" width="11.50390625" style="153" customWidth="1"/>
    <col min="3" max="3" width="40.50390625" style="153" customWidth="1"/>
    <col min="4" max="4" width="5.50390625" style="153" customWidth="1"/>
    <col min="5" max="5" width="8.50390625" style="189" customWidth="1"/>
    <col min="6" max="6" width="9.875" style="153" customWidth="1"/>
    <col min="7" max="7" width="13.875" style="153" customWidth="1"/>
    <col min="8" max="9" width="9.125" style="153" customWidth="1"/>
    <col min="10" max="10" width="11.625" style="153" bestFit="1" customWidth="1"/>
    <col min="11" max="11" width="9.125" style="153" customWidth="1"/>
    <col min="12" max="12" width="75.50390625" style="153" customWidth="1"/>
    <col min="13" max="13" width="45.375" style="153" customWidth="1"/>
    <col min="14" max="16384" width="9.125" style="153" customWidth="1"/>
  </cols>
  <sheetData>
    <row r="1" spans="1:7" ht="15">
      <c r="A1" s="253" t="s">
        <v>65</v>
      </c>
      <c r="B1" s="253"/>
      <c r="C1" s="253"/>
      <c r="D1" s="253"/>
      <c r="E1" s="253"/>
      <c r="F1" s="253"/>
      <c r="G1" s="253"/>
    </row>
    <row r="2" spans="1:7" ht="14.25" customHeight="1" thickBot="1">
      <c r="A2" s="154"/>
      <c r="B2" s="155"/>
      <c r="C2" s="156"/>
      <c r="D2" s="156"/>
      <c r="E2" s="157"/>
      <c r="F2" s="156"/>
      <c r="G2" s="156"/>
    </row>
    <row r="3" spans="1:7" ht="27" thickTop="1">
      <c r="A3" s="254" t="s">
        <v>49</v>
      </c>
      <c r="B3" s="255"/>
      <c r="C3" s="158" t="str">
        <f>CONCATENATE(cislostavby," ",nazevstavby)</f>
        <v> Zateplení obvodového pláště Střední zemědělské školy Brandýs nad Labem</v>
      </c>
      <c r="D3" s="159"/>
      <c r="E3" s="160" t="s">
        <v>66</v>
      </c>
      <c r="F3" s="161" t="str">
        <f>Rekapitulace!H1</f>
        <v> projektanta</v>
      </c>
      <c r="G3" s="162"/>
    </row>
    <row r="4" spans="1:7" ht="13.5" thickBot="1">
      <c r="A4" s="256" t="s">
        <v>51</v>
      </c>
      <c r="B4" s="257"/>
      <c r="C4" s="163"/>
      <c r="D4" s="164"/>
      <c r="E4" s="258">
        <f>Rekapitulace!G2</f>
        <v>0</v>
      </c>
      <c r="F4" s="259"/>
      <c r="G4" s="260"/>
    </row>
    <row r="5" spans="1:7" ht="13.5" thickTop="1">
      <c r="A5" s="165"/>
      <c r="B5" s="154"/>
      <c r="C5" s="154"/>
      <c r="D5" s="154"/>
      <c r="E5" s="166"/>
      <c r="F5" s="154"/>
      <c r="G5" s="167"/>
    </row>
    <row r="6" spans="1:7" ht="12.75">
      <c r="A6" s="191" t="s">
        <v>67</v>
      </c>
      <c r="B6" s="192" t="s">
        <v>68</v>
      </c>
      <c r="C6" s="192" t="s">
        <v>69</v>
      </c>
      <c r="D6" s="192" t="s">
        <v>70</v>
      </c>
      <c r="E6" s="193" t="s">
        <v>71</v>
      </c>
      <c r="F6" s="168" t="s">
        <v>72</v>
      </c>
      <c r="G6" s="169" t="s">
        <v>73</v>
      </c>
    </row>
    <row r="7" spans="1:104" ht="12.75">
      <c r="A7" s="194" t="s">
        <v>74</v>
      </c>
      <c r="B7" s="195" t="s">
        <v>82</v>
      </c>
      <c r="C7" s="196" t="s">
        <v>83</v>
      </c>
      <c r="D7" s="197"/>
      <c r="E7" s="198"/>
      <c r="F7" s="170"/>
      <c r="G7" s="171"/>
      <c r="H7" s="172"/>
      <c r="O7" s="173">
        <v>2</v>
      </c>
      <c r="AA7" s="153">
        <v>1</v>
      </c>
      <c r="AB7" s="153">
        <v>0</v>
      </c>
      <c r="AC7" s="153">
        <v>0</v>
      </c>
      <c r="AZ7" s="153">
        <v>1</v>
      </c>
      <c r="BA7" s="153" t="e">
        <f>IF(AZ7=1,#REF!,0)</f>
        <v>#REF!</v>
      </c>
      <c r="BB7" s="153">
        <f>IF(AZ7=2,#REF!,0)</f>
        <v>0</v>
      </c>
      <c r="BC7" s="153">
        <f>IF(AZ7=3,#REF!,0)</f>
        <v>0</v>
      </c>
      <c r="BD7" s="153">
        <f>IF(AZ7=4,#REF!,0)</f>
        <v>0</v>
      </c>
      <c r="BE7" s="153">
        <f>IF(AZ7=5,#REF!,0)</f>
        <v>0</v>
      </c>
      <c r="CA7" s="174">
        <v>1</v>
      </c>
      <c r="CB7" s="174">
        <v>0</v>
      </c>
      <c r="CZ7" s="153">
        <v>0</v>
      </c>
    </row>
    <row r="8" spans="1:104" ht="12.75">
      <c r="A8" s="199">
        <v>1</v>
      </c>
      <c r="B8" s="200" t="s">
        <v>84</v>
      </c>
      <c r="C8" s="201" t="s">
        <v>85</v>
      </c>
      <c r="D8" s="202" t="s">
        <v>78</v>
      </c>
      <c r="E8" s="203">
        <v>1538</v>
      </c>
      <c r="F8" s="175"/>
      <c r="G8" s="176">
        <f aca="true" t="shared" si="0" ref="G8:G16">E8*F8</f>
        <v>0</v>
      </c>
      <c r="H8" s="177"/>
      <c r="O8" s="173">
        <v>2</v>
      </c>
      <c r="AA8" s="153">
        <v>1</v>
      </c>
      <c r="AB8" s="153">
        <v>1</v>
      </c>
      <c r="AC8" s="153">
        <v>1</v>
      </c>
      <c r="AZ8" s="153">
        <v>1</v>
      </c>
      <c r="BA8" s="153" t="e">
        <f>IF(AZ8=1,#REF!,0)</f>
        <v>#REF!</v>
      </c>
      <c r="BB8" s="153">
        <f>IF(AZ8=2,#REF!,0)</f>
        <v>0</v>
      </c>
      <c r="BC8" s="153">
        <f>IF(AZ8=3,#REF!,0)</f>
        <v>0</v>
      </c>
      <c r="BD8" s="153">
        <f>IF(AZ8=4,#REF!,0)</f>
        <v>0</v>
      </c>
      <c r="BE8" s="153">
        <f>IF(AZ8=5,#REF!,0)</f>
        <v>0</v>
      </c>
      <c r="CA8" s="174">
        <v>1</v>
      </c>
      <c r="CB8" s="174">
        <v>1</v>
      </c>
      <c r="CZ8" s="153">
        <v>0</v>
      </c>
    </row>
    <row r="9" spans="1:104" ht="12.75">
      <c r="A9" s="199">
        <v>2</v>
      </c>
      <c r="B9" s="200" t="s">
        <v>86</v>
      </c>
      <c r="C9" s="201" t="s">
        <v>87</v>
      </c>
      <c r="D9" s="202" t="s">
        <v>78</v>
      </c>
      <c r="E9" s="203">
        <v>318</v>
      </c>
      <c r="F9" s="175"/>
      <c r="G9" s="176">
        <f t="shared" si="0"/>
        <v>0</v>
      </c>
      <c r="H9" s="177"/>
      <c r="O9" s="173">
        <v>2</v>
      </c>
      <c r="AA9" s="153">
        <v>1</v>
      </c>
      <c r="AB9" s="153">
        <v>1</v>
      </c>
      <c r="AC9" s="153">
        <v>1</v>
      </c>
      <c r="AZ9" s="153">
        <v>1</v>
      </c>
      <c r="BA9" s="153" t="e">
        <f>IF(AZ9=1,#REF!,0)</f>
        <v>#REF!</v>
      </c>
      <c r="BB9" s="153">
        <f>IF(AZ9=2,#REF!,0)</f>
        <v>0</v>
      </c>
      <c r="BC9" s="153">
        <f>IF(AZ9=3,#REF!,0)</f>
        <v>0</v>
      </c>
      <c r="BD9" s="153">
        <f>IF(AZ9=4,#REF!,0)</f>
        <v>0</v>
      </c>
      <c r="BE9" s="153">
        <f>IF(AZ9=5,#REF!,0)</f>
        <v>0</v>
      </c>
      <c r="CA9" s="174">
        <v>1</v>
      </c>
      <c r="CB9" s="174">
        <v>1</v>
      </c>
      <c r="CZ9" s="153">
        <v>0</v>
      </c>
    </row>
    <row r="10" spans="1:104" ht="20.25">
      <c r="A10" s="199">
        <v>3</v>
      </c>
      <c r="B10" s="200" t="s">
        <v>88</v>
      </c>
      <c r="C10" s="201" t="s">
        <v>245</v>
      </c>
      <c r="D10" s="202" t="s">
        <v>78</v>
      </c>
      <c r="E10" s="203">
        <v>233</v>
      </c>
      <c r="F10" s="175"/>
      <c r="G10" s="176">
        <f t="shared" si="0"/>
        <v>0</v>
      </c>
      <c r="H10" s="177"/>
      <c r="O10" s="173">
        <v>2</v>
      </c>
      <c r="AA10" s="153">
        <v>1</v>
      </c>
      <c r="AB10" s="153">
        <v>1</v>
      </c>
      <c r="AC10" s="153">
        <v>1</v>
      </c>
      <c r="AZ10" s="153">
        <v>1</v>
      </c>
      <c r="BA10" s="153" t="e">
        <f>IF(AZ10=1,#REF!,0)</f>
        <v>#REF!</v>
      </c>
      <c r="BB10" s="153">
        <f>IF(AZ10=2,#REF!,0)</f>
        <v>0</v>
      </c>
      <c r="BC10" s="153">
        <f>IF(AZ10=3,#REF!,0)</f>
        <v>0</v>
      </c>
      <c r="BD10" s="153">
        <f>IF(AZ10=4,#REF!,0)</f>
        <v>0</v>
      </c>
      <c r="BE10" s="153">
        <f>IF(AZ10=5,#REF!,0)</f>
        <v>0</v>
      </c>
      <c r="CA10" s="174">
        <v>1</v>
      </c>
      <c r="CB10" s="174">
        <v>1</v>
      </c>
      <c r="CZ10" s="153">
        <v>0.0012</v>
      </c>
    </row>
    <row r="11" spans="1:104" ht="12.75">
      <c r="A11" s="199">
        <v>4</v>
      </c>
      <c r="B11" s="200" t="s">
        <v>89</v>
      </c>
      <c r="C11" s="201" t="s">
        <v>246</v>
      </c>
      <c r="D11" s="202" t="s">
        <v>78</v>
      </c>
      <c r="E11" s="203">
        <v>78</v>
      </c>
      <c r="F11" s="175"/>
      <c r="G11" s="176">
        <f t="shared" si="0"/>
        <v>0</v>
      </c>
      <c r="H11" s="177"/>
      <c r="O11" s="173">
        <v>2</v>
      </c>
      <c r="AA11" s="153">
        <v>3</v>
      </c>
      <c r="AB11" s="153">
        <v>1</v>
      </c>
      <c r="AC11" s="153" t="s">
        <v>80</v>
      </c>
      <c r="AZ11" s="153">
        <v>1</v>
      </c>
      <c r="BA11" s="153" t="e">
        <f>IF(AZ11=1,#REF!,0)</f>
        <v>#REF!</v>
      </c>
      <c r="BB11" s="153">
        <f>IF(AZ11=2,#REF!,0)</f>
        <v>0</v>
      </c>
      <c r="BC11" s="153">
        <f>IF(AZ11=3,#REF!,0)</f>
        <v>0</v>
      </c>
      <c r="BD11" s="153">
        <f>IF(AZ11=4,#REF!,0)</f>
        <v>0</v>
      </c>
      <c r="BE11" s="153">
        <f>IF(AZ11=5,#REF!,0)</f>
        <v>0</v>
      </c>
      <c r="CA11" s="174">
        <v>3</v>
      </c>
      <c r="CB11" s="174">
        <v>1</v>
      </c>
      <c r="CZ11" s="153">
        <v>0.01344</v>
      </c>
    </row>
    <row r="12" spans="1:104" ht="20.25">
      <c r="A12" s="199">
        <v>5</v>
      </c>
      <c r="B12" s="200" t="s">
        <v>90</v>
      </c>
      <c r="C12" s="201" t="s">
        <v>247</v>
      </c>
      <c r="D12" s="202" t="s">
        <v>78</v>
      </c>
      <c r="E12" s="203">
        <v>193</v>
      </c>
      <c r="F12" s="175"/>
      <c r="G12" s="176">
        <f t="shared" si="0"/>
        <v>0</v>
      </c>
      <c r="H12" s="177"/>
      <c r="O12" s="173">
        <v>2</v>
      </c>
      <c r="AA12" s="153">
        <v>3</v>
      </c>
      <c r="AB12" s="153">
        <v>1</v>
      </c>
      <c r="AC12" s="153" t="s">
        <v>81</v>
      </c>
      <c r="AZ12" s="153">
        <v>1</v>
      </c>
      <c r="BA12" s="153" t="e">
        <f>IF(AZ12=1,#REF!,0)</f>
        <v>#REF!</v>
      </c>
      <c r="BB12" s="153">
        <f>IF(AZ12=2,#REF!,0)</f>
        <v>0</v>
      </c>
      <c r="BC12" s="153">
        <f>IF(AZ12=3,#REF!,0)</f>
        <v>0</v>
      </c>
      <c r="BD12" s="153">
        <f>IF(AZ12=4,#REF!,0)</f>
        <v>0</v>
      </c>
      <c r="BE12" s="153">
        <f>IF(AZ12=5,#REF!,0)</f>
        <v>0</v>
      </c>
      <c r="CA12" s="174">
        <v>3</v>
      </c>
      <c r="CB12" s="174">
        <v>1</v>
      </c>
      <c r="CZ12" s="153">
        <v>0.01234</v>
      </c>
    </row>
    <row r="13" spans="1:57" ht="20.25">
      <c r="A13" s="199">
        <v>6</v>
      </c>
      <c r="B13" s="200" t="s">
        <v>91</v>
      </c>
      <c r="C13" s="201" t="s">
        <v>187</v>
      </c>
      <c r="D13" s="202" t="s">
        <v>78</v>
      </c>
      <c r="E13" s="203">
        <v>1512</v>
      </c>
      <c r="F13" s="175"/>
      <c r="G13" s="176">
        <f t="shared" si="0"/>
        <v>0</v>
      </c>
      <c r="H13" s="177"/>
      <c r="O13" s="173">
        <v>4</v>
      </c>
      <c r="BA13" s="178" t="e">
        <f>SUM(BA7:BA12)</f>
        <v>#REF!</v>
      </c>
      <c r="BB13" s="178">
        <f>SUM(BB7:BB12)</f>
        <v>0</v>
      </c>
      <c r="BC13" s="178">
        <f>SUM(BC7:BC12)</f>
        <v>0</v>
      </c>
      <c r="BD13" s="178">
        <f>SUM(BD7:BD12)</f>
        <v>0</v>
      </c>
      <c r="BE13" s="178">
        <f>SUM(BE7:BE12)</f>
        <v>0</v>
      </c>
    </row>
    <row r="14" spans="1:57" ht="20.25">
      <c r="A14" s="204">
        <v>7</v>
      </c>
      <c r="B14" s="200" t="s">
        <v>91</v>
      </c>
      <c r="C14" s="201" t="s">
        <v>254</v>
      </c>
      <c r="D14" s="202" t="s">
        <v>78</v>
      </c>
      <c r="E14" s="203">
        <v>13</v>
      </c>
      <c r="F14" s="175"/>
      <c r="G14" s="176">
        <f>E14*F14</f>
        <v>0</v>
      </c>
      <c r="H14" s="177"/>
      <c r="O14" s="173"/>
      <c r="BA14" s="178"/>
      <c r="BB14" s="178"/>
      <c r="BC14" s="178"/>
      <c r="BD14" s="178"/>
      <c r="BE14" s="178"/>
    </row>
    <row r="15" spans="1:57" ht="20.25">
      <c r="A15" s="199">
        <v>8</v>
      </c>
      <c r="B15" s="200" t="s">
        <v>249</v>
      </c>
      <c r="C15" s="201" t="s">
        <v>248</v>
      </c>
      <c r="D15" s="202" t="s">
        <v>78</v>
      </c>
      <c r="E15" s="203">
        <v>26</v>
      </c>
      <c r="F15" s="175"/>
      <c r="G15" s="176">
        <f t="shared" si="0"/>
        <v>0</v>
      </c>
      <c r="H15" s="177"/>
      <c r="O15" s="173"/>
      <c r="BA15" s="178"/>
      <c r="BB15" s="178"/>
      <c r="BC15" s="178"/>
      <c r="BD15" s="178"/>
      <c r="BE15" s="178"/>
    </row>
    <row r="16" spans="1:15" ht="20.25">
      <c r="A16" s="199">
        <v>9</v>
      </c>
      <c r="B16" s="200" t="s">
        <v>92</v>
      </c>
      <c r="C16" s="201" t="s">
        <v>250</v>
      </c>
      <c r="D16" s="202" t="s">
        <v>78</v>
      </c>
      <c r="E16" s="203">
        <v>77</v>
      </c>
      <c r="F16" s="175"/>
      <c r="G16" s="176">
        <f t="shared" si="0"/>
        <v>0</v>
      </c>
      <c r="H16" s="177"/>
      <c r="I16" s="172"/>
      <c r="O16" s="173">
        <v>1</v>
      </c>
    </row>
    <row r="17" spans="1:104" ht="12.75">
      <c r="A17" s="205"/>
      <c r="B17" s="206" t="s">
        <v>76</v>
      </c>
      <c r="C17" s="207" t="str">
        <f>CONCATENATE(B7," ",C7)</f>
        <v>62 Úpravy povrchů vnější</v>
      </c>
      <c r="D17" s="208"/>
      <c r="E17" s="209"/>
      <c r="F17" s="179"/>
      <c r="G17" s="180">
        <f>SUM(G8:G16)</f>
        <v>0</v>
      </c>
      <c r="O17" s="173">
        <v>2</v>
      </c>
      <c r="AA17" s="153">
        <v>1</v>
      </c>
      <c r="AB17" s="153">
        <v>1</v>
      </c>
      <c r="AC17" s="153">
        <v>1</v>
      </c>
      <c r="AZ17" s="153">
        <v>1</v>
      </c>
      <c r="BA17" s="153">
        <f>IF(AZ17=1,G8,0)</f>
        <v>0</v>
      </c>
      <c r="BB17" s="153">
        <f>IF(AZ17=2,G8,0)</f>
        <v>0</v>
      </c>
      <c r="BC17" s="153">
        <f>IF(AZ17=3,G8,0)</f>
        <v>0</v>
      </c>
      <c r="BD17" s="153">
        <f>IF(AZ17=4,G8,0)</f>
        <v>0</v>
      </c>
      <c r="BE17" s="153">
        <f>IF(AZ17=5,G8,0)</f>
        <v>0</v>
      </c>
      <c r="CA17" s="174">
        <v>1</v>
      </c>
      <c r="CB17" s="174">
        <v>1</v>
      </c>
      <c r="CZ17" s="153">
        <v>0.001</v>
      </c>
    </row>
    <row r="18" spans="1:104" ht="12.75">
      <c r="A18" s="194" t="s">
        <v>74</v>
      </c>
      <c r="B18" s="195" t="s">
        <v>93</v>
      </c>
      <c r="C18" s="196" t="s">
        <v>94</v>
      </c>
      <c r="D18" s="197"/>
      <c r="E18" s="198"/>
      <c r="F18" s="170"/>
      <c r="G18" s="171"/>
      <c r="H18" s="172"/>
      <c r="O18" s="173">
        <v>2</v>
      </c>
      <c r="AA18" s="153">
        <v>1</v>
      </c>
      <c r="AB18" s="153">
        <v>1</v>
      </c>
      <c r="AC18" s="153">
        <v>1</v>
      </c>
      <c r="AZ18" s="153">
        <v>1</v>
      </c>
      <c r="BA18" s="153">
        <f>IF(AZ18=1,G9,0)</f>
        <v>0</v>
      </c>
      <c r="BB18" s="153">
        <f>IF(AZ18=2,G9,0)</f>
        <v>0</v>
      </c>
      <c r="BC18" s="153">
        <f>IF(AZ18=3,G9,0)</f>
        <v>0</v>
      </c>
      <c r="BD18" s="153">
        <f>IF(AZ18=4,G9,0)</f>
        <v>0</v>
      </c>
      <c r="BE18" s="153">
        <f>IF(AZ18=5,G9,0)</f>
        <v>0</v>
      </c>
      <c r="CA18" s="174">
        <v>1</v>
      </c>
      <c r="CB18" s="174">
        <v>1</v>
      </c>
      <c r="CZ18" s="153">
        <v>4E-05</v>
      </c>
    </row>
    <row r="19" spans="1:104" ht="20.25">
      <c r="A19" s="199">
        <v>10</v>
      </c>
      <c r="B19" s="200" t="s">
        <v>95</v>
      </c>
      <c r="C19" s="201" t="s">
        <v>252</v>
      </c>
      <c r="D19" s="202" t="s">
        <v>78</v>
      </c>
      <c r="E19" s="203">
        <v>1640</v>
      </c>
      <c r="F19" s="175"/>
      <c r="G19" s="176">
        <f>E19*F19</f>
        <v>0</v>
      </c>
      <c r="H19" s="177"/>
      <c r="O19" s="173">
        <v>2</v>
      </c>
      <c r="AA19" s="153">
        <v>1</v>
      </c>
      <c r="AB19" s="153">
        <v>1</v>
      </c>
      <c r="AC19" s="153">
        <v>1</v>
      </c>
      <c r="AZ19" s="153">
        <v>1</v>
      </c>
      <c r="BA19" s="153">
        <f>IF(AZ19=1,G10,0)</f>
        <v>0</v>
      </c>
      <c r="BB19" s="153">
        <f>IF(AZ19=2,G10,0)</f>
        <v>0</v>
      </c>
      <c r="BC19" s="153">
        <f>IF(AZ19=3,G10,0)</f>
        <v>0</v>
      </c>
      <c r="BD19" s="153">
        <f>IF(AZ19=4,G10,0)</f>
        <v>0</v>
      </c>
      <c r="BE19" s="153">
        <f>IF(AZ19=5,G10,0)</f>
        <v>0</v>
      </c>
      <c r="CA19" s="174">
        <v>1</v>
      </c>
      <c r="CB19" s="174">
        <v>1</v>
      </c>
      <c r="CZ19" s="153">
        <v>0.01295</v>
      </c>
    </row>
    <row r="20" spans="1:104" ht="20.25">
      <c r="A20" s="199">
        <v>11</v>
      </c>
      <c r="B20" s="200" t="s">
        <v>96</v>
      </c>
      <c r="C20" s="201" t="s">
        <v>244</v>
      </c>
      <c r="D20" s="202" t="s">
        <v>78</v>
      </c>
      <c r="E20" s="203">
        <v>1640</v>
      </c>
      <c r="F20" s="175"/>
      <c r="G20" s="176">
        <f>E20*F20</f>
        <v>0</v>
      </c>
      <c r="O20" s="173">
        <v>2</v>
      </c>
      <c r="AA20" s="153">
        <v>1</v>
      </c>
      <c r="AB20" s="153">
        <v>1</v>
      </c>
      <c r="AC20" s="153">
        <v>1</v>
      </c>
      <c r="AZ20" s="153">
        <v>1</v>
      </c>
      <c r="BA20" s="153">
        <f>IF(AZ20=1,G11,0)</f>
        <v>0</v>
      </c>
      <c r="BB20" s="153">
        <f>IF(AZ20=2,G11,0)</f>
        <v>0</v>
      </c>
      <c r="BC20" s="153">
        <f>IF(AZ20=3,G11,0)</f>
        <v>0</v>
      </c>
      <c r="BD20" s="153">
        <f>IF(AZ20=4,G11,0)</f>
        <v>0</v>
      </c>
      <c r="BE20" s="153">
        <f>IF(AZ20=5,G11,0)</f>
        <v>0</v>
      </c>
      <c r="CA20" s="174">
        <v>1</v>
      </c>
      <c r="CB20" s="174">
        <v>1</v>
      </c>
      <c r="CZ20" s="153">
        <v>0.01355</v>
      </c>
    </row>
    <row r="21" spans="1:104" ht="12.75">
      <c r="A21" s="199">
        <v>12</v>
      </c>
      <c r="B21" s="200" t="s">
        <v>97</v>
      </c>
      <c r="C21" s="201" t="s">
        <v>98</v>
      </c>
      <c r="D21" s="202" t="s">
        <v>78</v>
      </c>
      <c r="E21" s="203">
        <v>1640</v>
      </c>
      <c r="F21" s="175"/>
      <c r="G21" s="176">
        <f>E21*F21</f>
        <v>0</v>
      </c>
      <c r="O21" s="173">
        <v>2</v>
      </c>
      <c r="AA21" s="153">
        <v>1</v>
      </c>
      <c r="AB21" s="153">
        <v>1</v>
      </c>
      <c r="AC21" s="153">
        <v>1</v>
      </c>
      <c r="AZ21" s="153">
        <v>1</v>
      </c>
      <c r="BA21" s="153" t="e">
        <f>IF(AZ21=1,#REF!,0)</f>
        <v>#REF!</v>
      </c>
      <c r="BB21" s="153">
        <f>IF(AZ21=2,#REF!,0)</f>
        <v>0</v>
      </c>
      <c r="BC21" s="153">
        <f>IF(AZ21=3,#REF!,0)</f>
        <v>0</v>
      </c>
      <c r="BD21" s="153">
        <f>IF(AZ21=4,#REF!,0)</f>
        <v>0</v>
      </c>
      <c r="BE21" s="153">
        <f>IF(AZ21=5,#REF!,0)</f>
        <v>0</v>
      </c>
      <c r="CA21" s="174">
        <v>1</v>
      </c>
      <c r="CB21" s="174">
        <v>1</v>
      </c>
      <c r="CZ21" s="153">
        <v>0.00932</v>
      </c>
    </row>
    <row r="22" spans="1:104" ht="12.75">
      <c r="A22" s="205"/>
      <c r="B22" s="206" t="s">
        <v>76</v>
      </c>
      <c r="C22" s="207" t="str">
        <f>CONCATENATE(B18," ",C18)</f>
        <v>94 Lešení a stavební výtahy</v>
      </c>
      <c r="D22" s="208"/>
      <c r="E22" s="209"/>
      <c r="F22" s="179"/>
      <c r="G22" s="180">
        <f>SUM(G19:G21)</f>
        <v>0</v>
      </c>
      <c r="O22" s="173">
        <v>2</v>
      </c>
      <c r="AA22" s="153">
        <v>1</v>
      </c>
      <c r="AB22" s="153">
        <v>1</v>
      </c>
      <c r="AC22" s="153">
        <v>1</v>
      </c>
      <c r="AZ22" s="153">
        <v>1</v>
      </c>
      <c r="BA22" s="153">
        <f>IF(AZ22=1,G12,0)</f>
        <v>0</v>
      </c>
      <c r="BB22" s="153">
        <f>IF(AZ22=2,G12,0)</f>
        <v>0</v>
      </c>
      <c r="BC22" s="153">
        <f>IF(AZ22=3,G12,0)</f>
        <v>0</v>
      </c>
      <c r="BD22" s="153">
        <f>IF(AZ22=4,G12,0)</f>
        <v>0</v>
      </c>
      <c r="BE22" s="153">
        <f>IF(AZ22=5,G12,0)</f>
        <v>0</v>
      </c>
      <c r="CA22" s="174">
        <v>1</v>
      </c>
      <c r="CB22" s="174">
        <v>1</v>
      </c>
      <c r="CZ22" s="153">
        <v>0.01713</v>
      </c>
    </row>
    <row r="23" spans="1:104" ht="12.75">
      <c r="A23" s="194" t="s">
        <v>74</v>
      </c>
      <c r="B23" s="195" t="s">
        <v>99</v>
      </c>
      <c r="C23" s="196" t="s">
        <v>100</v>
      </c>
      <c r="D23" s="197"/>
      <c r="E23" s="198"/>
      <c r="F23" s="170"/>
      <c r="G23" s="171"/>
      <c r="H23" s="172"/>
      <c r="O23" s="173">
        <v>2</v>
      </c>
      <c r="AA23" s="153">
        <v>1</v>
      </c>
      <c r="AB23" s="153">
        <v>1</v>
      </c>
      <c r="AC23" s="153">
        <v>1</v>
      </c>
      <c r="AZ23" s="153">
        <v>1</v>
      </c>
      <c r="BA23" s="153">
        <f>IF(AZ23=1,G13,0)</f>
        <v>0</v>
      </c>
      <c r="BB23" s="153">
        <f>IF(AZ23=2,G13,0)</f>
        <v>0</v>
      </c>
      <c r="BC23" s="153">
        <f>IF(AZ23=3,G13,0)</f>
        <v>0</v>
      </c>
      <c r="BD23" s="153">
        <f>IF(AZ23=4,G13,0)</f>
        <v>0</v>
      </c>
      <c r="BE23" s="153">
        <f>IF(AZ23=5,G13,0)</f>
        <v>0</v>
      </c>
      <c r="CA23" s="174">
        <v>1</v>
      </c>
      <c r="CB23" s="174">
        <v>1</v>
      </c>
      <c r="CZ23" s="153">
        <v>0.03934</v>
      </c>
    </row>
    <row r="24" spans="1:104" ht="20.25">
      <c r="A24" s="199">
        <v>13</v>
      </c>
      <c r="B24" s="200" t="s">
        <v>101</v>
      </c>
      <c r="C24" s="201" t="s">
        <v>188</v>
      </c>
      <c r="D24" s="202" t="s">
        <v>78</v>
      </c>
      <c r="E24" s="203">
        <v>250</v>
      </c>
      <c r="F24" s="175"/>
      <c r="G24" s="176">
        <f>E24*F24</f>
        <v>0</v>
      </c>
      <c r="O24" s="173">
        <v>2</v>
      </c>
      <c r="AA24" s="153">
        <v>1</v>
      </c>
      <c r="AB24" s="153">
        <v>0</v>
      </c>
      <c r="AC24" s="153">
        <v>0</v>
      </c>
      <c r="AZ24" s="153">
        <v>1</v>
      </c>
      <c r="BA24" s="153">
        <f>IF(AZ24=1,G16,0)</f>
        <v>0</v>
      </c>
      <c r="BB24" s="153">
        <f>IF(AZ24=2,G16,0)</f>
        <v>0</v>
      </c>
      <c r="BC24" s="153">
        <f>IF(AZ24=3,G16,0)</f>
        <v>0</v>
      </c>
      <c r="BD24" s="153">
        <f>IF(AZ24=4,G16,0)</f>
        <v>0</v>
      </c>
      <c r="BE24" s="153">
        <f>IF(AZ24=5,G16,0)</f>
        <v>0</v>
      </c>
      <c r="CA24" s="174">
        <v>1</v>
      </c>
      <c r="CB24" s="174">
        <v>0</v>
      </c>
      <c r="CZ24" s="153">
        <v>0.01205</v>
      </c>
    </row>
    <row r="25" spans="1:57" ht="21">
      <c r="A25" s="199">
        <v>14</v>
      </c>
      <c r="B25" s="200" t="s">
        <v>102</v>
      </c>
      <c r="C25" s="210" t="s">
        <v>234</v>
      </c>
      <c r="D25" s="202" t="s">
        <v>183</v>
      </c>
      <c r="E25" s="203">
        <v>59</v>
      </c>
      <c r="F25" s="175"/>
      <c r="G25" s="176">
        <f>E25*F25</f>
        <v>0</v>
      </c>
      <c r="O25" s="173">
        <v>4</v>
      </c>
      <c r="BA25" s="178" t="e">
        <f>SUM(BA16:BA24)</f>
        <v>#REF!</v>
      </c>
      <c r="BB25" s="178">
        <f>SUM(BB16:BB24)</f>
        <v>0</v>
      </c>
      <c r="BC25" s="178">
        <f>SUM(BC16:BC24)</f>
        <v>0</v>
      </c>
      <c r="BD25" s="178">
        <f>SUM(BD16:BD24)</f>
        <v>0</v>
      </c>
      <c r="BE25" s="178">
        <f>SUM(BE16:BE24)</f>
        <v>0</v>
      </c>
    </row>
    <row r="26" spans="1:57" ht="12.75">
      <c r="A26" s="204">
        <v>15</v>
      </c>
      <c r="B26" s="200" t="s">
        <v>257</v>
      </c>
      <c r="C26" s="210" t="s">
        <v>253</v>
      </c>
      <c r="D26" s="202" t="s">
        <v>75</v>
      </c>
      <c r="E26" s="203">
        <v>22</v>
      </c>
      <c r="F26" s="175"/>
      <c r="G26" s="176">
        <f>E26*F26</f>
        <v>0</v>
      </c>
      <c r="H26" s="177"/>
      <c r="O26" s="173"/>
      <c r="BA26" s="178"/>
      <c r="BB26" s="178"/>
      <c r="BC26" s="178"/>
      <c r="BD26" s="178"/>
      <c r="BE26" s="178"/>
    </row>
    <row r="27" spans="1:15" ht="12.75">
      <c r="A27" s="199">
        <v>16</v>
      </c>
      <c r="B27" s="200" t="s">
        <v>103</v>
      </c>
      <c r="C27" s="201" t="s">
        <v>238</v>
      </c>
      <c r="D27" s="202" t="s">
        <v>78</v>
      </c>
      <c r="E27" s="203">
        <v>157</v>
      </c>
      <c r="F27" s="175"/>
      <c r="G27" s="176">
        <f>E27*F27</f>
        <v>0</v>
      </c>
      <c r="I27" s="172"/>
      <c r="O27" s="173">
        <v>1</v>
      </c>
    </row>
    <row r="28" spans="1:104" ht="21">
      <c r="A28" s="199">
        <v>17</v>
      </c>
      <c r="B28" s="200" t="s">
        <v>104</v>
      </c>
      <c r="C28" s="211" t="s">
        <v>235</v>
      </c>
      <c r="D28" s="202" t="s">
        <v>78</v>
      </c>
      <c r="E28" s="203">
        <v>112</v>
      </c>
      <c r="F28" s="175"/>
      <c r="G28" s="176">
        <f>E28*F28</f>
        <v>0</v>
      </c>
      <c r="O28" s="173">
        <v>2</v>
      </c>
      <c r="AA28" s="153">
        <v>1</v>
      </c>
      <c r="AB28" s="153">
        <v>1</v>
      </c>
      <c r="AC28" s="153">
        <v>1</v>
      </c>
      <c r="AZ28" s="153">
        <v>1</v>
      </c>
      <c r="BA28" s="153">
        <f>IF(AZ28=1,G19,0)</f>
        <v>0</v>
      </c>
      <c r="BB28" s="153">
        <f>IF(AZ28=2,G19,0)</f>
        <v>0</v>
      </c>
      <c r="BC28" s="153">
        <f>IF(AZ28=3,G19,0)</f>
        <v>0</v>
      </c>
      <c r="BD28" s="153">
        <f>IF(AZ28=4,G19,0)</f>
        <v>0</v>
      </c>
      <c r="BE28" s="153">
        <f>IF(AZ28=5,G19,0)</f>
        <v>0</v>
      </c>
      <c r="CA28" s="174">
        <v>1</v>
      </c>
      <c r="CB28" s="174">
        <v>1</v>
      </c>
      <c r="CZ28" s="153">
        <v>0.01838</v>
      </c>
    </row>
    <row r="29" spans="1:104" ht="12.75">
      <c r="A29" s="205"/>
      <c r="B29" s="206" t="s">
        <v>76</v>
      </c>
      <c r="C29" s="207" t="str">
        <f>CONCATENATE(B23," ",C23)</f>
        <v>95 Dokončovací konstrukce na pozemních stavbách</v>
      </c>
      <c r="D29" s="208"/>
      <c r="E29" s="209"/>
      <c r="F29" s="179"/>
      <c r="G29" s="180">
        <f>SUM(G24:G28)</f>
        <v>0</v>
      </c>
      <c r="O29" s="173">
        <v>2</v>
      </c>
      <c r="AA29" s="153">
        <v>1</v>
      </c>
      <c r="AB29" s="153">
        <v>1</v>
      </c>
      <c r="AC29" s="153">
        <v>1</v>
      </c>
      <c r="AZ29" s="153">
        <v>1</v>
      </c>
      <c r="BA29" s="153">
        <f>IF(AZ29=1,G20,0)</f>
        <v>0</v>
      </c>
      <c r="BB29" s="153">
        <f>IF(AZ29=2,G20,0)</f>
        <v>0</v>
      </c>
      <c r="BC29" s="153">
        <f>IF(AZ29=3,G20,0)</f>
        <v>0</v>
      </c>
      <c r="BD29" s="153">
        <f>IF(AZ29=4,G20,0)</f>
        <v>0</v>
      </c>
      <c r="BE29" s="153">
        <f>IF(AZ29=5,G20,0)</f>
        <v>0</v>
      </c>
      <c r="CA29" s="174">
        <v>1</v>
      </c>
      <c r="CB29" s="174">
        <v>1</v>
      </c>
      <c r="CZ29" s="153">
        <v>0.00142</v>
      </c>
    </row>
    <row r="30" spans="1:104" ht="12.75">
      <c r="A30" s="194" t="s">
        <v>74</v>
      </c>
      <c r="B30" s="195" t="s">
        <v>105</v>
      </c>
      <c r="C30" s="196" t="s">
        <v>106</v>
      </c>
      <c r="D30" s="197"/>
      <c r="E30" s="198"/>
      <c r="F30" s="170"/>
      <c r="G30" s="171"/>
      <c r="H30" s="172"/>
      <c r="O30" s="173">
        <v>2</v>
      </c>
      <c r="AA30" s="153">
        <v>1</v>
      </c>
      <c r="AB30" s="153">
        <v>1</v>
      </c>
      <c r="AC30" s="153">
        <v>1</v>
      </c>
      <c r="AZ30" s="153">
        <v>1</v>
      </c>
      <c r="BA30" s="153">
        <f>IF(AZ30=1,G21,0)</f>
        <v>0</v>
      </c>
      <c r="BB30" s="153">
        <f>IF(AZ30=2,G21,0)</f>
        <v>0</v>
      </c>
      <c r="BC30" s="153">
        <f>IF(AZ30=3,G21,0)</f>
        <v>0</v>
      </c>
      <c r="BD30" s="153">
        <f>IF(AZ30=4,G21,0)</f>
        <v>0</v>
      </c>
      <c r="BE30" s="153">
        <f>IF(AZ30=5,G21,0)</f>
        <v>0</v>
      </c>
      <c r="CA30" s="174">
        <v>1</v>
      </c>
      <c r="CB30" s="174">
        <v>1</v>
      </c>
      <c r="CZ30" s="153">
        <v>0</v>
      </c>
    </row>
    <row r="31" spans="1:57" ht="12.75">
      <c r="A31" s="199">
        <v>18</v>
      </c>
      <c r="B31" s="200" t="s">
        <v>107</v>
      </c>
      <c r="C31" s="201" t="s">
        <v>108</v>
      </c>
      <c r="D31" s="202" t="s">
        <v>79</v>
      </c>
      <c r="E31" s="203">
        <v>170</v>
      </c>
      <c r="F31" s="175"/>
      <c r="G31" s="176">
        <f aca="true" t="shared" si="1" ref="G31:G47">E31*F31</f>
        <v>0</v>
      </c>
      <c r="H31" s="177"/>
      <c r="O31" s="173">
        <v>4</v>
      </c>
      <c r="BA31" s="178">
        <f>SUM(BA27:BA30)</f>
        <v>0</v>
      </c>
      <c r="BB31" s="178">
        <f>SUM(BB27:BB30)</f>
        <v>0</v>
      </c>
      <c r="BC31" s="178">
        <f>SUM(BC27:BC30)</f>
        <v>0</v>
      </c>
      <c r="BD31" s="178">
        <f>SUM(BD27:BD30)</f>
        <v>0</v>
      </c>
      <c r="BE31" s="178">
        <f>SUM(BE27:BE30)</f>
        <v>0</v>
      </c>
    </row>
    <row r="32" spans="1:15" ht="20.25">
      <c r="A32" s="199">
        <v>19</v>
      </c>
      <c r="B32" s="200" t="s">
        <v>109</v>
      </c>
      <c r="C32" s="201" t="s">
        <v>205</v>
      </c>
      <c r="D32" s="202" t="s">
        <v>79</v>
      </c>
      <c r="E32" s="203">
        <v>165</v>
      </c>
      <c r="F32" s="175"/>
      <c r="G32" s="176">
        <f t="shared" si="1"/>
        <v>0</v>
      </c>
      <c r="H32" s="177"/>
      <c r="I32" s="172"/>
      <c r="O32" s="173">
        <v>1</v>
      </c>
    </row>
    <row r="33" spans="1:15" ht="20.25">
      <c r="A33" s="199">
        <v>20</v>
      </c>
      <c r="B33" s="200" t="s">
        <v>109</v>
      </c>
      <c r="C33" s="201" t="s">
        <v>205</v>
      </c>
      <c r="D33" s="202" t="s">
        <v>79</v>
      </c>
      <c r="E33" s="203">
        <v>165</v>
      </c>
      <c r="F33" s="175"/>
      <c r="G33" s="176">
        <f>E33*F33</f>
        <v>0</v>
      </c>
      <c r="H33" s="177"/>
      <c r="I33" s="172"/>
      <c r="O33" s="173"/>
    </row>
    <row r="34" spans="1:104" ht="20.25">
      <c r="A34" s="199">
        <v>21</v>
      </c>
      <c r="B34" s="200" t="s">
        <v>110</v>
      </c>
      <c r="C34" s="201" t="s">
        <v>189</v>
      </c>
      <c r="D34" s="202" t="s">
        <v>78</v>
      </c>
      <c r="E34" s="203">
        <v>458</v>
      </c>
      <c r="F34" s="175"/>
      <c r="G34" s="176">
        <f t="shared" si="1"/>
        <v>0</v>
      </c>
      <c r="H34" s="177"/>
      <c r="O34" s="173">
        <v>2</v>
      </c>
      <c r="AA34" s="153">
        <v>1</v>
      </c>
      <c r="AB34" s="153">
        <v>1</v>
      </c>
      <c r="AC34" s="153">
        <v>1</v>
      </c>
      <c r="AZ34" s="153">
        <v>1</v>
      </c>
      <c r="BA34" s="153">
        <f>IF(AZ34=1,G24,0)</f>
        <v>0</v>
      </c>
      <c r="BB34" s="153">
        <f>IF(AZ34=2,G24,0)</f>
        <v>0</v>
      </c>
      <c r="BC34" s="153">
        <f>IF(AZ34=3,G24,0)</f>
        <v>0</v>
      </c>
      <c r="BD34" s="153">
        <f>IF(AZ34=4,G24,0)</f>
        <v>0</v>
      </c>
      <c r="BE34" s="153">
        <f>IF(AZ34=5,G24,0)</f>
        <v>0</v>
      </c>
      <c r="CA34" s="174">
        <v>1</v>
      </c>
      <c r="CB34" s="174">
        <v>1</v>
      </c>
      <c r="CZ34" s="153">
        <v>4E-05</v>
      </c>
    </row>
    <row r="35" spans="1:104" ht="12.75">
      <c r="A35" s="199">
        <v>22</v>
      </c>
      <c r="B35" s="200" t="s">
        <v>111</v>
      </c>
      <c r="C35" s="201" t="s">
        <v>112</v>
      </c>
      <c r="D35" s="202" t="s">
        <v>78</v>
      </c>
      <c r="E35" s="203">
        <v>438</v>
      </c>
      <c r="F35" s="175"/>
      <c r="G35" s="176">
        <f t="shared" si="1"/>
        <v>0</v>
      </c>
      <c r="H35" s="177"/>
      <c r="O35" s="173">
        <v>2</v>
      </c>
      <c r="AA35" s="153">
        <v>12</v>
      </c>
      <c r="AB35" s="153">
        <v>0</v>
      </c>
      <c r="AC35" s="153">
        <v>123</v>
      </c>
      <c r="AZ35" s="153">
        <v>1</v>
      </c>
      <c r="BA35" s="153">
        <f>IF(AZ35=1,G25,0)</f>
        <v>0</v>
      </c>
      <c r="BB35" s="153">
        <f>IF(AZ35=2,G25,0)</f>
        <v>0</v>
      </c>
      <c r="BC35" s="153">
        <f>IF(AZ35=3,G25,0)</f>
        <v>0</v>
      </c>
      <c r="BD35" s="153">
        <f>IF(AZ35=4,G25,0)</f>
        <v>0</v>
      </c>
      <c r="BE35" s="153">
        <f>IF(AZ35=5,G25,0)</f>
        <v>0</v>
      </c>
      <c r="CA35" s="174">
        <v>12</v>
      </c>
      <c r="CB35" s="174">
        <v>0</v>
      </c>
      <c r="CZ35" s="153">
        <v>0</v>
      </c>
    </row>
    <row r="36" spans="1:104" ht="12.75">
      <c r="A36" s="199">
        <v>23</v>
      </c>
      <c r="B36" s="200" t="s">
        <v>113</v>
      </c>
      <c r="C36" s="201" t="s">
        <v>114</v>
      </c>
      <c r="D36" s="202" t="s">
        <v>79</v>
      </c>
      <c r="E36" s="203">
        <v>541</v>
      </c>
      <c r="F36" s="175"/>
      <c r="G36" s="176">
        <f t="shared" si="1"/>
        <v>0</v>
      </c>
      <c r="H36" s="177"/>
      <c r="I36" s="177"/>
      <c r="O36" s="173">
        <v>2</v>
      </c>
      <c r="AA36" s="153">
        <v>12</v>
      </c>
      <c r="AB36" s="153">
        <v>0</v>
      </c>
      <c r="AC36" s="153">
        <v>124</v>
      </c>
      <c r="AZ36" s="153">
        <v>1</v>
      </c>
      <c r="BA36" s="153">
        <f>IF(AZ36=1,G27,0)</f>
        <v>0</v>
      </c>
      <c r="BB36" s="153">
        <f>IF(AZ36=2,G27,0)</f>
        <v>0</v>
      </c>
      <c r="BC36" s="153">
        <f>IF(AZ36=3,G27,0)</f>
        <v>0</v>
      </c>
      <c r="BD36" s="153">
        <f>IF(AZ36=4,G27,0)</f>
        <v>0</v>
      </c>
      <c r="BE36" s="153">
        <f>IF(AZ36=5,G27,0)</f>
        <v>0</v>
      </c>
      <c r="CA36" s="174">
        <v>12</v>
      </c>
      <c r="CB36" s="174">
        <v>0</v>
      </c>
      <c r="CZ36" s="153">
        <v>0</v>
      </c>
    </row>
    <row r="37" spans="1:104" ht="12.75">
      <c r="A37" s="199">
        <v>24</v>
      </c>
      <c r="B37" s="200" t="s">
        <v>115</v>
      </c>
      <c r="C37" s="201" t="s">
        <v>116</v>
      </c>
      <c r="D37" s="202" t="s">
        <v>117</v>
      </c>
      <c r="E37" s="203">
        <v>8</v>
      </c>
      <c r="F37" s="175"/>
      <c r="G37" s="176">
        <f t="shared" si="1"/>
        <v>0</v>
      </c>
      <c r="H37" s="177"/>
      <c r="I37" s="177"/>
      <c r="O37" s="173">
        <v>2</v>
      </c>
      <c r="AA37" s="153">
        <v>12</v>
      </c>
      <c r="AB37" s="153">
        <v>0</v>
      </c>
      <c r="AC37" s="153">
        <v>125</v>
      </c>
      <c r="AZ37" s="153">
        <v>1</v>
      </c>
      <c r="BA37" s="153">
        <f>IF(AZ37=1,G28,0)</f>
        <v>0</v>
      </c>
      <c r="BB37" s="153">
        <f>IF(AZ37=2,G28,0)</f>
        <v>0</v>
      </c>
      <c r="BC37" s="153">
        <f>IF(AZ37=3,G28,0)</f>
        <v>0</v>
      </c>
      <c r="BD37" s="153">
        <f>IF(AZ37=4,G28,0)</f>
        <v>0</v>
      </c>
      <c r="BE37" s="153">
        <f>IF(AZ37=5,G28,0)</f>
        <v>0</v>
      </c>
      <c r="CA37" s="174">
        <v>12</v>
      </c>
      <c r="CB37" s="174">
        <v>0</v>
      </c>
      <c r="CZ37" s="153">
        <v>0</v>
      </c>
    </row>
    <row r="38" spans="1:57" ht="12.75">
      <c r="A38" s="199">
        <v>25</v>
      </c>
      <c r="B38" s="200" t="s">
        <v>119</v>
      </c>
      <c r="C38" s="201" t="s">
        <v>120</v>
      </c>
      <c r="D38" s="202" t="s">
        <v>78</v>
      </c>
      <c r="E38" s="203">
        <v>7.84</v>
      </c>
      <c r="F38" s="175"/>
      <c r="G38" s="176">
        <f>E38*F38</f>
        <v>0</v>
      </c>
      <c r="H38" s="177"/>
      <c r="I38" s="177"/>
      <c r="O38" s="173">
        <v>4</v>
      </c>
      <c r="BA38" s="178">
        <f>SUM(BA32:BA37)</f>
        <v>0</v>
      </c>
      <c r="BB38" s="178">
        <f>SUM(BB32:BB37)</f>
        <v>0</v>
      </c>
      <c r="BC38" s="178">
        <f>SUM(BC32:BC37)</f>
        <v>0</v>
      </c>
      <c r="BD38" s="178">
        <f>SUM(BD32:BD37)</f>
        <v>0</v>
      </c>
      <c r="BE38" s="178">
        <f>SUM(BE32:BE37)</f>
        <v>0</v>
      </c>
    </row>
    <row r="39" spans="1:15" ht="12.75">
      <c r="A39" s="199">
        <v>26</v>
      </c>
      <c r="B39" s="200" t="s">
        <v>118</v>
      </c>
      <c r="C39" s="201" t="s">
        <v>202</v>
      </c>
      <c r="D39" s="202" t="s">
        <v>117</v>
      </c>
      <c r="E39" s="203">
        <v>11</v>
      </c>
      <c r="F39" s="175"/>
      <c r="G39" s="176">
        <f t="shared" si="1"/>
        <v>0</v>
      </c>
      <c r="H39" s="177"/>
      <c r="I39" s="181"/>
      <c r="O39" s="173">
        <v>1</v>
      </c>
    </row>
    <row r="40" spans="1:104" ht="12.75">
      <c r="A40" s="199">
        <v>27</v>
      </c>
      <c r="B40" s="200" t="s">
        <v>119</v>
      </c>
      <c r="C40" s="201" t="s">
        <v>206</v>
      </c>
      <c r="D40" s="202" t="s">
        <v>78</v>
      </c>
      <c r="E40" s="203">
        <v>65.64</v>
      </c>
      <c r="F40" s="175"/>
      <c r="G40" s="176">
        <f t="shared" si="1"/>
        <v>0</v>
      </c>
      <c r="H40" s="177"/>
      <c r="I40" s="177"/>
      <c r="O40" s="173">
        <v>2</v>
      </c>
      <c r="AA40" s="153">
        <v>1</v>
      </c>
      <c r="AB40" s="153">
        <v>7</v>
      </c>
      <c r="AC40" s="153">
        <v>7</v>
      </c>
      <c r="AZ40" s="153">
        <v>1</v>
      </c>
      <c r="BA40" s="153" t="e">
        <f>IF(AZ40=1,#REF!,0)</f>
        <v>#REF!</v>
      </c>
      <c r="BB40" s="153">
        <f>IF(AZ40=2,#REF!,0)</f>
        <v>0</v>
      </c>
      <c r="BC40" s="153">
        <f>IF(AZ40=3,#REF!,0)</f>
        <v>0</v>
      </c>
      <c r="BD40" s="153">
        <f>IF(AZ40=4,#REF!,0)</f>
        <v>0</v>
      </c>
      <c r="BE40" s="153">
        <f>IF(AZ40=5,#REF!,0)</f>
        <v>0</v>
      </c>
      <c r="CA40" s="174">
        <v>1</v>
      </c>
      <c r="CB40" s="174">
        <v>7</v>
      </c>
      <c r="CZ40" s="153">
        <v>0</v>
      </c>
    </row>
    <row r="41" spans="1:104" ht="12.75">
      <c r="A41" s="199">
        <v>28</v>
      </c>
      <c r="B41" s="200" t="s">
        <v>121</v>
      </c>
      <c r="C41" s="201" t="s">
        <v>122</v>
      </c>
      <c r="D41" s="202" t="s">
        <v>123</v>
      </c>
      <c r="E41" s="203">
        <v>22.5</v>
      </c>
      <c r="F41" s="175"/>
      <c r="G41" s="176">
        <f t="shared" si="1"/>
        <v>0</v>
      </c>
      <c r="H41" s="177"/>
      <c r="I41" s="177"/>
      <c r="O41" s="173">
        <v>2</v>
      </c>
      <c r="AA41" s="153">
        <v>1</v>
      </c>
      <c r="AB41" s="153">
        <v>7</v>
      </c>
      <c r="AC41" s="153">
        <v>7</v>
      </c>
      <c r="AZ41" s="153">
        <v>1</v>
      </c>
      <c r="BA41" s="153" t="e">
        <f>IF(AZ41=1,#REF!,0)</f>
        <v>#REF!</v>
      </c>
      <c r="BB41" s="153">
        <f>IF(AZ41=2,#REF!,0)</f>
        <v>0</v>
      </c>
      <c r="BC41" s="153">
        <f>IF(AZ41=3,#REF!,0)</f>
        <v>0</v>
      </c>
      <c r="BD41" s="153">
        <f>IF(AZ41=4,#REF!,0)</f>
        <v>0</v>
      </c>
      <c r="BE41" s="153">
        <f>IF(AZ41=5,#REF!,0)</f>
        <v>0</v>
      </c>
      <c r="CA41" s="174">
        <v>1</v>
      </c>
      <c r="CB41" s="174">
        <v>7</v>
      </c>
      <c r="CZ41" s="153">
        <v>0</v>
      </c>
    </row>
    <row r="42" spans="1:104" ht="12.75">
      <c r="A42" s="199">
        <v>29</v>
      </c>
      <c r="B42" s="200" t="s">
        <v>124</v>
      </c>
      <c r="C42" s="201" t="s">
        <v>125</v>
      </c>
      <c r="D42" s="202" t="s">
        <v>123</v>
      </c>
      <c r="E42" s="203">
        <v>22.5</v>
      </c>
      <c r="F42" s="175"/>
      <c r="G42" s="176">
        <f t="shared" si="1"/>
        <v>0</v>
      </c>
      <c r="H42" s="177"/>
      <c r="I42" s="177"/>
      <c r="O42" s="173">
        <v>2</v>
      </c>
      <c r="AA42" s="153">
        <v>1</v>
      </c>
      <c r="AB42" s="153">
        <v>7</v>
      </c>
      <c r="AC42" s="153">
        <v>7</v>
      </c>
      <c r="AZ42" s="153">
        <v>1</v>
      </c>
      <c r="BA42" s="153">
        <f>IF(AZ42=1,G31,0)</f>
        <v>0</v>
      </c>
      <c r="BB42" s="153">
        <f>IF(AZ42=2,G31,0)</f>
        <v>0</v>
      </c>
      <c r="BC42" s="153">
        <f>IF(AZ42=3,G31,0)</f>
        <v>0</v>
      </c>
      <c r="BD42" s="153">
        <f>IF(AZ42=4,G31,0)</f>
        <v>0</v>
      </c>
      <c r="BE42" s="153">
        <f>IF(AZ42=5,G31,0)</f>
        <v>0</v>
      </c>
      <c r="CA42" s="174">
        <v>1</v>
      </c>
      <c r="CB42" s="174">
        <v>7</v>
      </c>
      <c r="CZ42" s="153">
        <v>6E-05</v>
      </c>
    </row>
    <row r="43" spans="1:104" ht="12.75">
      <c r="A43" s="199">
        <v>30</v>
      </c>
      <c r="B43" s="200" t="s">
        <v>126</v>
      </c>
      <c r="C43" s="201" t="s">
        <v>127</v>
      </c>
      <c r="D43" s="202" t="s">
        <v>123</v>
      </c>
      <c r="E43" s="203">
        <v>22.5</v>
      </c>
      <c r="F43" s="175"/>
      <c r="G43" s="176">
        <f t="shared" si="1"/>
        <v>0</v>
      </c>
      <c r="H43" s="177"/>
      <c r="I43" s="177"/>
      <c r="O43" s="173">
        <v>2</v>
      </c>
      <c r="AA43" s="153">
        <v>1</v>
      </c>
      <c r="AB43" s="153">
        <v>7</v>
      </c>
      <c r="AC43" s="153">
        <v>7</v>
      </c>
      <c r="AZ43" s="153">
        <v>1</v>
      </c>
      <c r="BA43" s="153">
        <f>IF(AZ43=1,G32,0)</f>
        <v>0</v>
      </c>
      <c r="BB43" s="153">
        <f>IF(AZ43=2,G32,0)</f>
        <v>0</v>
      </c>
      <c r="BC43" s="153">
        <f>IF(AZ43=3,G32,0)</f>
        <v>0</v>
      </c>
      <c r="BD43" s="153">
        <f>IF(AZ43=4,G32,0)</f>
        <v>0</v>
      </c>
      <c r="BE43" s="153">
        <f>IF(AZ43=5,G32,0)</f>
        <v>0</v>
      </c>
      <c r="CA43" s="174">
        <v>1</v>
      </c>
      <c r="CB43" s="174">
        <v>7</v>
      </c>
      <c r="CZ43" s="153">
        <v>0</v>
      </c>
    </row>
    <row r="44" spans="1:104" ht="12.75">
      <c r="A44" s="199">
        <v>31</v>
      </c>
      <c r="B44" s="200" t="s">
        <v>128</v>
      </c>
      <c r="C44" s="201" t="s">
        <v>129</v>
      </c>
      <c r="D44" s="202" t="s">
        <v>123</v>
      </c>
      <c r="E44" s="203">
        <v>22.5</v>
      </c>
      <c r="F44" s="175"/>
      <c r="G44" s="176">
        <f t="shared" si="1"/>
        <v>0</v>
      </c>
      <c r="H44" s="177"/>
      <c r="I44" s="177"/>
      <c r="O44" s="173">
        <v>2</v>
      </c>
      <c r="AA44" s="153">
        <v>1</v>
      </c>
      <c r="AB44" s="153">
        <v>7</v>
      </c>
      <c r="AC44" s="153">
        <v>7</v>
      </c>
      <c r="AZ44" s="153">
        <v>1</v>
      </c>
      <c r="BA44" s="153">
        <f>IF(AZ44=1,G34,0)</f>
        <v>0</v>
      </c>
      <c r="BB44" s="153">
        <f>IF(AZ44=2,G34,0)</f>
        <v>0</v>
      </c>
      <c r="BC44" s="153">
        <f>IF(AZ44=3,G34,0)</f>
        <v>0</v>
      </c>
      <c r="BD44" s="153">
        <f>IF(AZ44=4,G34,0)</f>
        <v>0</v>
      </c>
      <c r="BE44" s="153">
        <f>IF(AZ44=5,G34,0)</f>
        <v>0</v>
      </c>
      <c r="CA44" s="174">
        <v>1</v>
      </c>
      <c r="CB44" s="174">
        <v>7</v>
      </c>
      <c r="CZ44" s="153">
        <v>0</v>
      </c>
    </row>
    <row r="45" spans="1:80" ht="12.75">
      <c r="A45" s="204">
        <v>32</v>
      </c>
      <c r="B45" s="200" t="s">
        <v>128</v>
      </c>
      <c r="C45" s="201" t="s">
        <v>251</v>
      </c>
      <c r="D45" s="202" t="s">
        <v>78</v>
      </c>
      <c r="E45" s="203">
        <v>24</v>
      </c>
      <c r="F45" s="175"/>
      <c r="G45" s="176">
        <f>E45*F45</f>
        <v>0</v>
      </c>
      <c r="H45" s="177"/>
      <c r="I45" s="177"/>
      <c r="O45" s="173"/>
      <c r="CA45" s="174"/>
      <c r="CB45" s="174"/>
    </row>
    <row r="46" spans="1:104" ht="12.75">
      <c r="A46" s="199">
        <v>33</v>
      </c>
      <c r="B46" s="200" t="s">
        <v>130</v>
      </c>
      <c r="C46" s="201" t="s">
        <v>131</v>
      </c>
      <c r="D46" s="202" t="s">
        <v>123</v>
      </c>
      <c r="E46" s="203">
        <v>22.5</v>
      </c>
      <c r="F46" s="175"/>
      <c r="G46" s="176">
        <f t="shared" si="1"/>
        <v>0</v>
      </c>
      <c r="H46" s="177"/>
      <c r="I46" s="177"/>
      <c r="O46" s="173">
        <v>2</v>
      </c>
      <c r="AA46" s="153">
        <v>1</v>
      </c>
      <c r="AB46" s="153">
        <v>7</v>
      </c>
      <c r="AC46" s="153">
        <v>7</v>
      </c>
      <c r="AZ46" s="153">
        <v>1</v>
      </c>
      <c r="BA46" s="153">
        <f>IF(AZ46=1,G35,0)</f>
        <v>0</v>
      </c>
      <c r="BB46" s="153">
        <f>IF(AZ46=2,G35,0)</f>
        <v>0</v>
      </c>
      <c r="BC46" s="153">
        <f>IF(AZ46=3,G35,0)</f>
        <v>0</v>
      </c>
      <c r="BD46" s="153">
        <f>IF(AZ46=4,G35,0)</f>
        <v>0</v>
      </c>
      <c r="BE46" s="153">
        <f>IF(AZ46=5,G35,0)</f>
        <v>0</v>
      </c>
      <c r="CA46" s="174">
        <v>1</v>
      </c>
      <c r="CB46" s="174">
        <v>7</v>
      </c>
      <c r="CZ46" s="153">
        <v>0.00016</v>
      </c>
    </row>
    <row r="47" spans="1:104" ht="12.75">
      <c r="A47" s="199">
        <v>34</v>
      </c>
      <c r="B47" s="200" t="s">
        <v>132</v>
      </c>
      <c r="C47" s="201" t="s">
        <v>133</v>
      </c>
      <c r="D47" s="202" t="s">
        <v>123</v>
      </c>
      <c r="E47" s="203">
        <v>22.5</v>
      </c>
      <c r="F47" s="175"/>
      <c r="G47" s="176">
        <f t="shared" si="1"/>
        <v>0</v>
      </c>
      <c r="H47" s="177"/>
      <c r="I47" s="177"/>
      <c r="O47" s="173">
        <v>2</v>
      </c>
      <c r="AA47" s="153">
        <v>1</v>
      </c>
      <c r="AB47" s="153">
        <v>7</v>
      </c>
      <c r="AC47" s="153">
        <v>7</v>
      </c>
      <c r="AZ47" s="153">
        <v>1</v>
      </c>
      <c r="BA47" s="153">
        <f>IF(AZ47=1,G36,0)</f>
        <v>0</v>
      </c>
      <c r="BB47" s="153">
        <f>IF(AZ47=2,G36,0)</f>
        <v>0</v>
      </c>
      <c r="BC47" s="153">
        <f>IF(AZ47=3,G36,0)</f>
        <v>0</v>
      </c>
      <c r="BD47" s="153">
        <f>IF(AZ47=4,G36,0)</f>
        <v>0</v>
      </c>
      <c r="BE47" s="153">
        <f>IF(AZ47=5,G36,0)</f>
        <v>0</v>
      </c>
      <c r="CA47" s="174">
        <v>1</v>
      </c>
      <c r="CB47" s="174">
        <v>7</v>
      </c>
      <c r="CZ47" s="153">
        <v>0</v>
      </c>
    </row>
    <row r="48" spans="1:104" ht="12.75">
      <c r="A48" s="205"/>
      <c r="B48" s="206" t="s">
        <v>76</v>
      </c>
      <c r="C48" s="207" t="str">
        <f>CONCATENATE(B30," ",C30)</f>
        <v>96 Bourání konstrukcí</v>
      </c>
      <c r="D48" s="208"/>
      <c r="E48" s="209"/>
      <c r="F48" s="179"/>
      <c r="G48" s="180">
        <f>SUM(G31:G47)</f>
        <v>0</v>
      </c>
      <c r="H48" s="177"/>
      <c r="O48" s="173">
        <v>2</v>
      </c>
      <c r="AA48" s="153">
        <v>1</v>
      </c>
      <c r="AB48" s="153">
        <v>7</v>
      </c>
      <c r="AC48" s="153">
        <v>7</v>
      </c>
      <c r="AZ48" s="153">
        <v>1</v>
      </c>
      <c r="BA48" s="153" t="e">
        <f>IF(AZ48=1,#REF!,0)</f>
        <v>#REF!</v>
      </c>
      <c r="BB48" s="153">
        <f>IF(AZ48=2,#REF!,0)</f>
        <v>0</v>
      </c>
      <c r="BC48" s="153">
        <f>IF(AZ48=3,#REF!,0)</f>
        <v>0</v>
      </c>
      <c r="BD48" s="153">
        <f>IF(AZ48=4,#REF!,0)</f>
        <v>0</v>
      </c>
      <c r="BE48" s="153">
        <f>IF(AZ48=5,#REF!,0)</f>
        <v>0</v>
      </c>
      <c r="CA48" s="174">
        <v>1</v>
      </c>
      <c r="CB48" s="174">
        <v>7</v>
      </c>
      <c r="CZ48" s="153">
        <v>0</v>
      </c>
    </row>
    <row r="49" spans="1:104" ht="12.75">
      <c r="A49" s="194" t="s">
        <v>74</v>
      </c>
      <c r="B49" s="195" t="s">
        <v>134</v>
      </c>
      <c r="C49" s="196" t="s">
        <v>135</v>
      </c>
      <c r="D49" s="197"/>
      <c r="E49" s="198"/>
      <c r="F49" s="170"/>
      <c r="G49" s="171"/>
      <c r="H49" s="181"/>
      <c r="I49" s="177"/>
      <c r="O49" s="173">
        <v>2</v>
      </c>
      <c r="AA49" s="153">
        <v>1</v>
      </c>
      <c r="AB49" s="153">
        <v>1</v>
      </c>
      <c r="AC49" s="153">
        <v>1</v>
      </c>
      <c r="AZ49" s="153">
        <v>1</v>
      </c>
      <c r="BA49" s="153">
        <f>IF(AZ49=1,G37,0)</f>
        <v>0</v>
      </c>
      <c r="BB49" s="153">
        <f>IF(AZ49=2,G37,0)</f>
        <v>0</v>
      </c>
      <c r="BC49" s="153">
        <f>IF(AZ49=3,G37,0)</f>
        <v>0</v>
      </c>
      <c r="BD49" s="153">
        <f>IF(AZ49=4,G37,0)</f>
        <v>0</v>
      </c>
      <c r="BE49" s="153">
        <f>IF(AZ49=5,G37,0)</f>
        <v>0</v>
      </c>
      <c r="CA49" s="174">
        <v>1</v>
      </c>
      <c r="CB49" s="174">
        <v>1</v>
      </c>
      <c r="CZ49" s="153">
        <v>0</v>
      </c>
    </row>
    <row r="50" spans="1:80" ht="12.75">
      <c r="A50" s="199">
        <v>35</v>
      </c>
      <c r="B50" s="200" t="s">
        <v>136</v>
      </c>
      <c r="C50" s="201" t="s">
        <v>137</v>
      </c>
      <c r="D50" s="202" t="s">
        <v>123</v>
      </c>
      <c r="E50" s="203">
        <v>22.5</v>
      </c>
      <c r="F50" s="175"/>
      <c r="G50" s="176">
        <f>E50*F50</f>
        <v>0</v>
      </c>
      <c r="H50" s="177"/>
      <c r="O50" s="173"/>
      <c r="CA50" s="174"/>
      <c r="CB50" s="174"/>
    </row>
    <row r="51" spans="1:104" ht="12.75">
      <c r="A51" s="205"/>
      <c r="B51" s="206" t="s">
        <v>76</v>
      </c>
      <c r="C51" s="207" t="str">
        <f>CONCATENATE(B49," ",C49)</f>
        <v>99 Staveništní přesun hmot</v>
      </c>
      <c r="D51" s="208"/>
      <c r="E51" s="209"/>
      <c r="F51" s="179"/>
      <c r="G51" s="180">
        <f>SUM(G50)</f>
        <v>0</v>
      </c>
      <c r="H51" s="177"/>
      <c r="O51" s="173">
        <v>2</v>
      </c>
      <c r="AA51" s="153">
        <v>1</v>
      </c>
      <c r="AB51" s="153">
        <v>1</v>
      </c>
      <c r="AC51" s="153">
        <v>1</v>
      </c>
      <c r="AZ51" s="153">
        <v>1</v>
      </c>
      <c r="BA51" s="153" t="e">
        <f>IF(AZ51=1,#REF!,0)</f>
        <v>#REF!</v>
      </c>
      <c r="BB51" s="153">
        <f>IF(AZ51=2,#REF!,0)</f>
        <v>0</v>
      </c>
      <c r="BC51" s="153">
        <f>IF(AZ51=3,#REF!,0)</f>
        <v>0</v>
      </c>
      <c r="BD51" s="153">
        <f>IF(AZ51=4,#REF!,0)</f>
        <v>0</v>
      </c>
      <c r="BE51" s="153">
        <f>IF(AZ51=5,#REF!,0)</f>
        <v>0</v>
      </c>
      <c r="CA51" s="174">
        <v>1</v>
      </c>
      <c r="CB51" s="174">
        <v>1</v>
      </c>
      <c r="CZ51" s="153">
        <v>0.00056</v>
      </c>
    </row>
    <row r="52" spans="1:104" ht="12.75">
      <c r="A52" s="194" t="s">
        <v>74</v>
      </c>
      <c r="B52" s="195" t="s">
        <v>216</v>
      </c>
      <c r="C52" s="196" t="s">
        <v>217</v>
      </c>
      <c r="D52" s="197"/>
      <c r="E52" s="198"/>
      <c r="F52" s="170"/>
      <c r="G52" s="171"/>
      <c r="O52" s="173">
        <v>2</v>
      </c>
      <c r="AA52" s="153">
        <v>12</v>
      </c>
      <c r="AB52" s="153">
        <v>0</v>
      </c>
      <c r="AC52" s="153">
        <v>67</v>
      </c>
      <c r="AZ52" s="153">
        <v>2</v>
      </c>
      <c r="BA52" s="153">
        <f>IF(AZ52=1,#REF!,0)</f>
        <v>0</v>
      </c>
      <c r="BB52" s="153" t="e">
        <f>IF(AZ52=2,#REF!,0)</f>
        <v>#REF!</v>
      </c>
      <c r="BC52" s="153">
        <f>IF(AZ52=3,#REF!,0)</f>
        <v>0</v>
      </c>
      <c r="BD52" s="153">
        <f>IF(AZ52=4,#REF!,0)</f>
        <v>0</v>
      </c>
      <c r="BE52" s="153">
        <f>IF(AZ52=5,#REF!,0)</f>
        <v>0</v>
      </c>
      <c r="CA52" s="174">
        <v>12</v>
      </c>
      <c r="CB52" s="174">
        <v>0</v>
      </c>
      <c r="CZ52" s="153">
        <v>1</v>
      </c>
    </row>
    <row r="53" spans="1:104" ht="12.75">
      <c r="A53" s="199">
        <v>36</v>
      </c>
      <c r="B53" s="200" t="s">
        <v>218</v>
      </c>
      <c r="C53" s="201" t="s">
        <v>239</v>
      </c>
      <c r="D53" s="202" t="s">
        <v>78</v>
      </c>
      <c r="E53" s="203">
        <v>148.2</v>
      </c>
      <c r="F53" s="175"/>
      <c r="G53" s="176">
        <f>E53*F53</f>
        <v>0</v>
      </c>
      <c r="H53" s="177"/>
      <c r="O53" s="173">
        <v>2</v>
      </c>
      <c r="AA53" s="153">
        <v>12</v>
      </c>
      <c r="AB53" s="153">
        <v>0</v>
      </c>
      <c r="AC53" s="153">
        <v>77</v>
      </c>
      <c r="AZ53" s="153">
        <v>2</v>
      </c>
      <c r="BA53" s="153">
        <f>IF(AZ53=1,#REF!,0)</f>
        <v>0</v>
      </c>
      <c r="BB53" s="153" t="e">
        <f>IF(AZ53=2,#REF!,0)</f>
        <v>#REF!</v>
      </c>
      <c r="BC53" s="153">
        <f>IF(AZ53=3,#REF!,0)</f>
        <v>0</v>
      </c>
      <c r="BD53" s="153">
        <f>IF(AZ53=4,#REF!,0)</f>
        <v>0</v>
      </c>
      <c r="BE53" s="153">
        <f>IF(AZ53=5,#REF!,0)</f>
        <v>0</v>
      </c>
      <c r="CA53" s="174">
        <v>12</v>
      </c>
      <c r="CB53" s="174">
        <v>0</v>
      </c>
      <c r="CZ53" s="153">
        <v>0.3205</v>
      </c>
    </row>
    <row r="54" spans="1:104" ht="20.25">
      <c r="A54" s="199">
        <v>37</v>
      </c>
      <c r="B54" s="200" t="s">
        <v>219</v>
      </c>
      <c r="C54" s="201" t="s">
        <v>220</v>
      </c>
      <c r="D54" s="202" t="s">
        <v>78</v>
      </c>
      <c r="E54" s="203">
        <v>826.5</v>
      </c>
      <c r="F54" s="175"/>
      <c r="G54" s="176">
        <f>E54*F54</f>
        <v>0</v>
      </c>
      <c r="H54" s="177"/>
      <c r="O54" s="173">
        <v>2</v>
      </c>
      <c r="AA54" s="153">
        <v>12</v>
      </c>
      <c r="AB54" s="153">
        <v>0</v>
      </c>
      <c r="AC54" s="153">
        <v>78</v>
      </c>
      <c r="AZ54" s="153">
        <v>2</v>
      </c>
      <c r="BA54" s="153">
        <f>IF(AZ54=1,#REF!,0)</f>
        <v>0</v>
      </c>
      <c r="BB54" s="153" t="e">
        <f>IF(AZ54=2,#REF!,0)</f>
        <v>#REF!</v>
      </c>
      <c r="BC54" s="153">
        <f>IF(AZ54=3,#REF!,0)</f>
        <v>0</v>
      </c>
      <c r="BD54" s="153">
        <f>IF(AZ54=4,#REF!,0)</f>
        <v>0</v>
      </c>
      <c r="BE54" s="153">
        <f>IF(AZ54=5,#REF!,0)</f>
        <v>0</v>
      </c>
      <c r="CA54" s="174">
        <v>12</v>
      </c>
      <c r="CB54" s="174">
        <v>0</v>
      </c>
      <c r="CZ54" s="153">
        <v>0.4509</v>
      </c>
    </row>
    <row r="55" spans="1:104" ht="12.75">
      <c r="A55" s="205"/>
      <c r="B55" s="206" t="s">
        <v>76</v>
      </c>
      <c r="C55" s="207" t="str">
        <f>CONCATENATE(B52," ",C52)</f>
        <v>342 Sádrokartonové  konstrukce</v>
      </c>
      <c r="D55" s="208"/>
      <c r="E55" s="209"/>
      <c r="F55" s="179"/>
      <c r="G55" s="180">
        <f>SUM(G53:G54)</f>
        <v>0</v>
      </c>
      <c r="H55" s="182"/>
      <c r="O55" s="173">
        <v>2</v>
      </c>
      <c r="AA55" s="153">
        <v>12</v>
      </c>
      <c r="AB55" s="153">
        <v>0</v>
      </c>
      <c r="AC55" s="153">
        <v>79</v>
      </c>
      <c r="AZ55" s="153">
        <v>2</v>
      </c>
      <c r="BA55" s="153">
        <f>IF(AZ55=1,#REF!,0)</f>
        <v>0</v>
      </c>
      <c r="BB55" s="153" t="e">
        <f>IF(AZ55=2,#REF!,0)</f>
        <v>#REF!</v>
      </c>
      <c r="BC55" s="153">
        <f>IF(AZ55=3,#REF!,0)</f>
        <v>0</v>
      </c>
      <c r="BD55" s="153">
        <f>IF(AZ55=4,#REF!,0)</f>
        <v>0</v>
      </c>
      <c r="BE55" s="153">
        <f>IF(AZ55=5,#REF!,0)</f>
        <v>0</v>
      </c>
      <c r="CA55" s="174">
        <v>12</v>
      </c>
      <c r="CB55" s="174">
        <v>0</v>
      </c>
      <c r="CZ55" s="153">
        <v>0.4901</v>
      </c>
    </row>
    <row r="56" spans="1:104" ht="12.75">
      <c r="A56" s="194" t="s">
        <v>74</v>
      </c>
      <c r="B56" s="195" t="s">
        <v>221</v>
      </c>
      <c r="C56" s="196" t="s">
        <v>222</v>
      </c>
      <c r="D56" s="212"/>
      <c r="E56" s="213"/>
      <c r="F56" s="183"/>
      <c r="G56" s="184"/>
      <c r="O56" s="173">
        <v>2</v>
      </c>
      <c r="AA56" s="153">
        <v>12</v>
      </c>
      <c r="AB56" s="153">
        <v>0</v>
      </c>
      <c r="AC56" s="153">
        <v>115</v>
      </c>
      <c r="AZ56" s="153">
        <v>2</v>
      </c>
      <c r="BA56" s="153">
        <f>IF(AZ56=1,#REF!,0)</f>
        <v>0</v>
      </c>
      <c r="BB56" s="153" t="e">
        <f>IF(AZ56=2,#REF!,0)</f>
        <v>#REF!</v>
      </c>
      <c r="BC56" s="153">
        <f>IF(AZ56=3,#REF!,0)</f>
        <v>0</v>
      </c>
      <c r="BD56" s="153">
        <f>IF(AZ56=4,#REF!,0)</f>
        <v>0</v>
      </c>
      <c r="BE56" s="153">
        <f>IF(AZ56=5,#REF!,0)</f>
        <v>0</v>
      </c>
      <c r="CA56" s="174">
        <v>12</v>
      </c>
      <c r="CB56" s="174">
        <v>0</v>
      </c>
      <c r="CZ56" s="153">
        <v>0</v>
      </c>
    </row>
    <row r="57" spans="1:104" ht="30">
      <c r="A57" s="199">
        <v>38</v>
      </c>
      <c r="B57" s="200" t="s">
        <v>223</v>
      </c>
      <c r="C57" s="201" t="s">
        <v>232</v>
      </c>
      <c r="D57" s="202" t="s">
        <v>78</v>
      </c>
      <c r="E57" s="203">
        <v>930</v>
      </c>
      <c r="F57" s="175"/>
      <c r="G57" s="176">
        <f aca="true" t="shared" si="2" ref="G57:G62">E57*F57</f>
        <v>0</v>
      </c>
      <c r="H57" s="177"/>
      <c r="O57" s="173">
        <v>2</v>
      </c>
      <c r="AA57" s="153">
        <v>12</v>
      </c>
      <c r="AB57" s="153">
        <v>0</v>
      </c>
      <c r="AC57" s="153">
        <v>116</v>
      </c>
      <c r="AZ57" s="153">
        <v>2</v>
      </c>
      <c r="BA57" s="153">
        <f>IF(AZ57=1,#REF!,0)</f>
        <v>0</v>
      </c>
      <c r="BB57" s="153" t="e">
        <f>IF(AZ57=2,#REF!,0)</f>
        <v>#REF!</v>
      </c>
      <c r="BC57" s="153">
        <f>IF(AZ57=3,#REF!,0)</f>
        <v>0</v>
      </c>
      <c r="BD57" s="153">
        <f>IF(AZ57=4,#REF!,0)</f>
        <v>0</v>
      </c>
      <c r="BE57" s="153">
        <f>IF(AZ57=5,#REF!,0)</f>
        <v>0</v>
      </c>
      <c r="CA57" s="174">
        <v>12</v>
      </c>
      <c r="CB57" s="174">
        <v>0</v>
      </c>
      <c r="CZ57" s="153">
        <v>0</v>
      </c>
    </row>
    <row r="58" spans="1:104" ht="20.25">
      <c r="A58" s="199">
        <v>39</v>
      </c>
      <c r="B58" s="200" t="s">
        <v>224</v>
      </c>
      <c r="C58" s="201" t="s">
        <v>225</v>
      </c>
      <c r="D58" s="202" t="s">
        <v>78</v>
      </c>
      <c r="E58" s="203">
        <v>1080</v>
      </c>
      <c r="F58" s="175"/>
      <c r="G58" s="176">
        <f t="shared" si="2"/>
        <v>0</v>
      </c>
      <c r="H58" s="177"/>
      <c r="O58" s="173">
        <v>2</v>
      </c>
      <c r="AA58" s="153">
        <v>12</v>
      </c>
      <c r="AB58" s="153">
        <v>0</v>
      </c>
      <c r="AC58" s="153">
        <v>117</v>
      </c>
      <c r="AZ58" s="153">
        <v>2</v>
      </c>
      <c r="BA58" s="153">
        <f>IF(AZ58=1,#REF!,0)</f>
        <v>0</v>
      </c>
      <c r="BB58" s="153" t="e">
        <f>IF(AZ58=2,#REF!,0)</f>
        <v>#REF!</v>
      </c>
      <c r="BC58" s="153">
        <f>IF(AZ58=3,#REF!,0)</f>
        <v>0</v>
      </c>
      <c r="BD58" s="153">
        <f>IF(AZ58=4,#REF!,0)</f>
        <v>0</v>
      </c>
      <c r="BE58" s="153">
        <f>IF(AZ58=5,#REF!,0)</f>
        <v>0</v>
      </c>
      <c r="CA58" s="174">
        <v>12</v>
      </c>
      <c r="CB58" s="174">
        <v>0</v>
      </c>
      <c r="CZ58" s="153">
        <v>0</v>
      </c>
    </row>
    <row r="59" spans="1:104" ht="20.25">
      <c r="A59" s="199">
        <v>40</v>
      </c>
      <c r="B59" s="200" t="s">
        <v>226</v>
      </c>
      <c r="C59" s="201" t="s">
        <v>227</v>
      </c>
      <c r="D59" s="202" t="s">
        <v>78</v>
      </c>
      <c r="E59" s="203">
        <v>32</v>
      </c>
      <c r="F59" s="175"/>
      <c r="G59" s="176">
        <f t="shared" si="2"/>
        <v>0</v>
      </c>
      <c r="H59" s="177"/>
      <c r="O59" s="173">
        <v>2</v>
      </c>
      <c r="AA59" s="153">
        <v>12</v>
      </c>
      <c r="AB59" s="153">
        <v>0</v>
      </c>
      <c r="AC59" s="153">
        <v>118</v>
      </c>
      <c r="AZ59" s="153">
        <v>2</v>
      </c>
      <c r="BA59" s="153">
        <f>IF(AZ59=1,#REF!,0)</f>
        <v>0</v>
      </c>
      <c r="BB59" s="153" t="e">
        <f>IF(AZ59=2,#REF!,0)</f>
        <v>#REF!</v>
      </c>
      <c r="BC59" s="153">
        <f>IF(AZ59=3,#REF!,0)</f>
        <v>0</v>
      </c>
      <c r="BD59" s="153">
        <f>IF(AZ59=4,#REF!,0)</f>
        <v>0</v>
      </c>
      <c r="BE59" s="153">
        <f>IF(AZ59=5,#REF!,0)</f>
        <v>0</v>
      </c>
      <c r="CA59" s="174">
        <v>12</v>
      </c>
      <c r="CB59" s="174">
        <v>0</v>
      </c>
      <c r="CZ59" s="153">
        <v>0</v>
      </c>
    </row>
    <row r="60" spans="1:104" ht="30">
      <c r="A60" s="199">
        <v>41</v>
      </c>
      <c r="B60" s="200" t="s">
        <v>228</v>
      </c>
      <c r="C60" s="201" t="s">
        <v>233</v>
      </c>
      <c r="D60" s="202" t="s">
        <v>78</v>
      </c>
      <c r="E60" s="203">
        <v>50</v>
      </c>
      <c r="F60" s="175"/>
      <c r="G60" s="176">
        <f t="shared" si="2"/>
        <v>0</v>
      </c>
      <c r="H60" s="177"/>
      <c r="O60" s="173">
        <v>2</v>
      </c>
      <c r="AA60" s="153">
        <v>12</v>
      </c>
      <c r="AB60" s="153">
        <v>0</v>
      </c>
      <c r="AC60" s="153">
        <v>119</v>
      </c>
      <c r="AZ60" s="153">
        <v>2</v>
      </c>
      <c r="BA60" s="153">
        <f>IF(AZ60=1,#REF!,0)</f>
        <v>0</v>
      </c>
      <c r="BB60" s="153" t="e">
        <f>IF(AZ60=2,#REF!,0)</f>
        <v>#REF!</v>
      </c>
      <c r="BC60" s="153">
        <f>IF(AZ60=3,#REF!,0)</f>
        <v>0</v>
      </c>
      <c r="BD60" s="153">
        <f>IF(AZ60=4,#REF!,0)</f>
        <v>0</v>
      </c>
      <c r="BE60" s="153">
        <f>IF(AZ60=5,#REF!,0)</f>
        <v>0</v>
      </c>
      <c r="CA60" s="174">
        <v>12</v>
      </c>
      <c r="CB60" s="174">
        <v>0</v>
      </c>
      <c r="CZ60" s="153">
        <v>0</v>
      </c>
    </row>
    <row r="61" spans="1:104" ht="12.75">
      <c r="A61" s="199">
        <v>42</v>
      </c>
      <c r="B61" s="200" t="s">
        <v>229</v>
      </c>
      <c r="C61" s="201" t="s">
        <v>230</v>
      </c>
      <c r="D61" s="202" t="s">
        <v>78</v>
      </c>
      <c r="E61" s="203">
        <v>45</v>
      </c>
      <c r="F61" s="175"/>
      <c r="G61" s="176">
        <f t="shared" si="2"/>
        <v>0</v>
      </c>
      <c r="H61" s="177"/>
      <c r="O61" s="173">
        <v>2</v>
      </c>
      <c r="AA61" s="153">
        <v>7</v>
      </c>
      <c r="AB61" s="153">
        <v>1002</v>
      </c>
      <c r="AC61" s="153">
        <v>5</v>
      </c>
      <c r="AZ61" s="153">
        <v>2</v>
      </c>
      <c r="BA61" s="153">
        <f>IF(AZ61=1,#REF!,0)</f>
        <v>0</v>
      </c>
      <c r="BB61" s="153" t="e">
        <f>IF(AZ61=2,#REF!,0)</f>
        <v>#REF!</v>
      </c>
      <c r="BC61" s="153">
        <f>IF(AZ61=3,#REF!,0)</f>
        <v>0</v>
      </c>
      <c r="BD61" s="153">
        <f>IF(AZ61=4,#REF!,0)</f>
        <v>0</v>
      </c>
      <c r="BE61" s="153">
        <f>IF(AZ61=5,#REF!,0)</f>
        <v>0</v>
      </c>
      <c r="CA61" s="174">
        <v>7</v>
      </c>
      <c r="CB61" s="174">
        <v>1002</v>
      </c>
      <c r="CZ61" s="153">
        <v>0</v>
      </c>
    </row>
    <row r="62" spans="1:57" ht="24.75" customHeight="1">
      <c r="A62" s="199">
        <v>43</v>
      </c>
      <c r="B62" s="200" t="s">
        <v>231</v>
      </c>
      <c r="C62" s="201" t="s">
        <v>241</v>
      </c>
      <c r="D62" s="202" t="s">
        <v>78</v>
      </c>
      <c r="E62" s="203">
        <v>32</v>
      </c>
      <c r="F62" s="175"/>
      <c r="G62" s="176">
        <f t="shared" si="2"/>
        <v>0</v>
      </c>
      <c r="H62" s="177"/>
      <c r="O62" s="173">
        <v>4</v>
      </c>
      <c r="BA62" s="178">
        <f>SUM(BA96:BA99)</f>
        <v>0</v>
      </c>
      <c r="BB62" s="178" t="e">
        <f>SUM(BB96:BB99)</f>
        <v>#REF!</v>
      </c>
      <c r="BC62" s="178">
        <f>SUM(BC96:BC99)</f>
        <v>0</v>
      </c>
      <c r="BD62" s="178">
        <f>SUM(BD96:BD99)</f>
        <v>0</v>
      </c>
      <c r="BE62" s="178">
        <f>SUM(BE96:BE99)</f>
        <v>0</v>
      </c>
    </row>
    <row r="63" spans="1:15" ht="12.75">
      <c r="A63" s="205"/>
      <c r="B63" s="206" t="s">
        <v>76</v>
      </c>
      <c r="C63" s="207" t="str">
        <f>CONCATENATE(B56," ",C56)</f>
        <v>713 Izolace tepelné</v>
      </c>
      <c r="D63" s="208"/>
      <c r="E63" s="209"/>
      <c r="F63" s="179"/>
      <c r="G63" s="180">
        <f>SUM(G57:G62)</f>
        <v>0</v>
      </c>
      <c r="I63" s="172"/>
      <c r="J63" s="185"/>
      <c r="O63" s="173">
        <v>1</v>
      </c>
    </row>
    <row r="64" spans="1:104" ht="12.75">
      <c r="A64" s="194" t="s">
        <v>74</v>
      </c>
      <c r="B64" s="195" t="s">
        <v>138</v>
      </c>
      <c r="C64" s="196" t="s">
        <v>139</v>
      </c>
      <c r="D64" s="197"/>
      <c r="E64" s="198"/>
      <c r="F64" s="170"/>
      <c r="G64" s="171"/>
      <c r="H64" s="181"/>
      <c r="O64" s="173">
        <v>2</v>
      </c>
      <c r="AA64" s="153">
        <v>12</v>
      </c>
      <c r="AB64" s="153">
        <v>0</v>
      </c>
      <c r="AC64" s="153">
        <v>20</v>
      </c>
      <c r="AZ64" s="153">
        <v>1</v>
      </c>
      <c r="BA64" s="153" t="e">
        <f>IF(AZ64=1,#REF!,0)</f>
        <v>#REF!</v>
      </c>
      <c r="BB64" s="153">
        <f>IF(AZ64=2,#REF!,0)</f>
        <v>0</v>
      </c>
      <c r="BC64" s="153">
        <f>IF(AZ64=3,#REF!,0)</f>
        <v>0</v>
      </c>
      <c r="BD64" s="153">
        <f>IF(AZ64=4,#REF!,0)</f>
        <v>0</v>
      </c>
      <c r="BE64" s="153">
        <f>IF(AZ64=5,#REF!,0)</f>
        <v>0</v>
      </c>
      <c r="CA64" s="174">
        <v>12</v>
      </c>
      <c r="CB64" s="174">
        <v>0</v>
      </c>
      <c r="CZ64" s="153">
        <v>0</v>
      </c>
    </row>
    <row r="65" spans="1:104" ht="12.75">
      <c r="A65" s="199">
        <v>44</v>
      </c>
      <c r="B65" s="200" t="s">
        <v>140</v>
      </c>
      <c r="C65" s="201" t="s">
        <v>190</v>
      </c>
      <c r="D65" s="202" t="s">
        <v>141</v>
      </c>
      <c r="E65" s="203">
        <v>1</v>
      </c>
      <c r="F65" s="175"/>
      <c r="G65" s="176">
        <f>E65*F65</f>
        <v>0</v>
      </c>
      <c r="H65" s="177"/>
      <c r="O65" s="173">
        <v>2</v>
      </c>
      <c r="AA65" s="153">
        <v>8</v>
      </c>
      <c r="AB65" s="153">
        <v>0</v>
      </c>
      <c r="AC65" s="153">
        <v>3</v>
      </c>
      <c r="AZ65" s="153">
        <v>1</v>
      </c>
      <c r="BA65" s="153">
        <f>IF(AZ65=1,G41,0)</f>
        <v>0</v>
      </c>
      <c r="BB65" s="153">
        <f>IF(AZ65=2,G41,0)</f>
        <v>0</v>
      </c>
      <c r="BC65" s="153">
        <f>IF(AZ65=3,G41,0)</f>
        <v>0</v>
      </c>
      <c r="BD65" s="153">
        <f>IF(AZ65=4,G41,0)</f>
        <v>0</v>
      </c>
      <c r="BE65" s="153">
        <f>IF(AZ65=5,G41,0)</f>
        <v>0</v>
      </c>
      <c r="CA65" s="174">
        <v>8</v>
      </c>
      <c r="CB65" s="174">
        <v>0</v>
      </c>
      <c r="CZ65" s="153">
        <v>0</v>
      </c>
    </row>
    <row r="66" spans="1:104" ht="12.75">
      <c r="A66" s="199">
        <v>45</v>
      </c>
      <c r="B66" s="200" t="s">
        <v>142</v>
      </c>
      <c r="C66" s="201" t="s">
        <v>143</v>
      </c>
      <c r="D66" s="202" t="s">
        <v>62</v>
      </c>
      <c r="E66" s="203">
        <f>SUM(G65)*0.01</f>
        <v>0</v>
      </c>
      <c r="F66" s="175"/>
      <c r="G66" s="176">
        <f>E66*F66</f>
        <v>0</v>
      </c>
      <c r="H66" s="177"/>
      <c r="O66" s="173">
        <v>2</v>
      </c>
      <c r="AA66" s="153">
        <v>8</v>
      </c>
      <c r="AB66" s="153">
        <v>1</v>
      </c>
      <c r="AC66" s="153">
        <v>3</v>
      </c>
      <c r="AZ66" s="153">
        <v>1</v>
      </c>
      <c r="BA66" s="153">
        <f>IF(AZ66=1,G42,0)</f>
        <v>0</v>
      </c>
      <c r="BB66" s="153">
        <f>IF(AZ66=2,G42,0)</f>
        <v>0</v>
      </c>
      <c r="BC66" s="153">
        <f>IF(AZ66=3,G42,0)</f>
        <v>0</v>
      </c>
      <c r="BD66" s="153">
        <f>IF(AZ66=4,G42,0)</f>
        <v>0</v>
      </c>
      <c r="BE66" s="153">
        <f>IF(AZ66=5,G42,0)</f>
        <v>0</v>
      </c>
      <c r="CA66" s="174">
        <v>8</v>
      </c>
      <c r="CB66" s="174">
        <v>1</v>
      </c>
      <c r="CZ66" s="153">
        <v>0</v>
      </c>
    </row>
    <row r="67" spans="1:104" ht="12.75">
      <c r="A67" s="205"/>
      <c r="B67" s="206" t="s">
        <v>76</v>
      </c>
      <c r="C67" s="207" t="str">
        <f>CONCATENATE(B64," ",C64)</f>
        <v>730 Ústřední vytápění</v>
      </c>
      <c r="D67" s="208"/>
      <c r="E67" s="209"/>
      <c r="F67" s="179"/>
      <c r="G67" s="180">
        <f>SUM(G65:G66)</f>
        <v>0</v>
      </c>
      <c r="H67" s="177"/>
      <c r="I67" s="177"/>
      <c r="O67" s="173">
        <v>2</v>
      </c>
      <c r="AA67" s="153">
        <v>8</v>
      </c>
      <c r="AB67" s="153">
        <v>0</v>
      </c>
      <c r="AC67" s="153">
        <v>3</v>
      </c>
      <c r="AZ67" s="153">
        <v>1</v>
      </c>
      <c r="BA67" s="153">
        <f>IF(AZ67=1,G43,0)</f>
        <v>0</v>
      </c>
      <c r="BB67" s="153">
        <f>IF(AZ67=2,G43,0)</f>
        <v>0</v>
      </c>
      <c r="BC67" s="153">
        <f>IF(AZ67=3,G43,0)</f>
        <v>0</v>
      </c>
      <c r="BD67" s="153">
        <f>IF(AZ67=4,G43,0)</f>
        <v>0</v>
      </c>
      <c r="BE67" s="153">
        <f>IF(AZ67=5,G43,0)</f>
        <v>0</v>
      </c>
      <c r="CA67" s="174">
        <v>8</v>
      </c>
      <c r="CB67" s="174">
        <v>0</v>
      </c>
      <c r="CZ67" s="153">
        <v>0</v>
      </c>
    </row>
    <row r="68" spans="1:80" ht="12.75">
      <c r="A68" s="214" t="s">
        <v>74</v>
      </c>
      <c r="B68" s="215" t="s">
        <v>144</v>
      </c>
      <c r="C68" s="196" t="s">
        <v>145</v>
      </c>
      <c r="D68" s="197"/>
      <c r="E68" s="198"/>
      <c r="F68" s="170"/>
      <c r="G68" s="171"/>
      <c r="H68" s="177"/>
      <c r="O68" s="173"/>
      <c r="CA68" s="174"/>
      <c r="CB68" s="174"/>
    </row>
    <row r="69" spans="1:80" ht="12.75">
      <c r="A69" s="199">
        <v>46</v>
      </c>
      <c r="B69" s="200" t="s">
        <v>146</v>
      </c>
      <c r="C69" s="201" t="s">
        <v>203</v>
      </c>
      <c r="D69" s="202" t="s">
        <v>79</v>
      </c>
      <c r="E69" s="203">
        <v>91</v>
      </c>
      <c r="F69" s="175"/>
      <c r="G69" s="176">
        <f aca="true" t="shared" si="3" ref="G69:G76">E69*F69</f>
        <v>0</v>
      </c>
      <c r="H69" s="177"/>
      <c r="O69" s="173"/>
      <c r="CA69" s="174"/>
      <c r="CB69" s="174"/>
    </row>
    <row r="70" spans="1:80" ht="12.75">
      <c r="A70" s="199">
        <v>47</v>
      </c>
      <c r="B70" s="200" t="s">
        <v>147</v>
      </c>
      <c r="C70" s="201" t="s">
        <v>204</v>
      </c>
      <c r="D70" s="202" t="s">
        <v>79</v>
      </c>
      <c r="E70" s="203">
        <v>29</v>
      </c>
      <c r="F70" s="175"/>
      <c r="G70" s="176">
        <f t="shared" si="3"/>
        <v>0</v>
      </c>
      <c r="H70" s="177"/>
      <c r="O70" s="173"/>
      <c r="CA70" s="174"/>
      <c r="CB70" s="174"/>
    </row>
    <row r="71" spans="1:80" ht="12.75">
      <c r="A71" s="199">
        <v>48</v>
      </c>
      <c r="B71" s="200" t="s">
        <v>207</v>
      </c>
      <c r="C71" s="201" t="s">
        <v>208</v>
      </c>
      <c r="D71" s="202" t="s">
        <v>79</v>
      </c>
      <c r="E71" s="203">
        <v>205</v>
      </c>
      <c r="F71" s="175"/>
      <c r="G71" s="176">
        <f t="shared" si="3"/>
        <v>0</v>
      </c>
      <c r="H71" s="177"/>
      <c r="O71" s="173"/>
      <c r="CA71" s="174"/>
      <c r="CB71" s="174"/>
    </row>
    <row r="72" spans="1:80" ht="12.75">
      <c r="A72" s="199">
        <v>49</v>
      </c>
      <c r="B72" s="200" t="s">
        <v>148</v>
      </c>
      <c r="C72" s="201" t="s">
        <v>149</v>
      </c>
      <c r="D72" s="202" t="s">
        <v>79</v>
      </c>
      <c r="E72" s="203">
        <v>12.9</v>
      </c>
      <c r="F72" s="175"/>
      <c r="G72" s="176">
        <f t="shared" si="3"/>
        <v>0</v>
      </c>
      <c r="H72" s="177"/>
      <c r="O72" s="173"/>
      <c r="CA72" s="174"/>
      <c r="CB72" s="174"/>
    </row>
    <row r="73" spans="1:80" ht="12.75">
      <c r="A73" s="204">
        <v>50</v>
      </c>
      <c r="B73" s="200" t="s">
        <v>255</v>
      </c>
      <c r="C73" s="201" t="s">
        <v>149</v>
      </c>
      <c r="D73" s="202" t="s">
        <v>79</v>
      </c>
      <c r="E73" s="203">
        <v>12.9</v>
      </c>
      <c r="F73" s="175"/>
      <c r="G73" s="176">
        <f>E73*F73</f>
        <v>0</v>
      </c>
      <c r="H73" s="177"/>
      <c r="O73" s="173"/>
      <c r="CA73" s="174"/>
      <c r="CB73" s="174"/>
    </row>
    <row r="74" spans="1:80" ht="12.75">
      <c r="A74" s="199">
        <v>51</v>
      </c>
      <c r="B74" s="200" t="s">
        <v>150</v>
      </c>
      <c r="C74" s="201" t="s">
        <v>237</v>
      </c>
      <c r="D74" s="202" t="s">
        <v>79</v>
      </c>
      <c r="E74" s="203">
        <v>175</v>
      </c>
      <c r="F74" s="175"/>
      <c r="G74" s="176">
        <f t="shared" si="3"/>
        <v>0</v>
      </c>
      <c r="H74" s="177"/>
      <c r="O74" s="173"/>
      <c r="CA74" s="174"/>
      <c r="CB74" s="174"/>
    </row>
    <row r="75" spans="1:80" ht="12.75">
      <c r="A75" s="199">
        <v>52</v>
      </c>
      <c r="B75" s="200" t="s">
        <v>151</v>
      </c>
      <c r="C75" s="201" t="s">
        <v>152</v>
      </c>
      <c r="D75" s="202" t="s">
        <v>79</v>
      </c>
      <c r="E75" s="203">
        <v>171</v>
      </c>
      <c r="F75" s="175"/>
      <c r="G75" s="176">
        <f t="shared" si="3"/>
        <v>0</v>
      </c>
      <c r="H75" s="177"/>
      <c r="O75" s="173"/>
      <c r="CA75" s="174"/>
      <c r="CB75" s="174"/>
    </row>
    <row r="76" spans="1:80" ht="12.75">
      <c r="A76" s="199">
        <v>53</v>
      </c>
      <c r="B76" s="200" t="s">
        <v>153</v>
      </c>
      <c r="C76" s="201" t="s">
        <v>154</v>
      </c>
      <c r="D76" s="202" t="s">
        <v>62</v>
      </c>
      <c r="E76" s="203">
        <f>SUM(G69:G75)*0.01</f>
        <v>0</v>
      </c>
      <c r="F76" s="175"/>
      <c r="G76" s="176">
        <f t="shared" si="3"/>
        <v>0</v>
      </c>
      <c r="H76" s="177"/>
      <c r="O76" s="173"/>
      <c r="CA76" s="174"/>
      <c r="CB76" s="174"/>
    </row>
    <row r="77" spans="1:80" ht="12.75">
      <c r="A77" s="205"/>
      <c r="B77" s="206" t="s">
        <v>76</v>
      </c>
      <c r="C77" s="207" t="str">
        <f>CONCATENATE(B68," ",C68)</f>
        <v>764 Konstrukce klempířské</v>
      </c>
      <c r="D77" s="208"/>
      <c r="E77" s="209"/>
      <c r="F77" s="179"/>
      <c r="G77" s="180">
        <f>SUM(G69:G76)</f>
        <v>0</v>
      </c>
      <c r="H77" s="177"/>
      <c r="O77" s="173"/>
      <c r="CA77" s="174"/>
      <c r="CB77" s="174"/>
    </row>
    <row r="78" spans="1:80" ht="12.75">
      <c r="A78" s="194" t="s">
        <v>74</v>
      </c>
      <c r="B78" s="195" t="s">
        <v>155</v>
      </c>
      <c r="C78" s="196" t="s">
        <v>156</v>
      </c>
      <c r="D78" s="197"/>
      <c r="E78" s="198"/>
      <c r="F78" s="170"/>
      <c r="G78" s="171"/>
      <c r="H78" s="177"/>
      <c r="O78" s="173"/>
      <c r="CA78" s="174"/>
      <c r="CB78" s="174"/>
    </row>
    <row r="79" spans="1:80" ht="12.75">
      <c r="A79" s="199">
        <v>54</v>
      </c>
      <c r="B79" s="200" t="s">
        <v>157</v>
      </c>
      <c r="C79" s="201" t="s">
        <v>158</v>
      </c>
      <c r="D79" s="202" t="s">
        <v>117</v>
      </c>
      <c r="E79" s="203">
        <v>19</v>
      </c>
      <c r="F79" s="175"/>
      <c r="G79" s="176">
        <f aca="true" t="shared" si="4" ref="G79:G91">E79*F79</f>
        <v>0</v>
      </c>
      <c r="H79" s="177"/>
      <c r="O79" s="173"/>
      <c r="CA79" s="174"/>
      <c r="CB79" s="174"/>
    </row>
    <row r="80" spans="1:80" ht="20.25">
      <c r="A80" s="216">
        <v>55</v>
      </c>
      <c r="B80" s="217" t="s">
        <v>159</v>
      </c>
      <c r="C80" s="218" t="s">
        <v>191</v>
      </c>
      <c r="D80" s="219" t="s">
        <v>117</v>
      </c>
      <c r="E80" s="220">
        <v>2</v>
      </c>
      <c r="F80" s="186"/>
      <c r="G80" s="187">
        <f t="shared" si="4"/>
        <v>0</v>
      </c>
      <c r="H80" s="177"/>
      <c r="O80" s="173"/>
      <c r="CA80" s="174"/>
      <c r="CB80" s="174"/>
    </row>
    <row r="81" spans="1:80" ht="20.25">
      <c r="A81" s="199">
        <v>56</v>
      </c>
      <c r="B81" s="217" t="s">
        <v>160</v>
      </c>
      <c r="C81" s="218" t="s">
        <v>192</v>
      </c>
      <c r="D81" s="219" t="s">
        <v>75</v>
      </c>
      <c r="E81" s="220">
        <v>1</v>
      </c>
      <c r="F81" s="186"/>
      <c r="G81" s="187">
        <f t="shared" si="4"/>
        <v>0</v>
      </c>
      <c r="H81" s="177"/>
      <c r="O81" s="173"/>
      <c r="CA81" s="174"/>
      <c r="CB81" s="174"/>
    </row>
    <row r="82" spans="1:80" ht="20.25">
      <c r="A82" s="216">
        <v>57</v>
      </c>
      <c r="B82" s="217" t="s">
        <v>161</v>
      </c>
      <c r="C82" s="218" t="s">
        <v>193</v>
      </c>
      <c r="D82" s="219" t="s">
        <v>75</v>
      </c>
      <c r="E82" s="220">
        <v>1</v>
      </c>
      <c r="F82" s="186"/>
      <c r="G82" s="187">
        <f t="shared" si="4"/>
        <v>0</v>
      </c>
      <c r="H82" s="177"/>
      <c r="O82" s="173"/>
      <c r="CA82" s="174"/>
      <c r="CB82" s="174"/>
    </row>
    <row r="83" spans="1:80" ht="20.25">
      <c r="A83" s="199">
        <v>58</v>
      </c>
      <c r="B83" s="217" t="s">
        <v>162</v>
      </c>
      <c r="C83" s="218" t="s">
        <v>194</v>
      </c>
      <c r="D83" s="219" t="s">
        <v>75</v>
      </c>
      <c r="E83" s="220">
        <v>1</v>
      </c>
      <c r="F83" s="186"/>
      <c r="G83" s="187">
        <f t="shared" si="4"/>
        <v>0</v>
      </c>
      <c r="H83" s="177"/>
      <c r="O83" s="173"/>
      <c r="CA83" s="174"/>
      <c r="CB83" s="174"/>
    </row>
    <row r="84" spans="1:80" ht="20.25">
      <c r="A84" s="216">
        <v>59</v>
      </c>
      <c r="B84" s="217" t="s">
        <v>163</v>
      </c>
      <c r="C84" s="218" t="s">
        <v>195</v>
      </c>
      <c r="D84" s="219" t="s">
        <v>75</v>
      </c>
      <c r="E84" s="220">
        <v>2</v>
      </c>
      <c r="F84" s="186"/>
      <c r="G84" s="187">
        <f t="shared" si="4"/>
        <v>0</v>
      </c>
      <c r="H84" s="177"/>
      <c r="O84" s="173"/>
      <c r="CA84" s="174"/>
      <c r="CB84" s="174"/>
    </row>
    <row r="85" spans="1:80" ht="20.25">
      <c r="A85" s="199">
        <v>60</v>
      </c>
      <c r="B85" s="217" t="s">
        <v>164</v>
      </c>
      <c r="C85" s="218" t="s">
        <v>196</v>
      </c>
      <c r="D85" s="219" t="s">
        <v>75</v>
      </c>
      <c r="E85" s="220">
        <v>1</v>
      </c>
      <c r="F85" s="186"/>
      <c r="G85" s="187">
        <f t="shared" si="4"/>
        <v>0</v>
      </c>
      <c r="H85" s="177"/>
      <c r="O85" s="173"/>
      <c r="CA85" s="174"/>
      <c r="CB85" s="174"/>
    </row>
    <row r="86" spans="1:80" ht="12.75">
      <c r="A86" s="216">
        <v>61</v>
      </c>
      <c r="B86" s="217" t="s">
        <v>165</v>
      </c>
      <c r="C86" s="218" t="s">
        <v>197</v>
      </c>
      <c r="D86" s="219" t="s">
        <v>75</v>
      </c>
      <c r="E86" s="220">
        <v>2</v>
      </c>
      <c r="F86" s="186"/>
      <c r="G86" s="187">
        <f t="shared" si="4"/>
        <v>0</v>
      </c>
      <c r="H86" s="177"/>
      <c r="O86" s="173"/>
      <c r="CA86" s="174"/>
      <c r="CB86" s="174"/>
    </row>
    <row r="87" spans="1:80" ht="20.25">
      <c r="A87" s="199">
        <v>62</v>
      </c>
      <c r="B87" s="217" t="s">
        <v>166</v>
      </c>
      <c r="C87" s="218" t="s">
        <v>256</v>
      </c>
      <c r="D87" s="219" t="s">
        <v>75</v>
      </c>
      <c r="E87" s="220">
        <v>1</v>
      </c>
      <c r="F87" s="186"/>
      <c r="G87" s="187">
        <f t="shared" si="4"/>
        <v>0</v>
      </c>
      <c r="H87" s="177"/>
      <c r="O87" s="173"/>
      <c r="CA87" s="174"/>
      <c r="CB87" s="174"/>
    </row>
    <row r="88" spans="1:80" ht="20.25">
      <c r="A88" s="204">
        <v>63</v>
      </c>
      <c r="B88" s="217" t="s">
        <v>166</v>
      </c>
      <c r="C88" s="218" t="s">
        <v>198</v>
      </c>
      <c r="D88" s="219" t="s">
        <v>75</v>
      </c>
      <c r="E88" s="220">
        <v>4</v>
      </c>
      <c r="F88" s="186"/>
      <c r="G88" s="187">
        <f>E88*F88</f>
        <v>0</v>
      </c>
      <c r="H88" s="177"/>
      <c r="O88" s="173"/>
      <c r="CA88" s="174"/>
      <c r="CB88" s="174"/>
    </row>
    <row r="89" spans="1:80" ht="20.25">
      <c r="A89" s="216">
        <v>64</v>
      </c>
      <c r="B89" s="217" t="s">
        <v>167</v>
      </c>
      <c r="C89" s="218" t="s">
        <v>199</v>
      </c>
      <c r="D89" s="219" t="s">
        <v>75</v>
      </c>
      <c r="E89" s="220">
        <v>1</v>
      </c>
      <c r="F89" s="186"/>
      <c r="G89" s="187">
        <f t="shared" si="4"/>
        <v>0</v>
      </c>
      <c r="H89" s="177"/>
      <c r="O89" s="173"/>
      <c r="CA89" s="174"/>
      <c r="CB89" s="174"/>
    </row>
    <row r="90" spans="1:80" ht="20.25">
      <c r="A90" s="199">
        <v>65</v>
      </c>
      <c r="B90" s="217" t="s">
        <v>168</v>
      </c>
      <c r="C90" s="218" t="s">
        <v>200</v>
      </c>
      <c r="D90" s="219" t="s">
        <v>75</v>
      </c>
      <c r="E90" s="220">
        <v>4</v>
      </c>
      <c r="F90" s="186"/>
      <c r="G90" s="187">
        <f t="shared" si="4"/>
        <v>0</v>
      </c>
      <c r="H90" s="177"/>
      <c r="O90" s="173"/>
      <c r="CA90" s="174"/>
      <c r="CB90" s="174"/>
    </row>
    <row r="91" spans="1:80" ht="12.75">
      <c r="A91" s="216">
        <v>66</v>
      </c>
      <c r="B91" s="200" t="s">
        <v>169</v>
      </c>
      <c r="C91" s="201" t="s">
        <v>170</v>
      </c>
      <c r="D91" s="202" t="s">
        <v>62</v>
      </c>
      <c r="E91" s="203">
        <f>SUM(G79:G90)*0.01</f>
        <v>0</v>
      </c>
      <c r="F91" s="175"/>
      <c r="G91" s="176">
        <f t="shared" si="4"/>
        <v>0</v>
      </c>
      <c r="H91" s="177"/>
      <c r="O91" s="173"/>
      <c r="CA91" s="174"/>
      <c r="CB91" s="174"/>
    </row>
    <row r="92" spans="1:80" ht="12.75">
      <c r="A92" s="221"/>
      <c r="B92" s="206" t="s">
        <v>76</v>
      </c>
      <c r="C92" s="207" t="str">
        <f>CONCATENATE(B78," ",C78)</f>
        <v>769 Otvorové prvky z plastu</v>
      </c>
      <c r="D92" s="208"/>
      <c r="E92" s="209"/>
      <c r="F92" s="179"/>
      <c r="G92" s="180">
        <f>SUM(G79:G91)</f>
        <v>0</v>
      </c>
      <c r="H92" s="177"/>
      <c r="O92" s="173"/>
      <c r="CA92" s="174"/>
      <c r="CB92" s="174"/>
    </row>
    <row r="93" spans="1:104" ht="12.75">
      <c r="A93" s="194" t="s">
        <v>74</v>
      </c>
      <c r="B93" s="195" t="s">
        <v>209</v>
      </c>
      <c r="C93" s="196" t="s">
        <v>210</v>
      </c>
      <c r="D93" s="197"/>
      <c r="E93" s="198"/>
      <c r="F93" s="170"/>
      <c r="G93" s="171"/>
      <c r="H93" s="172"/>
      <c r="O93" s="173">
        <v>2</v>
      </c>
      <c r="AA93" s="153">
        <v>1</v>
      </c>
      <c r="AB93" s="153">
        <v>7</v>
      </c>
      <c r="AC93" s="153">
        <v>7</v>
      </c>
      <c r="AZ93" s="153">
        <v>2</v>
      </c>
      <c r="BA93" s="153">
        <f>IF(AZ93=1,#REF!,0)</f>
        <v>0</v>
      </c>
      <c r="BB93" s="153" t="e">
        <f>IF(AZ93=2,#REF!,0)</f>
        <v>#REF!</v>
      </c>
      <c r="BC93" s="153">
        <f>IF(AZ93=3,#REF!,0)</f>
        <v>0</v>
      </c>
      <c r="BD93" s="153">
        <f>IF(AZ93=4,#REF!,0)</f>
        <v>0</v>
      </c>
      <c r="BE93" s="153">
        <f>IF(AZ93=5,#REF!,0)</f>
        <v>0</v>
      </c>
      <c r="CA93" s="174">
        <v>1</v>
      </c>
      <c r="CB93" s="174">
        <v>7</v>
      </c>
      <c r="CZ93" s="153">
        <v>5E-05</v>
      </c>
    </row>
    <row r="94" spans="1:104" ht="20.25">
      <c r="A94" s="199">
        <v>67</v>
      </c>
      <c r="B94" s="200" t="s">
        <v>211</v>
      </c>
      <c r="C94" s="201" t="s">
        <v>212</v>
      </c>
      <c r="D94" s="202" t="s">
        <v>78</v>
      </c>
      <c r="E94" s="203">
        <v>920</v>
      </c>
      <c r="F94" s="175"/>
      <c r="G94" s="176">
        <f>E94*F94</f>
        <v>0</v>
      </c>
      <c r="O94" s="173">
        <v>2</v>
      </c>
      <c r="AA94" s="153">
        <v>1</v>
      </c>
      <c r="AB94" s="153">
        <v>7</v>
      </c>
      <c r="AC94" s="153">
        <v>7</v>
      </c>
      <c r="AZ94" s="153">
        <v>2</v>
      </c>
      <c r="BA94" s="153">
        <f>IF(AZ94=1,#REF!,0)</f>
        <v>0</v>
      </c>
      <c r="BB94" s="153" t="e">
        <f>IF(AZ94=2,#REF!,0)</f>
        <v>#REF!</v>
      </c>
      <c r="BC94" s="153">
        <f>IF(AZ94=3,#REF!,0)</f>
        <v>0</v>
      </c>
      <c r="BD94" s="153">
        <f>IF(AZ94=4,#REF!,0)</f>
        <v>0</v>
      </c>
      <c r="BE94" s="153">
        <f>IF(AZ94=5,#REF!,0)</f>
        <v>0</v>
      </c>
      <c r="CA94" s="174">
        <v>1</v>
      </c>
      <c r="CB94" s="174">
        <v>7</v>
      </c>
      <c r="CZ94" s="153">
        <v>5E-05</v>
      </c>
    </row>
    <row r="95" spans="1:104" ht="12.75">
      <c r="A95" s="205"/>
      <c r="B95" s="206" t="s">
        <v>76</v>
      </c>
      <c r="C95" s="207" t="str">
        <f>CONCATENATE(B93," ",C93)</f>
        <v>784 Malby</v>
      </c>
      <c r="D95" s="208"/>
      <c r="E95" s="209"/>
      <c r="F95" s="179"/>
      <c r="G95" s="180">
        <f>SUM(G94)</f>
        <v>0</v>
      </c>
      <c r="O95" s="173">
        <v>2</v>
      </c>
      <c r="AA95" s="153">
        <v>1</v>
      </c>
      <c r="AB95" s="153">
        <v>7</v>
      </c>
      <c r="AC95" s="153">
        <v>7</v>
      </c>
      <c r="AZ95" s="153">
        <v>2</v>
      </c>
      <c r="BA95" s="153">
        <f>IF(AZ95=1,#REF!,0)</f>
        <v>0</v>
      </c>
      <c r="BB95" s="153" t="e">
        <f>IF(AZ95=2,#REF!,0)</f>
        <v>#REF!</v>
      </c>
      <c r="BC95" s="153">
        <f>IF(AZ95=3,#REF!,0)</f>
        <v>0</v>
      </c>
      <c r="BD95" s="153">
        <f>IF(AZ95=4,#REF!,0)</f>
        <v>0</v>
      </c>
      <c r="BE95" s="153">
        <f>IF(AZ95=5,#REF!,0)</f>
        <v>0</v>
      </c>
      <c r="CA95" s="174">
        <v>1</v>
      </c>
      <c r="CB95" s="174">
        <v>7</v>
      </c>
      <c r="CZ95" s="153">
        <v>5E-05</v>
      </c>
    </row>
    <row r="96" spans="1:104" ht="12.75">
      <c r="A96" s="194" t="s">
        <v>74</v>
      </c>
      <c r="B96" s="195" t="s">
        <v>171</v>
      </c>
      <c r="C96" s="196" t="s">
        <v>172</v>
      </c>
      <c r="D96" s="212"/>
      <c r="E96" s="213"/>
      <c r="F96" s="183"/>
      <c r="G96" s="184"/>
      <c r="H96" s="172"/>
      <c r="O96" s="173">
        <v>2</v>
      </c>
      <c r="AA96" s="153">
        <v>1</v>
      </c>
      <c r="AB96" s="153">
        <v>7</v>
      </c>
      <c r="AC96" s="153">
        <v>7</v>
      </c>
      <c r="AZ96" s="153">
        <v>2</v>
      </c>
      <c r="BA96" s="153">
        <f>IF(AZ96=1,#REF!,0)</f>
        <v>0</v>
      </c>
      <c r="BB96" s="153" t="e">
        <f>IF(AZ96=2,#REF!,0)</f>
        <v>#REF!</v>
      </c>
      <c r="BC96" s="153">
        <f>IF(AZ96=3,#REF!,0)</f>
        <v>0</v>
      </c>
      <c r="BD96" s="153">
        <f>IF(AZ96=4,#REF!,0)</f>
        <v>0</v>
      </c>
      <c r="BE96" s="153">
        <f>IF(AZ96=5,#REF!,0)</f>
        <v>0</v>
      </c>
      <c r="CA96" s="174">
        <v>1</v>
      </c>
      <c r="CB96" s="174">
        <v>7</v>
      </c>
      <c r="CZ96" s="153">
        <v>5E-05</v>
      </c>
    </row>
    <row r="97" spans="1:104" ht="12.75">
      <c r="A97" s="199">
        <v>68</v>
      </c>
      <c r="B97" s="200" t="s">
        <v>173</v>
      </c>
      <c r="C97" s="201" t="s">
        <v>201</v>
      </c>
      <c r="D97" s="202" t="s">
        <v>174</v>
      </c>
      <c r="E97" s="203">
        <v>1</v>
      </c>
      <c r="F97" s="175"/>
      <c r="G97" s="176">
        <f>E97*F97</f>
        <v>0</v>
      </c>
      <c r="H97" s="177"/>
      <c r="O97" s="173">
        <v>2</v>
      </c>
      <c r="AA97" s="153">
        <v>1</v>
      </c>
      <c r="AB97" s="153">
        <v>7</v>
      </c>
      <c r="AC97" s="153">
        <v>7</v>
      </c>
      <c r="AZ97" s="153">
        <v>2</v>
      </c>
      <c r="BA97" s="153">
        <f>IF(AZ97=1,#REF!,0)</f>
        <v>0</v>
      </c>
      <c r="BB97" s="153" t="e">
        <f>IF(AZ97=2,#REF!,0)</f>
        <v>#REF!</v>
      </c>
      <c r="BC97" s="153">
        <f>IF(AZ97=3,#REF!,0)</f>
        <v>0</v>
      </c>
      <c r="BD97" s="153">
        <f>IF(AZ97=4,#REF!,0)</f>
        <v>0</v>
      </c>
      <c r="BE97" s="153">
        <f>IF(AZ97=5,#REF!,0)</f>
        <v>0</v>
      </c>
      <c r="CA97" s="174">
        <v>1</v>
      </c>
      <c r="CB97" s="174">
        <v>7</v>
      </c>
      <c r="CZ97" s="153">
        <v>5E-05</v>
      </c>
    </row>
    <row r="98" spans="1:80" ht="12.75">
      <c r="A98" s="222">
        <v>69</v>
      </c>
      <c r="B98" s="223" t="s">
        <v>242</v>
      </c>
      <c r="C98" s="224" t="s">
        <v>243</v>
      </c>
      <c r="D98" s="225" t="s">
        <v>174</v>
      </c>
      <c r="E98" s="226">
        <v>1</v>
      </c>
      <c r="F98" s="188"/>
      <c r="G98" s="176">
        <f>E98*F98</f>
        <v>0</v>
      </c>
      <c r="H98" s="182"/>
      <c r="O98" s="173"/>
      <c r="CA98" s="174"/>
      <c r="CB98" s="174"/>
    </row>
    <row r="99" spans="1:104" ht="12.75">
      <c r="A99" s="205"/>
      <c r="B99" s="206" t="s">
        <v>76</v>
      </c>
      <c r="C99" s="207" t="str">
        <f>CONCATENATE(B96," ",C96)</f>
        <v>M21 Elektromontáže</v>
      </c>
      <c r="D99" s="208"/>
      <c r="E99" s="209"/>
      <c r="F99" s="179"/>
      <c r="G99" s="180">
        <f>SUM(G97:G98)</f>
        <v>0</v>
      </c>
      <c r="H99" s="177"/>
      <c r="J99" s="185">
        <f>G99+G95+G92+G77+G67+G63+G55+G51+G48+G29+G22+G17</f>
        <v>0</v>
      </c>
      <c r="O99" s="173">
        <v>2</v>
      </c>
      <c r="AA99" s="153">
        <v>1</v>
      </c>
      <c r="AB99" s="153">
        <v>0</v>
      </c>
      <c r="AC99" s="153">
        <v>0</v>
      </c>
      <c r="AZ99" s="153">
        <v>2</v>
      </c>
      <c r="BA99" s="153">
        <f>IF(AZ99=1,#REF!,0)</f>
        <v>0</v>
      </c>
      <c r="BB99" s="153" t="e">
        <f>IF(AZ99=2,#REF!,0)</f>
        <v>#REF!</v>
      </c>
      <c r="BC99" s="153">
        <f>IF(AZ99=3,#REF!,0)</f>
        <v>0</v>
      </c>
      <c r="BD99" s="153">
        <f>IF(AZ99=4,#REF!,0)</f>
        <v>0</v>
      </c>
      <c r="BE99" s="153">
        <f>IF(AZ99=5,#REF!,0)</f>
        <v>0</v>
      </c>
      <c r="CA99" s="174">
        <v>1</v>
      </c>
      <c r="CB99" s="174">
        <v>0</v>
      </c>
      <c r="CZ99" s="153">
        <v>5E-05</v>
      </c>
    </row>
    <row r="100" spans="15:104" ht="12.75">
      <c r="O100" s="173">
        <v>2</v>
      </c>
      <c r="AA100" s="153">
        <v>1</v>
      </c>
      <c r="AB100" s="153">
        <v>7</v>
      </c>
      <c r="AC100" s="153">
        <v>7</v>
      </c>
      <c r="AZ100" s="153">
        <v>2</v>
      </c>
      <c r="BA100" s="153">
        <f>IF(AZ100=1,G79,0)</f>
        <v>0</v>
      </c>
      <c r="BB100" s="153">
        <f>IF(AZ100=2,G79,0)</f>
        <v>0</v>
      </c>
      <c r="BC100" s="153">
        <f>IF(AZ100=3,G79,0)</f>
        <v>0</v>
      </c>
      <c r="BD100" s="153">
        <f>IF(AZ100=4,G79,0)</f>
        <v>0</v>
      </c>
      <c r="BE100" s="153">
        <f>IF(AZ100=5,G79,0)</f>
        <v>0</v>
      </c>
      <c r="CA100" s="174">
        <v>1</v>
      </c>
      <c r="CB100" s="174">
        <v>7</v>
      </c>
      <c r="CZ100" s="153">
        <v>0.00026</v>
      </c>
    </row>
    <row r="101" spans="15:104" ht="12.75">
      <c r="O101" s="173">
        <v>2</v>
      </c>
      <c r="AA101" s="153">
        <v>1</v>
      </c>
      <c r="AB101" s="153">
        <v>7</v>
      </c>
      <c r="AC101" s="153">
        <v>7</v>
      </c>
      <c r="AZ101" s="153">
        <v>2</v>
      </c>
      <c r="BA101" s="153">
        <f>IF(AZ101=1,#REF!,0)</f>
        <v>0</v>
      </c>
      <c r="BB101" s="153" t="e">
        <f>IF(AZ101=2,#REF!,0)</f>
        <v>#REF!</v>
      </c>
      <c r="BC101" s="153">
        <f>IF(AZ101=3,#REF!,0)</f>
        <v>0</v>
      </c>
      <c r="BD101" s="153">
        <f>IF(AZ101=4,#REF!,0)</f>
        <v>0</v>
      </c>
      <c r="BE101" s="153">
        <f>IF(AZ101=5,#REF!,0)</f>
        <v>0</v>
      </c>
      <c r="CA101" s="174">
        <v>1</v>
      </c>
      <c r="CB101" s="174">
        <v>7</v>
      </c>
      <c r="CZ101" s="153">
        <v>0.00026</v>
      </c>
    </row>
    <row r="102" spans="15:104" ht="12.75">
      <c r="O102" s="173">
        <v>2</v>
      </c>
      <c r="AA102" s="153">
        <v>12</v>
      </c>
      <c r="AB102" s="153">
        <v>0</v>
      </c>
      <c r="AC102" s="153">
        <v>74</v>
      </c>
      <c r="AZ102" s="153">
        <v>2</v>
      </c>
      <c r="BA102" s="153">
        <f aca="true" t="shared" si="5" ref="BA102:BA109">IF(AZ102=1,G80,0)</f>
        <v>0</v>
      </c>
      <c r="BB102" s="153">
        <f aca="true" t="shared" si="6" ref="BB102:BB109">IF(AZ102=2,G80,0)</f>
        <v>0</v>
      </c>
      <c r="BC102" s="153">
        <f aca="true" t="shared" si="7" ref="BC102:BC109">IF(AZ102=3,G80,0)</f>
        <v>0</v>
      </c>
      <c r="BD102" s="153">
        <f aca="true" t="shared" si="8" ref="BD102:BD109">IF(AZ102=4,G80,0)</f>
        <v>0</v>
      </c>
      <c r="BE102" s="153">
        <f aca="true" t="shared" si="9" ref="BE102:BE109">IF(AZ102=5,G80,0)</f>
        <v>0</v>
      </c>
      <c r="CA102" s="174">
        <v>12</v>
      </c>
      <c r="CB102" s="174">
        <v>0</v>
      </c>
      <c r="CZ102" s="153">
        <v>0.049</v>
      </c>
    </row>
    <row r="103" spans="15:104" ht="12.75">
      <c r="O103" s="173">
        <v>2</v>
      </c>
      <c r="AA103" s="153">
        <v>12</v>
      </c>
      <c r="AB103" s="153">
        <v>0</v>
      </c>
      <c r="AC103" s="153">
        <v>86</v>
      </c>
      <c r="AZ103" s="153">
        <v>2</v>
      </c>
      <c r="BA103" s="153">
        <f t="shared" si="5"/>
        <v>0</v>
      </c>
      <c r="BB103" s="153">
        <f t="shared" si="6"/>
        <v>0</v>
      </c>
      <c r="BC103" s="153">
        <f t="shared" si="7"/>
        <v>0</v>
      </c>
      <c r="BD103" s="153">
        <f t="shared" si="8"/>
        <v>0</v>
      </c>
      <c r="BE103" s="153">
        <f t="shared" si="9"/>
        <v>0</v>
      </c>
      <c r="CA103" s="174">
        <v>12</v>
      </c>
      <c r="CB103" s="174">
        <v>0</v>
      </c>
      <c r="CZ103" s="153">
        <v>0</v>
      </c>
    </row>
    <row r="104" spans="15:104" ht="12.75">
      <c r="O104" s="173">
        <v>2</v>
      </c>
      <c r="AA104" s="153">
        <v>12</v>
      </c>
      <c r="AB104" s="153">
        <v>0</v>
      </c>
      <c r="AC104" s="153">
        <v>87</v>
      </c>
      <c r="AZ104" s="153">
        <v>2</v>
      </c>
      <c r="BA104" s="153">
        <f t="shared" si="5"/>
        <v>0</v>
      </c>
      <c r="BB104" s="153">
        <f t="shared" si="6"/>
        <v>0</v>
      </c>
      <c r="BC104" s="153">
        <f t="shared" si="7"/>
        <v>0</v>
      </c>
      <c r="BD104" s="153">
        <f t="shared" si="8"/>
        <v>0</v>
      </c>
      <c r="BE104" s="153">
        <f t="shared" si="9"/>
        <v>0</v>
      </c>
      <c r="CA104" s="174">
        <v>12</v>
      </c>
      <c r="CB104" s="174">
        <v>0</v>
      </c>
      <c r="CZ104" s="153">
        <v>0</v>
      </c>
    </row>
    <row r="105" spans="15:104" ht="12.75">
      <c r="O105" s="173">
        <v>2</v>
      </c>
      <c r="AA105" s="153">
        <v>12</v>
      </c>
      <c r="AB105" s="153">
        <v>0</v>
      </c>
      <c r="AC105" s="153">
        <v>88</v>
      </c>
      <c r="AZ105" s="153">
        <v>2</v>
      </c>
      <c r="BA105" s="153">
        <f t="shared" si="5"/>
        <v>0</v>
      </c>
      <c r="BB105" s="153">
        <f t="shared" si="6"/>
        <v>0</v>
      </c>
      <c r="BC105" s="153">
        <f t="shared" si="7"/>
        <v>0</v>
      </c>
      <c r="BD105" s="153">
        <f t="shared" si="8"/>
        <v>0</v>
      </c>
      <c r="BE105" s="153">
        <f t="shared" si="9"/>
        <v>0</v>
      </c>
      <c r="CA105" s="174">
        <v>12</v>
      </c>
      <c r="CB105" s="174">
        <v>0</v>
      </c>
      <c r="CZ105" s="153">
        <v>0</v>
      </c>
    </row>
    <row r="106" spans="15:104" ht="12.75">
      <c r="O106" s="173">
        <v>2</v>
      </c>
      <c r="AA106" s="153">
        <v>12</v>
      </c>
      <c r="AB106" s="153">
        <v>0</v>
      </c>
      <c r="AC106" s="153">
        <v>89</v>
      </c>
      <c r="AZ106" s="153">
        <v>2</v>
      </c>
      <c r="BA106" s="153">
        <f t="shared" si="5"/>
        <v>0</v>
      </c>
      <c r="BB106" s="153">
        <f t="shared" si="6"/>
        <v>0</v>
      </c>
      <c r="BC106" s="153">
        <f t="shared" si="7"/>
        <v>0</v>
      </c>
      <c r="BD106" s="153">
        <f t="shared" si="8"/>
        <v>0</v>
      </c>
      <c r="BE106" s="153">
        <f t="shared" si="9"/>
        <v>0</v>
      </c>
      <c r="CA106" s="174">
        <v>12</v>
      </c>
      <c r="CB106" s="174">
        <v>0</v>
      </c>
      <c r="CZ106" s="153">
        <v>0</v>
      </c>
    </row>
    <row r="107" spans="15:104" ht="12.75">
      <c r="O107" s="173">
        <v>2</v>
      </c>
      <c r="AA107" s="153">
        <v>12</v>
      </c>
      <c r="AB107" s="153">
        <v>0</v>
      </c>
      <c r="AC107" s="153">
        <v>90</v>
      </c>
      <c r="AZ107" s="153">
        <v>2</v>
      </c>
      <c r="BA107" s="153">
        <f t="shared" si="5"/>
        <v>0</v>
      </c>
      <c r="BB107" s="153">
        <f t="shared" si="6"/>
        <v>0</v>
      </c>
      <c r="BC107" s="153">
        <f t="shared" si="7"/>
        <v>0</v>
      </c>
      <c r="BD107" s="153">
        <f t="shared" si="8"/>
        <v>0</v>
      </c>
      <c r="BE107" s="153">
        <f t="shared" si="9"/>
        <v>0</v>
      </c>
      <c r="CA107" s="174">
        <v>12</v>
      </c>
      <c r="CB107" s="174">
        <v>0</v>
      </c>
      <c r="CZ107" s="153">
        <v>0</v>
      </c>
    </row>
    <row r="108" spans="15:104" ht="12.75">
      <c r="O108" s="173">
        <v>2</v>
      </c>
      <c r="AA108" s="153">
        <v>12</v>
      </c>
      <c r="AB108" s="153">
        <v>0</v>
      </c>
      <c r="AC108" s="153">
        <v>91</v>
      </c>
      <c r="AZ108" s="153">
        <v>2</v>
      </c>
      <c r="BA108" s="153">
        <f t="shared" si="5"/>
        <v>0</v>
      </c>
      <c r="BB108" s="153">
        <f t="shared" si="6"/>
        <v>0</v>
      </c>
      <c r="BC108" s="153">
        <f t="shared" si="7"/>
        <v>0</v>
      </c>
      <c r="BD108" s="153">
        <f t="shared" si="8"/>
        <v>0</v>
      </c>
      <c r="BE108" s="153">
        <f t="shared" si="9"/>
        <v>0</v>
      </c>
      <c r="CA108" s="174">
        <v>12</v>
      </c>
      <c r="CB108" s="174">
        <v>0</v>
      </c>
      <c r="CZ108" s="153">
        <v>0</v>
      </c>
    </row>
    <row r="109" spans="15:104" ht="12.75">
      <c r="O109" s="173">
        <v>2</v>
      </c>
      <c r="AA109" s="153">
        <v>12</v>
      </c>
      <c r="AB109" s="153">
        <v>0</v>
      </c>
      <c r="AC109" s="153">
        <v>92</v>
      </c>
      <c r="AZ109" s="153">
        <v>2</v>
      </c>
      <c r="BA109" s="153">
        <f t="shared" si="5"/>
        <v>0</v>
      </c>
      <c r="BB109" s="153">
        <f t="shared" si="6"/>
        <v>0</v>
      </c>
      <c r="BC109" s="153">
        <f t="shared" si="7"/>
        <v>0</v>
      </c>
      <c r="BD109" s="153">
        <f t="shared" si="8"/>
        <v>0</v>
      </c>
      <c r="BE109" s="153">
        <f t="shared" si="9"/>
        <v>0</v>
      </c>
      <c r="CA109" s="174">
        <v>12</v>
      </c>
      <c r="CB109" s="174">
        <v>0</v>
      </c>
      <c r="CZ109" s="153">
        <v>0</v>
      </c>
    </row>
    <row r="110" spans="15:104" ht="12.75">
      <c r="O110" s="173">
        <v>2</v>
      </c>
      <c r="AA110" s="153">
        <v>12</v>
      </c>
      <c r="AB110" s="153">
        <v>0</v>
      </c>
      <c r="AC110" s="153">
        <v>93</v>
      </c>
      <c r="AZ110" s="153">
        <v>2</v>
      </c>
      <c r="BA110" s="153">
        <f>IF(AZ110=1,G89,0)</f>
        <v>0</v>
      </c>
      <c r="BB110" s="153">
        <f>IF(AZ110=2,G89,0)</f>
        <v>0</v>
      </c>
      <c r="BC110" s="153">
        <f>IF(AZ110=3,G89,0)</f>
        <v>0</v>
      </c>
      <c r="BD110" s="153">
        <f>IF(AZ110=4,G89,0)</f>
        <v>0</v>
      </c>
      <c r="BE110" s="153">
        <f>IF(AZ110=5,G89,0)</f>
        <v>0</v>
      </c>
      <c r="CA110" s="174">
        <v>12</v>
      </c>
      <c r="CB110" s="174">
        <v>0</v>
      </c>
      <c r="CZ110" s="153">
        <v>0</v>
      </c>
    </row>
    <row r="111" spans="15:104" ht="12.75">
      <c r="O111" s="173">
        <v>2</v>
      </c>
      <c r="AA111" s="153">
        <v>12</v>
      </c>
      <c r="AB111" s="153">
        <v>0</v>
      </c>
      <c r="AC111" s="153">
        <v>95</v>
      </c>
      <c r="AZ111" s="153">
        <v>2</v>
      </c>
      <c r="BA111" s="153">
        <f>IF(AZ111=1,#REF!,0)</f>
        <v>0</v>
      </c>
      <c r="BB111" s="153" t="e">
        <f>IF(AZ111=2,#REF!,0)</f>
        <v>#REF!</v>
      </c>
      <c r="BC111" s="153">
        <f>IF(AZ111=3,#REF!,0)</f>
        <v>0</v>
      </c>
      <c r="BD111" s="153">
        <f>IF(AZ111=4,#REF!,0)</f>
        <v>0</v>
      </c>
      <c r="BE111" s="153">
        <f>IF(AZ111=5,#REF!,0)</f>
        <v>0</v>
      </c>
      <c r="CA111" s="174">
        <v>12</v>
      </c>
      <c r="CB111" s="174">
        <v>0</v>
      </c>
      <c r="CZ111" s="153">
        <v>0</v>
      </c>
    </row>
    <row r="112" spans="15:104" ht="12.75">
      <c r="O112" s="173">
        <v>2</v>
      </c>
      <c r="AA112" s="153">
        <v>12</v>
      </c>
      <c r="AB112" s="153">
        <v>0</v>
      </c>
      <c r="AC112" s="153">
        <v>96</v>
      </c>
      <c r="AZ112" s="153">
        <v>2</v>
      </c>
      <c r="BA112" s="153">
        <f>IF(AZ112=1,#REF!,0)</f>
        <v>0</v>
      </c>
      <c r="BB112" s="153" t="e">
        <f>IF(AZ112=2,#REF!,0)</f>
        <v>#REF!</v>
      </c>
      <c r="BC112" s="153">
        <f>IF(AZ112=3,#REF!,0)</f>
        <v>0</v>
      </c>
      <c r="BD112" s="153">
        <f>IF(AZ112=4,#REF!,0)</f>
        <v>0</v>
      </c>
      <c r="BE112" s="153">
        <f>IF(AZ112=5,#REF!,0)</f>
        <v>0</v>
      </c>
      <c r="CA112" s="174">
        <v>12</v>
      </c>
      <c r="CB112" s="174">
        <v>0</v>
      </c>
      <c r="CZ112" s="153">
        <v>0</v>
      </c>
    </row>
    <row r="113" spans="15:104" ht="12.75">
      <c r="O113" s="173">
        <v>2</v>
      </c>
      <c r="AA113" s="153">
        <v>12</v>
      </c>
      <c r="AB113" s="153">
        <v>0</v>
      </c>
      <c r="AC113" s="153">
        <v>97</v>
      </c>
      <c r="AZ113" s="153">
        <v>2</v>
      </c>
      <c r="BA113" s="153">
        <f>IF(AZ113=1,#REF!,0)</f>
        <v>0</v>
      </c>
      <c r="BB113" s="153" t="e">
        <f>IF(AZ113=2,#REF!,0)</f>
        <v>#REF!</v>
      </c>
      <c r="BC113" s="153">
        <f>IF(AZ113=3,#REF!,0)</f>
        <v>0</v>
      </c>
      <c r="BD113" s="153">
        <f>IF(AZ113=4,#REF!,0)</f>
        <v>0</v>
      </c>
      <c r="BE113" s="153">
        <f>IF(AZ113=5,#REF!,0)</f>
        <v>0</v>
      </c>
      <c r="CA113" s="174">
        <v>12</v>
      </c>
      <c r="CB113" s="174">
        <v>0</v>
      </c>
      <c r="CZ113" s="153">
        <v>0</v>
      </c>
    </row>
    <row r="114" spans="15:104" ht="12.75">
      <c r="O114" s="173">
        <v>2</v>
      </c>
      <c r="AA114" s="153">
        <v>12</v>
      </c>
      <c r="AB114" s="153">
        <v>0</v>
      </c>
      <c r="AC114" s="153">
        <v>98</v>
      </c>
      <c r="AZ114" s="153">
        <v>2</v>
      </c>
      <c r="BA114" s="153">
        <f>IF(AZ114=1,#REF!,0)</f>
        <v>0</v>
      </c>
      <c r="BB114" s="153" t="e">
        <f>IF(AZ114=2,#REF!,0)</f>
        <v>#REF!</v>
      </c>
      <c r="BC114" s="153">
        <f>IF(AZ114=3,#REF!,0)</f>
        <v>0</v>
      </c>
      <c r="BD114" s="153">
        <f>IF(AZ114=4,#REF!,0)</f>
        <v>0</v>
      </c>
      <c r="BE114" s="153">
        <f>IF(AZ114=5,#REF!,0)</f>
        <v>0</v>
      </c>
      <c r="CA114" s="174">
        <v>12</v>
      </c>
      <c r="CB114" s="174">
        <v>0</v>
      </c>
      <c r="CZ114" s="153">
        <v>0</v>
      </c>
    </row>
    <row r="115" spans="15:104" ht="12.75">
      <c r="O115" s="173">
        <v>2</v>
      </c>
      <c r="AA115" s="153">
        <v>12</v>
      </c>
      <c r="AB115" s="153">
        <v>0</v>
      </c>
      <c r="AC115" s="153">
        <v>99</v>
      </c>
      <c r="AZ115" s="153">
        <v>2</v>
      </c>
      <c r="BA115" s="153">
        <f>IF(AZ115=1,#REF!,0)</f>
        <v>0</v>
      </c>
      <c r="BB115" s="153" t="e">
        <f>IF(AZ115=2,#REF!,0)</f>
        <v>#REF!</v>
      </c>
      <c r="BC115" s="153">
        <f>IF(AZ115=3,#REF!,0)</f>
        <v>0</v>
      </c>
      <c r="BD115" s="153">
        <f>IF(AZ115=4,#REF!,0)</f>
        <v>0</v>
      </c>
      <c r="BE115" s="153">
        <f>IF(AZ115=5,#REF!,0)</f>
        <v>0</v>
      </c>
      <c r="CA115" s="174">
        <v>12</v>
      </c>
      <c r="CB115" s="174">
        <v>0</v>
      </c>
      <c r="CZ115" s="153">
        <v>0</v>
      </c>
    </row>
    <row r="116" spans="15:104" ht="12.75">
      <c r="O116" s="173">
        <v>2</v>
      </c>
      <c r="AA116" s="153">
        <v>12</v>
      </c>
      <c r="AB116" s="153">
        <v>0</v>
      </c>
      <c r="AC116" s="153">
        <v>100</v>
      </c>
      <c r="AZ116" s="153">
        <v>2</v>
      </c>
      <c r="BA116" s="153">
        <f>IF(AZ116=1,#REF!,0)</f>
        <v>0</v>
      </c>
      <c r="BB116" s="153" t="e">
        <f>IF(AZ116=2,#REF!,0)</f>
        <v>#REF!</v>
      </c>
      <c r="BC116" s="153">
        <f>IF(AZ116=3,#REF!,0)</f>
        <v>0</v>
      </c>
      <c r="BD116" s="153">
        <f>IF(AZ116=4,#REF!,0)</f>
        <v>0</v>
      </c>
      <c r="BE116" s="153">
        <f>IF(AZ116=5,#REF!,0)</f>
        <v>0</v>
      </c>
      <c r="CA116" s="174">
        <v>12</v>
      </c>
      <c r="CB116" s="174">
        <v>0</v>
      </c>
      <c r="CZ116" s="153">
        <v>0</v>
      </c>
    </row>
    <row r="117" spans="9:15" ht="12.75">
      <c r="I117" s="172"/>
      <c r="O117" s="173">
        <v>1</v>
      </c>
    </row>
    <row r="118" spans="15:104" ht="12.75">
      <c r="O118" s="173">
        <v>2</v>
      </c>
      <c r="AA118" s="153">
        <v>1</v>
      </c>
      <c r="AB118" s="153">
        <v>7</v>
      </c>
      <c r="AC118" s="153">
        <v>7</v>
      </c>
      <c r="AZ118" s="153">
        <v>2</v>
      </c>
      <c r="BA118" s="153">
        <f>IF(AZ118=1,#REF!,0)</f>
        <v>0</v>
      </c>
      <c r="BB118" s="153" t="e">
        <f>IF(AZ118=2,#REF!,0)</f>
        <v>#REF!</v>
      </c>
      <c r="BC118" s="153">
        <f>IF(AZ118=3,#REF!,0)</f>
        <v>0</v>
      </c>
      <c r="BD118" s="153">
        <f>IF(AZ118=4,#REF!,0)</f>
        <v>0</v>
      </c>
      <c r="BE118" s="153">
        <f>IF(AZ118=5,#REF!,0)</f>
        <v>0</v>
      </c>
      <c r="CA118" s="174">
        <v>1</v>
      </c>
      <c r="CB118" s="174">
        <v>7</v>
      </c>
      <c r="CZ118" s="153">
        <v>0.00027</v>
      </c>
    </row>
    <row r="119" spans="15:104" ht="12.75">
      <c r="O119" s="173">
        <v>2</v>
      </c>
      <c r="AA119" s="153">
        <v>1</v>
      </c>
      <c r="AB119" s="153">
        <v>7</v>
      </c>
      <c r="AC119" s="153">
        <v>7</v>
      </c>
      <c r="AZ119" s="153">
        <v>2</v>
      </c>
      <c r="BA119" s="153">
        <f>IF(AZ119=1,G94,0)</f>
        <v>0</v>
      </c>
      <c r="BB119" s="153">
        <f>IF(AZ119=2,G94,0)</f>
        <v>0</v>
      </c>
      <c r="BC119" s="153">
        <f>IF(AZ119=3,G94,0)</f>
        <v>0</v>
      </c>
      <c r="BD119" s="153">
        <f>IF(AZ119=4,G94,0)</f>
        <v>0</v>
      </c>
      <c r="BE119" s="153">
        <f>IF(AZ119=5,G94,0)</f>
        <v>0</v>
      </c>
      <c r="CA119" s="174">
        <v>1</v>
      </c>
      <c r="CB119" s="174">
        <v>7</v>
      </c>
      <c r="CZ119" s="153">
        <v>0.00036</v>
      </c>
    </row>
    <row r="120" spans="13:15" ht="12.75">
      <c r="M120" s="190" t="s">
        <v>213</v>
      </c>
      <c r="O120" s="173"/>
    </row>
    <row r="121" spans="13:15" ht="12.75">
      <c r="M121" s="190" t="s">
        <v>214</v>
      </c>
      <c r="O121" s="173"/>
    </row>
    <row r="122" spans="9:15" ht="12.75">
      <c r="I122" s="177"/>
      <c r="M122" s="190" t="s">
        <v>215</v>
      </c>
      <c r="O122" s="173"/>
    </row>
    <row r="123" spans="15:57" ht="12.75">
      <c r="O123" s="173">
        <v>4</v>
      </c>
      <c r="BA123" s="178">
        <f>SUM(BA117:BA122)</f>
        <v>0</v>
      </c>
      <c r="BB123" s="178" t="e">
        <f>SUM(BB117:BB122)</f>
        <v>#REF!</v>
      </c>
      <c r="BC123" s="178">
        <f>SUM(BC117:BC122)</f>
        <v>0</v>
      </c>
      <c r="BD123" s="178">
        <f>SUM(BD117:BD122)</f>
        <v>0</v>
      </c>
      <c r="BE123" s="178">
        <f>SUM(BE117:BE122)</f>
        <v>0</v>
      </c>
    </row>
    <row r="124" spans="15:104" ht="12.75">
      <c r="O124" s="173">
        <v>2</v>
      </c>
      <c r="AA124" s="153">
        <v>12</v>
      </c>
      <c r="AB124" s="153">
        <v>0</v>
      </c>
      <c r="AC124" s="153">
        <v>108</v>
      </c>
      <c r="AZ124" s="153">
        <v>2</v>
      </c>
      <c r="BA124" s="153">
        <f>IF(AZ124=1,#REF!,0)</f>
        <v>0</v>
      </c>
      <c r="BB124" s="153" t="e">
        <f>IF(AZ124=2,#REF!,0)</f>
        <v>#REF!</v>
      </c>
      <c r="BC124" s="153">
        <f>IF(AZ124=3,#REF!,0)</f>
        <v>0</v>
      </c>
      <c r="BD124" s="153">
        <f>IF(AZ124=4,#REF!,0)</f>
        <v>0</v>
      </c>
      <c r="BE124" s="153">
        <f>IF(AZ124=5,#REF!,0)</f>
        <v>0</v>
      </c>
      <c r="CA124" s="174">
        <v>12</v>
      </c>
      <c r="CB124" s="174">
        <v>0</v>
      </c>
      <c r="CZ124" s="153">
        <v>0</v>
      </c>
    </row>
    <row r="125" spans="15:104" ht="12.75" customHeight="1">
      <c r="O125" s="173">
        <v>2</v>
      </c>
      <c r="AA125" s="153">
        <v>12</v>
      </c>
      <c r="AB125" s="153">
        <v>0</v>
      </c>
      <c r="AC125" s="153">
        <v>109</v>
      </c>
      <c r="AZ125" s="153">
        <v>2</v>
      </c>
      <c r="BA125" s="153">
        <f>IF(AZ125=1,#REF!,0)</f>
        <v>0</v>
      </c>
      <c r="BB125" s="153" t="e">
        <f>IF(AZ125=2,#REF!,0)</f>
        <v>#REF!</v>
      </c>
      <c r="BC125" s="153">
        <f>IF(AZ125=3,#REF!,0)</f>
        <v>0</v>
      </c>
      <c r="BD125" s="153">
        <f>IF(AZ125=4,#REF!,0)</f>
        <v>0</v>
      </c>
      <c r="BE125" s="153">
        <f>IF(AZ125=5,#REF!,0)</f>
        <v>0</v>
      </c>
      <c r="CA125" s="174">
        <v>12</v>
      </c>
      <c r="CB125" s="174">
        <v>0</v>
      </c>
      <c r="CZ125" s="153">
        <v>0</v>
      </c>
    </row>
    <row r="126" spans="15:104" ht="23.25" customHeight="1">
      <c r="O126" s="173">
        <v>2</v>
      </c>
      <c r="AA126" s="153">
        <v>12</v>
      </c>
      <c r="AB126" s="153">
        <v>0</v>
      </c>
      <c r="AC126" s="153">
        <v>110</v>
      </c>
      <c r="AZ126" s="153">
        <v>2</v>
      </c>
      <c r="BA126" s="153">
        <f>IF(AZ126=1,#REF!,0)</f>
        <v>0</v>
      </c>
      <c r="BB126" s="153" t="e">
        <f>IF(AZ126=2,#REF!,0)</f>
        <v>#REF!</v>
      </c>
      <c r="BC126" s="153">
        <f>IF(AZ126=3,#REF!,0)</f>
        <v>0</v>
      </c>
      <c r="BD126" s="153">
        <f>IF(AZ126=4,#REF!,0)</f>
        <v>0</v>
      </c>
      <c r="BE126" s="153">
        <f>IF(AZ126=5,#REF!,0)</f>
        <v>0</v>
      </c>
      <c r="CA126" s="174">
        <v>12</v>
      </c>
      <c r="CB126" s="174">
        <v>0</v>
      </c>
      <c r="CZ126" s="153">
        <v>0</v>
      </c>
    </row>
    <row r="127" spans="15:104" ht="27.75" customHeight="1">
      <c r="O127" s="173">
        <v>2</v>
      </c>
      <c r="AA127" s="153">
        <v>12</v>
      </c>
      <c r="AB127" s="153">
        <v>0</v>
      </c>
      <c r="AC127" s="153">
        <v>111</v>
      </c>
      <c r="AZ127" s="153">
        <v>2</v>
      </c>
      <c r="BA127" s="153">
        <f>IF(AZ127=1,#REF!,0)</f>
        <v>0</v>
      </c>
      <c r="BB127" s="153" t="e">
        <f>IF(AZ127=2,#REF!,0)</f>
        <v>#REF!</v>
      </c>
      <c r="BC127" s="153">
        <f>IF(AZ127=3,#REF!,0)</f>
        <v>0</v>
      </c>
      <c r="BD127" s="153">
        <f>IF(AZ127=4,#REF!,0)</f>
        <v>0</v>
      </c>
      <c r="BE127" s="153">
        <f>IF(AZ127=5,#REF!,0)</f>
        <v>0</v>
      </c>
      <c r="CA127" s="174">
        <v>12</v>
      </c>
      <c r="CB127" s="174">
        <v>0</v>
      </c>
      <c r="CZ127" s="153">
        <v>0</v>
      </c>
    </row>
    <row r="128" spans="15:104" ht="12.75">
      <c r="O128" s="173">
        <v>2</v>
      </c>
      <c r="AA128" s="153">
        <v>12</v>
      </c>
      <c r="AB128" s="153">
        <v>0</v>
      </c>
      <c r="AC128" s="153">
        <v>113</v>
      </c>
      <c r="AZ128" s="153">
        <v>2</v>
      </c>
      <c r="BA128" s="153">
        <f>IF(AZ128=1,#REF!,0)</f>
        <v>0</v>
      </c>
      <c r="BB128" s="153" t="e">
        <f>IF(AZ128=2,#REF!,0)</f>
        <v>#REF!</v>
      </c>
      <c r="BC128" s="153">
        <f>IF(AZ128=3,#REF!,0)</f>
        <v>0</v>
      </c>
      <c r="BD128" s="153">
        <f>IF(AZ128=4,#REF!,0)</f>
        <v>0</v>
      </c>
      <c r="BE128" s="153">
        <f>IF(AZ128=5,#REF!,0)</f>
        <v>0</v>
      </c>
      <c r="CA128" s="174">
        <v>12</v>
      </c>
      <c r="CB128" s="174">
        <v>0</v>
      </c>
      <c r="CZ128" s="153">
        <v>0</v>
      </c>
    </row>
    <row r="129" spans="15:104" ht="12.75">
      <c r="O129" s="173">
        <v>2</v>
      </c>
      <c r="AA129" s="153">
        <v>7</v>
      </c>
      <c r="AB129" s="153">
        <v>1002</v>
      </c>
      <c r="AC129" s="153">
        <v>5</v>
      </c>
      <c r="AZ129" s="153">
        <v>2</v>
      </c>
      <c r="BA129" s="153">
        <f>IF(AZ129=1,G91,0)</f>
        <v>0</v>
      </c>
      <c r="BB129" s="153">
        <f>IF(AZ129=2,G91,0)</f>
        <v>0</v>
      </c>
      <c r="BC129" s="153">
        <f>IF(AZ129=3,G91,0)</f>
        <v>0</v>
      </c>
      <c r="BD129" s="153">
        <f>IF(AZ129=4,G91,0)</f>
        <v>0</v>
      </c>
      <c r="BE129" s="153">
        <f>IF(AZ129=5,G91,0)</f>
        <v>0</v>
      </c>
      <c r="CA129" s="174">
        <v>7</v>
      </c>
      <c r="CB129" s="174">
        <v>1002</v>
      </c>
      <c r="CZ129" s="153">
        <v>0</v>
      </c>
    </row>
    <row r="130" spans="9:57" ht="12.75">
      <c r="I130" s="177"/>
      <c r="O130" s="173">
        <v>4</v>
      </c>
      <c r="BA130" s="178" t="e">
        <f>SUM(BA63:BA129)</f>
        <v>#REF!</v>
      </c>
      <c r="BB130" s="178" t="e">
        <f>SUM(BB63:BB129)</f>
        <v>#REF!</v>
      </c>
      <c r="BC130" s="178">
        <f>SUM(BC63:BC129)</f>
        <v>0</v>
      </c>
      <c r="BD130" s="178">
        <f>SUM(BD63:BD129)</f>
        <v>0</v>
      </c>
      <c r="BE130" s="178">
        <f>SUM(BE63:BE129)</f>
        <v>0</v>
      </c>
    </row>
    <row r="131" spans="15:104" ht="12.75" customHeight="1">
      <c r="O131" s="173">
        <v>2</v>
      </c>
      <c r="AA131" s="153">
        <v>12</v>
      </c>
      <c r="AB131" s="153">
        <v>0</v>
      </c>
      <c r="AC131" s="153">
        <v>80</v>
      </c>
      <c r="AZ131" s="153">
        <v>4</v>
      </c>
      <c r="BA131" s="153">
        <f>IF(AZ131=1,G97,0)</f>
        <v>0</v>
      </c>
      <c r="BB131" s="153">
        <f>IF(AZ131=2,G97,0)</f>
        <v>0</v>
      </c>
      <c r="BC131" s="153">
        <f>IF(AZ131=3,G97,0)</f>
        <v>0</v>
      </c>
      <c r="BD131" s="153">
        <f>IF(AZ131=4,G97,0)</f>
        <v>0</v>
      </c>
      <c r="BE131" s="153">
        <f>IF(AZ131=5,G97,0)</f>
        <v>0</v>
      </c>
      <c r="CA131" s="174">
        <v>12</v>
      </c>
      <c r="CB131" s="174">
        <v>0</v>
      </c>
      <c r="CZ131" s="153">
        <v>0</v>
      </c>
    </row>
    <row r="132" spans="15:104" ht="12.75">
      <c r="O132" s="173">
        <v>2</v>
      </c>
      <c r="AA132" s="153">
        <v>12</v>
      </c>
      <c r="AB132" s="153">
        <v>0</v>
      </c>
      <c r="AC132" s="153">
        <v>81</v>
      </c>
      <c r="AZ132" s="153">
        <v>4</v>
      </c>
      <c r="BA132" s="153">
        <f>IF(AZ132=1,#REF!,0)</f>
        <v>0</v>
      </c>
      <c r="BB132" s="153">
        <f>IF(AZ132=2,#REF!,0)</f>
        <v>0</v>
      </c>
      <c r="BC132" s="153">
        <f>IF(AZ132=3,#REF!,0)</f>
        <v>0</v>
      </c>
      <c r="BD132" s="153" t="e">
        <f>IF(AZ132=4,#REF!,0)</f>
        <v>#REF!</v>
      </c>
      <c r="BE132" s="153">
        <f>IF(AZ132=5,#REF!,0)</f>
        <v>0</v>
      </c>
      <c r="CA132" s="174">
        <v>12</v>
      </c>
      <c r="CB132" s="174">
        <v>0</v>
      </c>
      <c r="CZ132" s="153">
        <v>0</v>
      </c>
    </row>
    <row r="133" spans="15:57" ht="12.75">
      <c r="O133" s="173">
        <v>4</v>
      </c>
      <c r="BA133" s="178">
        <f>SUM(BA131:BA132)</f>
        <v>0</v>
      </c>
      <c r="BB133" s="178">
        <f>SUM(BB131:BB132)</f>
        <v>0</v>
      </c>
      <c r="BC133" s="178">
        <f>SUM(BC131:BC132)</f>
        <v>0</v>
      </c>
      <c r="BD133" s="178" t="e">
        <f>SUM(BD131:BD132)</f>
        <v>#REF!</v>
      </c>
      <c r="BE133" s="178">
        <f>SUM(BE131:BE132)</f>
        <v>0</v>
      </c>
    </row>
    <row r="134" ht="12.75" customHeight="1"/>
    <row r="145" ht="12.75" customHeight="1"/>
  </sheetData>
  <sheetProtection password="B1F5" sheet="1" selectLockedCell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Notas</dc:creator>
  <cp:keywords/>
  <dc:description/>
  <cp:lastModifiedBy>Lenka Vonkova</cp:lastModifiedBy>
  <cp:lastPrinted>2018-10-23T16:30:20Z</cp:lastPrinted>
  <dcterms:created xsi:type="dcterms:W3CDTF">2017-10-06T12:56:13Z</dcterms:created>
  <dcterms:modified xsi:type="dcterms:W3CDTF">2018-11-19T12:36:41Z</dcterms:modified>
  <cp:category/>
  <cp:version/>
  <cp:contentType/>
  <cp:contentStatus/>
</cp:coreProperties>
</file>