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2" yWindow="600" windowWidth="22716" windowHeight="10788" activeTab="0"/>
  </bookViews>
  <sheets>
    <sheet name="Rekapitulace stavby" sheetId="1" r:id="rId1"/>
    <sheet name="9-2018 - Červený Mlýn-střed" sheetId="2" r:id="rId2"/>
  </sheets>
  <definedNames>
    <definedName name="_xlnm.Print_Area" localSheetId="1">'9-2018 - Červený Mlýn-střed'!$C$4:$Q$70,'9-2018 - Červený Mlýn-střed'!$C$76:$Q$103,'9-2018 - Červený Mlýn-střed'!$C$109:$Q$219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'9-2018 - Červený Mlýn-střed'!$118:$118</definedName>
  </definedNames>
  <calcPr calcId="145621"/>
</workbook>
</file>

<file path=xl/sharedStrings.xml><?xml version="1.0" encoding="utf-8"?>
<sst xmlns="http://schemas.openxmlformats.org/spreadsheetml/2006/main" count="1236" uniqueCount="270">
  <si>
    <t>2012</t>
  </si>
  <si>
    <t>List obsahuje:</t>
  </si>
  <si>
    <t>1) Souhrnný list stavby</t>
  </si>
  <si>
    <t>2) Rekapitulace objektů</t>
  </si>
  <si>
    <t>2.0</t>
  </si>
  <si>
    <t/>
  </si>
  <si>
    <t>False</t>
  </si>
  <si>
    <t>True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</si>
  <si>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</si>
  <si>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</si>
  <si>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</si>
  <si>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</si>
  <si>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</si>
  <si>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</si>
  <si>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</si>
  <si>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</si>
  <si>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</si>
  <si>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9/2018</t>
  </si>
  <si>
    <t>Stavba:</t>
  </si>
  <si>
    <t>Červený Mlýn-střed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</si>
  <si>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</si>
  <si>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</si>
  <si>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</si>
  <si>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</si>
  <si>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</si>
  <si>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</si>
  <si>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</si>
  <si>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</si>
  <si>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</si>
  <si>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</si>
  <si>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</si>
  <si>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</si>
  <si>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</si>
  <si>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</si>
  <si>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</si>
  <si>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</si>
  <si>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</si>
  <si>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</si>
  <si>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</si>
  <si>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</si>
  <si>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</si>
  <si>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</si>
  <si>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</si>
  <si>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</si>
  <si>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</si>
  <si>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</si>
  <si>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</si>
  <si>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</si>
  <si>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</si>
  <si>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</si>
  <si>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</si>
  <si>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</si>
  <si>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</si>
  <si>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</si>
  <si>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</si>
  <si>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</si>
  <si>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</si>
  <si>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</si>
  <si>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</si>
  <si>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</si>
  <si>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</si>
  <si>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</si>
  <si>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</si>
  <si>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</si>
  <si>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</si>
  <si>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</si>
  <si>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</si>
  <si>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</si>
  <si>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</si>
  <si>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</si>
  <si>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</si>
  <si>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</si>
  <si>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</si>
  <si>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</si>
  <si>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</si>
  <si>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</si>
  <si>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</si>
  <si>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{de20bbe5-b2bb-4b4a-ac86-7df1ba1ac7d4}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</si>
  <si>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</si>
  <si>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</si>
  <si>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</si>
  <si>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</si>
  <si>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</si>
  <si>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</si>
  <si>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</si>
  <si>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</si>
  <si>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</si>
  <si>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</si>
  <si>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</si>
  <si>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</si>
  <si>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</si>
  <si>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</si>
  <si>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</si>
  <si>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</si>
  <si>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</si>
  <si>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</si>
  <si>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</si>
  <si>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Materiál [CZK]</t>
  </si>
  <si>
    <t>Montáž [CZK]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</si>
  <si>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</si>
  <si>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</si>
  <si>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</si>
  <si>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</si>
  <si>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</si>
  <si>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</si>
  <si>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</si>
  <si>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</si>
  <si>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</si>
  <si>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</si>
  <si>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  46-M - Sadovnické úpravy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</si>
  <si>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</si>
  <si>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</si>
  <si>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</si>
  <si>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</si>
  <si>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2) Ostatní náklady</t>
  </si>
  <si>
    <t>ROZPOČET</t>
  </si>
  <si>
    <t>PČ</t>
  </si>
  <si>
    <t>Typ</t>
  </si>
  <si>
    <t>Popis</t>
  </si>
  <si>
    <t>MJ</t>
  </si>
  <si>
    <t>Množství</t>
  </si>
  <si>
    <t>J. materiál [CZK]</t>
  </si>
  <si>
    <t>J. montáž [CZK]</t>
  </si>
  <si>
    <t>Poznámka</t>
  </si>
  <si>
    <t>J.cena [CZK]</t>
  </si>
  <si>
    <t>Materiál celkem [CZK]</t>
  </si>
  <si>
    <t>Montáž celkem [CZK]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</si>
  <si>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</si>
  <si>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</si>
  <si>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</si>
  <si>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</si>
  <si>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</si>
  <si>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</si>
  <si>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</si>
  <si>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</si>
  <si>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111301111</t>
  </si>
  <si>
    <t>Sejmutí drnu tl do 100 mm s přemístěním do 50 m nebo naložením na dopravní prostředek</t>
  </si>
  <si>
    <t>m2</t>
  </si>
  <si>
    <t>4</t>
  </si>
  <si>
    <t>797656176</t>
  </si>
  <si>
    <t>P7</t>
  </si>
  <si>
    <t>VV</t>
  </si>
  <si>
    <t>50</t>
  </si>
  <si>
    <t>P2</t>
  </si>
  <si>
    <t>20</t>
  </si>
  <si>
    <t>Součet</t>
  </si>
  <si>
    <t>122101101</t>
  </si>
  <si>
    <t>Odkopávky a prokopávky nezapažené v hornině tř. 1 a 2 objem do 100 m3</t>
  </si>
  <si>
    <t>m3</t>
  </si>
  <si>
    <t>1105925662</t>
  </si>
  <si>
    <t>30</t>
  </si>
  <si>
    <t>3</t>
  </si>
  <si>
    <t>162701105</t>
  </si>
  <si>
    <t>Vodorovné přemístění do 10000 m výkopku/sypaniny z horniny tř. 1 až 4</t>
  </si>
  <si>
    <t>1048985422</t>
  </si>
  <si>
    <t>7,5</t>
  </si>
  <si>
    <t>162701109</t>
  </si>
  <si>
    <t>Příplatek k vodorovnému přemístění výkopku/sypaniny z horniny tř. 1 až 4 ZKD 1000 m přes 10000 m</t>
  </si>
  <si>
    <t>543791427</t>
  </si>
  <si>
    <t>7,5*10</t>
  </si>
  <si>
    <t>3*10</t>
  </si>
  <si>
    <t>5</t>
  </si>
  <si>
    <t>215901101</t>
  </si>
  <si>
    <t>Zhutnění podloží z hornin soudržných do 92% PS nebo nesoudržných sypkých I(d) do 0,8</t>
  </si>
  <si>
    <t>1302787714</t>
  </si>
  <si>
    <t>6</t>
  </si>
  <si>
    <t>564811112</t>
  </si>
  <si>
    <t>Podklad ze štěrkodrtě ŠD tl 60 mm</t>
  </si>
  <si>
    <t>2051709293</t>
  </si>
  <si>
    <t>7</t>
  </si>
  <si>
    <t>564851111</t>
  </si>
  <si>
    <t>Podklad ze štěrkodrtě ŠD tl 150 mm</t>
  </si>
  <si>
    <t>-1992921371</t>
  </si>
  <si>
    <t>8</t>
  </si>
  <si>
    <t>564931111</t>
  </si>
  <si>
    <t>Povrch kamenivo drcené (mlat) 40mm</t>
  </si>
  <si>
    <t>576582713</t>
  </si>
  <si>
    <t>9</t>
  </si>
  <si>
    <t>916231213</t>
  </si>
  <si>
    <t>Osazení chodníkového obrubníku betonového stojatého s boční opěrou do lože z betonu prostého</t>
  </si>
  <si>
    <t>m</t>
  </si>
  <si>
    <t>-424884066</t>
  </si>
  <si>
    <t>25</t>
  </si>
  <si>
    <t>10</t>
  </si>
  <si>
    <t>M</t>
  </si>
  <si>
    <t>59217002</t>
  </si>
  <si>
    <t>obrubník betonový zahradní  šedý 100 x 5 x 20 cm</t>
  </si>
  <si>
    <t>-1513798685</t>
  </si>
  <si>
    <t>11</t>
  </si>
  <si>
    <t>997223855</t>
  </si>
  <si>
    <t>Poplatek za uložení na skládce (skládkovné) zeminy a kameniva kód odpadu 170 504</t>
  </si>
  <si>
    <t>t</t>
  </si>
  <si>
    <t>-1600945078</t>
  </si>
  <si>
    <t>Drn</t>
  </si>
  <si>
    <t>17</t>
  </si>
  <si>
    <t>12</t>
  </si>
  <si>
    <t>998231311</t>
  </si>
  <si>
    <t>Přesun hmot pro sadovnické a krajinářské úpravy vodorovně do 5000 m</t>
  </si>
  <si>
    <t>-940479605</t>
  </si>
  <si>
    <t>Kamenivo</t>
  </si>
  <si>
    <t>40</t>
  </si>
  <si>
    <t>Výkopek</t>
  </si>
  <si>
    <t>11,5</t>
  </si>
  <si>
    <t>26</t>
  </si>
  <si>
    <t>171203111</t>
  </si>
  <si>
    <t>Uložení a hrubé rozhrnutí výkopku bez zhutnění v rovině a ve svahu do 1:5</t>
  </si>
  <si>
    <t>2004547037</t>
  </si>
  <si>
    <t>28</t>
  </si>
  <si>
    <t>184102113</t>
  </si>
  <si>
    <t>Výsadba dřeviny s balem D do 0,4 m do jamky se zalitím v rovině a svahu do 1:5</t>
  </si>
  <si>
    <t>kus</t>
  </si>
  <si>
    <t>-1484226657</t>
  </si>
  <si>
    <t>29</t>
  </si>
  <si>
    <t>22255578</t>
  </si>
  <si>
    <t>Ligustrum vulgare ´Atrovirens´</t>
  </si>
  <si>
    <t>ks</t>
  </si>
  <si>
    <t>859096574</t>
  </si>
  <si>
    <t>16</t>
  </si>
  <si>
    <t>184102118</t>
  </si>
  <si>
    <t>Výsadba dřeviny s balem D do 1,2 m do jamky se zalitím v rovině a svahu do 1:5</t>
  </si>
  <si>
    <t>1293806215</t>
  </si>
  <si>
    <t>184215311</t>
  </si>
  <si>
    <t>Ukotvení dřeviny textilnímy popruhy a ocelovými lanky do zeminy tř. 1 až 4 obvodu kmene do 250 mm</t>
  </si>
  <si>
    <t>1444751172</t>
  </si>
  <si>
    <t>18</t>
  </si>
  <si>
    <t>2255555</t>
  </si>
  <si>
    <t xml:space="preserve">Acer platanoides 14/16 </t>
  </si>
  <si>
    <t>-1507103615</t>
  </si>
  <si>
    <t>19</t>
  </si>
  <si>
    <t>60591253</t>
  </si>
  <si>
    <t>kůl vyvazovací dřevěný impregnovaný D 8cm dl 2m</t>
  </si>
  <si>
    <t>-1704901172</t>
  </si>
  <si>
    <t>2200036</t>
  </si>
  <si>
    <t xml:space="preserve">Popruh ke kotvení stromů </t>
  </si>
  <si>
    <t>176614699</t>
  </si>
  <si>
    <t>10321102</t>
  </si>
  <si>
    <t>zahradní substrát pro výsadbu VL</t>
  </si>
  <si>
    <t>1684316678</t>
  </si>
  <si>
    <t>22</t>
  </si>
  <si>
    <t>184911421</t>
  </si>
  <si>
    <t>Mulčování rostlin kůrou tl. do 0,1 m v rovině a svahu do 1:5</t>
  </si>
  <si>
    <t>-809599054</t>
  </si>
  <si>
    <t>23</t>
  </si>
  <si>
    <t>10391100</t>
  </si>
  <si>
    <t>kůra mulčovací VL</t>
  </si>
  <si>
    <t>-1304525985</t>
  </si>
  <si>
    <t>24</t>
  </si>
  <si>
    <t>185802114</t>
  </si>
  <si>
    <t>Hnojení půdy umělým hnojivem k jednotlivým rostlinám v rovině a svahu do 1:5</t>
  </si>
  <si>
    <t>853445362</t>
  </si>
  <si>
    <t>525</t>
  </si>
  <si>
    <t>Silvamix forte</t>
  </si>
  <si>
    <t>kg</t>
  </si>
  <si>
    <t>-1101058045</t>
  </si>
  <si>
    <t>27</t>
  </si>
  <si>
    <t>185804312</t>
  </si>
  <si>
    <t>Zalití rostlin vodou plocha přes 20 m2</t>
  </si>
  <si>
    <t>1857433301</t>
  </si>
  <si>
    <t>13</t>
  </si>
  <si>
    <t>030001000</t>
  </si>
  <si>
    <t>Zařízení staveniště</t>
  </si>
  <si>
    <t>1024</t>
  </si>
  <si>
    <t>1705977146</t>
  </si>
  <si>
    <t>14</t>
  </si>
  <si>
    <t>060001000</t>
  </si>
  <si>
    <t>Územní vlivy</t>
  </si>
  <si>
    <t>2083397326</t>
  </si>
  <si>
    <t>070001000</t>
  </si>
  <si>
    <t>Provozní vlivy</t>
  </si>
  <si>
    <t>15928770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</si>
</sst>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b/>
      <sz val="12"/>
      <color rgb="FF969696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3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4" fontId="31" fillId="0" borderId="16" xfId="0" applyNumberFormat="1" applyFont="1" applyBorder="1" applyAlignment="1">
      <alignment vertical="center"/>
    </xf>
    <xf numFmtId="166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34" fillId="0" borderId="11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166" fontId="34" fillId="0" borderId="12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67" fontId="36" fillId="0" borderId="24" xfId="0" applyNumberFormat="1" applyFont="1" applyBorder="1" applyAlignment="1" applyProtection="1">
      <alignment vertical="center"/>
      <protection locked="0"/>
    </xf>
    <xf numFmtId="4" fontId="36" fillId="0" borderId="24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0" xfId="0" applyNumberFormat="1" applyFont="1" applyBorder="1" applyAlignment="1">
      <alignment vertical="center"/>
    </xf>
    <xf numFmtId="4" fontId="26" fillId="4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4" borderId="25" xfId="0" applyFont="1" applyFill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8" fillId="0" borderId="22" xfId="0" applyNumberFormat="1" applyFont="1" applyBorder="1" applyAlignment="1">
      <alignment/>
    </xf>
    <xf numFmtId="4" fontId="8" fillId="0" borderId="22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15" fillId="2" borderId="0" xfId="20" applyFont="1" applyFill="1" applyAlignment="1" applyProtection="1">
      <alignment horizontal="center" vertical="center"/>
      <protection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67" activePane="bottomLeft" state="frozen"/>
      <selection pane="bottomLeft" activeCell="L78" sqref="L78:AO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8" width="25.83203125" style="0" hidden="1" customWidth="1"/>
    <col min="49" max="49" width="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1" max="89" width="9.33203125" style="0" hidden="1" customWidth="1"/>
  </cols>
  <sheetData>
    <row r="1" spans="1:73" ht="21.3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7</v>
      </c>
    </row>
    <row r="2" spans="3:72" ht="36.9" customHeight="1">
      <c r="C2" s="202" t="s">
        <v>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R2" s="195" t="s">
        <v>9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S2" s="21" t="s">
        <v>10</v>
      </c>
      <c r="BT2" s="21" t="s">
        <v>11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10</v>
      </c>
      <c r="BT3" s="21" t="s">
        <v>12</v>
      </c>
    </row>
    <row r="4" spans="2:71" ht="36.9" customHeight="1">
      <c r="B4" s="25"/>
      <c r="C4" s="191" t="s">
        <v>13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26"/>
      <c r="AS4" s="20" t="s">
        <v>14</v>
      </c>
      <c r="BS4" s="21" t="s">
        <v>15</v>
      </c>
    </row>
    <row r="5" spans="2:71" ht="14.4" customHeight="1">
      <c r="B5" s="25"/>
      <c r="C5" s="27"/>
      <c r="D5" s="28" t="s">
        <v>16</v>
      </c>
      <c r="E5" s="27"/>
      <c r="F5" s="27"/>
      <c r="G5" s="27"/>
      <c r="H5" s="27"/>
      <c r="I5" s="27"/>
      <c r="J5" s="27"/>
      <c r="K5" s="204" t="s">
        <v>17</v>
      </c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27"/>
      <c r="AQ5" s="26"/>
      <c r="BS5" s="21" t="s">
        <v>10</v>
      </c>
    </row>
    <row r="6" spans="2:71" ht="36.9" customHeight="1">
      <c r="B6" s="25"/>
      <c r="C6" s="27"/>
      <c r="D6" s="30" t="s">
        <v>18</v>
      </c>
      <c r="E6" s="27"/>
      <c r="F6" s="27"/>
      <c r="G6" s="27"/>
      <c r="H6" s="27"/>
      <c r="I6" s="27"/>
      <c r="J6" s="27"/>
      <c r="K6" s="205" t="s">
        <v>19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27"/>
      <c r="AQ6" s="26"/>
      <c r="BS6" s="21" t="s">
        <v>10</v>
      </c>
    </row>
    <row r="7" spans="2:71" ht="14.4" customHeight="1">
      <c r="B7" s="25"/>
      <c r="C7" s="27"/>
      <c r="D7" s="31" t="s">
        <v>20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21</v>
      </c>
      <c r="AL7" s="27"/>
      <c r="AM7" s="27"/>
      <c r="AN7" s="29" t="s">
        <v>5</v>
      </c>
      <c r="AO7" s="27"/>
      <c r="AP7" s="27"/>
      <c r="AQ7" s="26"/>
      <c r="BS7" s="21" t="s">
        <v>10</v>
      </c>
    </row>
    <row r="8" spans="2:71" ht="14.4" customHeight="1">
      <c r="B8" s="25"/>
      <c r="C8" s="27"/>
      <c r="D8" s="31" t="s">
        <v>22</v>
      </c>
      <c r="E8" s="27"/>
      <c r="F8" s="27"/>
      <c r="G8" s="27"/>
      <c r="H8" s="27"/>
      <c r="I8" s="27"/>
      <c r="J8" s="27"/>
      <c r="K8" s="29" t="s">
        <v>23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24</v>
      </c>
      <c r="AL8" s="27"/>
      <c r="AM8" s="27"/>
      <c r="AN8" s="29"/>
      <c r="AO8" s="27"/>
      <c r="AP8" s="27"/>
      <c r="AQ8" s="26"/>
      <c r="BS8" s="21" t="s">
        <v>10</v>
      </c>
    </row>
    <row r="9" spans="2:71" ht="14.4" customHeight="1">
      <c r="B9" s="25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6"/>
      <c r="BS9" s="21" t="s">
        <v>10</v>
      </c>
    </row>
    <row r="10" spans="2:71" ht="14.4" customHeight="1">
      <c r="B10" s="25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6"/>
      <c r="BS10" s="21" t="s">
        <v>10</v>
      </c>
    </row>
    <row r="11" spans="2:71" ht="18.45" customHeight="1">
      <c r="B11" s="25"/>
      <c r="C11" s="27"/>
      <c r="D11" s="27"/>
      <c r="E11" s="29" t="s">
        <v>23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27</v>
      </c>
      <c r="AL11" s="27"/>
      <c r="AM11" s="27"/>
      <c r="AN11" s="29" t="s">
        <v>5</v>
      </c>
      <c r="AO11" s="27"/>
      <c r="AP11" s="27"/>
      <c r="AQ11" s="26"/>
      <c r="BS11" s="21" t="s">
        <v>10</v>
      </c>
    </row>
    <row r="12" spans="2:71" ht="6.9" customHeight="1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6"/>
      <c r="BS12" s="21" t="s">
        <v>10</v>
      </c>
    </row>
    <row r="13" spans="2:71" ht="14.4" customHeight="1">
      <c r="B13" s="25"/>
      <c r="C13" s="27"/>
      <c r="D13" s="31" t="s">
        <v>28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6"/>
      <c r="BS13" s="21" t="s">
        <v>10</v>
      </c>
    </row>
    <row r="14" spans="2:71" ht="13.2">
      <c r="B14" s="25"/>
      <c r="C14" s="27"/>
      <c r="D14" s="27"/>
      <c r="E14" s="29" t="s">
        <v>23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27</v>
      </c>
      <c r="AL14" s="27"/>
      <c r="AM14" s="27"/>
      <c r="AN14" s="29" t="s">
        <v>5</v>
      </c>
      <c r="AO14" s="27"/>
      <c r="AP14" s="27"/>
      <c r="AQ14" s="26"/>
      <c r="BS14" s="21" t="s">
        <v>10</v>
      </c>
    </row>
    <row r="15" spans="2:71" ht="6.9" customHeight="1">
      <c r="B15" s="2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6"/>
      <c r="BS15" s="21" t="s">
        <v>6</v>
      </c>
    </row>
    <row r="16" spans="2:71" ht="14.4" customHeight="1">
      <c r="B16" s="25"/>
      <c r="C16" s="27"/>
      <c r="D16" s="31" t="s">
        <v>29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6"/>
      <c r="BS16" s="21" t="s">
        <v>6</v>
      </c>
    </row>
    <row r="17" spans="2:71" ht="18.45" customHeight="1">
      <c r="B17" s="25"/>
      <c r="C17" s="27"/>
      <c r="D17" s="27"/>
      <c r="E17" s="29" t="s">
        <v>23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27</v>
      </c>
      <c r="AL17" s="27"/>
      <c r="AM17" s="27"/>
      <c r="AN17" s="29" t="s">
        <v>5</v>
      </c>
      <c r="AO17" s="27"/>
      <c r="AP17" s="27"/>
      <c r="AQ17" s="26"/>
      <c r="BS17" s="21" t="s">
        <v>7</v>
      </c>
    </row>
    <row r="18" spans="2:71" ht="6.9" customHeight="1">
      <c r="B18" s="25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6"/>
      <c r="BS18" s="21" t="s">
        <v>10</v>
      </c>
    </row>
    <row r="19" spans="2:71" ht="14.4" customHeight="1">
      <c r="B19" s="25"/>
      <c r="C19" s="27"/>
      <c r="D19" s="31" t="s">
        <v>30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6"/>
      <c r="BS19" s="21" t="s">
        <v>10</v>
      </c>
    </row>
    <row r="20" spans="2:43" ht="18.45" customHeight="1">
      <c r="B20" s="25"/>
      <c r="C20" s="27"/>
      <c r="D20" s="27"/>
      <c r="E20" s="29" t="s">
        <v>23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27</v>
      </c>
      <c r="AL20" s="27"/>
      <c r="AM20" s="27"/>
      <c r="AN20" s="29" t="s">
        <v>5</v>
      </c>
      <c r="AO20" s="27"/>
      <c r="AP20" s="27"/>
      <c r="AQ20" s="26"/>
    </row>
    <row r="21" spans="2:43" ht="6.9" customHeight="1"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6"/>
    </row>
    <row r="22" spans="2:43" ht="13.2">
      <c r="B22" s="25"/>
      <c r="C22" s="27"/>
      <c r="D22" s="31" t="s">
        <v>31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6"/>
    </row>
    <row r="23" spans="2:43" ht="16.5" customHeight="1">
      <c r="B23" s="25"/>
      <c r="C23" s="27"/>
      <c r="D23" s="27"/>
      <c r="E23" s="197" t="s">
        <v>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7"/>
      <c r="AP23" s="27"/>
      <c r="AQ23" s="26"/>
    </row>
    <row r="24" spans="2:43" ht="6.9" customHeight="1">
      <c r="B24" s="2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6"/>
    </row>
    <row r="25" spans="2:43" ht="6.9" customHeight="1">
      <c r="B25" s="25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6"/>
    </row>
    <row r="26" spans="2:43" ht="14.4" customHeight="1">
      <c r="B26" s="25"/>
      <c r="C26" s="27"/>
      <c r="D26" s="33" t="s">
        <v>32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98">
        <f>ROUND(AG87,2)</f>
        <v>0</v>
      </c>
      <c r="AL26" s="199"/>
      <c r="AM26" s="199"/>
      <c r="AN26" s="199"/>
      <c r="AO26" s="199"/>
      <c r="AP26" s="27"/>
      <c r="AQ26" s="26"/>
    </row>
    <row r="27" spans="2:43" ht="13.2">
      <c r="B27" s="25"/>
      <c r="C27" s="27"/>
      <c r="D27" s="27"/>
      <c r="E27" s="31" t="s">
        <v>33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0">
        <f>AS87</f>
        <v>0</v>
      </c>
      <c r="AL27" s="200"/>
      <c r="AM27" s="200"/>
      <c r="AN27" s="200"/>
      <c r="AO27" s="200"/>
      <c r="AP27" s="27"/>
      <c r="AQ27" s="26"/>
    </row>
    <row r="28" spans="2:43" s="1" customFormat="1" ht="13.2">
      <c r="B28" s="34"/>
      <c r="C28" s="35"/>
      <c r="D28" s="35"/>
      <c r="E28" s="31" t="s">
        <v>34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200">
        <f>ROUND(AT87,2)</f>
        <v>0</v>
      </c>
      <c r="AL28" s="200"/>
      <c r="AM28" s="200"/>
      <c r="AN28" s="200"/>
      <c r="AO28" s="200"/>
      <c r="AP28" s="35"/>
      <c r="AQ28" s="36"/>
    </row>
    <row r="29" spans="2:43" s="1" customFormat="1" ht="14.4" customHeight="1">
      <c r="B29" s="34"/>
      <c r="C29" s="35"/>
      <c r="D29" s="33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8">
        <f>ROUND(AG90,2)</f>
        <v>0</v>
      </c>
      <c r="AL29" s="198"/>
      <c r="AM29" s="198"/>
      <c r="AN29" s="198"/>
      <c r="AO29" s="198"/>
      <c r="AP29" s="35"/>
      <c r="AQ29" s="36"/>
    </row>
    <row r="30" spans="2:43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1" customFormat="1" ht="25.95" customHeight="1">
      <c r="B31" s="34"/>
      <c r="C31" s="35"/>
      <c r="D31" s="37" t="s">
        <v>36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206">
        <f>ROUND(AK26+AK29,2)</f>
        <v>0</v>
      </c>
      <c r="AL31" s="207"/>
      <c r="AM31" s="207"/>
      <c r="AN31" s="207"/>
      <c r="AO31" s="207"/>
      <c r="AP31" s="35"/>
      <c r="AQ31" s="36"/>
    </row>
    <row r="32" spans="2:43" s="1" customFormat="1" ht="6.9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6"/>
    </row>
    <row r="33" spans="2:43" s="2" customFormat="1" ht="14.4" customHeight="1">
      <c r="B33" s="39"/>
      <c r="C33" s="40"/>
      <c r="D33" s="41" t="s">
        <v>37</v>
      </c>
      <c r="E33" s="40"/>
      <c r="F33" s="41" t="s">
        <v>38</v>
      </c>
      <c r="G33" s="40"/>
      <c r="H33" s="40"/>
      <c r="I33" s="40"/>
      <c r="J33" s="40"/>
      <c r="K33" s="40"/>
      <c r="L33" s="208">
        <v>0.21</v>
      </c>
      <c r="M33" s="187"/>
      <c r="N33" s="187"/>
      <c r="O33" s="187"/>
      <c r="P33" s="40"/>
      <c r="Q33" s="40"/>
      <c r="R33" s="40"/>
      <c r="S33" s="40"/>
      <c r="T33" s="43" t="s">
        <v>39</v>
      </c>
      <c r="U33" s="40"/>
      <c r="V33" s="40"/>
      <c r="W33" s="186">
        <f>ROUND(BB87+SUM(CD91),2)</f>
        <v>0</v>
      </c>
      <c r="X33" s="187"/>
      <c r="Y33" s="187"/>
      <c r="Z33" s="187"/>
      <c r="AA33" s="187"/>
      <c r="AB33" s="187"/>
      <c r="AC33" s="187"/>
      <c r="AD33" s="187"/>
      <c r="AE33" s="187"/>
      <c r="AF33" s="40"/>
      <c r="AG33" s="40"/>
      <c r="AH33" s="40"/>
      <c r="AI33" s="40"/>
      <c r="AJ33" s="40"/>
      <c r="AK33" s="186">
        <f>ROUND(AX87+SUM(BY91),2)</f>
        <v>0</v>
      </c>
      <c r="AL33" s="187"/>
      <c r="AM33" s="187"/>
      <c r="AN33" s="187"/>
      <c r="AO33" s="187"/>
      <c r="AP33" s="40"/>
      <c r="AQ33" s="44"/>
    </row>
    <row r="34" spans="2:43" s="2" customFormat="1" ht="14.4" customHeight="1">
      <c r="B34" s="39"/>
      <c r="C34" s="40"/>
      <c r="D34" s="40"/>
      <c r="E34" s="40"/>
      <c r="F34" s="41" t="s">
        <v>40</v>
      </c>
      <c r="G34" s="40"/>
      <c r="H34" s="40"/>
      <c r="I34" s="40"/>
      <c r="J34" s="40"/>
      <c r="K34" s="40"/>
      <c r="L34" s="208">
        <v>0.15</v>
      </c>
      <c r="M34" s="187"/>
      <c r="N34" s="187"/>
      <c r="O34" s="187"/>
      <c r="P34" s="40"/>
      <c r="Q34" s="40"/>
      <c r="R34" s="40"/>
      <c r="S34" s="40"/>
      <c r="T34" s="43" t="s">
        <v>39</v>
      </c>
      <c r="U34" s="40"/>
      <c r="V34" s="40"/>
      <c r="W34" s="186">
        <f>ROUND(BC87+SUM(CE91),2)</f>
        <v>0</v>
      </c>
      <c r="X34" s="187"/>
      <c r="Y34" s="187"/>
      <c r="Z34" s="187"/>
      <c r="AA34" s="187"/>
      <c r="AB34" s="187"/>
      <c r="AC34" s="187"/>
      <c r="AD34" s="187"/>
      <c r="AE34" s="187"/>
      <c r="AF34" s="40"/>
      <c r="AG34" s="40"/>
      <c r="AH34" s="40"/>
      <c r="AI34" s="40"/>
      <c r="AJ34" s="40"/>
      <c r="AK34" s="186">
        <f>ROUND(AY87+SUM(BZ91),2)</f>
        <v>0</v>
      </c>
      <c r="AL34" s="187"/>
      <c r="AM34" s="187"/>
      <c r="AN34" s="187"/>
      <c r="AO34" s="187"/>
      <c r="AP34" s="40"/>
      <c r="AQ34" s="44"/>
    </row>
    <row r="35" spans="2:43" s="2" customFormat="1" ht="14.4" customHeight="1" hidden="1">
      <c r="B35" s="39"/>
      <c r="C35" s="40"/>
      <c r="D35" s="40"/>
      <c r="E35" s="40"/>
      <c r="F35" s="41" t="s">
        <v>41</v>
      </c>
      <c r="G35" s="40"/>
      <c r="H35" s="40"/>
      <c r="I35" s="40"/>
      <c r="J35" s="40"/>
      <c r="K35" s="40"/>
      <c r="L35" s="208">
        <v>0.21</v>
      </c>
      <c r="M35" s="187"/>
      <c r="N35" s="187"/>
      <c r="O35" s="187"/>
      <c r="P35" s="40"/>
      <c r="Q35" s="40"/>
      <c r="R35" s="40"/>
      <c r="S35" s="40"/>
      <c r="T35" s="43" t="s">
        <v>39</v>
      </c>
      <c r="U35" s="40"/>
      <c r="V35" s="40"/>
      <c r="W35" s="186">
        <f>ROUND(BD87+SUM(CF91),2)</f>
        <v>0</v>
      </c>
      <c r="X35" s="187"/>
      <c r="Y35" s="187"/>
      <c r="Z35" s="187"/>
      <c r="AA35" s="187"/>
      <c r="AB35" s="187"/>
      <c r="AC35" s="187"/>
      <c r="AD35" s="187"/>
      <c r="AE35" s="187"/>
      <c r="AF35" s="40"/>
      <c r="AG35" s="40"/>
      <c r="AH35" s="40"/>
      <c r="AI35" s="40"/>
      <c r="AJ35" s="40"/>
      <c r="AK35" s="186">
        <v>0</v>
      </c>
      <c r="AL35" s="187"/>
      <c r="AM35" s="187"/>
      <c r="AN35" s="187"/>
      <c r="AO35" s="187"/>
      <c r="AP35" s="40"/>
      <c r="AQ35" s="44"/>
    </row>
    <row r="36" spans="2:43" s="2" customFormat="1" ht="14.4" customHeight="1" hidden="1">
      <c r="B36" s="39"/>
      <c r="C36" s="40"/>
      <c r="D36" s="40"/>
      <c r="E36" s="40"/>
      <c r="F36" s="41" t="s">
        <v>42</v>
      </c>
      <c r="G36" s="40"/>
      <c r="H36" s="40"/>
      <c r="I36" s="40"/>
      <c r="J36" s="40"/>
      <c r="K36" s="40"/>
      <c r="L36" s="208">
        <v>0.15</v>
      </c>
      <c r="M36" s="187"/>
      <c r="N36" s="187"/>
      <c r="O36" s="187"/>
      <c r="P36" s="40"/>
      <c r="Q36" s="40"/>
      <c r="R36" s="40"/>
      <c r="S36" s="40"/>
      <c r="T36" s="43" t="s">
        <v>39</v>
      </c>
      <c r="U36" s="40"/>
      <c r="V36" s="40"/>
      <c r="W36" s="186">
        <f>ROUND(BE87+SUM(CG91),2)</f>
        <v>0</v>
      </c>
      <c r="X36" s="187"/>
      <c r="Y36" s="187"/>
      <c r="Z36" s="187"/>
      <c r="AA36" s="187"/>
      <c r="AB36" s="187"/>
      <c r="AC36" s="187"/>
      <c r="AD36" s="187"/>
      <c r="AE36" s="187"/>
      <c r="AF36" s="40"/>
      <c r="AG36" s="40"/>
      <c r="AH36" s="40"/>
      <c r="AI36" s="40"/>
      <c r="AJ36" s="40"/>
      <c r="AK36" s="186">
        <v>0</v>
      </c>
      <c r="AL36" s="187"/>
      <c r="AM36" s="187"/>
      <c r="AN36" s="187"/>
      <c r="AO36" s="187"/>
      <c r="AP36" s="40"/>
      <c r="AQ36" s="44"/>
    </row>
    <row r="37" spans="2:43" s="2" customFormat="1" ht="14.4" customHeight="1" hidden="1">
      <c r="B37" s="39"/>
      <c r="C37" s="40"/>
      <c r="D37" s="40"/>
      <c r="E37" s="40"/>
      <c r="F37" s="41" t="s">
        <v>43</v>
      </c>
      <c r="G37" s="40"/>
      <c r="H37" s="40"/>
      <c r="I37" s="40"/>
      <c r="J37" s="40"/>
      <c r="K37" s="40"/>
      <c r="L37" s="208">
        <v>0</v>
      </c>
      <c r="M37" s="187"/>
      <c r="N37" s="187"/>
      <c r="O37" s="187"/>
      <c r="P37" s="40"/>
      <c r="Q37" s="40"/>
      <c r="R37" s="40"/>
      <c r="S37" s="40"/>
      <c r="T37" s="43" t="s">
        <v>39</v>
      </c>
      <c r="U37" s="40"/>
      <c r="V37" s="40"/>
      <c r="W37" s="186">
        <f>ROUND(BF87+SUM(CH91),2)</f>
        <v>0</v>
      </c>
      <c r="X37" s="187"/>
      <c r="Y37" s="187"/>
      <c r="Z37" s="187"/>
      <c r="AA37" s="187"/>
      <c r="AB37" s="187"/>
      <c r="AC37" s="187"/>
      <c r="AD37" s="187"/>
      <c r="AE37" s="187"/>
      <c r="AF37" s="40"/>
      <c r="AG37" s="40"/>
      <c r="AH37" s="40"/>
      <c r="AI37" s="40"/>
      <c r="AJ37" s="40"/>
      <c r="AK37" s="186">
        <v>0</v>
      </c>
      <c r="AL37" s="187"/>
      <c r="AM37" s="187"/>
      <c r="AN37" s="187"/>
      <c r="AO37" s="187"/>
      <c r="AP37" s="40"/>
      <c r="AQ37" s="44"/>
    </row>
    <row r="38" spans="2:43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s="1" customFormat="1" ht="25.95" customHeight="1">
      <c r="B39" s="34"/>
      <c r="C39" s="45"/>
      <c r="D39" s="46" t="s">
        <v>44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 t="s">
        <v>45</v>
      </c>
      <c r="U39" s="47"/>
      <c r="V39" s="47"/>
      <c r="W39" s="47"/>
      <c r="X39" s="209" t="s">
        <v>46</v>
      </c>
      <c r="Y39" s="189"/>
      <c r="Z39" s="189"/>
      <c r="AA39" s="189"/>
      <c r="AB39" s="189"/>
      <c r="AC39" s="47"/>
      <c r="AD39" s="47"/>
      <c r="AE39" s="47"/>
      <c r="AF39" s="47"/>
      <c r="AG39" s="47"/>
      <c r="AH39" s="47"/>
      <c r="AI39" s="47"/>
      <c r="AJ39" s="47"/>
      <c r="AK39" s="188">
        <f>SUM(AK31:AK37)</f>
        <v>0</v>
      </c>
      <c r="AL39" s="189"/>
      <c r="AM39" s="189"/>
      <c r="AN39" s="189"/>
      <c r="AO39" s="190"/>
      <c r="AP39" s="45"/>
      <c r="AQ39" s="36"/>
    </row>
    <row r="40" spans="2:43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6"/>
    </row>
    <row r="41" spans="2:43" ht="13.5"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6"/>
    </row>
    <row r="42" spans="2:43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6"/>
    </row>
    <row r="43" spans="2:43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6"/>
    </row>
    <row r="44" spans="2:43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6"/>
    </row>
    <row r="45" spans="2:43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6"/>
    </row>
    <row r="46" spans="2:43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6"/>
    </row>
    <row r="47" spans="2:43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6"/>
    </row>
    <row r="48" spans="2:43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6"/>
    </row>
    <row r="49" spans="2:43" s="1" customFormat="1" ht="14.4">
      <c r="B49" s="34"/>
      <c r="C49" s="35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48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3.5">
      <c r="B50" s="25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6"/>
    </row>
    <row r="51" spans="2:43" ht="13.5">
      <c r="B51" s="25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6"/>
    </row>
    <row r="52" spans="2:43" ht="13.5">
      <c r="B52" s="25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6"/>
    </row>
    <row r="53" spans="2:43" ht="13.5">
      <c r="B53" s="25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6"/>
    </row>
    <row r="54" spans="2:43" ht="13.5">
      <c r="B54" s="25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6"/>
    </row>
    <row r="55" spans="2:43" ht="13.5">
      <c r="B55" s="25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6"/>
    </row>
    <row r="56" spans="2:43" ht="13.5">
      <c r="B56" s="25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6"/>
    </row>
    <row r="57" spans="2:43" ht="13.5">
      <c r="B57" s="25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6"/>
    </row>
    <row r="58" spans="2:43" s="1" customFormat="1" ht="14.4">
      <c r="B58" s="34"/>
      <c r="C58" s="35"/>
      <c r="D58" s="54" t="s">
        <v>49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50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49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50</v>
      </c>
      <c r="AN58" s="55"/>
      <c r="AO58" s="57"/>
      <c r="AP58" s="35"/>
      <c r="AQ58" s="36"/>
    </row>
    <row r="59" spans="2:43" ht="13.5">
      <c r="B59" s="25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6"/>
    </row>
    <row r="60" spans="2:43" s="1" customFormat="1" ht="14.4">
      <c r="B60" s="34"/>
      <c r="C60" s="35"/>
      <c r="D60" s="49" t="s">
        <v>51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52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3.5">
      <c r="B61" s="25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6"/>
    </row>
    <row r="62" spans="2:43" ht="13.5">
      <c r="B62" s="25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6"/>
    </row>
    <row r="63" spans="2:43" ht="13.5">
      <c r="B63" s="25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6"/>
    </row>
    <row r="64" spans="2:43" ht="13.5">
      <c r="B64" s="25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6"/>
    </row>
    <row r="65" spans="2:43" ht="13.5">
      <c r="B65" s="25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6"/>
    </row>
    <row r="66" spans="2:43" ht="13.5">
      <c r="B66" s="25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6"/>
    </row>
    <row r="67" spans="2:43" ht="13.5">
      <c r="B67" s="25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6"/>
    </row>
    <row r="68" spans="2:43" ht="13.5">
      <c r="B68" s="25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6"/>
    </row>
    <row r="69" spans="2:43" s="1" customFormat="1" ht="14.4">
      <c r="B69" s="34"/>
      <c r="C69" s="35"/>
      <c r="D69" s="54" t="s">
        <v>49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50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49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50</v>
      </c>
      <c r="AN69" s="55"/>
      <c r="AO69" s="57"/>
      <c r="AP69" s="35"/>
      <c r="AQ69" s="36"/>
    </row>
    <row r="70" spans="2:43" s="1" customFormat="1" ht="6.9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" customHeight="1">
      <c r="B76" s="34"/>
      <c r="C76" s="191" t="s">
        <v>53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36"/>
    </row>
    <row r="77" spans="2:43" s="3" customFormat="1" ht="14.4" customHeight="1">
      <c r="B77" s="64"/>
      <c r="C77" s="31" t="s">
        <v>16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" customHeight="1">
      <c r="B78" s="67"/>
      <c r="C78" s="68" t="s">
        <v>18</v>
      </c>
      <c r="D78" s="69"/>
      <c r="E78" s="69"/>
      <c r="F78" s="69"/>
      <c r="G78" s="69"/>
      <c r="H78" s="69"/>
      <c r="I78" s="69"/>
      <c r="J78" s="69"/>
      <c r="K78" s="69"/>
      <c r="L78" s="193" t="str">
        <f>K6</f>
        <v>Červený Mlýn-střed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69"/>
      <c r="AQ78" s="70"/>
    </row>
    <row r="79" spans="2:43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3.2">
      <c r="B80" s="34"/>
      <c r="C80" s="31" t="s">
        <v>22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 xml:space="preserve"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24</v>
      </c>
      <c r="AJ80" s="35"/>
      <c r="AK80" s="35"/>
      <c r="AL80" s="35"/>
      <c r="AM80" s="72" t="str">
        <f>IF(AN8="","",AN8)</f>
        <v/>
      </c>
      <c r="AN80" s="35"/>
      <c r="AO80" s="35"/>
      <c r="AP80" s="35"/>
      <c r="AQ80" s="36"/>
    </row>
    <row r="81" spans="2:43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8" s="1" customFormat="1" ht="13.2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 xml:space="preserve">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29</v>
      </c>
      <c r="AJ82" s="35"/>
      <c r="AK82" s="35"/>
      <c r="AL82" s="35"/>
      <c r="AM82" s="215" t="str">
        <f>IF(E17="","",E17)</f>
        <v xml:space="preserve"> </v>
      </c>
      <c r="AN82" s="215"/>
      <c r="AO82" s="215"/>
      <c r="AP82" s="215"/>
      <c r="AQ82" s="36"/>
      <c r="AS82" s="210" t="s">
        <v>54</v>
      </c>
      <c r="AT82" s="211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1"/>
    </row>
    <row r="83" spans="2:58" s="1" customFormat="1" ht="13.2">
      <c r="B83" s="34"/>
      <c r="C83" s="31" t="s">
        <v>28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 xml:space="preserve"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30</v>
      </c>
      <c r="AJ83" s="35"/>
      <c r="AK83" s="35"/>
      <c r="AL83" s="35"/>
      <c r="AM83" s="215" t="str">
        <f>IF(E20="","",E20)</f>
        <v xml:space="preserve"> </v>
      </c>
      <c r="AN83" s="215"/>
      <c r="AO83" s="215"/>
      <c r="AP83" s="215"/>
      <c r="AQ83" s="36"/>
      <c r="AS83" s="212"/>
      <c r="AT83" s="213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73"/>
    </row>
    <row r="84" spans="2:58" s="1" customFormat="1" ht="10.8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212"/>
      <c r="AT84" s="213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73"/>
    </row>
    <row r="85" spans="2:58" s="1" customFormat="1" ht="29.25" customHeight="1">
      <c r="B85" s="34"/>
      <c r="C85" s="182" t="s">
        <v>55</v>
      </c>
      <c r="D85" s="183"/>
      <c r="E85" s="183"/>
      <c r="F85" s="183"/>
      <c r="G85" s="183"/>
      <c r="H85" s="74"/>
      <c r="I85" s="184" t="s">
        <v>56</v>
      </c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4" t="s">
        <v>57</v>
      </c>
      <c r="AH85" s="183"/>
      <c r="AI85" s="183"/>
      <c r="AJ85" s="183"/>
      <c r="AK85" s="183"/>
      <c r="AL85" s="183"/>
      <c r="AM85" s="183"/>
      <c r="AN85" s="184" t="s">
        <v>58</v>
      </c>
      <c r="AO85" s="183"/>
      <c r="AP85" s="216"/>
      <c r="AQ85" s="36"/>
      <c r="AS85" s="75" t="s">
        <v>59</v>
      </c>
      <c r="AT85" s="76" t="s">
        <v>60</v>
      </c>
      <c r="AU85" s="76" t="s">
        <v>61</v>
      </c>
      <c r="AV85" s="76" t="s">
        <v>62</v>
      </c>
      <c r="AW85" s="76" t="s">
        <v>63</v>
      </c>
      <c r="AX85" s="76" t="s">
        <v>64</v>
      </c>
      <c r="AY85" s="76" t="s">
        <v>65</v>
      </c>
      <c r="AZ85" s="76" t="s">
        <v>66</v>
      </c>
      <c r="BA85" s="76" t="s">
        <v>67</v>
      </c>
      <c r="BB85" s="76" t="s">
        <v>68</v>
      </c>
      <c r="BC85" s="76" t="s">
        <v>69</v>
      </c>
      <c r="BD85" s="76" t="s">
        <v>70</v>
      </c>
      <c r="BE85" s="76" t="s">
        <v>71</v>
      </c>
      <c r="BF85" s="77" t="s">
        <v>72</v>
      </c>
    </row>
    <row r="86" spans="2:58" s="1" customFormat="1" ht="10.8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1"/>
    </row>
    <row r="87" spans="2:76" s="4" customFormat="1" ht="32.4" customHeight="1">
      <c r="B87" s="67"/>
      <c r="C87" s="79" t="s">
        <v>73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9">
        <f>ROUND(AG88,2)</f>
        <v>0</v>
      </c>
      <c r="AH87" s="219"/>
      <c r="AI87" s="219"/>
      <c r="AJ87" s="219"/>
      <c r="AK87" s="219"/>
      <c r="AL87" s="219"/>
      <c r="AM87" s="219"/>
      <c r="AN87" s="214">
        <f>SUM(AG87,AV87)</f>
        <v>0</v>
      </c>
      <c r="AO87" s="214"/>
      <c r="AP87" s="214"/>
      <c r="AQ87" s="70"/>
      <c r="AS87" s="81">
        <f>ROUND(AS88,2)</f>
        <v>0</v>
      </c>
      <c r="AT87" s="82">
        <f>ROUND(AT88,2)</f>
        <v>0</v>
      </c>
      <c r="AU87" s="83">
        <f>ROUND(AU88,2)</f>
        <v>0</v>
      </c>
      <c r="AV87" s="83">
        <f>ROUND(SUM(AX87:AY87),2)</f>
        <v>0</v>
      </c>
      <c r="AW87" s="84">
        <f>ROUND(AW88,5)</f>
        <v>261.55786</v>
      </c>
      <c r="AX87" s="83">
        <f>ROUND(BB87*L33,2)</f>
        <v>0</v>
      </c>
      <c r="AY87" s="83">
        <f>ROUND(BC87*L34,2)</f>
        <v>0</v>
      </c>
      <c r="AZ87" s="83">
        <f>ROUND(BD87*L33,2)</f>
        <v>0</v>
      </c>
      <c r="BA87" s="83">
        <f>ROUND(BE87*L34,2)</f>
        <v>0</v>
      </c>
      <c r="BB87" s="83">
        <f>ROUND(BB88,2)</f>
        <v>0</v>
      </c>
      <c r="BC87" s="83">
        <f>ROUND(BC88,2)</f>
        <v>0</v>
      </c>
      <c r="BD87" s="83">
        <f>ROUND(BD88,2)</f>
        <v>0</v>
      </c>
      <c r="BE87" s="83">
        <f>ROUND(BE88,2)</f>
        <v>0</v>
      </c>
      <c r="BF87" s="85">
        <f>ROUND(BF88,2)</f>
        <v>0</v>
      </c>
      <c r="BS87" s="86" t="s">
        <v>74</v>
      </c>
      <c r="BT87" s="86" t="s">
        <v>75</v>
      </c>
      <c r="BV87" s="86" t="s">
        <v>76</v>
      </c>
      <c r="BW87" s="86" t="s">
        <v>77</v>
      </c>
      <c r="BX87" s="86" t="s">
        <v>78</v>
      </c>
    </row>
    <row r="88" spans="1:76" s="5" customFormat="1" ht="16.5" customHeight="1">
      <c r="A88" s="87" t="s">
        <v>79</v>
      </c>
      <c r="B88" s="88"/>
      <c r="C88" s="89"/>
      <c r="D88" s="185" t="s">
        <v>17</v>
      </c>
      <c r="E88" s="185"/>
      <c r="F88" s="185"/>
      <c r="G88" s="185"/>
      <c r="H88" s="185"/>
      <c r="I88" s="90"/>
      <c r="J88" s="185" t="s">
        <v>19</v>
      </c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217">
        <f>'9-2018 - Červený Mlýn-střed'!M31</f>
        <v>0</v>
      </c>
      <c r="AH88" s="218"/>
      <c r="AI88" s="218"/>
      <c r="AJ88" s="218"/>
      <c r="AK88" s="218"/>
      <c r="AL88" s="218"/>
      <c r="AM88" s="218"/>
      <c r="AN88" s="217">
        <f>SUM(AG88,AV88)</f>
        <v>0</v>
      </c>
      <c r="AO88" s="218"/>
      <c r="AP88" s="218"/>
      <c r="AQ88" s="91"/>
      <c r="AS88" s="92">
        <f>'9-2018 - Červený Mlýn-střed'!M27</f>
        <v>0</v>
      </c>
      <c r="AT88" s="93">
        <f>'9-2018 - Červený Mlýn-střed'!M28</f>
        <v>0</v>
      </c>
      <c r="AU88" s="93">
        <f>'9-2018 - Červený Mlýn-střed'!M29</f>
        <v>0</v>
      </c>
      <c r="AV88" s="93">
        <f>ROUND(SUM(AX88:AY88),2)</f>
        <v>0</v>
      </c>
      <c r="AW88" s="94">
        <f>'9-2018 - Červený Mlýn-střed'!Z119</f>
        <v>261.557858</v>
      </c>
      <c r="AX88" s="93">
        <f>'9-2018 - Červený Mlýn-střed'!M33</f>
        <v>0</v>
      </c>
      <c r="AY88" s="93">
        <f>'9-2018 - Červený Mlýn-střed'!M34</f>
        <v>0</v>
      </c>
      <c r="AZ88" s="93">
        <f>'9-2018 - Červený Mlýn-střed'!M35</f>
        <v>0</v>
      </c>
      <c r="BA88" s="93">
        <f>'9-2018 - Červený Mlýn-střed'!M36</f>
        <v>0</v>
      </c>
      <c r="BB88" s="93">
        <f>'9-2018 - Červený Mlýn-střed'!H33</f>
        <v>0</v>
      </c>
      <c r="BC88" s="93">
        <f>'9-2018 - Červený Mlýn-střed'!H34</f>
        <v>0</v>
      </c>
      <c r="BD88" s="93">
        <f>'9-2018 - Červený Mlýn-střed'!H35</f>
        <v>0</v>
      </c>
      <c r="BE88" s="93">
        <f>'9-2018 - Červený Mlýn-střed'!H36</f>
        <v>0</v>
      </c>
      <c r="BF88" s="95">
        <f>'9-2018 - Červený Mlýn-střed'!H37</f>
        <v>0</v>
      </c>
      <c r="BT88" s="96" t="s">
        <v>80</v>
      </c>
      <c r="BU88" s="96" t="s">
        <v>81</v>
      </c>
      <c r="BV88" s="96" t="s">
        <v>76</v>
      </c>
      <c r="BW88" s="96" t="s">
        <v>77</v>
      </c>
      <c r="BX88" s="96" t="s">
        <v>78</v>
      </c>
    </row>
    <row r="89" spans="2:43" ht="13.5">
      <c r="B89" s="25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6"/>
    </row>
    <row r="90" spans="2:48" s="1" customFormat="1" ht="30" customHeight="1">
      <c r="B90" s="34"/>
      <c r="C90" s="79" t="s">
        <v>82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214">
        <v>0</v>
      </c>
      <c r="AH90" s="214"/>
      <c r="AI90" s="214"/>
      <c r="AJ90" s="214"/>
      <c r="AK90" s="214"/>
      <c r="AL90" s="214"/>
      <c r="AM90" s="214"/>
      <c r="AN90" s="214">
        <v>0</v>
      </c>
      <c r="AO90" s="214"/>
      <c r="AP90" s="214"/>
      <c r="AQ90" s="36"/>
      <c r="AS90" s="75" t="s">
        <v>83</v>
      </c>
      <c r="AT90" s="76" t="s">
        <v>84</v>
      </c>
      <c r="AU90" s="76" t="s">
        <v>37</v>
      </c>
      <c r="AV90" s="77" t="s">
        <v>62</v>
      </c>
    </row>
    <row r="91" spans="2:48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6"/>
      <c r="AS91" s="97"/>
      <c r="AT91" s="55"/>
      <c r="AU91" s="55"/>
      <c r="AV91" s="57"/>
    </row>
    <row r="92" spans="2:43" s="1" customFormat="1" ht="30" customHeight="1">
      <c r="B92" s="34"/>
      <c r="C92" s="98" t="s">
        <v>85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201">
        <f>ROUND(AG87+AG90,2)</f>
        <v>0</v>
      </c>
      <c r="AH92" s="201"/>
      <c r="AI92" s="201"/>
      <c r="AJ92" s="201"/>
      <c r="AK92" s="201"/>
      <c r="AL92" s="201"/>
      <c r="AM92" s="201"/>
      <c r="AN92" s="201">
        <f>AN87+AN90</f>
        <v>0</v>
      </c>
      <c r="AO92" s="201"/>
      <c r="AP92" s="201"/>
      <c r="AQ92" s="36"/>
    </row>
    <row r="93" spans="2:43" s="1" customFormat="1" ht="6.9" customHeight="1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mergeCells count="47">
    <mergeCell ref="AS82:AT84"/>
    <mergeCell ref="AG90:AM90"/>
    <mergeCell ref="AM83:AP83"/>
    <mergeCell ref="AM82:AP82"/>
    <mergeCell ref="AG85:AM85"/>
    <mergeCell ref="AN85:AP85"/>
    <mergeCell ref="AN88:AP88"/>
    <mergeCell ref="AG88:AM88"/>
    <mergeCell ref="AG87:AM87"/>
    <mergeCell ref="AN87:AP87"/>
    <mergeCell ref="AN90:AP90"/>
    <mergeCell ref="AG92:AM92"/>
    <mergeCell ref="AN92:AP92"/>
    <mergeCell ref="C2:AP2"/>
    <mergeCell ref="C4:AP4"/>
    <mergeCell ref="K5:AO5"/>
    <mergeCell ref="K6:AO6"/>
    <mergeCell ref="AK29:AO29"/>
    <mergeCell ref="AK31:AO31"/>
    <mergeCell ref="L33:O33"/>
    <mergeCell ref="L36:O36"/>
    <mergeCell ref="L35:O35"/>
    <mergeCell ref="L34:O34"/>
    <mergeCell ref="L37:O37"/>
    <mergeCell ref="W33:AE33"/>
    <mergeCell ref="X39:AB39"/>
    <mergeCell ref="AK33:AO33"/>
    <mergeCell ref="AR2:BG2"/>
    <mergeCell ref="E23:AN23"/>
    <mergeCell ref="AK26:AO26"/>
    <mergeCell ref="AK27:AO27"/>
    <mergeCell ref="AK28:AO28"/>
    <mergeCell ref="AK37:AO37"/>
    <mergeCell ref="AK39:AO39"/>
    <mergeCell ref="C76:AP76"/>
    <mergeCell ref="L78:AO78"/>
    <mergeCell ref="W34:AE34"/>
    <mergeCell ref="AK34:AO34"/>
    <mergeCell ref="W35:AE35"/>
    <mergeCell ref="AK35:AO35"/>
    <mergeCell ref="W36:AE36"/>
    <mergeCell ref="AK36:AO36"/>
    <mergeCell ref="C85:G85"/>
    <mergeCell ref="I85:AF85"/>
    <mergeCell ref="D88:H88"/>
    <mergeCell ref="J88:AF88"/>
    <mergeCell ref="W37:AE37"/>
  </mergeCells>
  <hyperlinks>
    <hyperlink ref="K1:S1" location="C2" display="1) Souhrnný list stavby"/>
    <hyperlink ref="W1:AF1" location="C87" display="2) Rekapitulace objektů"/>
    <hyperlink ref="A88" location="'9-2018 - Červený Mlýn-střed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0"/>
  <sheetViews>
    <sheetView showGridLines="0" workbookViewId="0" topLeftCell="A1">
      <pane ySplit="1" topLeftCell="A2" activePane="bottomLeft" state="frozen"/>
      <selection pane="bottomLeft" activeCell="S1" sqref="S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4" width="20" style="0" hidden="1" customWidth="1"/>
    <col min="25" max="25" width="12.33203125" style="0" hidden="1" customWidth="1"/>
    <col min="26" max="26" width="16.33203125" style="0" hidden="1" customWidth="1"/>
    <col min="27" max="27" width="12.33203125" style="0" hidden="1" customWidth="1"/>
    <col min="28" max="28" width="1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44" max="65" width="9.33203125" style="0" hidden="1" customWidth="1"/>
  </cols>
  <sheetData>
    <row r="1" spans="1:66" ht="21.75" customHeight="1">
      <c r="A1" s="100"/>
      <c r="B1" s="14"/>
      <c r="C1" s="14"/>
      <c r="D1" s="15" t="s">
        <v>1</v>
      </c>
      <c r="E1" s="14"/>
      <c r="F1" s="16" t="s">
        <v>86</v>
      </c>
      <c r="G1" s="16"/>
      <c r="H1" s="257" t="s">
        <v>87</v>
      </c>
      <c r="I1" s="257"/>
      <c r="J1" s="257"/>
      <c r="K1" s="257"/>
      <c r="L1" s="16" t="s">
        <v>88</v>
      </c>
      <c r="M1" s="14"/>
      <c r="N1" s="14"/>
      <c r="O1" s="15" t="s">
        <v>89</v>
      </c>
      <c r="P1" s="14"/>
      <c r="Q1" s="14"/>
      <c r="R1" s="14"/>
      <c r="S1" s="16" t="s">
        <v>90</v>
      </c>
      <c r="T1" s="16"/>
      <c r="U1" s="100"/>
      <c r="V1" s="100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" customHeight="1">
      <c r="C2" s="202" t="s">
        <v>8</v>
      </c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S2" s="195" t="s">
        <v>9</v>
      </c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T2" s="21" t="s">
        <v>77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91</v>
      </c>
    </row>
    <row r="4" spans="2:46" ht="36.9" customHeight="1">
      <c r="B4" s="25"/>
      <c r="C4" s="191" t="s">
        <v>92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26"/>
      <c r="T4" s="20" t="s">
        <v>14</v>
      </c>
      <c r="AT4" s="21" t="s">
        <v>6</v>
      </c>
    </row>
    <row r="5" spans="2:18" ht="6.9" customHeight="1"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6"/>
    </row>
    <row r="6" spans="2:18" s="1" customFormat="1" ht="32.85" customHeight="1">
      <c r="B6" s="34"/>
      <c r="C6" s="35"/>
      <c r="D6" s="30" t="s">
        <v>18</v>
      </c>
      <c r="E6" s="35"/>
      <c r="F6" s="205" t="s">
        <v>19</v>
      </c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35"/>
      <c r="R6" s="36"/>
    </row>
    <row r="7" spans="2:18" s="1" customFormat="1" ht="14.4" customHeight="1">
      <c r="B7" s="34"/>
      <c r="C7" s="35"/>
      <c r="D7" s="31" t="s">
        <v>20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21</v>
      </c>
      <c r="N7" s="35"/>
      <c r="O7" s="29" t="s">
        <v>5</v>
      </c>
      <c r="P7" s="35"/>
      <c r="Q7" s="35"/>
      <c r="R7" s="36"/>
    </row>
    <row r="8" spans="2:18" s="1" customFormat="1" ht="14.4" customHeight="1">
      <c r="B8" s="34"/>
      <c r="C8" s="35"/>
      <c r="D8" s="31" t="s">
        <v>22</v>
      </c>
      <c r="E8" s="35"/>
      <c r="F8" s="29" t="s">
        <v>23</v>
      </c>
      <c r="G8" s="35"/>
      <c r="H8" s="35"/>
      <c r="I8" s="35"/>
      <c r="J8" s="35"/>
      <c r="K8" s="35"/>
      <c r="L8" s="35"/>
      <c r="M8" s="31" t="s">
        <v>24</v>
      </c>
      <c r="N8" s="35"/>
      <c r="O8" s="242"/>
      <c r="P8" s="242"/>
      <c r="Q8" s="35"/>
      <c r="R8" s="36"/>
    </row>
    <row r="9" spans="2:18" s="1" customFormat="1" ht="10.8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4" customHeight="1">
      <c r="B10" s="34"/>
      <c r="C10" s="35"/>
      <c r="D10" s="31" t="s">
        <v>25</v>
      </c>
      <c r="E10" s="35"/>
      <c r="F10" s="35"/>
      <c r="G10" s="35"/>
      <c r="H10" s="35"/>
      <c r="I10" s="35"/>
      <c r="J10" s="35"/>
      <c r="K10" s="35"/>
      <c r="L10" s="35"/>
      <c r="M10" s="31" t="s">
        <v>26</v>
      </c>
      <c r="N10" s="35"/>
      <c r="O10" s="204" t="str">
        <f>IF('Rekapitulace stavby'!AN10="","",'Rekapitulace stavby'!AN10)</f>
        <v/>
      </c>
      <c r="P10" s="204"/>
      <c r="Q10" s="35"/>
      <c r="R10" s="36"/>
    </row>
    <row r="11" spans="2:18" s="1" customFormat="1" ht="18" customHeight="1">
      <c r="B11" s="34"/>
      <c r="C11" s="35"/>
      <c r="D11" s="35"/>
      <c r="E11" s="29" t="str">
        <f>IF('Rekapitulace stavby'!E11="","",'Rekapitulace stavby'!E11)</f>
        <v xml:space="preserve"> </v>
      </c>
      <c r="F11" s="35"/>
      <c r="G11" s="35"/>
      <c r="H11" s="35"/>
      <c r="I11" s="35"/>
      <c r="J11" s="35"/>
      <c r="K11" s="35"/>
      <c r="L11" s="35"/>
      <c r="M11" s="31" t="s">
        <v>27</v>
      </c>
      <c r="N11" s="35"/>
      <c r="O11" s="204" t="str">
        <f>IF('Rekapitulace stavby'!AN11="","",'Rekapitulace stavby'!AN11)</f>
        <v/>
      </c>
      <c r="P11" s="204"/>
      <c r="Q11" s="35"/>
      <c r="R11" s="36"/>
    </row>
    <row r="12" spans="2:18" s="1" customFormat="1" ht="6.9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4" customHeight="1">
      <c r="B13" s="34"/>
      <c r="C13" s="35"/>
      <c r="D13" s="31" t="s">
        <v>28</v>
      </c>
      <c r="E13" s="35"/>
      <c r="F13" s="35"/>
      <c r="G13" s="35"/>
      <c r="H13" s="35"/>
      <c r="I13" s="35"/>
      <c r="J13" s="35"/>
      <c r="K13" s="35"/>
      <c r="L13" s="35"/>
      <c r="M13" s="31" t="s">
        <v>26</v>
      </c>
      <c r="N13" s="35"/>
      <c r="O13" s="204" t="str">
        <f>IF('Rekapitulace stavby'!AN13="","",'Rekapitulace stavby'!AN13)</f>
        <v/>
      </c>
      <c r="P13" s="204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 xml:space="preserve"> </v>
      </c>
      <c r="F14" s="35"/>
      <c r="G14" s="35"/>
      <c r="H14" s="35"/>
      <c r="I14" s="35"/>
      <c r="J14" s="35"/>
      <c r="K14" s="35"/>
      <c r="L14" s="35"/>
      <c r="M14" s="31" t="s">
        <v>27</v>
      </c>
      <c r="N14" s="35"/>
      <c r="O14" s="204" t="str">
        <f>IF('Rekapitulace stavby'!AN14="","",'Rekapitulace stavby'!AN14)</f>
        <v/>
      </c>
      <c r="P14" s="204"/>
      <c r="Q14" s="35"/>
      <c r="R14" s="36"/>
    </row>
    <row r="15" spans="2:18" s="1" customFormat="1" ht="6.9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4" customHeight="1">
      <c r="B16" s="34"/>
      <c r="C16" s="35"/>
      <c r="D16" s="31" t="s">
        <v>29</v>
      </c>
      <c r="E16" s="35"/>
      <c r="F16" s="35"/>
      <c r="G16" s="35"/>
      <c r="H16" s="35"/>
      <c r="I16" s="35"/>
      <c r="J16" s="35"/>
      <c r="K16" s="35"/>
      <c r="L16" s="35"/>
      <c r="M16" s="31" t="s">
        <v>26</v>
      </c>
      <c r="N16" s="35"/>
      <c r="O16" s="204" t="str">
        <f>IF('Rekapitulace stavby'!AN16="","",'Rekapitulace stavby'!AN16)</f>
        <v/>
      </c>
      <c r="P16" s="204"/>
      <c r="Q16" s="35"/>
      <c r="R16" s="36"/>
    </row>
    <row r="17" spans="2:18" s="1" customFormat="1" ht="18" customHeight="1">
      <c r="B17" s="34"/>
      <c r="C17" s="35"/>
      <c r="D17" s="35"/>
      <c r="E17" s="29" t="str">
        <f>IF('Rekapitulace stavby'!E17="","",'Rekapitulace stavby'!E17)</f>
        <v xml:space="preserve"> </v>
      </c>
      <c r="F17" s="35"/>
      <c r="G17" s="35"/>
      <c r="H17" s="35"/>
      <c r="I17" s="35"/>
      <c r="J17" s="35"/>
      <c r="K17" s="35"/>
      <c r="L17" s="35"/>
      <c r="M17" s="31" t="s">
        <v>27</v>
      </c>
      <c r="N17" s="35"/>
      <c r="O17" s="204" t="str">
        <f>IF('Rekapitulace stavby'!AN17="","",'Rekapitulace stavby'!AN17)</f>
        <v/>
      </c>
      <c r="P17" s="204"/>
      <c r="Q17" s="35"/>
      <c r="R17" s="36"/>
    </row>
    <row r="18" spans="2:18" s="1" customFormat="1" ht="6.9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4" customHeight="1">
      <c r="B19" s="34"/>
      <c r="C19" s="35"/>
      <c r="D19" s="31" t="s">
        <v>30</v>
      </c>
      <c r="E19" s="35"/>
      <c r="F19" s="35"/>
      <c r="G19" s="35"/>
      <c r="H19" s="35"/>
      <c r="I19" s="35"/>
      <c r="J19" s="35"/>
      <c r="K19" s="35"/>
      <c r="L19" s="35"/>
      <c r="M19" s="31" t="s">
        <v>26</v>
      </c>
      <c r="N19" s="35"/>
      <c r="O19" s="204" t="str">
        <f>IF('Rekapitulace stavby'!AN19="","",'Rekapitulace stavby'!AN19)</f>
        <v/>
      </c>
      <c r="P19" s="204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 xml:space="preserve"> </v>
      </c>
      <c r="F20" s="35"/>
      <c r="G20" s="35"/>
      <c r="H20" s="35"/>
      <c r="I20" s="35"/>
      <c r="J20" s="35"/>
      <c r="K20" s="35"/>
      <c r="L20" s="35"/>
      <c r="M20" s="31" t="s">
        <v>27</v>
      </c>
      <c r="N20" s="35"/>
      <c r="O20" s="204" t="str">
        <f>IF('Rekapitulace stavby'!AN20="","",'Rekapitulace stavby'!AN20)</f>
        <v/>
      </c>
      <c r="P20" s="204"/>
      <c r="Q20" s="35"/>
      <c r="R20" s="36"/>
    </row>
    <row r="21" spans="2:18" s="1" customFormat="1" ht="6.9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4" customHeight="1">
      <c r="B22" s="34"/>
      <c r="C22" s="35"/>
      <c r="D22" s="31" t="s">
        <v>31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6.5" customHeight="1">
      <c r="B23" s="34"/>
      <c r="C23" s="35"/>
      <c r="D23" s="35"/>
      <c r="E23" s="197" t="s">
        <v>5</v>
      </c>
      <c r="F23" s="197"/>
      <c r="G23" s="197"/>
      <c r="H23" s="197"/>
      <c r="I23" s="197"/>
      <c r="J23" s="197"/>
      <c r="K23" s="197"/>
      <c r="L23" s="197"/>
      <c r="M23" s="35"/>
      <c r="N23" s="35"/>
      <c r="O23" s="35"/>
      <c r="P23" s="35"/>
      <c r="Q23" s="35"/>
      <c r="R23" s="36"/>
    </row>
    <row r="24" spans="2:18" s="1" customFormat="1" ht="6.9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9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4" customHeight="1">
      <c r="B26" s="34"/>
      <c r="C26" s="35"/>
      <c r="D26" s="101" t="s">
        <v>93</v>
      </c>
      <c r="E26" s="35"/>
      <c r="F26" s="35"/>
      <c r="G26" s="35"/>
      <c r="H26" s="35"/>
      <c r="I26" s="35"/>
      <c r="J26" s="35"/>
      <c r="K26" s="35"/>
      <c r="L26" s="35"/>
      <c r="M26" s="198">
        <f>M87</f>
        <v>0</v>
      </c>
      <c r="N26" s="198"/>
      <c r="O26" s="198"/>
      <c r="P26" s="198"/>
      <c r="Q26" s="35"/>
      <c r="R26" s="36"/>
    </row>
    <row r="27" spans="2:18" s="1" customFormat="1" ht="13.2">
      <c r="B27" s="34"/>
      <c r="C27" s="35"/>
      <c r="D27" s="35"/>
      <c r="E27" s="31" t="s">
        <v>33</v>
      </c>
      <c r="F27" s="35"/>
      <c r="G27" s="35"/>
      <c r="H27" s="35"/>
      <c r="I27" s="35"/>
      <c r="J27" s="35"/>
      <c r="K27" s="35"/>
      <c r="L27" s="35"/>
      <c r="M27" s="200">
        <f>H87</f>
        <v>0</v>
      </c>
      <c r="N27" s="200"/>
      <c r="O27" s="200"/>
      <c r="P27" s="200"/>
      <c r="Q27" s="35"/>
      <c r="R27" s="36"/>
    </row>
    <row r="28" spans="2:18" s="1" customFormat="1" ht="13.2">
      <c r="B28" s="34"/>
      <c r="C28" s="35"/>
      <c r="D28" s="35"/>
      <c r="E28" s="31" t="s">
        <v>34</v>
      </c>
      <c r="F28" s="35"/>
      <c r="G28" s="35"/>
      <c r="H28" s="35"/>
      <c r="I28" s="35"/>
      <c r="J28" s="35"/>
      <c r="K28" s="35"/>
      <c r="L28" s="35"/>
      <c r="M28" s="200">
        <f>K87</f>
        <v>0</v>
      </c>
      <c r="N28" s="200"/>
      <c r="O28" s="200"/>
      <c r="P28" s="200"/>
      <c r="Q28" s="35"/>
      <c r="R28" s="36"/>
    </row>
    <row r="29" spans="2:18" s="1" customFormat="1" ht="14.4" customHeight="1">
      <c r="B29" s="34"/>
      <c r="C29" s="35"/>
      <c r="D29" s="33" t="s">
        <v>94</v>
      </c>
      <c r="E29" s="35"/>
      <c r="F29" s="35"/>
      <c r="G29" s="35"/>
      <c r="H29" s="35"/>
      <c r="I29" s="35"/>
      <c r="J29" s="35"/>
      <c r="K29" s="35"/>
      <c r="L29" s="35"/>
      <c r="M29" s="198">
        <f>M101</f>
        <v>0</v>
      </c>
      <c r="N29" s="198"/>
      <c r="O29" s="198"/>
      <c r="P29" s="198"/>
      <c r="Q29" s="35"/>
      <c r="R29" s="36"/>
    </row>
    <row r="30" spans="2:18" s="1" customFormat="1" ht="6.9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/>
    </row>
    <row r="31" spans="2:18" s="1" customFormat="1" ht="25.35" customHeight="1">
      <c r="B31" s="34"/>
      <c r="C31" s="35"/>
      <c r="D31" s="102" t="s">
        <v>36</v>
      </c>
      <c r="E31" s="35"/>
      <c r="F31" s="35"/>
      <c r="G31" s="35"/>
      <c r="H31" s="35"/>
      <c r="I31" s="35"/>
      <c r="J31" s="35"/>
      <c r="K31" s="35"/>
      <c r="L31" s="35"/>
      <c r="M31" s="256">
        <f>ROUND(M26+M29,2)</f>
        <v>0</v>
      </c>
      <c r="N31" s="241"/>
      <c r="O31" s="241"/>
      <c r="P31" s="241"/>
      <c r="Q31" s="35"/>
      <c r="R31" s="36"/>
    </row>
    <row r="32" spans="2:18" s="1" customFormat="1" ht="6.9" customHeight="1">
      <c r="B32" s="34"/>
      <c r="C32" s="35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35"/>
      <c r="R32" s="36"/>
    </row>
    <row r="33" spans="2:18" s="1" customFormat="1" ht="14.4" customHeight="1">
      <c r="B33" s="34"/>
      <c r="C33" s="35"/>
      <c r="D33" s="41" t="s">
        <v>37</v>
      </c>
      <c r="E33" s="41" t="s">
        <v>38</v>
      </c>
      <c r="F33" s="42">
        <v>0.21</v>
      </c>
      <c r="G33" s="103" t="s">
        <v>39</v>
      </c>
      <c r="H33" s="250">
        <f>ROUND((SUM(BE101:BE102)+SUM(BE119:BE219)),2)</f>
        <v>0</v>
      </c>
      <c r="I33" s="241"/>
      <c r="J33" s="241"/>
      <c r="K33" s="35"/>
      <c r="L33" s="35"/>
      <c r="M33" s="250">
        <f>ROUND(ROUND((SUM(BE101:BE102)+SUM(BE119:BE219)),2)*F33,2)</f>
        <v>0</v>
      </c>
      <c r="N33" s="241"/>
      <c r="O33" s="241"/>
      <c r="P33" s="241"/>
      <c r="Q33" s="35"/>
      <c r="R33" s="36"/>
    </row>
    <row r="34" spans="2:18" s="1" customFormat="1" ht="14.4" customHeight="1">
      <c r="B34" s="34"/>
      <c r="C34" s="35"/>
      <c r="D34" s="35"/>
      <c r="E34" s="41" t="s">
        <v>40</v>
      </c>
      <c r="F34" s="42">
        <v>0.15</v>
      </c>
      <c r="G34" s="103" t="s">
        <v>39</v>
      </c>
      <c r="H34" s="250">
        <f>ROUND((SUM(BF101:BF102)+SUM(BF119:BF219)),2)</f>
        <v>0</v>
      </c>
      <c r="I34" s="241"/>
      <c r="J34" s="241"/>
      <c r="K34" s="35"/>
      <c r="L34" s="35"/>
      <c r="M34" s="250">
        <f>ROUND(ROUND((SUM(BF101:BF102)+SUM(BF119:BF219)),2)*F34,2)</f>
        <v>0</v>
      </c>
      <c r="N34" s="241"/>
      <c r="O34" s="241"/>
      <c r="P34" s="241"/>
      <c r="Q34" s="35"/>
      <c r="R34" s="36"/>
    </row>
    <row r="35" spans="2:18" s="1" customFormat="1" ht="14.4" customHeight="1" hidden="1">
      <c r="B35" s="34"/>
      <c r="C35" s="35"/>
      <c r="D35" s="35"/>
      <c r="E35" s="41" t="s">
        <v>41</v>
      </c>
      <c r="F35" s="42">
        <v>0.21</v>
      </c>
      <c r="G35" s="103" t="s">
        <v>39</v>
      </c>
      <c r="H35" s="250">
        <f>ROUND((SUM(BG101:BG102)+SUM(BG119:BG219)),2)</f>
        <v>0</v>
      </c>
      <c r="I35" s="241"/>
      <c r="J35" s="241"/>
      <c r="K35" s="35"/>
      <c r="L35" s="35"/>
      <c r="M35" s="250">
        <v>0</v>
      </c>
      <c r="N35" s="241"/>
      <c r="O35" s="241"/>
      <c r="P35" s="241"/>
      <c r="Q35" s="35"/>
      <c r="R35" s="36"/>
    </row>
    <row r="36" spans="2:18" s="1" customFormat="1" ht="14.4" customHeight="1" hidden="1">
      <c r="B36" s="34"/>
      <c r="C36" s="35"/>
      <c r="D36" s="35"/>
      <c r="E36" s="41" t="s">
        <v>42</v>
      </c>
      <c r="F36" s="42">
        <v>0.15</v>
      </c>
      <c r="G36" s="103" t="s">
        <v>39</v>
      </c>
      <c r="H36" s="250">
        <f>ROUND((SUM(BH101:BH102)+SUM(BH119:BH219)),2)</f>
        <v>0</v>
      </c>
      <c r="I36" s="241"/>
      <c r="J36" s="241"/>
      <c r="K36" s="35"/>
      <c r="L36" s="35"/>
      <c r="M36" s="250">
        <v>0</v>
      </c>
      <c r="N36" s="241"/>
      <c r="O36" s="241"/>
      <c r="P36" s="241"/>
      <c r="Q36" s="35"/>
      <c r="R36" s="36"/>
    </row>
    <row r="37" spans="2:18" s="1" customFormat="1" ht="14.4" customHeight="1" hidden="1">
      <c r="B37" s="34"/>
      <c r="C37" s="35"/>
      <c r="D37" s="35"/>
      <c r="E37" s="41" t="s">
        <v>43</v>
      </c>
      <c r="F37" s="42">
        <v>0</v>
      </c>
      <c r="G37" s="103" t="s">
        <v>39</v>
      </c>
      <c r="H37" s="250">
        <f>ROUND((SUM(BI101:BI102)+SUM(BI119:BI219)),2)</f>
        <v>0</v>
      </c>
      <c r="I37" s="241"/>
      <c r="J37" s="241"/>
      <c r="K37" s="35"/>
      <c r="L37" s="35"/>
      <c r="M37" s="250">
        <v>0</v>
      </c>
      <c r="N37" s="241"/>
      <c r="O37" s="241"/>
      <c r="P37" s="241"/>
      <c r="Q37" s="35"/>
      <c r="R37" s="36"/>
    </row>
    <row r="38" spans="2:18" s="1" customFormat="1" ht="6.9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25.35" customHeight="1">
      <c r="B39" s="34"/>
      <c r="C39" s="99"/>
      <c r="D39" s="105" t="s">
        <v>44</v>
      </c>
      <c r="E39" s="74"/>
      <c r="F39" s="74"/>
      <c r="G39" s="106" t="s">
        <v>45</v>
      </c>
      <c r="H39" s="107" t="s">
        <v>46</v>
      </c>
      <c r="I39" s="74"/>
      <c r="J39" s="74"/>
      <c r="K39" s="74"/>
      <c r="L39" s="251">
        <f>SUM(M31:M37)</f>
        <v>0</v>
      </c>
      <c r="M39" s="251"/>
      <c r="N39" s="251"/>
      <c r="O39" s="251"/>
      <c r="P39" s="252"/>
      <c r="Q39" s="99"/>
      <c r="R39" s="36"/>
    </row>
    <row r="40" spans="2:18" s="1" customFormat="1" ht="14.4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s="1" customFormat="1" ht="14.4" customHeight="1"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</row>
    <row r="42" spans="2:18" ht="13.5">
      <c r="B42" s="2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6"/>
    </row>
    <row r="43" spans="2:18" ht="13.5">
      <c r="B43" s="25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6"/>
    </row>
    <row r="44" spans="2:18" ht="13.5">
      <c r="B44" s="25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6"/>
    </row>
    <row r="45" spans="2:18" ht="13.5">
      <c r="B45" s="2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6"/>
    </row>
    <row r="46" spans="2:18" ht="13.5">
      <c r="B46" s="25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2:18" ht="13.5">
      <c r="B47" s="25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6"/>
    </row>
    <row r="48" spans="2:18" ht="13.5"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2:18" ht="13.5"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2:18" s="1" customFormat="1" ht="14.4">
      <c r="B50" s="34"/>
      <c r="C50" s="35"/>
      <c r="D50" s="49" t="s">
        <v>47</v>
      </c>
      <c r="E50" s="50"/>
      <c r="F50" s="50"/>
      <c r="G50" s="50"/>
      <c r="H50" s="51"/>
      <c r="I50" s="35"/>
      <c r="J50" s="49" t="s">
        <v>48</v>
      </c>
      <c r="K50" s="50"/>
      <c r="L50" s="50"/>
      <c r="M50" s="50"/>
      <c r="N50" s="50"/>
      <c r="O50" s="50"/>
      <c r="P50" s="51"/>
      <c r="Q50" s="35"/>
      <c r="R50" s="36"/>
    </row>
    <row r="51" spans="2:18" ht="13.5">
      <c r="B51" s="25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6"/>
    </row>
    <row r="52" spans="2:18" ht="13.5">
      <c r="B52" s="25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6"/>
    </row>
    <row r="53" spans="2:18" ht="13.5">
      <c r="B53" s="25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6"/>
    </row>
    <row r="54" spans="2:18" ht="13.5">
      <c r="B54" s="25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6"/>
    </row>
    <row r="55" spans="2:18" ht="13.5">
      <c r="B55" s="25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6"/>
    </row>
    <row r="56" spans="2:18" ht="13.5">
      <c r="B56" s="25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6"/>
    </row>
    <row r="57" spans="2:18" ht="13.5">
      <c r="B57" s="25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6"/>
    </row>
    <row r="58" spans="2:18" ht="13.5">
      <c r="B58" s="25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6"/>
    </row>
    <row r="59" spans="2:18" s="1" customFormat="1" ht="14.4">
      <c r="B59" s="34"/>
      <c r="C59" s="35"/>
      <c r="D59" s="54" t="s">
        <v>49</v>
      </c>
      <c r="E59" s="55"/>
      <c r="F59" s="55"/>
      <c r="G59" s="56" t="s">
        <v>50</v>
      </c>
      <c r="H59" s="57"/>
      <c r="I59" s="35"/>
      <c r="J59" s="54" t="s">
        <v>49</v>
      </c>
      <c r="K59" s="55"/>
      <c r="L59" s="55"/>
      <c r="M59" s="55"/>
      <c r="N59" s="56" t="s">
        <v>50</v>
      </c>
      <c r="O59" s="55"/>
      <c r="P59" s="57"/>
      <c r="Q59" s="35"/>
      <c r="R59" s="36"/>
    </row>
    <row r="60" spans="2:18" ht="13.5">
      <c r="B60" s="25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6"/>
    </row>
    <row r="61" spans="2:18" s="1" customFormat="1" ht="14.4">
      <c r="B61" s="34"/>
      <c r="C61" s="35"/>
      <c r="D61" s="49" t="s">
        <v>51</v>
      </c>
      <c r="E61" s="50"/>
      <c r="F61" s="50"/>
      <c r="G61" s="50"/>
      <c r="H61" s="51"/>
      <c r="I61" s="35"/>
      <c r="J61" s="49" t="s">
        <v>52</v>
      </c>
      <c r="K61" s="50"/>
      <c r="L61" s="50"/>
      <c r="M61" s="50"/>
      <c r="N61" s="50"/>
      <c r="O61" s="50"/>
      <c r="P61" s="51"/>
      <c r="Q61" s="35"/>
      <c r="R61" s="36"/>
    </row>
    <row r="62" spans="2:18" ht="13.5">
      <c r="B62" s="25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6"/>
    </row>
    <row r="63" spans="2:18" ht="13.5">
      <c r="B63" s="25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6"/>
    </row>
    <row r="64" spans="2:18" ht="13.5">
      <c r="B64" s="25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6"/>
    </row>
    <row r="65" spans="2:18" ht="13.5">
      <c r="B65" s="25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6"/>
    </row>
    <row r="66" spans="2:18" ht="13.5">
      <c r="B66" s="25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6"/>
    </row>
    <row r="67" spans="2:18" ht="13.5">
      <c r="B67" s="25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6"/>
    </row>
    <row r="68" spans="2:18" ht="13.5">
      <c r="B68" s="25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6"/>
    </row>
    <row r="69" spans="2:18" ht="13.5">
      <c r="B69" s="25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6"/>
    </row>
    <row r="70" spans="2:18" s="1" customFormat="1" ht="14.4">
      <c r="B70" s="34"/>
      <c r="C70" s="35"/>
      <c r="D70" s="54" t="s">
        <v>49</v>
      </c>
      <c r="E70" s="55"/>
      <c r="F70" s="55"/>
      <c r="G70" s="56" t="s">
        <v>50</v>
      </c>
      <c r="H70" s="57"/>
      <c r="I70" s="35"/>
      <c r="J70" s="54" t="s">
        <v>49</v>
      </c>
      <c r="K70" s="55"/>
      <c r="L70" s="55"/>
      <c r="M70" s="55"/>
      <c r="N70" s="56" t="s">
        <v>50</v>
      </c>
      <c r="O70" s="55"/>
      <c r="P70" s="57"/>
      <c r="Q70" s="35"/>
      <c r="R70" s="36"/>
    </row>
    <row r="71" spans="2:18" s="1" customFormat="1" ht="14.4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" customHeight="1">
      <c r="B76" s="34"/>
      <c r="C76" s="191" t="s">
        <v>95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6"/>
    </row>
    <row r="77" spans="2:18" s="1" customFormat="1" ht="6.9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9" customHeight="1">
      <c r="B78" s="34"/>
      <c r="C78" s="68" t="s">
        <v>18</v>
      </c>
      <c r="D78" s="35"/>
      <c r="E78" s="35"/>
      <c r="F78" s="193" t="str">
        <f>F6</f>
        <v>Červený Mlýn-střed</v>
      </c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35"/>
      <c r="R78" s="36"/>
    </row>
    <row r="79" spans="2:18" s="1" customFormat="1" ht="6.9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22</v>
      </c>
      <c r="D80" s="35"/>
      <c r="E80" s="35"/>
      <c r="F80" s="29" t="str">
        <f>F8</f>
        <v xml:space="preserve"> </v>
      </c>
      <c r="G80" s="35"/>
      <c r="H80" s="35"/>
      <c r="I80" s="35"/>
      <c r="J80" s="35"/>
      <c r="K80" s="31" t="s">
        <v>24</v>
      </c>
      <c r="L80" s="35"/>
      <c r="M80" s="242" t="str">
        <f>IF(O8="","",O8)</f>
        <v/>
      </c>
      <c r="N80" s="242"/>
      <c r="O80" s="242"/>
      <c r="P80" s="242"/>
      <c r="Q80" s="35"/>
      <c r="R80" s="36"/>
    </row>
    <row r="81" spans="2:18" s="1" customFormat="1" ht="6.9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3.2">
      <c r="B82" s="34"/>
      <c r="C82" s="31" t="s">
        <v>25</v>
      </c>
      <c r="D82" s="35"/>
      <c r="E82" s="35"/>
      <c r="F82" s="29" t="str">
        <f>E11</f>
        <v xml:space="preserve"> </v>
      </c>
      <c r="G82" s="35"/>
      <c r="H82" s="35"/>
      <c r="I82" s="35"/>
      <c r="J82" s="35"/>
      <c r="K82" s="31" t="s">
        <v>29</v>
      </c>
      <c r="L82" s="35"/>
      <c r="M82" s="204" t="str">
        <f>E17</f>
        <v xml:space="preserve"> </v>
      </c>
      <c r="N82" s="204"/>
      <c r="O82" s="204"/>
      <c r="P82" s="204"/>
      <c r="Q82" s="204"/>
      <c r="R82" s="36"/>
    </row>
    <row r="83" spans="2:18" s="1" customFormat="1" ht="14.4" customHeight="1">
      <c r="B83" s="34"/>
      <c r="C83" s="31" t="s">
        <v>28</v>
      </c>
      <c r="D83" s="35"/>
      <c r="E83" s="35"/>
      <c r="F83" s="29" t="str">
        <f>IF(E14="","",E14)</f>
        <v xml:space="preserve"> </v>
      </c>
      <c r="G83" s="35"/>
      <c r="H83" s="35"/>
      <c r="I83" s="35"/>
      <c r="J83" s="35"/>
      <c r="K83" s="31" t="s">
        <v>30</v>
      </c>
      <c r="L83" s="35"/>
      <c r="M83" s="204" t="str">
        <f>E20</f>
        <v xml:space="preserve"> </v>
      </c>
      <c r="N83" s="204"/>
      <c r="O83" s="204"/>
      <c r="P83" s="204"/>
      <c r="Q83" s="204"/>
      <c r="R83" s="36"/>
    </row>
    <row r="84" spans="2:18" s="1" customFormat="1" ht="10.3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53" t="s">
        <v>96</v>
      </c>
      <c r="D85" s="254"/>
      <c r="E85" s="254"/>
      <c r="F85" s="254"/>
      <c r="G85" s="254"/>
      <c r="H85" s="253" t="s">
        <v>97</v>
      </c>
      <c r="I85" s="255"/>
      <c r="J85" s="255"/>
      <c r="K85" s="253" t="s">
        <v>98</v>
      </c>
      <c r="L85" s="254"/>
      <c r="M85" s="253" t="s">
        <v>99</v>
      </c>
      <c r="N85" s="254"/>
      <c r="O85" s="254"/>
      <c r="P85" s="254"/>
      <c r="Q85" s="254"/>
      <c r="R85" s="36"/>
    </row>
    <row r="86" spans="2:18" s="1" customFormat="1" ht="10.3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08" t="s">
        <v>100</v>
      </c>
      <c r="D87" s="35"/>
      <c r="E87" s="35"/>
      <c r="F87" s="35"/>
      <c r="G87" s="35"/>
      <c r="H87" s="214">
        <f>W119</f>
        <v>0</v>
      </c>
      <c r="I87" s="241"/>
      <c r="J87" s="241"/>
      <c r="K87" s="214">
        <f>X119</f>
        <v>0</v>
      </c>
      <c r="L87" s="241"/>
      <c r="M87" s="214">
        <f>M119</f>
        <v>0</v>
      </c>
      <c r="N87" s="247"/>
      <c r="O87" s="247"/>
      <c r="P87" s="247"/>
      <c r="Q87" s="247"/>
      <c r="R87" s="36"/>
      <c r="AU87" s="21" t="s">
        <v>101</v>
      </c>
    </row>
    <row r="88" spans="2:18" s="6" customFormat="1" ht="24.9" customHeight="1">
      <c r="B88" s="109"/>
      <c r="C88" s="110"/>
      <c r="D88" s="111" t="s">
        <v>102</v>
      </c>
      <c r="E88" s="110"/>
      <c r="F88" s="110"/>
      <c r="G88" s="110"/>
      <c r="H88" s="240">
        <f>W120</f>
        <v>0</v>
      </c>
      <c r="I88" s="249"/>
      <c r="J88" s="249"/>
      <c r="K88" s="240">
        <f>X120</f>
        <v>0</v>
      </c>
      <c r="L88" s="249"/>
      <c r="M88" s="240">
        <f>M120</f>
        <v>0</v>
      </c>
      <c r="N88" s="249"/>
      <c r="O88" s="249"/>
      <c r="P88" s="249"/>
      <c r="Q88" s="249"/>
      <c r="R88" s="112"/>
    </row>
    <row r="89" spans="2:18" s="7" customFormat="1" ht="19.95" customHeight="1">
      <c r="B89" s="113"/>
      <c r="C89" s="114"/>
      <c r="D89" s="115" t="s">
        <v>103</v>
      </c>
      <c r="E89" s="114"/>
      <c r="F89" s="114"/>
      <c r="G89" s="114"/>
      <c r="H89" s="245">
        <f>W121</f>
        <v>0</v>
      </c>
      <c r="I89" s="246"/>
      <c r="J89" s="246"/>
      <c r="K89" s="245">
        <f>X121</f>
        <v>0</v>
      </c>
      <c r="L89" s="246"/>
      <c r="M89" s="245">
        <f>M121</f>
        <v>0</v>
      </c>
      <c r="N89" s="246"/>
      <c r="O89" s="246"/>
      <c r="P89" s="246"/>
      <c r="Q89" s="246"/>
      <c r="R89" s="116"/>
    </row>
    <row r="90" spans="2:18" s="7" customFormat="1" ht="19.95" customHeight="1">
      <c r="B90" s="113"/>
      <c r="C90" s="114"/>
      <c r="D90" s="115" t="s">
        <v>104</v>
      </c>
      <c r="E90" s="114"/>
      <c r="F90" s="114"/>
      <c r="G90" s="114"/>
      <c r="H90" s="245">
        <f>W146</f>
        <v>0</v>
      </c>
      <c r="I90" s="246"/>
      <c r="J90" s="246"/>
      <c r="K90" s="245">
        <f>X146</f>
        <v>0</v>
      </c>
      <c r="L90" s="246"/>
      <c r="M90" s="245">
        <f>M146</f>
        <v>0</v>
      </c>
      <c r="N90" s="246"/>
      <c r="O90" s="246"/>
      <c r="P90" s="246"/>
      <c r="Q90" s="246"/>
      <c r="R90" s="116"/>
    </row>
    <row r="91" spans="2:18" s="7" customFormat="1" ht="19.95" customHeight="1">
      <c r="B91" s="113"/>
      <c r="C91" s="114"/>
      <c r="D91" s="115" t="s">
        <v>105</v>
      </c>
      <c r="E91" s="114"/>
      <c r="F91" s="114"/>
      <c r="G91" s="114"/>
      <c r="H91" s="245">
        <f>W153</f>
        <v>0</v>
      </c>
      <c r="I91" s="246"/>
      <c r="J91" s="246"/>
      <c r="K91" s="245">
        <f>X153</f>
        <v>0</v>
      </c>
      <c r="L91" s="246"/>
      <c r="M91" s="245">
        <f>M153</f>
        <v>0</v>
      </c>
      <c r="N91" s="246"/>
      <c r="O91" s="246"/>
      <c r="P91" s="246"/>
      <c r="Q91" s="246"/>
      <c r="R91" s="116"/>
    </row>
    <row r="92" spans="2:18" s="7" customFormat="1" ht="19.95" customHeight="1">
      <c r="B92" s="113"/>
      <c r="C92" s="114"/>
      <c r="D92" s="115" t="s">
        <v>106</v>
      </c>
      <c r="E92" s="114"/>
      <c r="F92" s="114"/>
      <c r="G92" s="114"/>
      <c r="H92" s="245">
        <f>W172</f>
        <v>0</v>
      </c>
      <c r="I92" s="246"/>
      <c r="J92" s="246"/>
      <c r="K92" s="245">
        <f>X172</f>
        <v>0</v>
      </c>
      <c r="L92" s="246"/>
      <c r="M92" s="245">
        <f>M172</f>
        <v>0</v>
      </c>
      <c r="N92" s="246"/>
      <c r="O92" s="246"/>
      <c r="P92" s="246"/>
      <c r="Q92" s="246"/>
      <c r="R92" s="116"/>
    </row>
    <row r="93" spans="2:18" s="7" customFormat="1" ht="19.95" customHeight="1">
      <c r="B93" s="113"/>
      <c r="C93" s="114"/>
      <c r="D93" s="115" t="s">
        <v>107</v>
      </c>
      <c r="E93" s="114"/>
      <c r="F93" s="114"/>
      <c r="G93" s="114"/>
      <c r="H93" s="245">
        <f>W180</f>
        <v>0</v>
      </c>
      <c r="I93" s="246"/>
      <c r="J93" s="246"/>
      <c r="K93" s="245">
        <f>X180</f>
        <v>0</v>
      </c>
      <c r="L93" s="246"/>
      <c r="M93" s="245">
        <f>M180</f>
        <v>0</v>
      </c>
      <c r="N93" s="246"/>
      <c r="O93" s="246"/>
      <c r="P93" s="246"/>
      <c r="Q93" s="246"/>
      <c r="R93" s="116"/>
    </row>
    <row r="94" spans="2:18" s="7" customFormat="1" ht="19.95" customHeight="1">
      <c r="B94" s="113"/>
      <c r="C94" s="114"/>
      <c r="D94" s="115" t="s">
        <v>108</v>
      </c>
      <c r="E94" s="114"/>
      <c r="F94" s="114"/>
      <c r="G94" s="114"/>
      <c r="H94" s="245">
        <f>W187</f>
        <v>0</v>
      </c>
      <c r="I94" s="246"/>
      <c r="J94" s="246"/>
      <c r="K94" s="245">
        <f>X187</f>
        <v>0</v>
      </c>
      <c r="L94" s="246"/>
      <c r="M94" s="245">
        <f>M187</f>
        <v>0</v>
      </c>
      <c r="N94" s="246"/>
      <c r="O94" s="246"/>
      <c r="P94" s="246"/>
      <c r="Q94" s="246"/>
      <c r="R94" s="116"/>
    </row>
    <row r="95" spans="2:18" s="7" customFormat="1" ht="14.85" customHeight="1">
      <c r="B95" s="113"/>
      <c r="C95" s="114"/>
      <c r="D95" s="115" t="s">
        <v>109</v>
      </c>
      <c r="E95" s="114"/>
      <c r="F95" s="114"/>
      <c r="G95" s="114"/>
      <c r="H95" s="245">
        <f>W196</f>
        <v>0</v>
      </c>
      <c r="I95" s="246"/>
      <c r="J95" s="246"/>
      <c r="K95" s="245">
        <f>X196</f>
        <v>0</v>
      </c>
      <c r="L95" s="246"/>
      <c r="M95" s="245">
        <f>M196</f>
        <v>0</v>
      </c>
      <c r="N95" s="246"/>
      <c r="O95" s="246"/>
      <c r="P95" s="246"/>
      <c r="Q95" s="246"/>
      <c r="R95" s="116"/>
    </row>
    <row r="96" spans="2:18" s="6" customFormat="1" ht="24.9" customHeight="1">
      <c r="B96" s="109"/>
      <c r="C96" s="110"/>
      <c r="D96" s="111" t="s">
        <v>110</v>
      </c>
      <c r="E96" s="110"/>
      <c r="F96" s="110"/>
      <c r="G96" s="110"/>
      <c r="H96" s="240">
        <f>W213</f>
        <v>0</v>
      </c>
      <c r="I96" s="249"/>
      <c r="J96" s="249"/>
      <c r="K96" s="240">
        <f>X213</f>
        <v>0</v>
      </c>
      <c r="L96" s="249"/>
      <c r="M96" s="240">
        <f>M213</f>
        <v>0</v>
      </c>
      <c r="N96" s="249"/>
      <c r="O96" s="249"/>
      <c r="P96" s="249"/>
      <c r="Q96" s="249"/>
      <c r="R96" s="112"/>
    </row>
    <row r="97" spans="2:18" s="7" customFormat="1" ht="19.95" customHeight="1">
      <c r="B97" s="113"/>
      <c r="C97" s="114"/>
      <c r="D97" s="115" t="s">
        <v>111</v>
      </c>
      <c r="E97" s="114"/>
      <c r="F97" s="114"/>
      <c r="G97" s="114"/>
      <c r="H97" s="245">
        <f>W214</f>
        <v>0</v>
      </c>
      <c r="I97" s="246"/>
      <c r="J97" s="246"/>
      <c r="K97" s="245">
        <f>X214</f>
        <v>0</v>
      </c>
      <c r="L97" s="246"/>
      <c r="M97" s="245">
        <f>M214</f>
        <v>0</v>
      </c>
      <c r="N97" s="246"/>
      <c r="O97" s="246"/>
      <c r="P97" s="246"/>
      <c r="Q97" s="246"/>
      <c r="R97" s="116"/>
    </row>
    <row r="98" spans="2:18" s="7" customFormat="1" ht="19.95" customHeight="1">
      <c r="B98" s="113"/>
      <c r="C98" s="114"/>
      <c r="D98" s="115" t="s">
        <v>112</v>
      </c>
      <c r="E98" s="114"/>
      <c r="F98" s="114"/>
      <c r="G98" s="114"/>
      <c r="H98" s="245">
        <f>W216</f>
        <v>0</v>
      </c>
      <c r="I98" s="246"/>
      <c r="J98" s="246"/>
      <c r="K98" s="245">
        <f>X216</f>
        <v>0</v>
      </c>
      <c r="L98" s="246"/>
      <c r="M98" s="245">
        <f>M216</f>
        <v>0</v>
      </c>
      <c r="N98" s="246"/>
      <c r="O98" s="246"/>
      <c r="P98" s="246"/>
      <c r="Q98" s="246"/>
      <c r="R98" s="116"/>
    </row>
    <row r="99" spans="2:18" s="7" customFormat="1" ht="19.95" customHeight="1">
      <c r="B99" s="113"/>
      <c r="C99" s="114"/>
      <c r="D99" s="115" t="s">
        <v>113</v>
      </c>
      <c r="E99" s="114"/>
      <c r="F99" s="114"/>
      <c r="G99" s="114"/>
      <c r="H99" s="245">
        <f>W218</f>
        <v>0</v>
      </c>
      <c r="I99" s="246"/>
      <c r="J99" s="246"/>
      <c r="K99" s="245">
        <f>X218</f>
        <v>0</v>
      </c>
      <c r="L99" s="246"/>
      <c r="M99" s="245">
        <f>M218</f>
        <v>0</v>
      </c>
      <c r="N99" s="246"/>
      <c r="O99" s="246"/>
      <c r="P99" s="246"/>
      <c r="Q99" s="246"/>
      <c r="R99" s="116"/>
    </row>
    <row r="100" spans="2:18" s="1" customFormat="1" ht="21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21" s="1" customFormat="1" ht="29.25" customHeight="1">
      <c r="B101" s="34"/>
      <c r="C101" s="108" t="s">
        <v>114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247">
        <v>0</v>
      </c>
      <c r="N101" s="248"/>
      <c r="O101" s="248"/>
      <c r="P101" s="248"/>
      <c r="Q101" s="248"/>
      <c r="R101" s="36"/>
      <c r="T101" s="117"/>
      <c r="U101" s="118" t="s">
        <v>37</v>
      </c>
    </row>
    <row r="102" spans="2:18" s="1" customFormat="1" ht="18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29.25" customHeight="1">
      <c r="B103" s="34"/>
      <c r="C103" s="98" t="s">
        <v>85</v>
      </c>
      <c r="D103" s="99"/>
      <c r="E103" s="99"/>
      <c r="F103" s="99"/>
      <c r="G103" s="99"/>
      <c r="H103" s="99"/>
      <c r="I103" s="99"/>
      <c r="J103" s="99"/>
      <c r="K103" s="99"/>
      <c r="L103" s="201">
        <f>ROUND(SUM(M87+M101),2)</f>
        <v>0</v>
      </c>
      <c r="M103" s="201"/>
      <c r="N103" s="201"/>
      <c r="O103" s="201"/>
      <c r="P103" s="201"/>
      <c r="Q103" s="201"/>
      <c r="R103" s="36"/>
    </row>
    <row r="104" spans="2:18" s="1" customFormat="1" ht="6.9" customHeight="1">
      <c r="B104" s="58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60"/>
    </row>
    <row r="108" spans="2:18" s="1" customFormat="1" ht="6.9" customHeight="1"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</row>
    <row r="109" spans="2:18" s="1" customFormat="1" ht="36.9" customHeight="1">
      <c r="B109" s="34"/>
      <c r="C109" s="191" t="s">
        <v>115</v>
      </c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36"/>
    </row>
    <row r="110" spans="2:18" s="1" customFormat="1" ht="6.9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1" spans="2:18" s="1" customFormat="1" ht="36.9" customHeight="1">
      <c r="B111" s="34"/>
      <c r="C111" s="68" t="s">
        <v>18</v>
      </c>
      <c r="D111" s="35"/>
      <c r="E111" s="35"/>
      <c r="F111" s="193" t="str">
        <f>F6</f>
        <v>Červený Mlýn-střed</v>
      </c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35"/>
      <c r="R111" s="36"/>
    </row>
    <row r="112" spans="2:18" s="1" customFormat="1" ht="6.9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18" s="1" customFormat="1" ht="18" customHeight="1">
      <c r="B113" s="34"/>
      <c r="C113" s="31" t="s">
        <v>22</v>
      </c>
      <c r="D113" s="35"/>
      <c r="E113" s="35"/>
      <c r="F113" s="29" t="str">
        <f>F8</f>
        <v xml:space="preserve"> </v>
      </c>
      <c r="G113" s="35"/>
      <c r="H113" s="35"/>
      <c r="I113" s="35"/>
      <c r="J113" s="35"/>
      <c r="K113" s="31" t="s">
        <v>24</v>
      </c>
      <c r="L113" s="35"/>
      <c r="M113" s="242" t="str">
        <f>IF(O8="","",O8)</f>
        <v/>
      </c>
      <c r="N113" s="242"/>
      <c r="O113" s="242"/>
      <c r="P113" s="242"/>
      <c r="Q113" s="35"/>
      <c r="R113" s="36"/>
    </row>
    <row r="114" spans="2:18" s="1" customFormat="1" ht="6.9" customHeight="1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</row>
    <row r="115" spans="2:18" s="1" customFormat="1" ht="13.2">
      <c r="B115" s="34"/>
      <c r="C115" s="31" t="s">
        <v>25</v>
      </c>
      <c r="D115" s="35"/>
      <c r="E115" s="35"/>
      <c r="F115" s="29" t="str">
        <f>E11</f>
        <v xml:space="preserve"> </v>
      </c>
      <c r="G115" s="35"/>
      <c r="H115" s="35"/>
      <c r="I115" s="35"/>
      <c r="J115" s="35"/>
      <c r="K115" s="31" t="s">
        <v>29</v>
      </c>
      <c r="L115" s="35"/>
      <c r="M115" s="204" t="str">
        <f>E17</f>
        <v xml:space="preserve"> </v>
      </c>
      <c r="N115" s="204"/>
      <c r="O115" s="204"/>
      <c r="P115" s="204"/>
      <c r="Q115" s="204"/>
      <c r="R115" s="36"/>
    </row>
    <row r="116" spans="2:18" s="1" customFormat="1" ht="14.4" customHeight="1">
      <c r="B116" s="34"/>
      <c r="C116" s="31" t="s">
        <v>28</v>
      </c>
      <c r="D116" s="35"/>
      <c r="E116" s="35"/>
      <c r="F116" s="29" t="str">
        <f>IF(E14="","",E14)</f>
        <v xml:space="preserve"> </v>
      </c>
      <c r="G116" s="35"/>
      <c r="H116" s="35"/>
      <c r="I116" s="35"/>
      <c r="J116" s="35"/>
      <c r="K116" s="31" t="s">
        <v>30</v>
      </c>
      <c r="L116" s="35"/>
      <c r="M116" s="204" t="str">
        <f>E20</f>
        <v xml:space="preserve"> </v>
      </c>
      <c r="N116" s="204"/>
      <c r="O116" s="204"/>
      <c r="P116" s="204"/>
      <c r="Q116" s="204"/>
      <c r="R116" s="36"/>
    </row>
    <row r="117" spans="2:18" s="1" customFormat="1" ht="10.35" customHeight="1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</row>
    <row r="118" spans="2:30" s="8" customFormat="1" ht="29.25" customHeight="1">
      <c r="B118" s="119"/>
      <c r="C118" s="120" t="s">
        <v>116</v>
      </c>
      <c r="D118" s="121" t="s">
        <v>117</v>
      </c>
      <c r="E118" s="121" t="s">
        <v>55</v>
      </c>
      <c r="F118" s="243" t="s">
        <v>118</v>
      </c>
      <c r="G118" s="243"/>
      <c r="H118" s="243"/>
      <c r="I118" s="243"/>
      <c r="J118" s="121" t="s">
        <v>119</v>
      </c>
      <c r="K118" s="121" t="s">
        <v>120</v>
      </c>
      <c r="L118" s="121" t="s">
        <v>121</v>
      </c>
      <c r="M118" s="243" t="s">
        <v>122</v>
      </c>
      <c r="N118" s="243"/>
      <c r="O118" s="243"/>
      <c r="P118" s="243" t="s">
        <v>99</v>
      </c>
      <c r="Q118" s="244"/>
      <c r="R118" s="122"/>
      <c r="T118" s="75" t="s">
        <v>123</v>
      </c>
      <c r="U118" s="76" t="s">
        <v>37</v>
      </c>
      <c r="V118" s="76" t="s">
        <v>124</v>
      </c>
      <c r="W118" s="76" t="s">
        <v>125</v>
      </c>
      <c r="X118" s="76" t="s">
        <v>126</v>
      </c>
      <c r="Y118" s="76" t="s">
        <v>127</v>
      </c>
      <c r="Z118" s="76" t="s">
        <v>128</v>
      </c>
      <c r="AA118" s="76" t="s">
        <v>129</v>
      </c>
      <c r="AB118" s="76" t="s">
        <v>130</v>
      </c>
      <c r="AC118" s="76" t="s">
        <v>131</v>
      </c>
      <c r="AD118" s="77" t="s">
        <v>132</v>
      </c>
    </row>
    <row r="119" spans="2:63" s="1" customFormat="1" ht="29.25" customHeight="1">
      <c r="B119" s="34"/>
      <c r="C119" s="79" t="s">
        <v>93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237">
        <f>BK119</f>
        <v>0</v>
      </c>
      <c r="N119" s="238"/>
      <c r="O119" s="238"/>
      <c r="P119" s="238"/>
      <c r="Q119" s="238"/>
      <c r="R119" s="36"/>
      <c r="T119" s="78"/>
      <c r="U119" s="50"/>
      <c r="V119" s="50"/>
      <c r="W119" s="123">
        <f>W120+W213</f>
        <v>0</v>
      </c>
      <c r="X119" s="123">
        <f>X120+X213</f>
        <v>0</v>
      </c>
      <c r="Y119" s="50"/>
      <c r="Z119" s="124">
        <f>Z120+Z213</f>
        <v>261.557858</v>
      </c>
      <c r="AA119" s="50"/>
      <c r="AB119" s="124">
        <f>AB120+AB213</f>
        <v>10.93666</v>
      </c>
      <c r="AC119" s="50"/>
      <c r="AD119" s="125">
        <f>AD120+AD213</f>
        <v>0</v>
      </c>
      <c r="AT119" s="21" t="s">
        <v>74</v>
      </c>
      <c r="AU119" s="21" t="s">
        <v>101</v>
      </c>
      <c r="BK119" s="126">
        <f>BK120+BK213</f>
        <v>0</v>
      </c>
    </row>
    <row r="120" spans="2:63" s="9" customFormat="1" ht="37.35" customHeight="1">
      <c r="B120" s="127"/>
      <c r="C120" s="128"/>
      <c r="D120" s="129" t="s">
        <v>102</v>
      </c>
      <c r="E120" s="129"/>
      <c r="F120" s="129"/>
      <c r="G120" s="129"/>
      <c r="H120" s="129"/>
      <c r="I120" s="129"/>
      <c r="J120" s="129"/>
      <c r="K120" s="129"/>
      <c r="L120" s="129"/>
      <c r="M120" s="239">
        <f>BK120</f>
        <v>0</v>
      </c>
      <c r="N120" s="240"/>
      <c r="O120" s="240"/>
      <c r="P120" s="240"/>
      <c r="Q120" s="240"/>
      <c r="R120" s="130"/>
      <c r="T120" s="131"/>
      <c r="U120" s="128"/>
      <c r="V120" s="128"/>
      <c r="W120" s="132">
        <f>W121+W146+W153+W172+W180+W187</f>
        <v>0</v>
      </c>
      <c r="X120" s="132">
        <f>X121+X146+X153+X172+X180+X187</f>
        <v>0</v>
      </c>
      <c r="Y120" s="128"/>
      <c r="Z120" s="133">
        <f>Z121+Z146+Z153+Z172+Z180+Z187</f>
        <v>261.557858</v>
      </c>
      <c r="AA120" s="128"/>
      <c r="AB120" s="133">
        <f>AB121+AB146+AB153+AB172+AB180+AB187</f>
        <v>10.93666</v>
      </c>
      <c r="AC120" s="128"/>
      <c r="AD120" s="134">
        <f>AD121+AD146+AD153+AD172+AD180+AD187</f>
        <v>0</v>
      </c>
      <c r="AR120" s="135" t="s">
        <v>80</v>
      </c>
      <c r="AT120" s="136" t="s">
        <v>74</v>
      </c>
      <c r="AU120" s="136" t="s">
        <v>75</v>
      </c>
      <c r="AY120" s="135" t="s">
        <v>133</v>
      </c>
      <c r="BK120" s="137">
        <f>BK121+BK146+BK153+BK172+BK180+BK187</f>
        <v>0</v>
      </c>
    </row>
    <row r="121" spans="2:63" s="9" customFormat="1" ht="19.95" customHeight="1">
      <c r="B121" s="127"/>
      <c r="C121" s="128"/>
      <c r="D121" s="138" t="s">
        <v>103</v>
      </c>
      <c r="E121" s="138"/>
      <c r="F121" s="138"/>
      <c r="G121" s="138"/>
      <c r="H121" s="138"/>
      <c r="I121" s="138"/>
      <c r="J121" s="138"/>
      <c r="K121" s="138"/>
      <c r="L121" s="138"/>
      <c r="M121" s="224">
        <f>BK121</f>
        <v>0</v>
      </c>
      <c r="N121" s="225"/>
      <c r="O121" s="225"/>
      <c r="P121" s="225"/>
      <c r="Q121" s="225"/>
      <c r="R121" s="130"/>
      <c r="T121" s="131"/>
      <c r="U121" s="128"/>
      <c r="V121" s="128"/>
      <c r="W121" s="132">
        <f>SUM(W122:W145)</f>
        <v>0</v>
      </c>
      <c r="X121" s="132">
        <f>SUM(X122:X145)</f>
        <v>0</v>
      </c>
      <c r="Y121" s="128"/>
      <c r="Z121" s="133">
        <f>SUM(Z122:Z145)</f>
        <v>32.2415</v>
      </c>
      <c r="AA121" s="128"/>
      <c r="AB121" s="133">
        <f>SUM(AB122:AB145)</f>
        <v>0</v>
      </c>
      <c r="AC121" s="128"/>
      <c r="AD121" s="134">
        <f>SUM(AD122:AD145)</f>
        <v>0</v>
      </c>
      <c r="AR121" s="135" t="s">
        <v>80</v>
      </c>
      <c r="AT121" s="136" t="s">
        <v>74</v>
      </c>
      <c r="AU121" s="136" t="s">
        <v>80</v>
      </c>
      <c r="AY121" s="135" t="s">
        <v>133</v>
      </c>
      <c r="BK121" s="137">
        <f>SUM(BK122:BK145)</f>
        <v>0</v>
      </c>
    </row>
    <row r="122" spans="2:65" s="1" customFormat="1" ht="38.25" customHeight="1">
      <c r="B122" s="139"/>
      <c r="C122" s="140" t="s">
        <v>80</v>
      </c>
      <c r="D122" s="140" t="s">
        <v>134</v>
      </c>
      <c r="E122" s="141" t="s">
        <v>135</v>
      </c>
      <c r="F122" s="230" t="s">
        <v>136</v>
      </c>
      <c r="G122" s="230"/>
      <c r="H122" s="230"/>
      <c r="I122" s="230"/>
      <c r="J122" s="142" t="s">
        <v>137</v>
      </c>
      <c r="K122" s="143">
        <v>70</v>
      </c>
      <c r="L122" s="144">
        <v>0</v>
      </c>
      <c r="M122" s="231">
        <v>0</v>
      </c>
      <c r="N122" s="231"/>
      <c r="O122" s="231"/>
      <c r="P122" s="231">
        <f>ROUND(V122*K122,2)</f>
        <v>0</v>
      </c>
      <c r="Q122" s="231"/>
      <c r="R122" s="145"/>
      <c r="T122" s="146" t="s">
        <v>5</v>
      </c>
      <c r="U122" s="43" t="s">
        <v>38</v>
      </c>
      <c r="V122" s="104">
        <f>L122+M122</f>
        <v>0</v>
      </c>
      <c r="W122" s="104">
        <f>ROUND(L122*K122,2)</f>
        <v>0</v>
      </c>
      <c r="X122" s="104">
        <f>ROUND(M122*K122,2)</f>
        <v>0</v>
      </c>
      <c r="Y122" s="147">
        <v>0.209</v>
      </c>
      <c r="Z122" s="147">
        <f>Y122*K122</f>
        <v>14.629999999999999</v>
      </c>
      <c r="AA122" s="147">
        <v>0</v>
      </c>
      <c r="AB122" s="147">
        <f>AA122*K122</f>
        <v>0</v>
      </c>
      <c r="AC122" s="147">
        <v>0</v>
      </c>
      <c r="AD122" s="148">
        <f>AC122*K122</f>
        <v>0</v>
      </c>
      <c r="AR122" s="21" t="s">
        <v>138</v>
      </c>
      <c r="AT122" s="21" t="s">
        <v>134</v>
      </c>
      <c r="AU122" s="21" t="s">
        <v>91</v>
      </c>
      <c r="AY122" s="21" t="s">
        <v>133</v>
      </c>
      <c r="BE122" s="149">
        <f>IF(U122="základní",P122,0)</f>
        <v>0</v>
      </c>
      <c r="BF122" s="149">
        <f>IF(U122="snížená",P122,0)</f>
        <v>0</v>
      </c>
      <c r="BG122" s="149">
        <f>IF(U122="zákl. přenesená",P122,0)</f>
        <v>0</v>
      </c>
      <c r="BH122" s="149">
        <f>IF(U122="sníž. přenesená",P122,0)</f>
        <v>0</v>
      </c>
      <c r="BI122" s="149">
        <f>IF(U122="nulová",P122,0)</f>
        <v>0</v>
      </c>
      <c r="BJ122" s="21" t="s">
        <v>80</v>
      </c>
      <c r="BK122" s="149">
        <f>ROUND(V122*K122,2)</f>
        <v>0</v>
      </c>
      <c r="BL122" s="21" t="s">
        <v>138</v>
      </c>
      <c r="BM122" s="21" t="s">
        <v>139</v>
      </c>
    </row>
    <row r="123" spans="2:51" s="10" customFormat="1" ht="16.5" customHeight="1">
      <c r="B123" s="150"/>
      <c r="C123" s="151"/>
      <c r="D123" s="151"/>
      <c r="E123" s="152" t="s">
        <v>5</v>
      </c>
      <c r="F123" s="228" t="s">
        <v>140</v>
      </c>
      <c r="G123" s="229"/>
      <c r="H123" s="229"/>
      <c r="I123" s="229"/>
      <c r="J123" s="151"/>
      <c r="K123" s="152" t="s">
        <v>5</v>
      </c>
      <c r="L123" s="151"/>
      <c r="M123" s="151"/>
      <c r="N123" s="151"/>
      <c r="O123" s="151"/>
      <c r="P123" s="151"/>
      <c r="Q123" s="151"/>
      <c r="R123" s="153"/>
      <c r="T123" s="154"/>
      <c r="U123" s="151"/>
      <c r="V123" s="151"/>
      <c r="W123" s="151"/>
      <c r="X123" s="151"/>
      <c r="Y123" s="151"/>
      <c r="Z123" s="151"/>
      <c r="AA123" s="151"/>
      <c r="AB123" s="151"/>
      <c r="AC123" s="151"/>
      <c r="AD123" s="155"/>
      <c r="AT123" s="156" t="s">
        <v>141</v>
      </c>
      <c r="AU123" s="156" t="s">
        <v>91</v>
      </c>
      <c r="AV123" s="10" t="s">
        <v>80</v>
      </c>
      <c r="AW123" s="10" t="s">
        <v>7</v>
      </c>
      <c r="AX123" s="10" t="s">
        <v>75</v>
      </c>
      <c r="AY123" s="156" t="s">
        <v>133</v>
      </c>
    </row>
    <row r="124" spans="2:51" s="11" customFormat="1" ht="16.5" customHeight="1">
      <c r="B124" s="157"/>
      <c r="C124" s="158"/>
      <c r="D124" s="158"/>
      <c r="E124" s="159" t="s">
        <v>5</v>
      </c>
      <c r="F124" s="220" t="s">
        <v>142</v>
      </c>
      <c r="G124" s="221"/>
      <c r="H124" s="221"/>
      <c r="I124" s="221"/>
      <c r="J124" s="158"/>
      <c r="K124" s="160">
        <v>50</v>
      </c>
      <c r="L124" s="158"/>
      <c r="M124" s="158"/>
      <c r="N124" s="158"/>
      <c r="O124" s="158"/>
      <c r="P124" s="158"/>
      <c r="Q124" s="158"/>
      <c r="R124" s="161"/>
      <c r="T124" s="162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63"/>
      <c r="AT124" s="164" t="s">
        <v>141</v>
      </c>
      <c r="AU124" s="164" t="s">
        <v>91</v>
      </c>
      <c r="AV124" s="11" t="s">
        <v>91</v>
      </c>
      <c r="AW124" s="11" t="s">
        <v>7</v>
      </c>
      <c r="AX124" s="11" t="s">
        <v>75</v>
      </c>
      <c r="AY124" s="164" t="s">
        <v>133</v>
      </c>
    </row>
    <row r="125" spans="2:51" s="10" customFormat="1" ht="16.5" customHeight="1">
      <c r="B125" s="150"/>
      <c r="C125" s="151"/>
      <c r="D125" s="151"/>
      <c r="E125" s="152" t="s">
        <v>5</v>
      </c>
      <c r="F125" s="222" t="s">
        <v>143</v>
      </c>
      <c r="G125" s="223"/>
      <c r="H125" s="223"/>
      <c r="I125" s="223"/>
      <c r="J125" s="151"/>
      <c r="K125" s="152" t="s">
        <v>5</v>
      </c>
      <c r="L125" s="151"/>
      <c r="M125" s="151"/>
      <c r="N125" s="151"/>
      <c r="O125" s="151"/>
      <c r="P125" s="151"/>
      <c r="Q125" s="151"/>
      <c r="R125" s="153"/>
      <c r="T125" s="154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5"/>
      <c r="AT125" s="156" t="s">
        <v>141</v>
      </c>
      <c r="AU125" s="156" t="s">
        <v>91</v>
      </c>
      <c r="AV125" s="10" t="s">
        <v>80</v>
      </c>
      <c r="AW125" s="10" t="s">
        <v>7</v>
      </c>
      <c r="AX125" s="10" t="s">
        <v>75</v>
      </c>
      <c r="AY125" s="156" t="s">
        <v>133</v>
      </c>
    </row>
    <row r="126" spans="2:51" s="11" customFormat="1" ht="16.5" customHeight="1">
      <c r="B126" s="157"/>
      <c r="C126" s="158"/>
      <c r="D126" s="158"/>
      <c r="E126" s="159" t="s">
        <v>5</v>
      </c>
      <c r="F126" s="220" t="s">
        <v>144</v>
      </c>
      <c r="G126" s="221"/>
      <c r="H126" s="221"/>
      <c r="I126" s="221"/>
      <c r="J126" s="158"/>
      <c r="K126" s="160">
        <v>20</v>
      </c>
      <c r="L126" s="158"/>
      <c r="M126" s="158"/>
      <c r="N126" s="158"/>
      <c r="O126" s="158"/>
      <c r="P126" s="158"/>
      <c r="Q126" s="158"/>
      <c r="R126" s="161"/>
      <c r="T126" s="162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63"/>
      <c r="AT126" s="164" t="s">
        <v>141</v>
      </c>
      <c r="AU126" s="164" t="s">
        <v>91</v>
      </c>
      <c r="AV126" s="11" t="s">
        <v>91</v>
      </c>
      <c r="AW126" s="11" t="s">
        <v>7</v>
      </c>
      <c r="AX126" s="11" t="s">
        <v>75</v>
      </c>
      <c r="AY126" s="164" t="s">
        <v>133</v>
      </c>
    </row>
    <row r="127" spans="2:51" s="12" customFormat="1" ht="16.5" customHeight="1">
      <c r="B127" s="165"/>
      <c r="C127" s="166"/>
      <c r="D127" s="166"/>
      <c r="E127" s="167" t="s">
        <v>5</v>
      </c>
      <c r="F127" s="226" t="s">
        <v>145</v>
      </c>
      <c r="G127" s="227"/>
      <c r="H127" s="227"/>
      <c r="I127" s="227"/>
      <c r="J127" s="166"/>
      <c r="K127" s="168">
        <v>70</v>
      </c>
      <c r="L127" s="166"/>
      <c r="M127" s="166"/>
      <c r="N127" s="166"/>
      <c r="O127" s="166"/>
      <c r="P127" s="166"/>
      <c r="Q127" s="166"/>
      <c r="R127" s="169"/>
      <c r="T127" s="170"/>
      <c r="U127" s="166"/>
      <c r="V127" s="166"/>
      <c r="W127" s="166"/>
      <c r="X127" s="166"/>
      <c r="Y127" s="166"/>
      <c r="Z127" s="166"/>
      <c r="AA127" s="166"/>
      <c r="AB127" s="166"/>
      <c r="AC127" s="166"/>
      <c r="AD127" s="171"/>
      <c r="AT127" s="172" t="s">
        <v>141</v>
      </c>
      <c r="AU127" s="172" t="s">
        <v>91</v>
      </c>
      <c r="AV127" s="12" t="s">
        <v>138</v>
      </c>
      <c r="AW127" s="12" t="s">
        <v>7</v>
      </c>
      <c r="AX127" s="12" t="s">
        <v>80</v>
      </c>
      <c r="AY127" s="172" t="s">
        <v>133</v>
      </c>
    </row>
    <row r="128" spans="2:65" s="1" customFormat="1" ht="25.5" customHeight="1">
      <c r="B128" s="139"/>
      <c r="C128" s="140" t="s">
        <v>91</v>
      </c>
      <c r="D128" s="140" t="s">
        <v>134</v>
      </c>
      <c r="E128" s="141" t="s">
        <v>146</v>
      </c>
      <c r="F128" s="230" t="s">
        <v>147</v>
      </c>
      <c r="G128" s="230"/>
      <c r="H128" s="230"/>
      <c r="I128" s="230"/>
      <c r="J128" s="142" t="s">
        <v>148</v>
      </c>
      <c r="K128" s="143">
        <v>80</v>
      </c>
      <c r="L128" s="144">
        <v>0</v>
      </c>
      <c r="M128" s="231">
        <v>0</v>
      </c>
      <c r="N128" s="231"/>
      <c r="O128" s="231"/>
      <c r="P128" s="231">
        <f>ROUND(V128*K128,2)</f>
        <v>0</v>
      </c>
      <c r="Q128" s="231"/>
      <c r="R128" s="145"/>
      <c r="T128" s="146" t="s">
        <v>5</v>
      </c>
      <c r="U128" s="43" t="s">
        <v>38</v>
      </c>
      <c r="V128" s="104">
        <f>L128+M128</f>
        <v>0</v>
      </c>
      <c r="W128" s="104">
        <f>ROUND(L128*K128,2)</f>
        <v>0</v>
      </c>
      <c r="X128" s="104">
        <f>ROUND(M128*K128,2)</f>
        <v>0</v>
      </c>
      <c r="Y128" s="147">
        <v>0.204</v>
      </c>
      <c r="Z128" s="147">
        <f>Y128*K128</f>
        <v>16.32</v>
      </c>
      <c r="AA128" s="147">
        <v>0</v>
      </c>
      <c r="AB128" s="147">
        <f>AA128*K128</f>
        <v>0</v>
      </c>
      <c r="AC128" s="147">
        <v>0</v>
      </c>
      <c r="AD128" s="148">
        <f>AC128*K128</f>
        <v>0</v>
      </c>
      <c r="AR128" s="21" t="s">
        <v>138</v>
      </c>
      <c r="AT128" s="21" t="s">
        <v>134</v>
      </c>
      <c r="AU128" s="21" t="s">
        <v>91</v>
      </c>
      <c r="AY128" s="21" t="s">
        <v>133</v>
      </c>
      <c r="BE128" s="149">
        <f>IF(U128="základní",P128,0)</f>
        <v>0</v>
      </c>
      <c r="BF128" s="149">
        <f>IF(U128="snížená",P128,0)</f>
        <v>0</v>
      </c>
      <c r="BG128" s="149">
        <f>IF(U128="zákl. přenesená",P128,0)</f>
        <v>0</v>
      </c>
      <c r="BH128" s="149">
        <f>IF(U128="sníž. přenesená",P128,0)</f>
        <v>0</v>
      </c>
      <c r="BI128" s="149">
        <f>IF(U128="nulová",P128,0)</f>
        <v>0</v>
      </c>
      <c r="BJ128" s="21" t="s">
        <v>80</v>
      </c>
      <c r="BK128" s="149">
        <f>ROUND(V128*K128,2)</f>
        <v>0</v>
      </c>
      <c r="BL128" s="21" t="s">
        <v>138</v>
      </c>
      <c r="BM128" s="21" t="s">
        <v>149</v>
      </c>
    </row>
    <row r="129" spans="2:51" s="10" customFormat="1" ht="16.5" customHeight="1">
      <c r="B129" s="150"/>
      <c r="C129" s="151"/>
      <c r="D129" s="151"/>
      <c r="E129" s="152" t="s">
        <v>5</v>
      </c>
      <c r="F129" s="228" t="s">
        <v>140</v>
      </c>
      <c r="G129" s="229"/>
      <c r="H129" s="229"/>
      <c r="I129" s="229"/>
      <c r="J129" s="151"/>
      <c r="K129" s="152" t="s">
        <v>5</v>
      </c>
      <c r="L129" s="151"/>
      <c r="M129" s="151"/>
      <c r="N129" s="151"/>
      <c r="O129" s="151"/>
      <c r="P129" s="151"/>
      <c r="Q129" s="151"/>
      <c r="R129" s="153"/>
      <c r="T129" s="154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5"/>
      <c r="AT129" s="156" t="s">
        <v>141</v>
      </c>
      <c r="AU129" s="156" t="s">
        <v>91</v>
      </c>
      <c r="AV129" s="10" t="s">
        <v>80</v>
      </c>
      <c r="AW129" s="10" t="s">
        <v>7</v>
      </c>
      <c r="AX129" s="10" t="s">
        <v>75</v>
      </c>
      <c r="AY129" s="156" t="s">
        <v>133</v>
      </c>
    </row>
    <row r="130" spans="2:51" s="11" customFormat="1" ht="16.5" customHeight="1">
      <c r="B130" s="157"/>
      <c r="C130" s="158"/>
      <c r="D130" s="158"/>
      <c r="E130" s="159" t="s">
        <v>5</v>
      </c>
      <c r="F130" s="220" t="s">
        <v>142</v>
      </c>
      <c r="G130" s="221"/>
      <c r="H130" s="221"/>
      <c r="I130" s="221"/>
      <c r="J130" s="158"/>
      <c r="K130" s="160">
        <v>50</v>
      </c>
      <c r="L130" s="158"/>
      <c r="M130" s="158"/>
      <c r="N130" s="158"/>
      <c r="O130" s="158"/>
      <c r="P130" s="158"/>
      <c r="Q130" s="158"/>
      <c r="R130" s="161"/>
      <c r="T130" s="162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63"/>
      <c r="AT130" s="164" t="s">
        <v>141</v>
      </c>
      <c r="AU130" s="164" t="s">
        <v>91</v>
      </c>
      <c r="AV130" s="11" t="s">
        <v>91</v>
      </c>
      <c r="AW130" s="11" t="s">
        <v>7</v>
      </c>
      <c r="AX130" s="11" t="s">
        <v>75</v>
      </c>
      <c r="AY130" s="164" t="s">
        <v>133</v>
      </c>
    </row>
    <row r="131" spans="2:51" s="10" customFormat="1" ht="16.5" customHeight="1">
      <c r="B131" s="150"/>
      <c r="C131" s="151"/>
      <c r="D131" s="151"/>
      <c r="E131" s="152" t="s">
        <v>5</v>
      </c>
      <c r="F131" s="222" t="s">
        <v>143</v>
      </c>
      <c r="G131" s="223"/>
      <c r="H131" s="223"/>
      <c r="I131" s="223"/>
      <c r="J131" s="151"/>
      <c r="K131" s="152" t="s">
        <v>5</v>
      </c>
      <c r="L131" s="151"/>
      <c r="M131" s="151"/>
      <c r="N131" s="151"/>
      <c r="O131" s="151"/>
      <c r="P131" s="151"/>
      <c r="Q131" s="151"/>
      <c r="R131" s="153"/>
      <c r="T131" s="154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5"/>
      <c r="AT131" s="156" t="s">
        <v>141</v>
      </c>
      <c r="AU131" s="156" t="s">
        <v>91</v>
      </c>
      <c r="AV131" s="10" t="s">
        <v>80</v>
      </c>
      <c r="AW131" s="10" t="s">
        <v>7</v>
      </c>
      <c r="AX131" s="10" t="s">
        <v>75</v>
      </c>
      <c r="AY131" s="156" t="s">
        <v>133</v>
      </c>
    </row>
    <row r="132" spans="2:51" s="11" customFormat="1" ht="16.5" customHeight="1">
      <c r="B132" s="157"/>
      <c r="C132" s="158"/>
      <c r="D132" s="158"/>
      <c r="E132" s="159" t="s">
        <v>5</v>
      </c>
      <c r="F132" s="220" t="s">
        <v>150</v>
      </c>
      <c r="G132" s="221"/>
      <c r="H132" s="221"/>
      <c r="I132" s="221"/>
      <c r="J132" s="158"/>
      <c r="K132" s="160">
        <v>30</v>
      </c>
      <c r="L132" s="158"/>
      <c r="M132" s="158"/>
      <c r="N132" s="158"/>
      <c r="O132" s="158"/>
      <c r="P132" s="158"/>
      <c r="Q132" s="158"/>
      <c r="R132" s="161"/>
      <c r="T132" s="162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63"/>
      <c r="AT132" s="164" t="s">
        <v>141</v>
      </c>
      <c r="AU132" s="164" t="s">
        <v>91</v>
      </c>
      <c r="AV132" s="11" t="s">
        <v>91</v>
      </c>
      <c r="AW132" s="11" t="s">
        <v>7</v>
      </c>
      <c r="AX132" s="11" t="s">
        <v>75</v>
      </c>
      <c r="AY132" s="164" t="s">
        <v>133</v>
      </c>
    </row>
    <row r="133" spans="2:51" s="12" customFormat="1" ht="16.5" customHeight="1">
      <c r="B133" s="165"/>
      <c r="C133" s="166"/>
      <c r="D133" s="166"/>
      <c r="E133" s="167" t="s">
        <v>5</v>
      </c>
      <c r="F133" s="226" t="s">
        <v>145</v>
      </c>
      <c r="G133" s="227"/>
      <c r="H133" s="227"/>
      <c r="I133" s="227"/>
      <c r="J133" s="166"/>
      <c r="K133" s="168">
        <v>80</v>
      </c>
      <c r="L133" s="166"/>
      <c r="M133" s="166"/>
      <c r="N133" s="166"/>
      <c r="O133" s="166"/>
      <c r="P133" s="166"/>
      <c r="Q133" s="166"/>
      <c r="R133" s="169"/>
      <c r="T133" s="170"/>
      <c r="U133" s="166"/>
      <c r="V133" s="166"/>
      <c r="W133" s="166"/>
      <c r="X133" s="166"/>
      <c r="Y133" s="166"/>
      <c r="Z133" s="166"/>
      <c r="AA133" s="166"/>
      <c r="AB133" s="166"/>
      <c r="AC133" s="166"/>
      <c r="AD133" s="171"/>
      <c r="AT133" s="172" t="s">
        <v>141</v>
      </c>
      <c r="AU133" s="172" t="s">
        <v>91</v>
      </c>
      <c r="AV133" s="12" t="s">
        <v>138</v>
      </c>
      <c r="AW133" s="12" t="s">
        <v>7</v>
      </c>
      <c r="AX133" s="12" t="s">
        <v>80</v>
      </c>
      <c r="AY133" s="172" t="s">
        <v>133</v>
      </c>
    </row>
    <row r="134" spans="2:65" s="1" customFormat="1" ht="25.5" customHeight="1">
      <c r="B134" s="139"/>
      <c r="C134" s="140" t="s">
        <v>151</v>
      </c>
      <c r="D134" s="140" t="s">
        <v>134</v>
      </c>
      <c r="E134" s="141" t="s">
        <v>152</v>
      </c>
      <c r="F134" s="230" t="s">
        <v>153</v>
      </c>
      <c r="G134" s="230"/>
      <c r="H134" s="230"/>
      <c r="I134" s="230"/>
      <c r="J134" s="142" t="s">
        <v>148</v>
      </c>
      <c r="K134" s="143">
        <v>10.5</v>
      </c>
      <c r="L134" s="144">
        <v>0</v>
      </c>
      <c r="M134" s="231">
        <v>0</v>
      </c>
      <c r="N134" s="231"/>
      <c r="O134" s="231"/>
      <c r="P134" s="231">
        <f>ROUND(V134*K134,2)</f>
        <v>0</v>
      </c>
      <c r="Q134" s="231"/>
      <c r="R134" s="145"/>
      <c r="T134" s="146" t="s">
        <v>5</v>
      </c>
      <c r="U134" s="43" t="s">
        <v>38</v>
      </c>
      <c r="V134" s="104">
        <f>L134+M134</f>
        <v>0</v>
      </c>
      <c r="W134" s="104">
        <f>ROUND(L134*K134,2)</f>
        <v>0</v>
      </c>
      <c r="X134" s="104">
        <f>ROUND(M134*K134,2)</f>
        <v>0</v>
      </c>
      <c r="Y134" s="147">
        <v>0.083</v>
      </c>
      <c r="Z134" s="147">
        <f>Y134*K134</f>
        <v>0.8715</v>
      </c>
      <c r="AA134" s="147">
        <v>0</v>
      </c>
      <c r="AB134" s="147">
        <f>AA134*K134</f>
        <v>0</v>
      </c>
      <c r="AC134" s="147">
        <v>0</v>
      </c>
      <c r="AD134" s="148">
        <f>AC134*K134</f>
        <v>0</v>
      </c>
      <c r="AR134" s="21" t="s">
        <v>138</v>
      </c>
      <c r="AT134" s="21" t="s">
        <v>134</v>
      </c>
      <c r="AU134" s="21" t="s">
        <v>91</v>
      </c>
      <c r="AY134" s="21" t="s">
        <v>133</v>
      </c>
      <c r="BE134" s="149">
        <f>IF(U134="základní",P134,0)</f>
        <v>0</v>
      </c>
      <c r="BF134" s="149">
        <f>IF(U134="snížená",P134,0)</f>
        <v>0</v>
      </c>
      <c r="BG134" s="149">
        <f>IF(U134="zákl. přenesená",P134,0)</f>
        <v>0</v>
      </c>
      <c r="BH134" s="149">
        <f>IF(U134="sníž. přenesená",P134,0)</f>
        <v>0</v>
      </c>
      <c r="BI134" s="149">
        <f>IF(U134="nulová",P134,0)</f>
        <v>0</v>
      </c>
      <c r="BJ134" s="21" t="s">
        <v>80</v>
      </c>
      <c r="BK134" s="149">
        <f>ROUND(V134*K134,2)</f>
        <v>0</v>
      </c>
      <c r="BL134" s="21" t="s">
        <v>138</v>
      </c>
      <c r="BM134" s="21" t="s">
        <v>154</v>
      </c>
    </row>
    <row r="135" spans="2:51" s="10" customFormat="1" ht="16.5" customHeight="1">
      <c r="B135" s="150"/>
      <c r="C135" s="151"/>
      <c r="D135" s="151"/>
      <c r="E135" s="152" t="s">
        <v>5</v>
      </c>
      <c r="F135" s="228" t="s">
        <v>140</v>
      </c>
      <c r="G135" s="229"/>
      <c r="H135" s="229"/>
      <c r="I135" s="229"/>
      <c r="J135" s="151"/>
      <c r="K135" s="152" t="s">
        <v>5</v>
      </c>
      <c r="L135" s="151"/>
      <c r="M135" s="151"/>
      <c r="N135" s="151"/>
      <c r="O135" s="151"/>
      <c r="P135" s="151"/>
      <c r="Q135" s="151"/>
      <c r="R135" s="153"/>
      <c r="T135" s="154"/>
      <c r="U135" s="151"/>
      <c r="V135" s="151"/>
      <c r="W135" s="151"/>
      <c r="X135" s="151"/>
      <c r="Y135" s="151"/>
      <c r="Z135" s="151"/>
      <c r="AA135" s="151"/>
      <c r="AB135" s="151"/>
      <c r="AC135" s="151"/>
      <c r="AD135" s="155"/>
      <c r="AT135" s="156" t="s">
        <v>141</v>
      </c>
      <c r="AU135" s="156" t="s">
        <v>91</v>
      </c>
      <c r="AV135" s="10" t="s">
        <v>80</v>
      </c>
      <c r="AW135" s="10" t="s">
        <v>7</v>
      </c>
      <c r="AX135" s="10" t="s">
        <v>75</v>
      </c>
      <c r="AY135" s="156" t="s">
        <v>133</v>
      </c>
    </row>
    <row r="136" spans="2:51" s="11" customFormat="1" ht="16.5" customHeight="1">
      <c r="B136" s="157"/>
      <c r="C136" s="158"/>
      <c r="D136" s="158"/>
      <c r="E136" s="159" t="s">
        <v>5</v>
      </c>
      <c r="F136" s="220" t="s">
        <v>155</v>
      </c>
      <c r="G136" s="221"/>
      <c r="H136" s="221"/>
      <c r="I136" s="221"/>
      <c r="J136" s="158"/>
      <c r="K136" s="160">
        <v>7.5</v>
      </c>
      <c r="L136" s="158"/>
      <c r="M136" s="158"/>
      <c r="N136" s="158"/>
      <c r="O136" s="158"/>
      <c r="P136" s="158"/>
      <c r="Q136" s="158"/>
      <c r="R136" s="161"/>
      <c r="T136" s="162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63"/>
      <c r="AT136" s="164" t="s">
        <v>141</v>
      </c>
      <c r="AU136" s="164" t="s">
        <v>91</v>
      </c>
      <c r="AV136" s="11" t="s">
        <v>91</v>
      </c>
      <c r="AW136" s="11" t="s">
        <v>7</v>
      </c>
      <c r="AX136" s="11" t="s">
        <v>75</v>
      </c>
      <c r="AY136" s="164" t="s">
        <v>133</v>
      </c>
    </row>
    <row r="137" spans="2:51" s="10" customFormat="1" ht="16.5" customHeight="1">
      <c r="B137" s="150"/>
      <c r="C137" s="151"/>
      <c r="D137" s="151"/>
      <c r="E137" s="152" t="s">
        <v>5</v>
      </c>
      <c r="F137" s="222" t="s">
        <v>143</v>
      </c>
      <c r="G137" s="223"/>
      <c r="H137" s="223"/>
      <c r="I137" s="223"/>
      <c r="J137" s="151"/>
      <c r="K137" s="152" t="s">
        <v>5</v>
      </c>
      <c r="L137" s="151"/>
      <c r="M137" s="151"/>
      <c r="N137" s="151"/>
      <c r="O137" s="151"/>
      <c r="P137" s="151"/>
      <c r="Q137" s="151"/>
      <c r="R137" s="153"/>
      <c r="T137" s="154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5"/>
      <c r="AT137" s="156" t="s">
        <v>141</v>
      </c>
      <c r="AU137" s="156" t="s">
        <v>91</v>
      </c>
      <c r="AV137" s="10" t="s">
        <v>80</v>
      </c>
      <c r="AW137" s="10" t="s">
        <v>7</v>
      </c>
      <c r="AX137" s="10" t="s">
        <v>75</v>
      </c>
      <c r="AY137" s="156" t="s">
        <v>133</v>
      </c>
    </row>
    <row r="138" spans="2:51" s="11" customFormat="1" ht="16.5" customHeight="1">
      <c r="B138" s="157"/>
      <c r="C138" s="158"/>
      <c r="D138" s="158"/>
      <c r="E138" s="159" t="s">
        <v>5</v>
      </c>
      <c r="F138" s="220" t="s">
        <v>151</v>
      </c>
      <c r="G138" s="221"/>
      <c r="H138" s="221"/>
      <c r="I138" s="221"/>
      <c r="J138" s="158"/>
      <c r="K138" s="160">
        <v>3</v>
      </c>
      <c r="L138" s="158"/>
      <c r="M138" s="158"/>
      <c r="N138" s="158"/>
      <c r="O138" s="158"/>
      <c r="P138" s="158"/>
      <c r="Q138" s="158"/>
      <c r="R138" s="161"/>
      <c r="T138" s="162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63"/>
      <c r="AT138" s="164" t="s">
        <v>141</v>
      </c>
      <c r="AU138" s="164" t="s">
        <v>91</v>
      </c>
      <c r="AV138" s="11" t="s">
        <v>91</v>
      </c>
      <c r="AW138" s="11" t="s">
        <v>7</v>
      </c>
      <c r="AX138" s="11" t="s">
        <v>75</v>
      </c>
      <c r="AY138" s="164" t="s">
        <v>133</v>
      </c>
    </row>
    <row r="139" spans="2:51" s="12" customFormat="1" ht="16.5" customHeight="1">
      <c r="B139" s="165"/>
      <c r="C139" s="166"/>
      <c r="D139" s="166"/>
      <c r="E139" s="167" t="s">
        <v>5</v>
      </c>
      <c r="F139" s="226" t="s">
        <v>145</v>
      </c>
      <c r="G139" s="227"/>
      <c r="H139" s="227"/>
      <c r="I139" s="227"/>
      <c r="J139" s="166"/>
      <c r="K139" s="168">
        <v>10.5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66"/>
      <c r="AB139" s="166"/>
      <c r="AC139" s="166"/>
      <c r="AD139" s="171"/>
      <c r="AT139" s="172" t="s">
        <v>141</v>
      </c>
      <c r="AU139" s="172" t="s">
        <v>91</v>
      </c>
      <c r="AV139" s="12" t="s">
        <v>138</v>
      </c>
      <c r="AW139" s="12" t="s">
        <v>7</v>
      </c>
      <c r="AX139" s="12" t="s">
        <v>80</v>
      </c>
      <c r="AY139" s="172" t="s">
        <v>133</v>
      </c>
    </row>
    <row r="140" spans="2:65" s="1" customFormat="1" ht="38.25" customHeight="1">
      <c r="B140" s="139"/>
      <c r="C140" s="140" t="s">
        <v>138</v>
      </c>
      <c r="D140" s="140" t="s">
        <v>134</v>
      </c>
      <c r="E140" s="141" t="s">
        <v>156</v>
      </c>
      <c r="F140" s="230" t="s">
        <v>157</v>
      </c>
      <c r="G140" s="230"/>
      <c r="H140" s="230"/>
      <c r="I140" s="230"/>
      <c r="J140" s="142" t="s">
        <v>148</v>
      </c>
      <c r="K140" s="143">
        <v>105</v>
      </c>
      <c r="L140" s="144">
        <v>0</v>
      </c>
      <c r="M140" s="231">
        <v>0</v>
      </c>
      <c r="N140" s="231"/>
      <c r="O140" s="231"/>
      <c r="P140" s="231">
        <f>ROUND(V140*K140,2)</f>
        <v>0</v>
      </c>
      <c r="Q140" s="231"/>
      <c r="R140" s="145"/>
      <c r="T140" s="146" t="s">
        <v>5</v>
      </c>
      <c r="U140" s="43" t="s">
        <v>38</v>
      </c>
      <c r="V140" s="104">
        <f>L140+M140</f>
        <v>0</v>
      </c>
      <c r="W140" s="104">
        <f>ROUND(L140*K140,2)</f>
        <v>0</v>
      </c>
      <c r="X140" s="104">
        <f>ROUND(M140*K140,2)</f>
        <v>0</v>
      </c>
      <c r="Y140" s="147">
        <v>0.004</v>
      </c>
      <c r="Z140" s="147">
        <f>Y140*K140</f>
        <v>0.42</v>
      </c>
      <c r="AA140" s="147">
        <v>0</v>
      </c>
      <c r="AB140" s="147">
        <f>AA140*K140</f>
        <v>0</v>
      </c>
      <c r="AC140" s="147">
        <v>0</v>
      </c>
      <c r="AD140" s="148">
        <f>AC140*K140</f>
        <v>0</v>
      </c>
      <c r="AR140" s="21" t="s">
        <v>138</v>
      </c>
      <c r="AT140" s="21" t="s">
        <v>134</v>
      </c>
      <c r="AU140" s="21" t="s">
        <v>91</v>
      </c>
      <c r="AY140" s="21" t="s">
        <v>133</v>
      </c>
      <c r="BE140" s="149">
        <f>IF(U140="základní",P140,0)</f>
        <v>0</v>
      </c>
      <c r="BF140" s="149">
        <f>IF(U140="snížená",P140,0)</f>
        <v>0</v>
      </c>
      <c r="BG140" s="149">
        <f>IF(U140="zákl. přenesená",P140,0)</f>
        <v>0</v>
      </c>
      <c r="BH140" s="149">
        <f>IF(U140="sníž. přenesená",P140,0)</f>
        <v>0</v>
      </c>
      <c r="BI140" s="149">
        <f>IF(U140="nulová",P140,0)</f>
        <v>0</v>
      </c>
      <c r="BJ140" s="21" t="s">
        <v>80</v>
      </c>
      <c r="BK140" s="149">
        <f>ROUND(V140*K140,2)</f>
        <v>0</v>
      </c>
      <c r="BL140" s="21" t="s">
        <v>138</v>
      </c>
      <c r="BM140" s="21" t="s">
        <v>158</v>
      </c>
    </row>
    <row r="141" spans="2:51" s="10" customFormat="1" ht="16.5" customHeight="1">
      <c r="B141" s="150"/>
      <c r="C141" s="151"/>
      <c r="D141" s="151"/>
      <c r="E141" s="152" t="s">
        <v>5</v>
      </c>
      <c r="F141" s="228" t="s">
        <v>140</v>
      </c>
      <c r="G141" s="229"/>
      <c r="H141" s="229"/>
      <c r="I141" s="229"/>
      <c r="J141" s="151"/>
      <c r="K141" s="152" t="s">
        <v>5</v>
      </c>
      <c r="L141" s="151"/>
      <c r="M141" s="151"/>
      <c r="N141" s="151"/>
      <c r="O141" s="151"/>
      <c r="P141" s="151"/>
      <c r="Q141" s="151"/>
      <c r="R141" s="153"/>
      <c r="T141" s="154"/>
      <c r="U141" s="151"/>
      <c r="V141" s="151"/>
      <c r="W141" s="151"/>
      <c r="X141" s="151"/>
      <c r="Y141" s="151"/>
      <c r="Z141" s="151"/>
      <c r="AA141" s="151"/>
      <c r="AB141" s="151"/>
      <c r="AC141" s="151"/>
      <c r="AD141" s="155"/>
      <c r="AT141" s="156" t="s">
        <v>141</v>
      </c>
      <c r="AU141" s="156" t="s">
        <v>91</v>
      </c>
      <c r="AV141" s="10" t="s">
        <v>80</v>
      </c>
      <c r="AW141" s="10" t="s">
        <v>7</v>
      </c>
      <c r="AX141" s="10" t="s">
        <v>75</v>
      </c>
      <c r="AY141" s="156" t="s">
        <v>133</v>
      </c>
    </row>
    <row r="142" spans="2:51" s="11" customFormat="1" ht="16.5" customHeight="1">
      <c r="B142" s="157"/>
      <c r="C142" s="158"/>
      <c r="D142" s="158"/>
      <c r="E142" s="159" t="s">
        <v>5</v>
      </c>
      <c r="F142" s="220" t="s">
        <v>159</v>
      </c>
      <c r="G142" s="221"/>
      <c r="H142" s="221"/>
      <c r="I142" s="221"/>
      <c r="J142" s="158"/>
      <c r="K142" s="160">
        <v>75</v>
      </c>
      <c r="L142" s="158"/>
      <c r="M142" s="158"/>
      <c r="N142" s="158"/>
      <c r="O142" s="158"/>
      <c r="P142" s="158"/>
      <c r="Q142" s="158"/>
      <c r="R142" s="161"/>
      <c r="T142" s="162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63"/>
      <c r="AT142" s="164" t="s">
        <v>141</v>
      </c>
      <c r="AU142" s="164" t="s">
        <v>91</v>
      </c>
      <c r="AV142" s="11" t="s">
        <v>91</v>
      </c>
      <c r="AW142" s="11" t="s">
        <v>7</v>
      </c>
      <c r="AX142" s="11" t="s">
        <v>75</v>
      </c>
      <c r="AY142" s="164" t="s">
        <v>133</v>
      </c>
    </row>
    <row r="143" spans="2:51" s="10" customFormat="1" ht="16.5" customHeight="1">
      <c r="B143" s="150"/>
      <c r="C143" s="151"/>
      <c r="D143" s="151"/>
      <c r="E143" s="152" t="s">
        <v>5</v>
      </c>
      <c r="F143" s="222" t="s">
        <v>143</v>
      </c>
      <c r="G143" s="223"/>
      <c r="H143" s="223"/>
      <c r="I143" s="223"/>
      <c r="J143" s="151"/>
      <c r="K143" s="152" t="s">
        <v>5</v>
      </c>
      <c r="L143" s="151"/>
      <c r="M143" s="151"/>
      <c r="N143" s="151"/>
      <c r="O143" s="151"/>
      <c r="P143" s="151"/>
      <c r="Q143" s="151"/>
      <c r="R143" s="153"/>
      <c r="T143" s="154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5"/>
      <c r="AT143" s="156" t="s">
        <v>141</v>
      </c>
      <c r="AU143" s="156" t="s">
        <v>91</v>
      </c>
      <c r="AV143" s="10" t="s">
        <v>80</v>
      </c>
      <c r="AW143" s="10" t="s">
        <v>7</v>
      </c>
      <c r="AX143" s="10" t="s">
        <v>75</v>
      </c>
      <c r="AY143" s="156" t="s">
        <v>133</v>
      </c>
    </row>
    <row r="144" spans="2:51" s="11" customFormat="1" ht="16.5" customHeight="1">
      <c r="B144" s="157"/>
      <c r="C144" s="158"/>
      <c r="D144" s="158"/>
      <c r="E144" s="159" t="s">
        <v>5</v>
      </c>
      <c r="F144" s="220" t="s">
        <v>160</v>
      </c>
      <c r="G144" s="221"/>
      <c r="H144" s="221"/>
      <c r="I144" s="221"/>
      <c r="J144" s="158"/>
      <c r="K144" s="160">
        <v>30</v>
      </c>
      <c r="L144" s="158"/>
      <c r="M144" s="158"/>
      <c r="N144" s="158"/>
      <c r="O144" s="158"/>
      <c r="P144" s="158"/>
      <c r="Q144" s="158"/>
      <c r="R144" s="161"/>
      <c r="T144" s="162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63"/>
      <c r="AT144" s="164" t="s">
        <v>141</v>
      </c>
      <c r="AU144" s="164" t="s">
        <v>91</v>
      </c>
      <c r="AV144" s="11" t="s">
        <v>91</v>
      </c>
      <c r="AW144" s="11" t="s">
        <v>7</v>
      </c>
      <c r="AX144" s="11" t="s">
        <v>75</v>
      </c>
      <c r="AY144" s="164" t="s">
        <v>133</v>
      </c>
    </row>
    <row r="145" spans="2:51" s="12" customFormat="1" ht="16.5" customHeight="1">
      <c r="B145" s="165"/>
      <c r="C145" s="166"/>
      <c r="D145" s="166"/>
      <c r="E145" s="167" t="s">
        <v>5</v>
      </c>
      <c r="F145" s="226" t="s">
        <v>145</v>
      </c>
      <c r="G145" s="227"/>
      <c r="H145" s="227"/>
      <c r="I145" s="227"/>
      <c r="J145" s="166"/>
      <c r="K145" s="168">
        <v>105</v>
      </c>
      <c r="L145" s="166"/>
      <c r="M145" s="166"/>
      <c r="N145" s="166"/>
      <c r="O145" s="166"/>
      <c r="P145" s="166"/>
      <c r="Q145" s="166"/>
      <c r="R145" s="169"/>
      <c r="T145" s="170"/>
      <c r="U145" s="166"/>
      <c r="V145" s="166"/>
      <c r="W145" s="166"/>
      <c r="X145" s="166"/>
      <c r="Y145" s="166"/>
      <c r="Z145" s="166"/>
      <c r="AA145" s="166"/>
      <c r="AB145" s="166"/>
      <c r="AC145" s="166"/>
      <c r="AD145" s="171"/>
      <c r="AT145" s="172" t="s">
        <v>141</v>
      </c>
      <c r="AU145" s="172" t="s">
        <v>91</v>
      </c>
      <c r="AV145" s="12" t="s">
        <v>138</v>
      </c>
      <c r="AW145" s="12" t="s">
        <v>7</v>
      </c>
      <c r="AX145" s="12" t="s">
        <v>80</v>
      </c>
      <c r="AY145" s="172" t="s">
        <v>133</v>
      </c>
    </row>
    <row r="146" spans="2:63" s="9" customFormat="1" ht="29.85" customHeight="1">
      <c r="B146" s="127"/>
      <c r="C146" s="128"/>
      <c r="D146" s="138" t="s">
        <v>104</v>
      </c>
      <c r="E146" s="138"/>
      <c r="F146" s="138"/>
      <c r="G146" s="138"/>
      <c r="H146" s="138"/>
      <c r="I146" s="138"/>
      <c r="J146" s="138"/>
      <c r="K146" s="138"/>
      <c r="L146" s="138"/>
      <c r="M146" s="224">
        <f>BK146</f>
        <v>0</v>
      </c>
      <c r="N146" s="225"/>
      <c r="O146" s="225"/>
      <c r="P146" s="225"/>
      <c r="Q146" s="225"/>
      <c r="R146" s="130"/>
      <c r="T146" s="131"/>
      <c r="U146" s="128"/>
      <c r="V146" s="128"/>
      <c r="W146" s="132">
        <f>SUM(W147:W152)</f>
        <v>0</v>
      </c>
      <c r="X146" s="132">
        <f>SUM(X147:X152)</f>
        <v>0</v>
      </c>
      <c r="Y146" s="128"/>
      <c r="Z146" s="133">
        <f>SUM(Z147:Z152)</f>
        <v>0.35000000000000003</v>
      </c>
      <c r="AA146" s="128"/>
      <c r="AB146" s="133">
        <f>SUM(AB147:AB152)</f>
        <v>0</v>
      </c>
      <c r="AC146" s="128"/>
      <c r="AD146" s="134">
        <f>SUM(AD147:AD152)</f>
        <v>0</v>
      </c>
      <c r="AR146" s="135" t="s">
        <v>80</v>
      </c>
      <c r="AT146" s="136" t="s">
        <v>74</v>
      </c>
      <c r="AU146" s="136" t="s">
        <v>80</v>
      </c>
      <c r="AY146" s="135" t="s">
        <v>133</v>
      </c>
      <c r="BK146" s="137">
        <f>SUM(BK147:BK152)</f>
        <v>0</v>
      </c>
    </row>
    <row r="147" spans="2:65" s="1" customFormat="1" ht="38.25" customHeight="1">
      <c r="B147" s="139"/>
      <c r="C147" s="140" t="s">
        <v>161</v>
      </c>
      <c r="D147" s="140" t="s">
        <v>134</v>
      </c>
      <c r="E147" s="141" t="s">
        <v>162</v>
      </c>
      <c r="F147" s="230" t="s">
        <v>163</v>
      </c>
      <c r="G147" s="230"/>
      <c r="H147" s="230"/>
      <c r="I147" s="230"/>
      <c r="J147" s="142" t="s">
        <v>137</v>
      </c>
      <c r="K147" s="143">
        <v>70</v>
      </c>
      <c r="L147" s="144">
        <v>0</v>
      </c>
      <c r="M147" s="231">
        <v>0</v>
      </c>
      <c r="N147" s="231"/>
      <c r="O147" s="231"/>
      <c r="P147" s="231">
        <f>ROUND(V147*K147,2)</f>
        <v>0</v>
      </c>
      <c r="Q147" s="231"/>
      <c r="R147" s="145"/>
      <c r="T147" s="146" t="s">
        <v>5</v>
      </c>
      <c r="U147" s="43" t="s">
        <v>38</v>
      </c>
      <c r="V147" s="104">
        <f>L147+M147</f>
        <v>0</v>
      </c>
      <c r="W147" s="104">
        <f>ROUND(L147*K147,2)</f>
        <v>0</v>
      </c>
      <c r="X147" s="104">
        <f>ROUND(M147*K147,2)</f>
        <v>0</v>
      </c>
      <c r="Y147" s="147">
        <v>0.005</v>
      </c>
      <c r="Z147" s="147">
        <f>Y147*K147</f>
        <v>0.35000000000000003</v>
      </c>
      <c r="AA147" s="147">
        <v>0</v>
      </c>
      <c r="AB147" s="147">
        <f>AA147*K147</f>
        <v>0</v>
      </c>
      <c r="AC147" s="147">
        <v>0</v>
      </c>
      <c r="AD147" s="148">
        <f>AC147*K147</f>
        <v>0</v>
      </c>
      <c r="AR147" s="21" t="s">
        <v>138</v>
      </c>
      <c r="AT147" s="21" t="s">
        <v>134</v>
      </c>
      <c r="AU147" s="21" t="s">
        <v>91</v>
      </c>
      <c r="AY147" s="21" t="s">
        <v>133</v>
      </c>
      <c r="BE147" s="149">
        <f>IF(U147="základní",P147,0)</f>
        <v>0</v>
      </c>
      <c r="BF147" s="149">
        <f>IF(U147="snížená",P147,0)</f>
        <v>0</v>
      </c>
      <c r="BG147" s="149">
        <f>IF(U147="zákl. přenesená",P147,0)</f>
        <v>0</v>
      </c>
      <c r="BH147" s="149">
        <f>IF(U147="sníž. přenesená",P147,0)</f>
        <v>0</v>
      </c>
      <c r="BI147" s="149">
        <f>IF(U147="nulová",P147,0)</f>
        <v>0</v>
      </c>
      <c r="BJ147" s="21" t="s">
        <v>80</v>
      </c>
      <c r="BK147" s="149">
        <f>ROUND(V147*K147,2)</f>
        <v>0</v>
      </c>
      <c r="BL147" s="21" t="s">
        <v>138</v>
      </c>
      <c r="BM147" s="21" t="s">
        <v>164</v>
      </c>
    </row>
    <row r="148" spans="2:51" s="10" customFormat="1" ht="16.5" customHeight="1">
      <c r="B148" s="150"/>
      <c r="C148" s="151"/>
      <c r="D148" s="151"/>
      <c r="E148" s="152" t="s">
        <v>5</v>
      </c>
      <c r="F148" s="228" t="s">
        <v>140</v>
      </c>
      <c r="G148" s="229"/>
      <c r="H148" s="229"/>
      <c r="I148" s="229"/>
      <c r="J148" s="151"/>
      <c r="K148" s="152" t="s">
        <v>5</v>
      </c>
      <c r="L148" s="151"/>
      <c r="M148" s="151"/>
      <c r="N148" s="151"/>
      <c r="O148" s="151"/>
      <c r="P148" s="151"/>
      <c r="Q148" s="151"/>
      <c r="R148" s="153"/>
      <c r="T148" s="154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5"/>
      <c r="AT148" s="156" t="s">
        <v>141</v>
      </c>
      <c r="AU148" s="156" t="s">
        <v>91</v>
      </c>
      <c r="AV148" s="10" t="s">
        <v>80</v>
      </c>
      <c r="AW148" s="10" t="s">
        <v>7</v>
      </c>
      <c r="AX148" s="10" t="s">
        <v>75</v>
      </c>
      <c r="AY148" s="156" t="s">
        <v>133</v>
      </c>
    </row>
    <row r="149" spans="2:51" s="11" customFormat="1" ht="16.5" customHeight="1">
      <c r="B149" s="157"/>
      <c r="C149" s="158"/>
      <c r="D149" s="158"/>
      <c r="E149" s="159" t="s">
        <v>5</v>
      </c>
      <c r="F149" s="220" t="s">
        <v>142</v>
      </c>
      <c r="G149" s="221"/>
      <c r="H149" s="221"/>
      <c r="I149" s="221"/>
      <c r="J149" s="158"/>
      <c r="K149" s="160">
        <v>50</v>
      </c>
      <c r="L149" s="158"/>
      <c r="M149" s="158"/>
      <c r="N149" s="158"/>
      <c r="O149" s="158"/>
      <c r="P149" s="158"/>
      <c r="Q149" s="158"/>
      <c r="R149" s="161"/>
      <c r="T149" s="162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63"/>
      <c r="AT149" s="164" t="s">
        <v>141</v>
      </c>
      <c r="AU149" s="164" t="s">
        <v>91</v>
      </c>
      <c r="AV149" s="11" t="s">
        <v>91</v>
      </c>
      <c r="AW149" s="11" t="s">
        <v>7</v>
      </c>
      <c r="AX149" s="11" t="s">
        <v>75</v>
      </c>
      <c r="AY149" s="164" t="s">
        <v>133</v>
      </c>
    </row>
    <row r="150" spans="2:51" s="10" customFormat="1" ht="16.5" customHeight="1">
      <c r="B150" s="150"/>
      <c r="C150" s="151"/>
      <c r="D150" s="151"/>
      <c r="E150" s="152" t="s">
        <v>5</v>
      </c>
      <c r="F150" s="222" t="s">
        <v>143</v>
      </c>
      <c r="G150" s="223"/>
      <c r="H150" s="223"/>
      <c r="I150" s="223"/>
      <c r="J150" s="151"/>
      <c r="K150" s="152" t="s">
        <v>5</v>
      </c>
      <c r="L150" s="151"/>
      <c r="M150" s="151"/>
      <c r="N150" s="151"/>
      <c r="O150" s="151"/>
      <c r="P150" s="151"/>
      <c r="Q150" s="151"/>
      <c r="R150" s="153"/>
      <c r="T150" s="154"/>
      <c r="U150" s="151"/>
      <c r="V150" s="151"/>
      <c r="W150" s="151"/>
      <c r="X150" s="151"/>
      <c r="Y150" s="151"/>
      <c r="Z150" s="151"/>
      <c r="AA150" s="151"/>
      <c r="AB150" s="151"/>
      <c r="AC150" s="151"/>
      <c r="AD150" s="155"/>
      <c r="AT150" s="156" t="s">
        <v>141</v>
      </c>
      <c r="AU150" s="156" t="s">
        <v>91</v>
      </c>
      <c r="AV150" s="10" t="s">
        <v>80</v>
      </c>
      <c r="AW150" s="10" t="s">
        <v>7</v>
      </c>
      <c r="AX150" s="10" t="s">
        <v>75</v>
      </c>
      <c r="AY150" s="156" t="s">
        <v>133</v>
      </c>
    </row>
    <row r="151" spans="2:51" s="11" customFormat="1" ht="16.5" customHeight="1">
      <c r="B151" s="157"/>
      <c r="C151" s="158"/>
      <c r="D151" s="158"/>
      <c r="E151" s="159" t="s">
        <v>5</v>
      </c>
      <c r="F151" s="220" t="s">
        <v>144</v>
      </c>
      <c r="G151" s="221"/>
      <c r="H151" s="221"/>
      <c r="I151" s="221"/>
      <c r="J151" s="158"/>
      <c r="K151" s="160">
        <v>20</v>
      </c>
      <c r="L151" s="158"/>
      <c r="M151" s="158"/>
      <c r="N151" s="158"/>
      <c r="O151" s="158"/>
      <c r="P151" s="158"/>
      <c r="Q151" s="158"/>
      <c r="R151" s="161"/>
      <c r="T151" s="162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63"/>
      <c r="AT151" s="164" t="s">
        <v>141</v>
      </c>
      <c r="AU151" s="164" t="s">
        <v>91</v>
      </c>
      <c r="AV151" s="11" t="s">
        <v>91</v>
      </c>
      <c r="AW151" s="11" t="s">
        <v>7</v>
      </c>
      <c r="AX151" s="11" t="s">
        <v>75</v>
      </c>
      <c r="AY151" s="164" t="s">
        <v>133</v>
      </c>
    </row>
    <row r="152" spans="2:51" s="12" customFormat="1" ht="16.5" customHeight="1">
      <c r="B152" s="165"/>
      <c r="C152" s="166"/>
      <c r="D152" s="166"/>
      <c r="E152" s="167" t="s">
        <v>5</v>
      </c>
      <c r="F152" s="226" t="s">
        <v>145</v>
      </c>
      <c r="G152" s="227"/>
      <c r="H152" s="227"/>
      <c r="I152" s="227"/>
      <c r="J152" s="166"/>
      <c r="K152" s="168">
        <v>70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66"/>
      <c r="AB152" s="166"/>
      <c r="AC152" s="166"/>
      <c r="AD152" s="171"/>
      <c r="AT152" s="172" t="s">
        <v>141</v>
      </c>
      <c r="AU152" s="172" t="s">
        <v>91</v>
      </c>
      <c r="AV152" s="12" t="s">
        <v>138</v>
      </c>
      <c r="AW152" s="12" t="s">
        <v>7</v>
      </c>
      <c r="AX152" s="12" t="s">
        <v>80</v>
      </c>
      <c r="AY152" s="172" t="s">
        <v>133</v>
      </c>
    </row>
    <row r="153" spans="2:63" s="9" customFormat="1" ht="29.85" customHeight="1">
      <c r="B153" s="127"/>
      <c r="C153" s="128"/>
      <c r="D153" s="138" t="s">
        <v>105</v>
      </c>
      <c r="E153" s="138"/>
      <c r="F153" s="138"/>
      <c r="G153" s="138"/>
      <c r="H153" s="138"/>
      <c r="I153" s="138"/>
      <c r="J153" s="138"/>
      <c r="K153" s="138"/>
      <c r="L153" s="138"/>
      <c r="M153" s="224">
        <f>BK153</f>
        <v>0</v>
      </c>
      <c r="N153" s="225"/>
      <c r="O153" s="225"/>
      <c r="P153" s="225"/>
      <c r="Q153" s="225"/>
      <c r="R153" s="130"/>
      <c r="T153" s="131"/>
      <c r="U153" s="128"/>
      <c r="V153" s="128"/>
      <c r="W153" s="132">
        <f>SUM(W154:W171)</f>
        <v>0</v>
      </c>
      <c r="X153" s="132">
        <f>SUM(X154:X171)</f>
        <v>0</v>
      </c>
      <c r="Y153" s="128"/>
      <c r="Z153" s="133">
        <f>SUM(Z154:Z171)</f>
        <v>4.27</v>
      </c>
      <c r="AA153" s="128"/>
      <c r="AB153" s="133">
        <f>SUM(AB154:AB171)</f>
        <v>0</v>
      </c>
      <c r="AC153" s="128"/>
      <c r="AD153" s="134">
        <f>SUM(AD154:AD171)</f>
        <v>0</v>
      </c>
      <c r="AR153" s="135" t="s">
        <v>80</v>
      </c>
      <c r="AT153" s="136" t="s">
        <v>74</v>
      </c>
      <c r="AU153" s="136" t="s">
        <v>80</v>
      </c>
      <c r="AY153" s="135" t="s">
        <v>133</v>
      </c>
      <c r="BK153" s="137">
        <f>SUM(BK154:BK171)</f>
        <v>0</v>
      </c>
    </row>
    <row r="154" spans="2:65" s="1" customFormat="1" ht="16.5" customHeight="1">
      <c r="B154" s="139"/>
      <c r="C154" s="140" t="s">
        <v>165</v>
      </c>
      <c r="D154" s="140" t="s">
        <v>134</v>
      </c>
      <c r="E154" s="141" t="s">
        <v>166</v>
      </c>
      <c r="F154" s="230" t="s">
        <v>167</v>
      </c>
      <c r="G154" s="230"/>
      <c r="H154" s="230"/>
      <c r="I154" s="230"/>
      <c r="J154" s="142" t="s">
        <v>137</v>
      </c>
      <c r="K154" s="143">
        <v>70</v>
      </c>
      <c r="L154" s="144">
        <v>0</v>
      </c>
      <c r="M154" s="231">
        <v>0</v>
      </c>
      <c r="N154" s="231"/>
      <c r="O154" s="231"/>
      <c r="P154" s="231">
        <f>ROUND(V154*K154,2)</f>
        <v>0</v>
      </c>
      <c r="Q154" s="231"/>
      <c r="R154" s="145"/>
      <c r="T154" s="146" t="s">
        <v>5</v>
      </c>
      <c r="U154" s="43" t="s">
        <v>38</v>
      </c>
      <c r="V154" s="104">
        <f>L154+M154</f>
        <v>0</v>
      </c>
      <c r="W154" s="104">
        <f>ROUND(L154*K154,2)</f>
        <v>0</v>
      </c>
      <c r="X154" s="104">
        <f>ROUND(M154*K154,2)</f>
        <v>0</v>
      </c>
      <c r="Y154" s="147">
        <v>0.023</v>
      </c>
      <c r="Z154" s="147">
        <f>Y154*K154</f>
        <v>1.6099999999999999</v>
      </c>
      <c r="AA154" s="147">
        <v>0</v>
      </c>
      <c r="AB154" s="147">
        <f>AA154*K154</f>
        <v>0</v>
      </c>
      <c r="AC154" s="147">
        <v>0</v>
      </c>
      <c r="AD154" s="148">
        <f>AC154*K154</f>
        <v>0</v>
      </c>
      <c r="AR154" s="21" t="s">
        <v>138</v>
      </c>
      <c r="AT154" s="21" t="s">
        <v>134</v>
      </c>
      <c r="AU154" s="21" t="s">
        <v>91</v>
      </c>
      <c r="AY154" s="21" t="s">
        <v>133</v>
      </c>
      <c r="BE154" s="149">
        <f>IF(U154="základní",P154,0)</f>
        <v>0</v>
      </c>
      <c r="BF154" s="149">
        <f>IF(U154="snížená",P154,0)</f>
        <v>0</v>
      </c>
      <c r="BG154" s="149">
        <f>IF(U154="zákl. přenesená",P154,0)</f>
        <v>0</v>
      </c>
      <c r="BH154" s="149">
        <f>IF(U154="sníž. přenesená",P154,0)</f>
        <v>0</v>
      </c>
      <c r="BI154" s="149">
        <f>IF(U154="nulová",P154,0)</f>
        <v>0</v>
      </c>
      <c r="BJ154" s="21" t="s">
        <v>80</v>
      </c>
      <c r="BK154" s="149">
        <f>ROUND(V154*K154,2)</f>
        <v>0</v>
      </c>
      <c r="BL154" s="21" t="s">
        <v>138</v>
      </c>
      <c r="BM154" s="21" t="s">
        <v>168</v>
      </c>
    </row>
    <row r="155" spans="2:51" s="10" customFormat="1" ht="16.5" customHeight="1">
      <c r="B155" s="150"/>
      <c r="C155" s="151"/>
      <c r="D155" s="151"/>
      <c r="E155" s="152" t="s">
        <v>5</v>
      </c>
      <c r="F155" s="228" t="s">
        <v>140</v>
      </c>
      <c r="G155" s="229"/>
      <c r="H155" s="229"/>
      <c r="I155" s="229"/>
      <c r="J155" s="151"/>
      <c r="K155" s="152" t="s">
        <v>5</v>
      </c>
      <c r="L155" s="151"/>
      <c r="M155" s="151"/>
      <c r="N155" s="151"/>
      <c r="O155" s="151"/>
      <c r="P155" s="151"/>
      <c r="Q155" s="151"/>
      <c r="R155" s="153"/>
      <c r="T155" s="154"/>
      <c r="U155" s="151"/>
      <c r="V155" s="151"/>
      <c r="W155" s="151"/>
      <c r="X155" s="151"/>
      <c r="Y155" s="151"/>
      <c r="Z155" s="151"/>
      <c r="AA155" s="151"/>
      <c r="AB155" s="151"/>
      <c r="AC155" s="151"/>
      <c r="AD155" s="155"/>
      <c r="AT155" s="156" t="s">
        <v>141</v>
      </c>
      <c r="AU155" s="156" t="s">
        <v>91</v>
      </c>
      <c r="AV155" s="10" t="s">
        <v>80</v>
      </c>
      <c r="AW155" s="10" t="s">
        <v>7</v>
      </c>
      <c r="AX155" s="10" t="s">
        <v>75</v>
      </c>
      <c r="AY155" s="156" t="s">
        <v>133</v>
      </c>
    </row>
    <row r="156" spans="2:51" s="11" customFormat="1" ht="16.5" customHeight="1">
      <c r="B156" s="157"/>
      <c r="C156" s="158"/>
      <c r="D156" s="158"/>
      <c r="E156" s="159" t="s">
        <v>5</v>
      </c>
      <c r="F156" s="220" t="s">
        <v>142</v>
      </c>
      <c r="G156" s="221"/>
      <c r="H156" s="221"/>
      <c r="I156" s="221"/>
      <c r="J156" s="158"/>
      <c r="K156" s="160">
        <v>50</v>
      </c>
      <c r="L156" s="158"/>
      <c r="M156" s="158"/>
      <c r="N156" s="158"/>
      <c r="O156" s="158"/>
      <c r="P156" s="158"/>
      <c r="Q156" s="158"/>
      <c r="R156" s="161"/>
      <c r="T156" s="162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63"/>
      <c r="AT156" s="164" t="s">
        <v>141</v>
      </c>
      <c r="AU156" s="164" t="s">
        <v>91</v>
      </c>
      <c r="AV156" s="11" t="s">
        <v>91</v>
      </c>
      <c r="AW156" s="11" t="s">
        <v>7</v>
      </c>
      <c r="AX156" s="11" t="s">
        <v>75</v>
      </c>
      <c r="AY156" s="164" t="s">
        <v>133</v>
      </c>
    </row>
    <row r="157" spans="2:51" s="10" customFormat="1" ht="16.5" customHeight="1">
      <c r="B157" s="150"/>
      <c r="C157" s="151"/>
      <c r="D157" s="151"/>
      <c r="E157" s="152" t="s">
        <v>5</v>
      </c>
      <c r="F157" s="222" t="s">
        <v>143</v>
      </c>
      <c r="G157" s="223"/>
      <c r="H157" s="223"/>
      <c r="I157" s="223"/>
      <c r="J157" s="151"/>
      <c r="K157" s="152" t="s">
        <v>5</v>
      </c>
      <c r="L157" s="151"/>
      <c r="M157" s="151"/>
      <c r="N157" s="151"/>
      <c r="O157" s="151"/>
      <c r="P157" s="151"/>
      <c r="Q157" s="151"/>
      <c r="R157" s="153"/>
      <c r="T157" s="154"/>
      <c r="U157" s="151"/>
      <c r="V157" s="151"/>
      <c r="W157" s="151"/>
      <c r="X157" s="151"/>
      <c r="Y157" s="151"/>
      <c r="Z157" s="151"/>
      <c r="AA157" s="151"/>
      <c r="AB157" s="151"/>
      <c r="AC157" s="151"/>
      <c r="AD157" s="155"/>
      <c r="AT157" s="156" t="s">
        <v>141</v>
      </c>
      <c r="AU157" s="156" t="s">
        <v>91</v>
      </c>
      <c r="AV157" s="10" t="s">
        <v>80</v>
      </c>
      <c r="AW157" s="10" t="s">
        <v>7</v>
      </c>
      <c r="AX157" s="10" t="s">
        <v>75</v>
      </c>
      <c r="AY157" s="156" t="s">
        <v>133</v>
      </c>
    </row>
    <row r="158" spans="2:51" s="11" customFormat="1" ht="16.5" customHeight="1">
      <c r="B158" s="157"/>
      <c r="C158" s="158"/>
      <c r="D158" s="158"/>
      <c r="E158" s="159" t="s">
        <v>5</v>
      </c>
      <c r="F158" s="220" t="s">
        <v>144</v>
      </c>
      <c r="G158" s="221"/>
      <c r="H158" s="221"/>
      <c r="I158" s="221"/>
      <c r="J158" s="158"/>
      <c r="K158" s="160">
        <v>20</v>
      </c>
      <c r="L158" s="158"/>
      <c r="M158" s="158"/>
      <c r="N158" s="158"/>
      <c r="O158" s="158"/>
      <c r="P158" s="158"/>
      <c r="Q158" s="158"/>
      <c r="R158" s="161"/>
      <c r="T158" s="162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63"/>
      <c r="AT158" s="164" t="s">
        <v>141</v>
      </c>
      <c r="AU158" s="164" t="s">
        <v>91</v>
      </c>
      <c r="AV158" s="11" t="s">
        <v>91</v>
      </c>
      <c r="AW158" s="11" t="s">
        <v>7</v>
      </c>
      <c r="AX158" s="11" t="s">
        <v>75</v>
      </c>
      <c r="AY158" s="164" t="s">
        <v>133</v>
      </c>
    </row>
    <row r="159" spans="2:51" s="12" customFormat="1" ht="16.5" customHeight="1">
      <c r="B159" s="165"/>
      <c r="C159" s="166"/>
      <c r="D159" s="166"/>
      <c r="E159" s="167" t="s">
        <v>5</v>
      </c>
      <c r="F159" s="226" t="s">
        <v>145</v>
      </c>
      <c r="G159" s="227"/>
      <c r="H159" s="227"/>
      <c r="I159" s="227"/>
      <c r="J159" s="166"/>
      <c r="K159" s="168">
        <v>70</v>
      </c>
      <c r="L159" s="166"/>
      <c r="M159" s="166"/>
      <c r="N159" s="166"/>
      <c r="O159" s="166"/>
      <c r="P159" s="166"/>
      <c r="Q159" s="166"/>
      <c r="R159" s="169"/>
      <c r="T159" s="170"/>
      <c r="U159" s="166"/>
      <c r="V159" s="166"/>
      <c r="W159" s="166"/>
      <c r="X159" s="166"/>
      <c r="Y159" s="166"/>
      <c r="Z159" s="166"/>
      <c r="AA159" s="166"/>
      <c r="AB159" s="166"/>
      <c r="AC159" s="166"/>
      <c r="AD159" s="171"/>
      <c r="AT159" s="172" t="s">
        <v>141</v>
      </c>
      <c r="AU159" s="172" t="s">
        <v>91</v>
      </c>
      <c r="AV159" s="12" t="s">
        <v>138</v>
      </c>
      <c r="AW159" s="12" t="s">
        <v>7</v>
      </c>
      <c r="AX159" s="12" t="s">
        <v>80</v>
      </c>
      <c r="AY159" s="172" t="s">
        <v>133</v>
      </c>
    </row>
    <row r="160" spans="2:65" s="1" customFormat="1" ht="16.5" customHeight="1">
      <c r="B160" s="139"/>
      <c r="C160" s="140" t="s">
        <v>169</v>
      </c>
      <c r="D160" s="140" t="s">
        <v>134</v>
      </c>
      <c r="E160" s="141" t="s">
        <v>170</v>
      </c>
      <c r="F160" s="230" t="s">
        <v>171</v>
      </c>
      <c r="G160" s="230"/>
      <c r="H160" s="230"/>
      <c r="I160" s="230"/>
      <c r="J160" s="142" t="s">
        <v>137</v>
      </c>
      <c r="K160" s="143">
        <v>70</v>
      </c>
      <c r="L160" s="144">
        <v>0</v>
      </c>
      <c r="M160" s="231">
        <v>0</v>
      </c>
      <c r="N160" s="231"/>
      <c r="O160" s="231"/>
      <c r="P160" s="231">
        <f>ROUND(V160*K160,2)</f>
        <v>0</v>
      </c>
      <c r="Q160" s="231"/>
      <c r="R160" s="145"/>
      <c r="T160" s="146" t="s">
        <v>5</v>
      </c>
      <c r="U160" s="43" t="s">
        <v>38</v>
      </c>
      <c r="V160" s="104">
        <f>L160+M160</f>
        <v>0</v>
      </c>
      <c r="W160" s="104">
        <f>ROUND(L160*K160,2)</f>
        <v>0</v>
      </c>
      <c r="X160" s="104">
        <f>ROUND(M160*K160,2)</f>
        <v>0</v>
      </c>
      <c r="Y160" s="147">
        <v>0.026</v>
      </c>
      <c r="Z160" s="147">
        <f>Y160*K160</f>
        <v>1.8199999999999998</v>
      </c>
      <c r="AA160" s="147">
        <v>0</v>
      </c>
      <c r="AB160" s="147">
        <f>AA160*K160</f>
        <v>0</v>
      </c>
      <c r="AC160" s="147">
        <v>0</v>
      </c>
      <c r="AD160" s="148">
        <f>AC160*K160</f>
        <v>0</v>
      </c>
      <c r="AR160" s="21" t="s">
        <v>138</v>
      </c>
      <c r="AT160" s="21" t="s">
        <v>134</v>
      </c>
      <c r="AU160" s="21" t="s">
        <v>91</v>
      </c>
      <c r="AY160" s="21" t="s">
        <v>133</v>
      </c>
      <c r="BE160" s="149">
        <f>IF(U160="základní",P160,0)</f>
        <v>0</v>
      </c>
      <c r="BF160" s="149">
        <f>IF(U160="snížená",P160,0)</f>
        <v>0</v>
      </c>
      <c r="BG160" s="149">
        <f>IF(U160="zákl. přenesená",P160,0)</f>
        <v>0</v>
      </c>
      <c r="BH160" s="149">
        <f>IF(U160="sníž. přenesená",P160,0)</f>
        <v>0</v>
      </c>
      <c r="BI160" s="149">
        <f>IF(U160="nulová",P160,0)</f>
        <v>0</v>
      </c>
      <c r="BJ160" s="21" t="s">
        <v>80</v>
      </c>
      <c r="BK160" s="149">
        <f>ROUND(V160*K160,2)</f>
        <v>0</v>
      </c>
      <c r="BL160" s="21" t="s">
        <v>138</v>
      </c>
      <c r="BM160" s="21" t="s">
        <v>172</v>
      </c>
    </row>
    <row r="161" spans="2:51" s="10" customFormat="1" ht="16.5" customHeight="1">
      <c r="B161" s="150"/>
      <c r="C161" s="151"/>
      <c r="D161" s="151"/>
      <c r="E161" s="152" t="s">
        <v>5</v>
      </c>
      <c r="F161" s="228" t="s">
        <v>140</v>
      </c>
      <c r="G161" s="229"/>
      <c r="H161" s="229"/>
      <c r="I161" s="229"/>
      <c r="J161" s="151"/>
      <c r="K161" s="152" t="s">
        <v>5</v>
      </c>
      <c r="L161" s="151"/>
      <c r="M161" s="151"/>
      <c r="N161" s="151"/>
      <c r="O161" s="151"/>
      <c r="P161" s="151"/>
      <c r="Q161" s="151"/>
      <c r="R161" s="153"/>
      <c r="T161" s="154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5"/>
      <c r="AT161" s="156" t="s">
        <v>141</v>
      </c>
      <c r="AU161" s="156" t="s">
        <v>91</v>
      </c>
      <c r="AV161" s="10" t="s">
        <v>80</v>
      </c>
      <c r="AW161" s="10" t="s">
        <v>7</v>
      </c>
      <c r="AX161" s="10" t="s">
        <v>75</v>
      </c>
      <c r="AY161" s="156" t="s">
        <v>133</v>
      </c>
    </row>
    <row r="162" spans="2:51" s="11" customFormat="1" ht="16.5" customHeight="1">
      <c r="B162" s="157"/>
      <c r="C162" s="158"/>
      <c r="D162" s="158"/>
      <c r="E162" s="159" t="s">
        <v>5</v>
      </c>
      <c r="F162" s="220" t="s">
        <v>142</v>
      </c>
      <c r="G162" s="221"/>
      <c r="H162" s="221"/>
      <c r="I162" s="221"/>
      <c r="J162" s="158"/>
      <c r="K162" s="160">
        <v>50</v>
      </c>
      <c r="L162" s="158"/>
      <c r="M162" s="158"/>
      <c r="N162" s="158"/>
      <c r="O162" s="158"/>
      <c r="P162" s="158"/>
      <c r="Q162" s="158"/>
      <c r="R162" s="161"/>
      <c r="T162" s="162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63"/>
      <c r="AT162" s="164" t="s">
        <v>141</v>
      </c>
      <c r="AU162" s="164" t="s">
        <v>91</v>
      </c>
      <c r="AV162" s="11" t="s">
        <v>91</v>
      </c>
      <c r="AW162" s="11" t="s">
        <v>7</v>
      </c>
      <c r="AX162" s="11" t="s">
        <v>75</v>
      </c>
      <c r="AY162" s="164" t="s">
        <v>133</v>
      </c>
    </row>
    <row r="163" spans="2:51" s="10" customFormat="1" ht="16.5" customHeight="1">
      <c r="B163" s="150"/>
      <c r="C163" s="151"/>
      <c r="D163" s="151"/>
      <c r="E163" s="152" t="s">
        <v>5</v>
      </c>
      <c r="F163" s="222" t="s">
        <v>143</v>
      </c>
      <c r="G163" s="223"/>
      <c r="H163" s="223"/>
      <c r="I163" s="223"/>
      <c r="J163" s="151"/>
      <c r="K163" s="152" t="s">
        <v>5</v>
      </c>
      <c r="L163" s="151"/>
      <c r="M163" s="151"/>
      <c r="N163" s="151"/>
      <c r="O163" s="151"/>
      <c r="P163" s="151"/>
      <c r="Q163" s="151"/>
      <c r="R163" s="153"/>
      <c r="T163" s="154"/>
      <c r="U163" s="151"/>
      <c r="V163" s="151"/>
      <c r="W163" s="151"/>
      <c r="X163" s="151"/>
      <c r="Y163" s="151"/>
      <c r="Z163" s="151"/>
      <c r="AA163" s="151"/>
      <c r="AB163" s="151"/>
      <c r="AC163" s="151"/>
      <c r="AD163" s="155"/>
      <c r="AT163" s="156" t="s">
        <v>141</v>
      </c>
      <c r="AU163" s="156" t="s">
        <v>91</v>
      </c>
      <c r="AV163" s="10" t="s">
        <v>80</v>
      </c>
      <c r="AW163" s="10" t="s">
        <v>7</v>
      </c>
      <c r="AX163" s="10" t="s">
        <v>75</v>
      </c>
      <c r="AY163" s="156" t="s">
        <v>133</v>
      </c>
    </row>
    <row r="164" spans="2:51" s="11" customFormat="1" ht="16.5" customHeight="1">
      <c r="B164" s="157"/>
      <c r="C164" s="158"/>
      <c r="D164" s="158"/>
      <c r="E164" s="159" t="s">
        <v>5</v>
      </c>
      <c r="F164" s="220" t="s">
        <v>144</v>
      </c>
      <c r="G164" s="221"/>
      <c r="H164" s="221"/>
      <c r="I164" s="221"/>
      <c r="J164" s="158"/>
      <c r="K164" s="160">
        <v>20</v>
      </c>
      <c r="L164" s="158"/>
      <c r="M164" s="158"/>
      <c r="N164" s="158"/>
      <c r="O164" s="158"/>
      <c r="P164" s="158"/>
      <c r="Q164" s="158"/>
      <c r="R164" s="161"/>
      <c r="T164" s="162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63"/>
      <c r="AT164" s="164" t="s">
        <v>141</v>
      </c>
      <c r="AU164" s="164" t="s">
        <v>91</v>
      </c>
      <c r="AV164" s="11" t="s">
        <v>91</v>
      </c>
      <c r="AW164" s="11" t="s">
        <v>7</v>
      </c>
      <c r="AX164" s="11" t="s">
        <v>75</v>
      </c>
      <c r="AY164" s="164" t="s">
        <v>133</v>
      </c>
    </row>
    <row r="165" spans="2:51" s="12" customFormat="1" ht="16.5" customHeight="1">
      <c r="B165" s="165"/>
      <c r="C165" s="166"/>
      <c r="D165" s="166"/>
      <c r="E165" s="167" t="s">
        <v>5</v>
      </c>
      <c r="F165" s="226" t="s">
        <v>145</v>
      </c>
      <c r="G165" s="227"/>
      <c r="H165" s="227"/>
      <c r="I165" s="227"/>
      <c r="J165" s="166"/>
      <c r="K165" s="168">
        <v>70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66"/>
      <c r="AB165" s="166"/>
      <c r="AC165" s="166"/>
      <c r="AD165" s="171"/>
      <c r="AT165" s="172" t="s">
        <v>141</v>
      </c>
      <c r="AU165" s="172" t="s">
        <v>91</v>
      </c>
      <c r="AV165" s="12" t="s">
        <v>138</v>
      </c>
      <c r="AW165" s="12" t="s">
        <v>7</v>
      </c>
      <c r="AX165" s="12" t="s">
        <v>80</v>
      </c>
      <c r="AY165" s="172" t="s">
        <v>133</v>
      </c>
    </row>
    <row r="166" spans="2:65" s="1" customFormat="1" ht="16.5" customHeight="1">
      <c r="B166" s="139"/>
      <c r="C166" s="140" t="s">
        <v>173</v>
      </c>
      <c r="D166" s="140" t="s">
        <v>134</v>
      </c>
      <c r="E166" s="141" t="s">
        <v>174</v>
      </c>
      <c r="F166" s="230" t="s">
        <v>175</v>
      </c>
      <c r="G166" s="230"/>
      <c r="H166" s="230"/>
      <c r="I166" s="230"/>
      <c r="J166" s="142" t="s">
        <v>137</v>
      </c>
      <c r="K166" s="143">
        <v>70</v>
      </c>
      <c r="L166" s="144"/>
      <c r="M166" s="231"/>
      <c r="N166" s="231"/>
      <c r="O166" s="231"/>
      <c r="P166" s="231">
        <f>ROUND(V166*K166,2)</f>
        <v>0</v>
      </c>
      <c r="Q166" s="231"/>
      <c r="R166" s="145"/>
      <c r="T166" s="146" t="s">
        <v>5</v>
      </c>
      <c r="U166" s="43" t="s">
        <v>38</v>
      </c>
      <c r="V166" s="104">
        <f>L166+M166</f>
        <v>0</v>
      </c>
      <c r="W166" s="104">
        <f>ROUND(L166*K166,2)</f>
        <v>0</v>
      </c>
      <c r="X166" s="104">
        <f>ROUND(M166*K166,2)</f>
        <v>0</v>
      </c>
      <c r="Y166" s="147">
        <v>0.012</v>
      </c>
      <c r="Z166" s="147">
        <f>Y166*K166</f>
        <v>0.84</v>
      </c>
      <c r="AA166" s="147">
        <v>0</v>
      </c>
      <c r="AB166" s="147">
        <f>AA166*K166</f>
        <v>0</v>
      </c>
      <c r="AC166" s="147">
        <v>0</v>
      </c>
      <c r="AD166" s="148">
        <f>AC166*K166</f>
        <v>0</v>
      </c>
      <c r="AR166" s="21" t="s">
        <v>138</v>
      </c>
      <c r="AT166" s="21" t="s">
        <v>134</v>
      </c>
      <c r="AU166" s="21" t="s">
        <v>91</v>
      </c>
      <c r="AY166" s="21" t="s">
        <v>133</v>
      </c>
      <c r="BE166" s="149">
        <f>IF(U166="základní",P166,0)</f>
        <v>0</v>
      </c>
      <c r="BF166" s="149">
        <f>IF(U166="snížená",P166,0)</f>
        <v>0</v>
      </c>
      <c r="BG166" s="149">
        <f>IF(U166="zákl. přenesená",P166,0)</f>
        <v>0</v>
      </c>
      <c r="BH166" s="149">
        <f>IF(U166="sníž. přenesená",P166,0)</f>
        <v>0</v>
      </c>
      <c r="BI166" s="149">
        <f>IF(U166="nulová",P166,0)</f>
        <v>0</v>
      </c>
      <c r="BJ166" s="21" t="s">
        <v>80</v>
      </c>
      <c r="BK166" s="149">
        <f>ROUND(V166*K166,2)</f>
        <v>0</v>
      </c>
      <c r="BL166" s="21" t="s">
        <v>138</v>
      </c>
      <c r="BM166" s="21" t="s">
        <v>176</v>
      </c>
    </row>
    <row r="167" spans="2:51" s="10" customFormat="1" ht="16.5" customHeight="1">
      <c r="B167" s="150"/>
      <c r="C167" s="151"/>
      <c r="D167" s="151"/>
      <c r="E167" s="152" t="s">
        <v>5</v>
      </c>
      <c r="F167" s="228" t="s">
        <v>140</v>
      </c>
      <c r="G167" s="229"/>
      <c r="H167" s="229"/>
      <c r="I167" s="229"/>
      <c r="J167" s="151"/>
      <c r="K167" s="152" t="s">
        <v>5</v>
      </c>
      <c r="L167" s="151"/>
      <c r="M167" s="151"/>
      <c r="N167" s="151"/>
      <c r="O167" s="151"/>
      <c r="P167" s="151"/>
      <c r="Q167" s="151"/>
      <c r="R167" s="153"/>
      <c r="T167" s="154"/>
      <c r="U167" s="151"/>
      <c r="V167" s="151"/>
      <c r="W167" s="151"/>
      <c r="X167" s="151"/>
      <c r="Y167" s="151"/>
      <c r="Z167" s="151"/>
      <c r="AA167" s="151"/>
      <c r="AB167" s="151"/>
      <c r="AC167" s="151"/>
      <c r="AD167" s="155"/>
      <c r="AT167" s="156" t="s">
        <v>141</v>
      </c>
      <c r="AU167" s="156" t="s">
        <v>91</v>
      </c>
      <c r="AV167" s="10" t="s">
        <v>80</v>
      </c>
      <c r="AW167" s="10" t="s">
        <v>7</v>
      </c>
      <c r="AX167" s="10" t="s">
        <v>75</v>
      </c>
      <c r="AY167" s="156" t="s">
        <v>133</v>
      </c>
    </row>
    <row r="168" spans="2:51" s="11" customFormat="1" ht="16.5" customHeight="1">
      <c r="B168" s="157"/>
      <c r="C168" s="158"/>
      <c r="D168" s="158"/>
      <c r="E168" s="159" t="s">
        <v>5</v>
      </c>
      <c r="F168" s="220" t="s">
        <v>142</v>
      </c>
      <c r="G168" s="221"/>
      <c r="H168" s="221"/>
      <c r="I168" s="221"/>
      <c r="J168" s="158"/>
      <c r="K168" s="160">
        <v>50</v>
      </c>
      <c r="L168" s="158"/>
      <c r="M168" s="158"/>
      <c r="N168" s="158"/>
      <c r="O168" s="158"/>
      <c r="P168" s="158"/>
      <c r="Q168" s="158"/>
      <c r="R168" s="161"/>
      <c r="T168" s="162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63"/>
      <c r="AT168" s="164" t="s">
        <v>141</v>
      </c>
      <c r="AU168" s="164" t="s">
        <v>91</v>
      </c>
      <c r="AV168" s="11" t="s">
        <v>91</v>
      </c>
      <c r="AW168" s="11" t="s">
        <v>7</v>
      </c>
      <c r="AX168" s="11" t="s">
        <v>75</v>
      </c>
      <c r="AY168" s="164" t="s">
        <v>133</v>
      </c>
    </row>
    <row r="169" spans="2:51" s="10" customFormat="1" ht="16.5" customHeight="1">
      <c r="B169" s="150"/>
      <c r="C169" s="151"/>
      <c r="D169" s="151"/>
      <c r="E169" s="152" t="s">
        <v>5</v>
      </c>
      <c r="F169" s="222" t="s">
        <v>143</v>
      </c>
      <c r="G169" s="223"/>
      <c r="H169" s="223"/>
      <c r="I169" s="223"/>
      <c r="J169" s="151"/>
      <c r="K169" s="152" t="s">
        <v>5</v>
      </c>
      <c r="L169" s="151"/>
      <c r="M169" s="151"/>
      <c r="N169" s="151"/>
      <c r="O169" s="151"/>
      <c r="P169" s="151"/>
      <c r="Q169" s="151"/>
      <c r="R169" s="153"/>
      <c r="T169" s="154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5"/>
      <c r="AT169" s="156" t="s">
        <v>141</v>
      </c>
      <c r="AU169" s="156" t="s">
        <v>91</v>
      </c>
      <c r="AV169" s="10" t="s">
        <v>80</v>
      </c>
      <c r="AW169" s="10" t="s">
        <v>7</v>
      </c>
      <c r="AX169" s="10" t="s">
        <v>75</v>
      </c>
      <c r="AY169" s="156" t="s">
        <v>133</v>
      </c>
    </row>
    <row r="170" spans="2:51" s="11" customFormat="1" ht="16.5" customHeight="1">
      <c r="B170" s="157"/>
      <c r="C170" s="158"/>
      <c r="D170" s="158"/>
      <c r="E170" s="159" t="s">
        <v>5</v>
      </c>
      <c r="F170" s="220" t="s">
        <v>144</v>
      </c>
      <c r="G170" s="221"/>
      <c r="H170" s="221"/>
      <c r="I170" s="221"/>
      <c r="J170" s="158"/>
      <c r="K170" s="160">
        <v>20</v>
      </c>
      <c r="L170" s="158"/>
      <c r="M170" s="158"/>
      <c r="N170" s="158"/>
      <c r="O170" s="158"/>
      <c r="P170" s="158"/>
      <c r="Q170" s="158"/>
      <c r="R170" s="161"/>
      <c r="T170" s="162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63"/>
      <c r="AT170" s="164" t="s">
        <v>141</v>
      </c>
      <c r="AU170" s="164" t="s">
        <v>91</v>
      </c>
      <c r="AV170" s="11" t="s">
        <v>91</v>
      </c>
      <c r="AW170" s="11" t="s">
        <v>7</v>
      </c>
      <c r="AX170" s="11" t="s">
        <v>75</v>
      </c>
      <c r="AY170" s="164" t="s">
        <v>133</v>
      </c>
    </row>
    <row r="171" spans="2:51" s="12" customFormat="1" ht="16.5" customHeight="1">
      <c r="B171" s="165"/>
      <c r="C171" s="166"/>
      <c r="D171" s="166"/>
      <c r="E171" s="167" t="s">
        <v>5</v>
      </c>
      <c r="F171" s="226" t="s">
        <v>145</v>
      </c>
      <c r="G171" s="227"/>
      <c r="H171" s="227"/>
      <c r="I171" s="227"/>
      <c r="J171" s="166"/>
      <c r="K171" s="168">
        <v>70</v>
      </c>
      <c r="L171" s="166"/>
      <c r="M171" s="166"/>
      <c r="N171" s="166"/>
      <c r="O171" s="166"/>
      <c r="P171" s="166"/>
      <c r="Q171" s="166"/>
      <c r="R171" s="169"/>
      <c r="T171" s="170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71"/>
      <c r="AT171" s="172" t="s">
        <v>141</v>
      </c>
      <c r="AU171" s="172" t="s">
        <v>91</v>
      </c>
      <c r="AV171" s="12" t="s">
        <v>138</v>
      </c>
      <c r="AW171" s="12" t="s">
        <v>7</v>
      </c>
      <c r="AX171" s="12" t="s">
        <v>80</v>
      </c>
      <c r="AY171" s="172" t="s">
        <v>133</v>
      </c>
    </row>
    <row r="172" spans="2:63" s="9" customFormat="1" ht="29.85" customHeight="1">
      <c r="B172" s="127"/>
      <c r="C172" s="128"/>
      <c r="D172" s="138" t="s">
        <v>106</v>
      </c>
      <c r="E172" s="138"/>
      <c r="F172" s="138"/>
      <c r="G172" s="138"/>
      <c r="H172" s="138"/>
      <c r="I172" s="138"/>
      <c r="J172" s="138"/>
      <c r="K172" s="138"/>
      <c r="L172" s="138"/>
      <c r="M172" s="224">
        <f>BK172</f>
        <v>0</v>
      </c>
      <c r="N172" s="225"/>
      <c r="O172" s="225"/>
      <c r="P172" s="225"/>
      <c r="Q172" s="225"/>
      <c r="R172" s="130"/>
      <c r="T172" s="131"/>
      <c r="U172" s="128"/>
      <c r="V172" s="128"/>
      <c r="W172" s="132">
        <f>SUM(W173:W179)</f>
        <v>0</v>
      </c>
      <c r="X172" s="132">
        <f>SUM(X173:X179)</f>
        <v>0</v>
      </c>
      <c r="Y172" s="128"/>
      <c r="Z172" s="133">
        <f>SUM(Z173:Z179)</f>
        <v>11.879999999999999</v>
      </c>
      <c r="AA172" s="128"/>
      <c r="AB172" s="133">
        <f>SUM(AB173:AB179)</f>
        <v>8.4425</v>
      </c>
      <c r="AC172" s="128"/>
      <c r="AD172" s="134">
        <f>SUM(AD173:AD179)</f>
        <v>0</v>
      </c>
      <c r="AR172" s="135" t="s">
        <v>80</v>
      </c>
      <c r="AT172" s="136" t="s">
        <v>74</v>
      </c>
      <c r="AU172" s="136" t="s">
        <v>80</v>
      </c>
      <c r="AY172" s="135" t="s">
        <v>133</v>
      </c>
      <c r="BK172" s="137">
        <f>SUM(BK173:BK179)</f>
        <v>0</v>
      </c>
    </row>
    <row r="173" spans="2:65" s="1" customFormat="1" ht="38.25" customHeight="1">
      <c r="B173" s="139"/>
      <c r="C173" s="140" t="s">
        <v>177</v>
      </c>
      <c r="D173" s="140" t="s">
        <v>134</v>
      </c>
      <c r="E173" s="141" t="s">
        <v>178</v>
      </c>
      <c r="F173" s="230" t="s">
        <v>179</v>
      </c>
      <c r="G173" s="230"/>
      <c r="H173" s="230"/>
      <c r="I173" s="230"/>
      <c r="J173" s="142" t="s">
        <v>180</v>
      </c>
      <c r="K173" s="143">
        <v>55</v>
      </c>
      <c r="L173" s="144">
        <v>0</v>
      </c>
      <c r="M173" s="231">
        <v>0</v>
      </c>
      <c r="N173" s="231"/>
      <c r="O173" s="231"/>
      <c r="P173" s="231">
        <f>ROUND(V173*K173,2)</f>
        <v>0</v>
      </c>
      <c r="Q173" s="231"/>
      <c r="R173" s="145"/>
      <c r="T173" s="146" t="s">
        <v>5</v>
      </c>
      <c r="U173" s="43" t="s">
        <v>38</v>
      </c>
      <c r="V173" s="104">
        <f>L173+M173</f>
        <v>0</v>
      </c>
      <c r="W173" s="104">
        <f>ROUND(L173*K173,2)</f>
        <v>0</v>
      </c>
      <c r="X173" s="104">
        <f>ROUND(M173*K173,2)</f>
        <v>0</v>
      </c>
      <c r="Y173" s="147">
        <v>0.216</v>
      </c>
      <c r="Z173" s="147">
        <f>Y173*K173</f>
        <v>11.879999999999999</v>
      </c>
      <c r="AA173" s="147">
        <v>0.1295</v>
      </c>
      <c r="AB173" s="147">
        <f>AA173*K173</f>
        <v>7.1225000000000005</v>
      </c>
      <c r="AC173" s="147">
        <v>0</v>
      </c>
      <c r="AD173" s="148">
        <f>AC173*K173</f>
        <v>0</v>
      </c>
      <c r="AR173" s="21" t="s">
        <v>138</v>
      </c>
      <c r="AT173" s="21" t="s">
        <v>134</v>
      </c>
      <c r="AU173" s="21" t="s">
        <v>91</v>
      </c>
      <c r="AY173" s="21" t="s">
        <v>133</v>
      </c>
      <c r="BE173" s="149">
        <f>IF(U173="základní",P173,0)</f>
        <v>0</v>
      </c>
      <c r="BF173" s="149">
        <f>IF(U173="snížená",P173,0)</f>
        <v>0</v>
      </c>
      <c r="BG173" s="149">
        <f>IF(U173="zákl. přenesená",P173,0)</f>
        <v>0</v>
      </c>
      <c r="BH173" s="149">
        <f>IF(U173="sníž. přenesená",P173,0)</f>
        <v>0</v>
      </c>
      <c r="BI173" s="149">
        <f>IF(U173="nulová",P173,0)</f>
        <v>0</v>
      </c>
      <c r="BJ173" s="21" t="s">
        <v>80</v>
      </c>
      <c r="BK173" s="149">
        <f>ROUND(V173*K173,2)</f>
        <v>0</v>
      </c>
      <c r="BL173" s="21" t="s">
        <v>138</v>
      </c>
      <c r="BM173" s="21" t="s">
        <v>181</v>
      </c>
    </row>
    <row r="174" spans="2:51" s="10" customFormat="1" ht="16.5" customHeight="1">
      <c r="B174" s="150"/>
      <c r="C174" s="151"/>
      <c r="D174" s="151"/>
      <c r="E174" s="152" t="s">
        <v>5</v>
      </c>
      <c r="F174" s="228" t="s">
        <v>140</v>
      </c>
      <c r="G174" s="229"/>
      <c r="H174" s="229"/>
      <c r="I174" s="229"/>
      <c r="J174" s="151"/>
      <c r="K174" s="152" t="s">
        <v>5</v>
      </c>
      <c r="L174" s="151"/>
      <c r="M174" s="151"/>
      <c r="N174" s="151"/>
      <c r="O174" s="151"/>
      <c r="P174" s="151"/>
      <c r="Q174" s="151"/>
      <c r="R174" s="153"/>
      <c r="T174" s="154"/>
      <c r="U174" s="151"/>
      <c r="V174" s="151"/>
      <c r="W174" s="151"/>
      <c r="X174" s="151"/>
      <c r="Y174" s="151"/>
      <c r="Z174" s="151"/>
      <c r="AA174" s="151"/>
      <c r="AB174" s="151"/>
      <c r="AC174" s="151"/>
      <c r="AD174" s="155"/>
      <c r="AT174" s="156" t="s">
        <v>141</v>
      </c>
      <c r="AU174" s="156" t="s">
        <v>91</v>
      </c>
      <c r="AV174" s="10" t="s">
        <v>80</v>
      </c>
      <c r="AW174" s="10" t="s">
        <v>7</v>
      </c>
      <c r="AX174" s="10" t="s">
        <v>75</v>
      </c>
      <c r="AY174" s="156" t="s">
        <v>133</v>
      </c>
    </row>
    <row r="175" spans="2:51" s="11" customFormat="1" ht="16.5" customHeight="1">
      <c r="B175" s="157"/>
      <c r="C175" s="158"/>
      <c r="D175" s="158"/>
      <c r="E175" s="159" t="s">
        <v>5</v>
      </c>
      <c r="F175" s="220" t="s">
        <v>150</v>
      </c>
      <c r="G175" s="221"/>
      <c r="H175" s="221"/>
      <c r="I175" s="221"/>
      <c r="J175" s="158"/>
      <c r="K175" s="160">
        <v>30</v>
      </c>
      <c r="L175" s="158"/>
      <c r="M175" s="158"/>
      <c r="N175" s="158"/>
      <c r="O175" s="158"/>
      <c r="P175" s="158"/>
      <c r="Q175" s="158"/>
      <c r="R175" s="161"/>
      <c r="T175" s="162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63"/>
      <c r="AT175" s="164" t="s">
        <v>141</v>
      </c>
      <c r="AU175" s="164" t="s">
        <v>91</v>
      </c>
      <c r="AV175" s="11" t="s">
        <v>91</v>
      </c>
      <c r="AW175" s="11" t="s">
        <v>7</v>
      </c>
      <c r="AX175" s="11" t="s">
        <v>75</v>
      </c>
      <c r="AY175" s="164" t="s">
        <v>133</v>
      </c>
    </row>
    <row r="176" spans="2:51" s="10" customFormat="1" ht="16.5" customHeight="1">
      <c r="B176" s="150"/>
      <c r="C176" s="151"/>
      <c r="D176" s="151"/>
      <c r="E176" s="152" t="s">
        <v>5</v>
      </c>
      <c r="F176" s="222" t="s">
        <v>143</v>
      </c>
      <c r="G176" s="223"/>
      <c r="H176" s="223"/>
      <c r="I176" s="223"/>
      <c r="J176" s="151"/>
      <c r="K176" s="152" t="s">
        <v>5</v>
      </c>
      <c r="L176" s="151"/>
      <c r="M176" s="151"/>
      <c r="N176" s="151"/>
      <c r="O176" s="151"/>
      <c r="P176" s="151"/>
      <c r="Q176" s="151"/>
      <c r="R176" s="153"/>
      <c r="T176" s="154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5"/>
      <c r="AT176" s="156" t="s">
        <v>141</v>
      </c>
      <c r="AU176" s="156" t="s">
        <v>91</v>
      </c>
      <c r="AV176" s="10" t="s">
        <v>80</v>
      </c>
      <c r="AW176" s="10" t="s">
        <v>7</v>
      </c>
      <c r="AX176" s="10" t="s">
        <v>75</v>
      </c>
      <c r="AY176" s="156" t="s">
        <v>133</v>
      </c>
    </row>
    <row r="177" spans="2:51" s="11" customFormat="1" ht="16.5" customHeight="1">
      <c r="B177" s="157"/>
      <c r="C177" s="158"/>
      <c r="D177" s="158"/>
      <c r="E177" s="159" t="s">
        <v>5</v>
      </c>
      <c r="F177" s="220" t="s">
        <v>182</v>
      </c>
      <c r="G177" s="221"/>
      <c r="H177" s="221"/>
      <c r="I177" s="221"/>
      <c r="J177" s="158"/>
      <c r="K177" s="160">
        <v>25</v>
      </c>
      <c r="L177" s="158"/>
      <c r="M177" s="158"/>
      <c r="N177" s="158"/>
      <c r="O177" s="158"/>
      <c r="P177" s="158"/>
      <c r="Q177" s="158"/>
      <c r="R177" s="161"/>
      <c r="T177" s="162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63"/>
      <c r="AT177" s="164" t="s">
        <v>141</v>
      </c>
      <c r="AU177" s="164" t="s">
        <v>91</v>
      </c>
      <c r="AV177" s="11" t="s">
        <v>91</v>
      </c>
      <c r="AW177" s="11" t="s">
        <v>7</v>
      </c>
      <c r="AX177" s="11" t="s">
        <v>75</v>
      </c>
      <c r="AY177" s="164" t="s">
        <v>133</v>
      </c>
    </row>
    <row r="178" spans="2:51" s="12" customFormat="1" ht="16.5" customHeight="1">
      <c r="B178" s="165"/>
      <c r="C178" s="166"/>
      <c r="D178" s="166"/>
      <c r="E178" s="167" t="s">
        <v>5</v>
      </c>
      <c r="F178" s="226" t="s">
        <v>145</v>
      </c>
      <c r="G178" s="227"/>
      <c r="H178" s="227"/>
      <c r="I178" s="227"/>
      <c r="J178" s="166"/>
      <c r="K178" s="168">
        <v>55</v>
      </c>
      <c r="L178" s="166"/>
      <c r="M178" s="166"/>
      <c r="N178" s="166"/>
      <c r="O178" s="166"/>
      <c r="P178" s="166"/>
      <c r="Q178" s="166"/>
      <c r="R178" s="169"/>
      <c r="T178" s="170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71"/>
      <c r="AT178" s="172" t="s">
        <v>141</v>
      </c>
      <c r="AU178" s="172" t="s">
        <v>91</v>
      </c>
      <c r="AV178" s="12" t="s">
        <v>138</v>
      </c>
      <c r="AW178" s="12" t="s">
        <v>7</v>
      </c>
      <c r="AX178" s="12" t="s">
        <v>80</v>
      </c>
      <c r="AY178" s="172" t="s">
        <v>133</v>
      </c>
    </row>
    <row r="179" spans="2:65" s="1" customFormat="1" ht="25.5" customHeight="1">
      <c r="B179" s="139"/>
      <c r="C179" s="173" t="s">
        <v>183</v>
      </c>
      <c r="D179" s="173" t="s">
        <v>184</v>
      </c>
      <c r="E179" s="174" t="s">
        <v>185</v>
      </c>
      <c r="F179" s="232" t="s">
        <v>186</v>
      </c>
      <c r="G179" s="232"/>
      <c r="H179" s="232"/>
      <c r="I179" s="232"/>
      <c r="J179" s="175" t="s">
        <v>180</v>
      </c>
      <c r="K179" s="176">
        <v>55</v>
      </c>
      <c r="L179" s="177">
        <v>0</v>
      </c>
      <c r="M179" s="233"/>
      <c r="N179" s="233"/>
      <c r="O179" s="234"/>
      <c r="P179" s="231">
        <f>ROUND(V179*K179,2)</f>
        <v>0</v>
      </c>
      <c r="Q179" s="231"/>
      <c r="R179" s="145"/>
      <c r="T179" s="146" t="s">
        <v>5</v>
      </c>
      <c r="U179" s="43" t="s">
        <v>38</v>
      </c>
      <c r="V179" s="104">
        <f>L179+M179</f>
        <v>0</v>
      </c>
      <c r="W179" s="104">
        <f>ROUND(L179*K179,2)</f>
        <v>0</v>
      </c>
      <c r="X179" s="104">
        <f>ROUND(M179*K179,2)</f>
        <v>0</v>
      </c>
      <c r="Y179" s="147">
        <v>0</v>
      </c>
      <c r="Z179" s="147">
        <f>Y179*K179</f>
        <v>0</v>
      </c>
      <c r="AA179" s="147">
        <v>0.024</v>
      </c>
      <c r="AB179" s="147">
        <f>AA179*K179</f>
        <v>1.32</v>
      </c>
      <c r="AC179" s="147">
        <v>0</v>
      </c>
      <c r="AD179" s="148">
        <f>AC179*K179</f>
        <v>0</v>
      </c>
      <c r="AR179" s="21" t="s">
        <v>173</v>
      </c>
      <c r="AT179" s="21" t="s">
        <v>184</v>
      </c>
      <c r="AU179" s="21" t="s">
        <v>91</v>
      </c>
      <c r="AY179" s="21" t="s">
        <v>133</v>
      </c>
      <c r="BE179" s="149">
        <f>IF(U179="základní",P179,0)</f>
        <v>0</v>
      </c>
      <c r="BF179" s="149">
        <f>IF(U179="snížená",P179,0)</f>
        <v>0</v>
      </c>
      <c r="BG179" s="149">
        <f>IF(U179="zákl. přenesená",P179,0)</f>
        <v>0</v>
      </c>
      <c r="BH179" s="149">
        <f>IF(U179="sníž. přenesená",P179,0)</f>
        <v>0</v>
      </c>
      <c r="BI179" s="149">
        <f>IF(U179="nulová",P179,0)</f>
        <v>0</v>
      </c>
      <c r="BJ179" s="21" t="s">
        <v>80</v>
      </c>
      <c r="BK179" s="149">
        <f>ROUND(V179*K179,2)</f>
        <v>0</v>
      </c>
      <c r="BL179" s="21" t="s">
        <v>138</v>
      </c>
      <c r="BM179" s="21" t="s">
        <v>187</v>
      </c>
    </row>
    <row r="180" spans="2:63" s="9" customFormat="1" ht="29.85" customHeight="1">
      <c r="B180" s="127"/>
      <c r="C180" s="128"/>
      <c r="D180" s="138" t="s">
        <v>107</v>
      </c>
      <c r="E180" s="138"/>
      <c r="F180" s="138"/>
      <c r="G180" s="138"/>
      <c r="H180" s="138"/>
      <c r="I180" s="138"/>
      <c r="J180" s="138"/>
      <c r="K180" s="138"/>
      <c r="L180" s="138"/>
      <c r="M180" s="235">
        <f>BK180</f>
        <v>0</v>
      </c>
      <c r="N180" s="236"/>
      <c r="O180" s="236"/>
      <c r="P180" s="236"/>
      <c r="Q180" s="236"/>
      <c r="R180" s="130"/>
      <c r="T180" s="131"/>
      <c r="U180" s="128"/>
      <c r="V180" s="128"/>
      <c r="W180" s="132">
        <f>SUM(W181:W186)</f>
        <v>0</v>
      </c>
      <c r="X180" s="132">
        <f>SUM(X181:X186)</f>
        <v>0</v>
      </c>
      <c r="Y180" s="128"/>
      <c r="Z180" s="133">
        <f>SUM(Z181:Z186)</f>
        <v>0</v>
      </c>
      <c r="AA180" s="128"/>
      <c r="AB180" s="133">
        <f>SUM(AB181:AB186)</f>
        <v>0</v>
      </c>
      <c r="AC180" s="128"/>
      <c r="AD180" s="134">
        <f>SUM(AD181:AD186)</f>
        <v>0</v>
      </c>
      <c r="AR180" s="135" t="s">
        <v>80</v>
      </c>
      <c r="AT180" s="136" t="s">
        <v>74</v>
      </c>
      <c r="AU180" s="136" t="s">
        <v>80</v>
      </c>
      <c r="AY180" s="135" t="s">
        <v>133</v>
      </c>
      <c r="BK180" s="137">
        <f>SUM(BK181:BK186)</f>
        <v>0</v>
      </c>
    </row>
    <row r="181" spans="2:65" s="1" customFormat="1" ht="38.25" customHeight="1">
      <c r="B181" s="139"/>
      <c r="C181" s="140" t="s">
        <v>188</v>
      </c>
      <c r="D181" s="140" t="s">
        <v>134</v>
      </c>
      <c r="E181" s="141" t="s">
        <v>189</v>
      </c>
      <c r="F181" s="230" t="s">
        <v>190</v>
      </c>
      <c r="G181" s="230"/>
      <c r="H181" s="230"/>
      <c r="I181" s="230"/>
      <c r="J181" s="142" t="s">
        <v>191</v>
      </c>
      <c r="K181" s="143">
        <v>17</v>
      </c>
      <c r="L181" s="144">
        <v>0</v>
      </c>
      <c r="M181" s="231">
        <v>0</v>
      </c>
      <c r="N181" s="231"/>
      <c r="O181" s="231"/>
      <c r="P181" s="231">
        <f>ROUND(V181*K181,2)</f>
        <v>0</v>
      </c>
      <c r="Q181" s="231"/>
      <c r="R181" s="145"/>
      <c r="T181" s="146" t="s">
        <v>5</v>
      </c>
      <c r="U181" s="43" t="s">
        <v>38</v>
      </c>
      <c r="V181" s="104">
        <f>L181+M181</f>
        <v>0</v>
      </c>
      <c r="W181" s="104">
        <f>ROUND(L181*K181,2)</f>
        <v>0</v>
      </c>
      <c r="X181" s="104">
        <f>ROUND(M181*K181,2)</f>
        <v>0</v>
      </c>
      <c r="Y181" s="147">
        <v>0</v>
      </c>
      <c r="Z181" s="147">
        <f>Y181*K181</f>
        <v>0</v>
      </c>
      <c r="AA181" s="147">
        <v>0</v>
      </c>
      <c r="AB181" s="147">
        <f>AA181*K181</f>
        <v>0</v>
      </c>
      <c r="AC181" s="147">
        <v>0</v>
      </c>
      <c r="AD181" s="148">
        <f>AC181*K181</f>
        <v>0</v>
      </c>
      <c r="AR181" s="21" t="s">
        <v>138</v>
      </c>
      <c r="AT181" s="21" t="s">
        <v>134</v>
      </c>
      <c r="AU181" s="21" t="s">
        <v>91</v>
      </c>
      <c r="AY181" s="21" t="s">
        <v>133</v>
      </c>
      <c r="BE181" s="149">
        <f>IF(U181="základní",P181,0)</f>
        <v>0</v>
      </c>
      <c r="BF181" s="149">
        <f>IF(U181="snížená",P181,0)</f>
        <v>0</v>
      </c>
      <c r="BG181" s="149">
        <f>IF(U181="zákl. přenesená",P181,0)</f>
        <v>0</v>
      </c>
      <c r="BH181" s="149">
        <f>IF(U181="sníž. přenesená",P181,0)</f>
        <v>0</v>
      </c>
      <c r="BI181" s="149">
        <f>IF(U181="nulová",P181,0)</f>
        <v>0</v>
      </c>
      <c r="BJ181" s="21" t="s">
        <v>80</v>
      </c>
      <c r="BK181" s="149">
        <f>ROUND(V181*K181,2)</f>
        <v>0</v>
      </c>
      <c r="BL181" s="21" t="s">
        <v>138</v>
      </c>
      <c r="BM181" s="21" t="s">
        <v>192</v>
      </c>
    </row>
    <row r="182" spans="2:51" s="10" customFormat="1" ht="16.5" customHeight="1">
      <c r="B182" s="150"/>
      <c r="C182" s="151"/>
      <c r="D182" s="151"/>
      <c r="E182" s="152" t="s">
        <v>5</v>
      </c>
      <c r="F182" s="228" t="s">
        <v>193</v>
      </c>
      <c r="G182" s="229"/>
      <c r="H182" s="229"/>
      <c r="I182" s="229"/>
      <c r="J182" s="151"/>
      <c r="K182" s="152" t="s">
        <v>5</v>
      </c>
      <c r="L182" s="151"/>
      <c r="M182" s="151"/>
      <c r="N182" s="151"/>
      <c r="O182" s="151"/>
      <c r="P182" s="151"/>
      <c r="Q182" s="151"/>
      <c r="R182" s="153"/>
      <c r="T182" s="154"/>
      <c r="U182" s="151"/>
      <c r="V182" s="151"/>
      <c r="W182" s="151"/>
      <c r="X182" s="151"/>
      <c r="Y182" s="151"/>
      <c r="Z182" s="151"/>
      <c r="AA182" s="151"/>
      <c r="AB182" s="151"/>
      <c r="AC182" s="151"/>
      <c r="AD182" s="155"/>
      <c r="AT182" s="156" t="s">
        <v>141</v>
      </c>
      <c r="AU182" s="156" t="s">
        <v>91</v>
      </c>
      <c r="AV182" s="10" t="s">
        <v>80</v>
      </c>
      <c r="AW182" s="10" t="s">
        <v>7</v>
      </c>
      <c r="AX182" s="10" t="s">
        <v>75</v>
      </c>
      <c r="AY182" s="156" t="s">
        <v>133</v>
      </c>
    </row>
    <row r="183" spans="2:51" s="11" customFormat="1" ht="16.5" customHeight="1">
      <c r="B183" s="157"/>
      <c r="C183" s="158"/>
      <c r="D183" s="158"/>
      <c r="E183" s="159" t="s">
        <v>5</v>
      </c>
      <c r="F183" s="220" t="s">
        <v>194</v>
      </c>
      <c r="G183" s="221"/>
      <c r="H183" s="221"/>
      <c r="I183" s="221"/>
      <c r="J183" s="158"/>
      <c r="K183" s="160">
        <v>17</v>
      </c>
      <c r="L183" s="158"/>
      <c r="M183" s="158"/>
      <c r="N183" s="158"/>
      <c r="O183" s="158"/>
      <c r="P183" s="158"/>
      <c r="Q183" s="158"/>
      <c r="R183" s="161"/>
      <c r="T183" s="162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63"/>
      <c r="AT183" s="164" t="s">
        <v>141</v>
      </c>
      <c r="AU183" s="164" t="s">
        <v>91</v>
      </c>
      <c r="AV183" s="11" t="s">
        <v>91</v>
      </c>
      <c r="AW183" s="11" t="s">
        <v>7</v>
      </c>
      <c r="AX183" s="11" t="s">
        <v>75</v>
      </c>
      <c r="AY183" s="164" t="s">
        <v>133</v>
      </c>
    </row>
    <row r="184" spans="2:51" s="11" customFormat="1" ht="16.5" customHeight="1">
      <c r="B184" s="157"/>
      <c r="C184" s="158"/>
      <c r="D184" s="158"/>
      <c r="E184" s="159" t="s">
        <v>5</v>
      </c>
      <c r="F184" s="220" t="s">
        <v>5</v>
      </c>
      <c r="G184" s="221"/>
      <c r="H184" s="221"/>
      <c r="I184" s="221"/>
      <c r="J184" s="158"/>
      <c r="K184" s="160">
        <v>0</v>
      </c>
      <c r="L184" s="158"/>
      <c r="M184" s="158"/>
      <c r="N184" s="158"/>
      <c r="O184" s="158"/>
      <c r="P184" s="158"/>
      <c r="Q184" s="158"/>
      <c r="R184" s="161"/>
      <c r="T184" s="162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63"/>
      <c r="AT184" s="164" t="s">
        <v>141</v>
      </c>
      <c r="AU184" s="164" t="s">
        <v>91</v>
      </c>
      <c r="AV184" s="11" t="s">
        <v>91</v>
      </c>
      <c r="AW184" s="11" t="s">
        <v>7</v>
      </c>
      <c r="AX184" s="11" t="s">
        <v>75</v>
      </c>
      <c r="AY184" s="164" t="s">
        <v>133</v>
      </c>
    </row>
    <row r="185" spans="2:51" s="11" customFormat="1" ht="16.5" customHeight="1">
      <c r="B185" s="157"/>
      <c r="C185" s="158"/>
      <c r="D185" s="158"/>
      <c r="E185" s="159" t="s">
        <v>5</v>
      </c>
      <c r="F185" s="220" t="s">
        <v>5</v>
      </c>
      <c r="G185" s="221"/>
      <c r="H185" s="221"/>
      <c r="I185" s="221"/>
      <c r="J185" s="158"/>
      <c r="K185" s="160">
        <v>0</v>
      </c>
      <c r="L185" s="158"/>
      <c r="M185" s="158"/>
      <c r="N185" s="158"/>
      <c r="O185" s="158"/>
      <c r="P185" s="158"/>
      <c r="Q185" s="158"/>
      <c r="R185" s="161"/>
      <c r="T185" s="162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63"/>
      <c r="AT185" s="164" t="s">
        <v>141</v>
      </c>
      <c r="AU185" s="164" t="s">
        <v>91</v>
      </c>
      <c r="AV185" s="11" t="s">
        <v>91</v>
      </c>
      <c r="AW185" s="11" t="s">
        <v>7</v>
      </c>
      <c r="AX185" s="11" t="s">
        <v>75</v>
      </c>
      <c r="AY185" s="164" t="s">
        <v>133</v>
      </c>
    </row>
    <row r="186" spans="2:51" s="12" customFormat="1" ht="16.5" customHeight="1">
      <c r="B186" s="165"/>
      <c r="C186" s="166"/>
      <c r="D186" s="166"/>
      <c r="E186" s="167" t="s">
        <v>5</v>
      </c>
      <c r="F186" s="226" t="s">
        <v>145</v>
      </c>
      <c r="G186" s="227"/>
      <c r="H186" s="227"/>
      <c r="I186" s="227"/>
      <c r="J186" s="166"/>
      <c r="K186" s="168">
        <v>17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71"/>
      <c r="AT186" s="172" t="s">
        <v>141</v>
      </c>
      <c r="AU186" s="172" t="s">
        <v>91</v>
      </c>
      <c r="AV186" s="12" t="s">
        <v>138</v>
      </c>
      <c r="AW186" s="12" t="s">
        <v>7</v>
      </c>
      <c r="AX186" s="12" t="s">
        <v>80</v>
      </c>
      <c r="AY186" s="172" t="s">
        <v>133</v>
      </c>
    </row>
    <row r="187" spans="2:63" s="9" customFormat="1" ht="29.85" customHeight="1">
      <c r="B187" s="127"/>
      <c r="C187" s="128"/>
      <c r="D187" s="138" t="s">
        <v>108</v>
      </c>
      <c r="E187" s="138"/>
      <c r="F187" s="138"/>
      <c r="G187" s="138"/>
      <c r="H187" s="138"/>
      <c r="I187" s="138"/>
      <c r="J187" s="138"/>
      <c r="K187" s="138"/>
      <c r="L187" s="138"/>
      <c r="M187" s="224">
        <f>BK187</f>
        <v>0</v>
      </c>
      <c r="N187" s="225"/>
      <c r="O187" s="225"/>
      <c r="P187" s="225"/>
      <c r="Q187" s="225"/>
      <c r="R187" s="130"/>
      <c r="T187" s="131"/>
      <c r="U187" s="128"/>
      <c r="V187" s="128"/>
      <c r="W187" s="132">
        <f>W188+SUM(W189:W196)</f>
        <v>0</v>
      </c>
      <c r="X187" s="132">
        <f>X188+SUM(X189:X196)</f>
        <v>0</v>
      </c>
      <c r="Y187" s="128"/>
      <c r="Z187" s="133">
        <f>Z188+SUM(Z189:Z196)</f>
        <v>212.816358</v>
      </c>
      <c r="AA187" s="128"/>
      <c r="AB187" s="133">
        <f>AB188+SUM(AB189:AB196)</f>
        <v>2.49416</v>
      </c>
      <c r="AC187" s="128"/>
      <c r="AD187" s="134">
        <f>AD188+SUM(AD189:AD196)</f>
        <v>0</v>
      </c>
      <c r="AR187" s="135" t="s">
        <v>80</v>
      </c>
      <c r="AT187" s="136" t="s">
        <v>74</v>
      </c>
      <c r="AU187" s="136" t="s">
        <v>80</v>
      </c>
      <c r="AY187" s="135" t="s">
        <v>133</v>
      </c>
      <c r="BK187" s="137">
        <f>BK188+SUM(BK189:BK196)</f>
        <v>0</v>
      </c>
    </row>
    <row r="188" spans="2:65" s="1" customFormat="1" ht="25.5" customHeight="1">
      <c r="B188" s="139"/>
      <c r="C188" s="140" t="s">
        <v>195</v>
      </c>
      <c r="D188" s="140" t="s">
        <v>134</v>
      </c>
      <c r="E188" s="141" t="s">
        <v>196</v>
      </c>
      <c r="F188" s="230" t="s">
        <v>197</v>
      </c>
      <c r="G188" s="230"/>
      <c r="H188" s="230"/>
      <c r="I188" s="230"/>
      <c r="J188" s="142" t="s">
        <v>191</v>
      </c>
      <c r="K188" s="143">
        <v>68.5</v>
      </c>
      <c r="L188" s="144">
        <v>0</v>
      </c>
      <c r="M188" s="231">
        <v>0</v>
      </c>
      <c r="N188" s="231"/>
      <c r="O188" s="231"/>
      <c r="P188" s="231">
        <f>ROUND(V188*K188,2)</f>
        <v>0</v>
      </c>
      <c r="Q188" s="231"/>
      <c r="R188" s="145"/>
      <c r="T188" s="146" t="s">
        <v>5</v>
      </c>
      <c r="U188" s="43" t="s">
        <v>38</v>
      </c>
      <c r="V188" s="104">
        <f>L188+M188</f>
        <v>0</v>
      </c>
      <c r="W188" s="104">
        <f>ROUND(L188*K188,2)</f>
        <v>0</v>
      </c>
      <c r="X188" s="104">
        <f>ROUND(M188*K188,2)</f>
        <v>0</v>
      </c>
      <c r="Y188" s="147">
        <v>2.003</v>
      </c>
      <c r="Z188" s="147">
        <f>Y188*K188</f>
        <v>137.2055</v>
      </c>
      <c r="AA188" s="147">
        <v>0</v>
      </c>
      <c r="AB188" s="147">
        <f>AA188*K188</f>
        <v>0</v>
      </c>
      <c r="AC188" s="147">
        <v>0</v>
      </c>
      <c r="AD188" s="148">
        <f>AC188*K188</f>
        <v>0</v>
      </c>
      <c r="AR188" s="21" t="s">
        <v>138</v>
      </c>
      <c r="AT188" s="21" t="s">
        <v>134</v>
      </c>
      <c r="AU188" s="21" t="s">
        <v>91</v>
      </c>
      <c r="AY188" s="21" t="s">
        <v>133</v>
      </c>
      <c r="BE188" s="149">
        <f>IF(U188="základní",P188,0)</f>
        <v>0</v>
      </c>
      <c r="BF188" s="149">
        <f>IF(U188="snížená",P188,0)</f>
        <v>0</v>
      </c>
      <c r="BG188" s="149">
        <f>IF(U188="zákl. přenesená",P188,0)</f>
        <v>0</v>
      </c>
      <c r="BH188" s="149">
        <f>IF(U188="sníž. přenesená",P188,0)</f>
        <v>0</v>
      </c>
      <c r="BI188" s="149">
        <f>IF(U188="nulová",P188,0)</f>
        <v>0</v>
      </c>
      <c r="BJ188" s="21" t="s">
        <v>80</v>
      </c>
      <c r="BK188" s="149">
        <f>ROUND(V188*K188,2)</f>
        <v>0</v>
      </c>
      <c r="BL188" s="21" t="s">
        <v>138</v>
      </c>
      <c r="BM188" s="21" t="s">
        <v>198</v>
      </c>
    </row>
    <row r="189" spans="2:51" s="10" customFormat="1" ht="16.5" customHeight="1">
      <c r="B189" s="150"/>
      <c r="C189" s="151"/>
      <c r="D189" s="151"/>
      <c r="E189" s="152" t="s">
        <v>5</v>
      </c>
      <c r="F189" s="228" t="s">
        <v>193</v>
      </c>
      <c r="G189" s="229"/>
      <c r="H189" s="229"/>
      <c r="I189" s="229"/>
      <c r="J189" s="151"/>
      <c r="K189" s="152" t="s">
        <v>5</v>
      </c>
      <c r="L189" s="151"/>
      <c r="M189" s="151"/>
      <c r="N189" s="151"/>
      <c r="O189" s="151"/>
      <c r="P189" s="151"/>
      <c r="Q189" s="151"/>
      <c r="R189" s="153"/>
      <c r="T189" s="154"/>
      <c r="U189" s="151"/>
      <c r="V189" s="151"/>
      <c r="W189" s="151"/>
      <c r="X189" s="151"/>
      <c r="Y189" s="151"/>
      <c r="Z189" s="151"/>
      <c r="AA189" s="151"/>
      <c r="AB189" s="151"/>
      <c r="AC189" s="151"/>
      <c r="AD189" s="155"/>
      <c r="AT189" s="156" t="s">
        <v>141</v>
      </c>
      <c r="AU189" s="156" t="s">
        <v>91</v>
      </c>
      <c r="AV189" s="10" t="s">
        <v>80</v>
      </c>
      <c r="AW189" s="10" t="s">
        <v>7</v>
      </c>
      <c r="AX189" s="10" t="s">
        <v>75</v>
      </c>
      <c r="AY189" s="156" t="s">
        <v>133</v>
      </c>
    </row>
    <row r="190" spans="2:51" s="11" customFormat="1" ht="16.5" customHeight="1">
      <c r="B190" s="157"/>
      <c r="C190" s="158"/>
      <c r="D190" s="158"/>
      <c r="E190" s="159" t="s">
        <v>5</v>
      </c>
      <c r="F190" s="220" t="s">
        <v>194</v>
      </c>
      <c r="G190" s="221"/>
      <c r="H190" s="221"/>
      <c r="I190" s="221"/>
      <c r="J190" s="158"/>
      <c r="K190" s="160">
        <v>17</v>
      </c>
      <c r="L190" s="158"/>
      <c r="M190" s="158"/>
      <c r="N190" s="158"/>
      <c r="O190" s="158"/>
      <c r="P190" s="158"/>
      <c r="Q190" s="158"/>
      <c r="R190" s="161"/>
      <c r="T190" s="162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63"/>
      <c r="AT190" s="164" t="s">
        <v>141</v>
      </c>
      <c r="AU190" s="164" t="s">
        <v>91</v>
      </c>
      <c r="AV190" s="11" t="s">
        <v>91</v>
      </c>
      <c r="AW190" s="11" t="s">
        <v>7</v>
      </c>
      <c r="AX190" s="11" t="s">
        <v>75</v>
      </c>
      <c r="AY190" s="164" t="s">
        <v>133</v>
      </c>
    </row>
    <row r="191" spans="2:51" s="10" customFormat="1" ht="16.5" customHeight="1">
      <c r="B191" s="150"/>
      <c r="C191" s="151"/>
      <c r="D191" s="151"/>
      <c r="E191" s="152" t="s">
        <v>5</v>
      </c>
      <c r="F191" s="222" t="s">
        <v>199</v>
      </c>
      <c r="G191" s="223"/>
      <c r="H191" s="223"/>
      <c r="I191" s="223"/>
      <c r="J191" s="151"/>
      <c r="K191" s="152" t="s">
        <v>5</v>
      </c>
      <c r="L191" s="151"/>
      <c r="M191" s="151"/>
      <c r="N191" s="151"/>
      <c r="O191" s="151"/>
      <c r="P191" s="151"/>
      <c r="Q191" s="151"/>
      <c r="R191" s="153"/>
      <c r="T191" s="154"/>
      <c r="U191" s="151"/>
      <c r="V191" s="151"/>
      <c r="W191" s="151"/>
      <c r="X191" s="151"/>
      <c r="Y191" s="151"/>
      <c r="Z191" s="151"/>
      <c r="AA191" s="151"/>
      <c r="AB191" s="151"/>
      <c r="AC191" s="151"/>
      <c r="AD191" s="155"/>
      <c r="AT191" s="156" t="s">
        <v>141</v>
      </c>
      <c r="AU191" s="156" t="s">
        <v>91</v>
      </c>
      <c r="AV191" s="10" t="s">
        <v>80</v>
      </c>
      <c r="AW191" s="10" t="s">
        <v>7</v>
      </c>
      <c r="AX191" s="10" t="s">
        <v>75</v>
      </c>
      <c r="AY191" s="156" t="s">
        <v>133</v>
      </c>
    </row>
    <row r="192" spans="2:51" s="11" customFormat="1" ht="16.5" customHeight="1">
      <c r="B192" s="157"/>
      <c r="C192" s="158"/>
      <c r="D192" s="158"/>
      <c r="E192" s="159" t="s">
        <v>5</v>
      </c>
      <c r="F192" s="220" t="s">
        <v>200</v>
      </c>
      <c r="G192" s="221"/>
      <c r="H192" s="221"/>
      <c r="I192" s="221"/>
      <c r="J192" s="158"/>
      <c r="K192" s="160">
        <v>40</v>
      </c>
      <c r="L192" s="158"/>
      <c r="M192" s="158"/>
      <c r="N192" s="158"/>
      <c r="O192" s="158"/>
      <c r="P192" s="158"/>
      <c r="Q192" s="158"/>
      <c r="R192" s="161"/>
      <c r="T192" s="162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63"/>
      <c r="AT192" s="164" t="s">
        <v>141</v>
      </c>
      <c r="AU192" s="164" t="s">
        <v>91</v>
      </c>
      <c r="AV192" s="11" t="s">
        <v>91</v>
      </c>
      <c r="AW192" s="11" t="s">
        <v>7</v>
      </c>
      <c r="AX192" s="11" t="s">
        <v>75</v>
      </c>
      <c r="AY192" s="164" t="s">
        <v>133</v>
      </c>
    </row>
    <row r="193" spans="2:51" s="10" customFormat="1" ht="16.5" customHeight="1">
      <c r="B193" s="150"/>
      <c r="C193" s="151"/>
      <c r="D193" s="151"/>
      <c r="E193" s="152" t="s">
        <v>5</v>
      </c>
      <c r="F193" s="222" t="s">
        <v>201</v>
      </c>
      <c r="G193" s="223"/>
      <c r="H193" s="223"/>
      <c r="I193" s="223"/>
      <c r="J193" s="151"/>
      <c r="K193" s="152" t="s">
        <v>5</v>
      </c>
      <c r="L193" s="151"/>
      <c r="M193" s="151"/>
      <c r="N193" s="151"/>
      <c r="O193" s="151"/>
      <c r="P193" s="151"/>
      <c r="Q193" s="151"/>
      <c r="R193" s="153"/>
      <c r="T193" s="154"/>
      <c r="U193" s="151"/>
      <c r="V193" s="151"/>
      <c r="W193" s="151"/>
      <c r="X193" s="151"/>
      <c r="Y193" s="151"/>
      <c r="Z193" s="151"/>
      <c r="AA193" s="151"/>
      <c r="AB193" s="151"/>
      <c r="AC193" s="151"/>
      <c r="AD193" s="155"/>
      <c r="AT193" s="156" t="s">
        <v>141</v>
      </c>
      <c r="AU193" s="156" t="s">
        <v>91</v>
      </c>
      <c r="AV193" s="10" t="s">
        <v>80</v>
      </c>
      <c r="AW193" s="10" t="s">
        <v>7</v>
      </c>
      <c r="AX193" s="10" t="s">
        <v>75</v>
      </c>
      <c r="AY193" s="156" t="s">
        <v>133</v>
      </c>
    </row>
    <row r="194" spans="2:51" s="11" customFormat="1" ht="16.5" customHeight="1">
      <c r="B194" s="157"/>
      <c r="C194" s="158"/>
      <c r="D194" s="158"/>
      <c r="E194" s="159" t="s">
        <v>5</v>
      </c>
      <c r="F194" s="220" t="s">
        <v>202</v>
      </c>
      <c r="G194" s="221"/>
      <c r="H194" s="221"/>
      <c r="I194" s="221"/>
      <c r="J194" s="158"/>
      <c r="K194" s="160">
        <v>11.5</v>
      </c>
      <c r="L194" s="158"/>
      <c r="M194" s="158"/>
      <c r="N194" s="158"/>
      <c r="O194" s="158"/>
      <c r="P194" s="158"/>
      <c r="Q194" s="158"/>
      <c r="R194" s="161"/>
      <c r="T194" s="162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63"/>
      <c r="AT194" s="164" t="s">
        <v>141</v>
      </c>
      <c r="AU194" s="164" t="s">
        <v>91</v>
      </c>
      <c r="AV194" s="11" t="s">
        <v>91</v>
      </c>
      <c r="AW194" s="11" t="s">
        <v>7</v>
      </c>
      <c r="AX194" s="11" t="s">
        <v>75</v>
      </c>
      <c r="AY194" s="164" t="s">
        <v>133</v>
      </c>
    </row>
    <row r="195" spans="2:51" s="12" customFormat="1" ht="16.5" customHeight="1">
      <c r="B195" s="165"/>
      <c r="C195" s="166"/>
      <c r="D195" s="166"/>
      <c r="E195" s="167" t="s">
        <v>5</v>
      </c>
      <c r="F195" s="226" t="s">
        <v>145</v>
      </c>
      <c r="G195" s="227"/>
      <c r="H195" s="227"/>
      <c r="I195" s="227"/>
      <c r="J195" s="166"/>
      <c r="K195" s="168">
        <v>68.5</v>
      </c>
      <c r="L195" s="166"/>
      <c r="M195" s="166"/>
      <c r="N195" s="166"/>
      <c r="O195" s="166"/>
      <c r="P195" s="166"/>
      <c r="Q195" s="166"/>
      <c r="R195" s="169"/>
      <c r="T195" s="170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71"/>
      <c r="AT195" s="172" t="s">
        <v>141</v>
      </c>
      <c r="AU195" s="172" t="s">
        <v>91</v>
      </c>
      <c r="AV195" s="12" t="s">
        <v>138</v>
      </c>
      <c r="AW195" s="12" t="s">
        <v>7</v>
      </c>
      <c r="AX195" s="12" t="s">
        <v>80</v>
      </c>
      <c r="AY195" s="172" t="s">
        <v>133</v>
      </c>
    </row>
    <row r="196" spans="2:63" s="9" customFormat="1" ht="22.35" customHeight="1">
      <c r="B196" s="127"/>
      <c r="C196" s="128"/>
      <c r="D196" s="138" t="s">
        <v>109</v>
      </c>
      <c r="E196" s="138"/>
      <c r="F196" s="138"/>
      <c r="G196" s="138"/>
      <c r="H196" s="138"/>
      <c r="I196" s="138"/>
      <c r="J196" s="138"/>
      <c r="K196" s="138"/>
      <c r="L196" s="138"/>
      <c r="M196" s="224">
        <f>BK196</f>
        <v>0</v>
      </c>
      <c r="N196" s="225"/>
      <c r="O196" s="225"/>
      <c r="P196" s="225"/>
      <c r="Q196" s="225"/>
      <c r="R196" s="130"/>
      <c r="T196" s="131"/>
      <c r="U196" s="128"/>
      <c r="V196" s="128"/>
      <c r="W196" s="132">
        <f>SUM(W197:W212)</f>
        <v>0</v>
      </c>
      <c r="X196" s="132">
        <f>SUM(X197:X212)</f>
        <v>0</v>
      </c>
      <c r="Y196" s="128"/>
      <c r="Z196" s="133">
        <f>SUM(Z197:Z212)</f>
        <v>75.61085800000001</v>
      </c>
      <c r="AA196" s="128"/>
      <c r="AB196" s="133">
        <f>SUM(AB197:AB212)</f>
        <v>2.49416</v>
      </c>
      <c r="AC196" s="128"/>
      <c r="AD196" s="134">
        <f>SUM(AD197:AD212)</f>
        <v>0</v>
      </c>
      <c r="AR196" s="135" t="s">
        <v>151</v>
      </c>
      <c r="AT196" s="136" t="s">
        <v>74</v>
      </c>
      <c r="AU196" s="136" t="s">
        <v>91</v>
      </c>
      <c r="AY196" s="135" t="s">
        <v>133</v>
      </c>
      <c r="BK196" s="137">
        <f>SUM(BK197:BK212)</f>
        <v>0</v>
      </c>
    </row>
    <row r="197" spans="2:65" s="1" customFormat="1" ht="25.5" customHeight="1">
      <c r="B197" s="139"/>
      <c r="C197" s="140" t="s">
        <v>203</v>
      </c>
      <c r="D197" s="140" t="s">
        <v>134</v>
      </c>
      <c r="E197" s="141" t="s">
        <v>204</v>
      </c>
      <c r="F197" s="230" t="s">
        <v>205</v>
      </c>
      <c r="G197" s="230"/>
      <c r="H197" s="230"/>
      <c r="I197" s="230"/>
      <c r="J197" s="142" t="s">
        <v>148</v>
      </c>
      <c r="K197" s="143">
        <v>7</v>
      </c>
      <c r="L197" s="144">
        <v>0</v>
      </c>
      <c r="M197" s="231">
        <v>0</v>
      </c>
      <c r="N197" s="231"/>
      <c r="O197" s="231"/>
      <c r="P197" s="231">
        <f>ROUND(V197*K197,2)</f>
        <v>0</v>
      </c>
      <c r="Q197" s="231"/>
      <c r="R197" s="145"/>
      <c r="T197" s="146" t="s">
        <v>5</v>
      </c>
      <c r="U197" s="43" t="s">
        <v>38</v>
      </c>
      <c r="V197" s="104">
        <f>L197+M197</f>
        <v>0</v>
      </c>
      <c r="W197" s="104">
        <f>ROUND(L197*K197,2)</f>
        <v>0</v>
      </c>
      <c r="X197" s="104">
        <f>ROUND(M197*K197,2)</f>
        <v>0</v>
      </c>
      <c r="Y197" s="147">
        <v>1.104</v>
      </c>
      <c r="Z197" s="147">
        <f>Y197*K197</f>
        <v>7.728000000000001</v>
      </c>
      <c r="AA197" s="147">
        <v>0</v>
      </c>
      <c r="AB197" s="147">
        <f>AA197*K197</f>
        <v>0</v>
      </c>
      <c r="AC197" s="147">
        <v>0</v>
      </c>
      <c r="AD197" s="148">
        <f>AC197*K197</f>
        <v>0</v>
      </c>
      <c r="AR197" s="21" t="s">
        <v>138</v>
      </c>
      <c r="AT197" s="21" t="s">
        <v>134</v>
      </c>
      <c r="AU197" s="21" t="s">
        <v>151</v>
      </c>
      <c r="AY197" s="21" t="s">
        <v>133</v>
      </c>
      <c r="BE197" s="149">
        <f>IF(U197="základní",P197,0)</f>
        <v>0</v>
      </c>
      <c r="BF197" s="149">
        <f>IF(U197="snížená",P197,0)</f>
        <v>0</v>
      </c>
      <c r="BG197" s="149">
        <f>IF(U197="zákl. přenesená",P197,0)</f>
        <v>0</v>
      </c>
      <c r="BH197" s="149">
        <f>IF(U197="sníž. přenesená",P197,0)</f>
        <v>0</v>
      </c>
      <c r="BI197" s="149">
        <f>IF(U197="nulová",P197,0)</f>
        <v>0</v>
      </c>
      <c r="BJ197" s="21" t="s">
        <v>80</v>
      </c>
      <c r="BK197" s="149">
        <f>ROUND(V197*K197,2)</f>
        <v>0</v>
      </c>
      <c r="BL197" s="21" t="s">
        <v>138</v>
      </c>
      <c r="BM197" s="21" t="s">
        <v>206</v>
      </c>
    </row>
    <row r="198" spans="2:51" s="10" customFormat="1" ht="16.5" customHeight="1">
      <c r="B198" s="150"/>
      <c r="C198" s="151"/>
      <c r="D198" s="151"/>
      <c r="E198" s="152" t="s">
        <v>5</v>
      </c>
      <c r="F198" s="228" t="s">
        <v>201</v>
      </c>
      <c r="G198" s="229"/>
      <c r="H198" s="229"/>
      <c r="I198" s="229"/>
      <c r="J198" s="151"/>
      <c r="K198" s="152" t="s">
        <v>5</v>
      </c>
      <c r="L198" s="151"/>
      <c r="M198" s="151"/>
      <c r="N198" s="151"/>
      <c r="O198" s="151"/>
      <c r="P198" s="151"/>
      <c r="Q198" s="151"/>
      <c r="R198" s="153"/>
      <c r="T198" s="154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5"/>
      <c r="AT198" s="156" t="s">
        <v>141</v>
      </c>
      <c r="AU198" s="156" t="s">
        <v>151</v>
      </c>
      <c r="AV198" s="10" t="s">
        <v>80</v>
      </c>
      <c r="AW198" s="10" t="s">
        <v>7</v>
      </c>
      <c r="AX198" s="10" t="s">
        <v>75</v>
      </c>
      <c r="AY198" s="156" t="s">
        <v>133</v>
      </c>
    </row>
    <row r="199" spans="2:51" s="11" customFormat="1" ht="16.5" customHeight="1">
      <c r="B199" s="157"/>
      <c r="C199" s="158"/>
      <c r="D199" s="158"/>
      <c r="E199" s="159" t="s">
        <v>5</v>
      </c>
      <c r="F199" s="220" t="s">
        <v>169</v>
      </c>
      <c r="G199" s="221"/>
      <c r="H199" s="221"/>
      <c r="I199" s="221"/>
      <c r="J199" s="158"/>
      <c r="K199" s="160">
        <v>7</v>
      </c>
      <c r="L199" s="158"/>
      <c r="M199" s="158"/>
      <c r="N199" s="158"/>
      <c r="O199" s="158"/>
      <c r="P199" s="158"/>
      <c r="Q199" s="158"/>
      <c r="R199" s="161"/>
      <c r="T199" s="162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63"/>
      <c r="AT199" s="164" t="s">
        <v>141</v>
      </c>
      <c r="AU199" s="164" t="s">
        <v>151</v>
      </c>
      <c r="AV199" s="11" t="s">
        <v>91</v>
      </c>
      <c r="AW199" s="11" t="s">
        <v>7</v>
      </c>
      <c r="AX199" s="11" t="s">
        <v>80</v>
      </c>
      <c r="AY199" s="164" t="s">
        <v>133</v>
      </c>
    </row>
    <row r="200" spans="2:65" s="1" customFormat="1" ht="38.25" customHeight="1">
      <c r="B200" s="139"/>
      <c r="C200" s="140" t="s">
        <v>207</v>
      </c>
      <c r="D200" s="140" t="s">
        <v>134</v>
      </c>
      <c r="E200" s="141" t="s">
        <v>208</v>
      </c>
      <c r="F200" s="230" t="s">
        <v>209</v>
      </c>
      <c r="G200" s="230"/>
      <c r="H200" s="230"/>
      <c r="I200" s="230"/>
      <c r="J200" s="142" t="s">
        <v>210</v>
      </c>
      <c r="K200" s="143">
        <v>135</v>
      </c>
      <c r="L200" s="144">
        <v>0</v>
      </c>
      <c r="M200" s="231">
        <v>0</v>
      </c>
      <c r="N200" s="231"/>
      <c r="O200" s="231"/>
      <c r="P200" s="231">
        <f aca="true" t="shared" si="0" ref="P200:P212">ROUND(V200*K200,2)</f>
        <v>0</v>
      </c>
      <c r="Q200" s="231"/>
      <c r="R200" s="145"/>
      <c r="T200" s="146" t="s">
        <v>5</v>
      </c>
      <c r="U200" s="43" t="s">
        <v>38</v>
      </c>
      <c r="V200" s="104">
        <f aca="true" t="shared" si="1" ref="V200:V212">L200+M200</f>
        <v>0</v>
      </c>
      <c r="W200" s="104">
        <f aca="true" t="shared" si="2" ref="W200:W212">ROUND(L200*K200,2)</f>
        <v>0</v>
      </c>
      <c r="X200" s="104">
        <f aca="true" t="shared" si="3" ref="X200:X212">ROUND(M200*K200,2)</f>
        <v>0</v>
      </c>
      <c r="Y200" s="147">
        <v>0.396</v>
      </c>
      <c r="Z200" s="147">
        <f aca="true" t="shared" si="4" ref="Z200:Z212">Y200*K200</f>
        <v>53.46</v>
      </c>
      <c r="AA200" s="147">
        <v>0</v>
      </c>
      <c r="AB200" s="147">
        <f aca="true" t="shared" si="5" ref="AB200:AB212">AA200*K200</f>
        <v>0</v>
      </c>
      <c r="AC200" s="147">
        <v>0</v>
      </c>
      <c r="AD200" s="148">
        <f aca="true" t="shared" si="6" ref="AD200:AD212">AC200*K200</f>
        <v>0</v>
      </c>
      <c r="AR200" s="21" t="s">
        <v>138</v>
      </c>
      <c r="AT200" s="21" t="s">
        <v>134</v>
      </c>
      <c r="AU200" s="21" t="s">
        <v>151</v>
      </c>
      <c r="AY200" s="21" t="s">
        <v>133</v>
      </c>
      <c r="BE200" s="149">
        <f aca="true" t="shared" si="7" ref="BE200:BE212">IF(U200="základní",P200,0)</f>
        <v>0</v>
      </c>
      <c r="BF200" s="149">
        <f aca="true" t="shared" si="8" ref="BF200:BF212">IF(U200="snížená",P200,0)</f>
        <v>0</v>
      </c>
      <c r="BG200" s="149">
        <f aca="true" t="shared" si="9" ref="BG200:BG212">IF(U200="zákl. přenesená",P200,0)</f>
        <v>0</v>
      </c>
      <c r="BH200" s="149">
        <f aca="true" t="shared" si="10" ref="BH200:BH212">IF(U200="sníž. přenesená",P200,0)</f>
        <v>0</v>
      </c>
      <c r="BI200" s="149">
        <f aca="true" t="shared" si="11" ref="BI200:BI212">IF(U200="nulová",P200,0)</f>
        <v>0</v>
      </c>
      <c r="BJ200" s="21" t="s">
        <v>80</v>
      </c>
      <c r="BK200" s="149">
        <f aca="true" t="shared" si="12" ref="BK200:BK212">ROUND(V200*K200,2)</f>
        <v>0</v>
      </c>
      <c r="BL200" s="21" t="s">
        <v>138</v>
      </c>
      <c r="BM200" s="21" t="s">
        <v>211</v>
      </c>
    </row>
    <row r="201" spans="2:65" s="1" customFormat="1" ht="16.5" customHeight="1">
      <c r="B201" s="139"/>
      <c r="C201" s="173" t="s">
        <v>212</v>
      </c>
      <c r="D201" s="173" t="s">
        <v>184</v>
      </c>
      <c r="E201" s="174" t="s">
        <v>213</v>
      </c>
      <c r="F201" s="232" t="s">
        <v>214</v>
      </c>
      <c r="G201" s="232"/>
      <c r="H201" s="232"/>
      <c r="I201" s="232"/>
      <c r="J201" s="175" t="s">
        <v>215</v>
      </c>
      <c r="K201" s="176">
        <v>135</v>
      </c>
      <c r="L201" s="177">
        <v>0</v>
      </c>
      <c r="M201" s="233"/>
      <c r="N201" s="233"/>
      <c r="O201" s="234"/>
      <c r="P201" s="231">
        <f t="shared" si="0"/>
        <v>0</v>
      </c>
      <c r="Q201" s="231"/>
      <c r="R201" s="145"/>
      <c r="T201" s="146" t="s">
        <v>5</v>
      </c>
      <c r="U201" s="43" t="s">
        <v>38</v>
      </c>
      <c r="V201" s="104">
        <f t="shared" si="1"/>
        <v>0</v>
      </c>
      <c r="W201" s="104">
        <f t="shared" si="2"/>
        <v>0</v>
      </c>
      <c r="X201" s="104">
        <f t="shared" si="3"/>
        <v>0</v>
      </c>
      <c r="Y201" s="147">
        <v>0</v>
      </c>
      <c r="Z201" s="147">
        <f t="shared" si="4"/>
        <v>0</v>
      </c>
      <c r="AA201" s="147">
        <v>0</v>
      </c>
      <c r="AB201" s="147">
        <f t="shared" si="5"/>
        <v>0</v>
      </c>
      <c r="AC201" s="147">
        <v>0</v>
      </c>
      <c r="AD201" s="148">
        <f t="shared" si="6"/>
        <v>0</v>
      </c>
      <c r="AR201" s="21" t="s">
        <v>173</v>
      </c>
      <c r="AT201" s="21" t="s">
        <v>184</v>
      </c>
      <c r="AU201" s="21" t="s">
        <v>151</v>
      </c>
      <c r="AY201" s="21" t="s">
        <v>133</v>
      </c>
      <c r="BE201" s="149">
        <f t="shared" si="7"/>
        <v>0</v>
      </c>
      <c r="BF201" s="149">
        <f t="shared" si="8"/>
        <v>0</v>
      </c>
      <c r="BG201" s="149">
        <f t="shared" si="9"/>
        <v>0</v>
      </c>
      <c r="BH201" s="149">
        <f t="shared" si="10"/>
        <v>0</v>
      </c>
      <c r="BI201" s="149">
        <f t="shared" si="11"/>
        <v>0</v>
      </c>
      <c r="BJ201" s="21" t="s">
        <v>80</v>
      </c>
      <c r="BK201" s="149">
        <f t="shared" si="12"/>
        <v>0</v>
      </c>
      <c r="BL201" s="21" t="s">
        <v>138</v>
      </c>
      <c r="BM201" s="21" t="s">
        <v>216</v>
      </c>
    </row>
    <row r="202" spans="2:65" s="1" customFormat="1" ht="38.25" customHeight="1">
      <c r="B202" s="139"/>
      <c r="C202" s="140" t="s">
        <v>217</v>
      </c>
      <c r="D202" s="140" t="s">
        <v>134</v>
      </c>
      <c r="E202" s="141" t="s">
        <v>218</v>
      </c>
      <c r="F202" s="230" t="s">
        <v>219</v>
      </c>
      <c r="G202" s="230"/>
      <c r="H202" s="230"/>
      <c r="I202" s="230"/>
      <c r="J202" s="142" t="s">
        <v>210</v>
      </c>
      <c r="K202" s="143">
        <v>1</v>
      </c>
      <c r="L202" s="144">
        <v>0</v>
      </c>
      <c r="M202" s="231">
        <v>0</v>
      </c>
      <c r="N202" s="231"/>
      <c r="O202" s="231"/>
      <c r="P202" s="231">
        <f t="shared" si="0"/>
        <v>0</v>
      </c>
      <c r="Q202" s="231"/>
      <c r="R202" s="145"/>
      <c r="T202" s="146" t="s">
        <v>5</v>
      </c>
      <c r="U202" s="43" t="s">
        <v>38</v>
      </c>
      <c r="V202" s="104">
        <f t="shared" si="1"/>
        <v>0</v>
      </c>
      <c r="W202" s="104">
        <f t="shared" si="2"/>
        <v>0</v>
      </c>
      <c r="X202" s="104">
        <f t="shared" si="3"/>
        <v>0</v>
      </c>
      <c r="Y202" s="147">
        <v>7.993</v>
      </c>
      <c r="Z202" s="147">
        <f t="shared" si="4"/>
        <v>7.993</v>
      </c>
      <c r="AA202" s="147">
        <v>0</v>
      </c>
      <c r="AB202" s="147">
        <f t="shared" si="5"/>
        <v>0</v>
      </c>
      <c r="AC202" s="147">
        <v>0</v>
      </c>
      <c r="AD202" s="148">
        <f t="shared" si="6"/>
        <v>0</v>
      </c>
      <c r="AR202" s="21" t="s">
        <v>138</v>
      </c>
      <c r="AT202" s="21" t="s">
        <v>134</v>
      </c>
      <c r="AU202" s="21" t="s">
        <v>151</v>
      </c>
      <c r="AY202" s="21" t="s">
        <v>133</v>
      </c>
      <c r="BE202" s="149">
        <f t="shared" si="7"/>
        <v>0</v>
      </c>
      <c r="BF202" s="149">
        <f t="shared" si="8"/>
        <v>0</v>
      </c>
      <c r="BG202" s="149">
        <f t="shared" si="9"/>
        <v>0</v>
      </c>
      <c r="BH202" s="149">
        <f t="shared" si="10"/>
        <v>0</v>
      </c>
      <c r="BI202" s="149">
        <f t="shared" si="11"/>
        <v>0</v>
      </c>
      <c r="BJ202" s="21" t="s">
        <v>80</v>
      </c>
      <c r="BK202" s="149">
        <f t="shared" si="12"/>
        <v>0</v>
      </c>
      <c r="BL202" s="21" t="s">
        <v>138</v>
      </c>
      <c r="BM202" s="21" t="s">
        <v>220</v>
      </c>
    </row>
    <row r="203" spans="2:65" s="1" customFormat="1" ht="38.25" customHeight="1">
      <c r="B203" s="139"/>
      <c r="C203" s="140" t="s">
        <v>194</v>
      </c>
      <c r="D203" s="140" t="s">
        <v>134</v>
      </c>
      <c r="E203" s="141" t="s">
        <v>221</v>
      </c>
      <c r="F203" s="230" t="s">
        <v>222</v>
      </c>
      <c r="G203" s="230"/>
      <c r="H203" s="230"/>
      <c r="I203" s="230"/>
      <c r="J203" s="142" t="s">
        <v>210</v>
      </c>
      <c r="K203" s="143">
        <v>1</v>
      </c>
      <c r="L203" s="144">
        <v>0</v>
      </c>
      <c r="M203" s="231">
        <v>0</v>
      </c>
      <c r="N203" s="231"/>
      <c r="O203" s="231"/>
      <c r="P203" s="231">
        <f t="shared" si="0"/>
        <v>0</v>
      </c>
      <c r="Q203" s="231"/>
      <c r="R203" s="145"/>
      <c r="T203" s="146" t="s">
        <v>5</v>
      </c>
      <c r="U203" s="43" t="s">
        <v>38</v>
      </c>
      <c r="V203" s="104">
        <f t="shared" si="1"/>
        <v>0</v>
      </c>
      <c r="W203" s="104">
        <f t="shared" si="2"/>
        <v>0</v>
      </c>
      <c r="X203" s="104">
        <f t="shared" si="3"/>
        <v>0</v>
      </c>
      <c r="Y203" s="147">
        <v>1.748</v>
      </c>
      <c r="Z203" s="147">
        <f t="shared" si="4"/>
        <v>1.748</v>
      </c>
      <c r="AA203" s="147">
        <v>0</v>
      </c>
      <c r="AB203" s="147">
        <f t="shared" si="5"/>
        <v>0</v>
      </c>
      <c r="AC203" s="147">
        <v>0</v>
      </c>
      <c r="AD203" s="148">
        <f t="shared" si="6"/>
        <v>0</v>
      </c>
      <c r="AR203" s="21" t="s">
        <v>138</v>
      </c>
      <c r="AT203" s="21" t="s">
        <v>134</v>
      </c>
      <c r="AU203" s="21" t="s">
        <v>151</v>
      </c>
      <c r="AY203" s="21" t="s">
        <v>133</v>
      </c>
      <c r="BE203" s="149">
        <f t="shared" si="7"/>
        <v>0</v>
      </c>
      <c r="BF203" s="149">
        <f t="shared" si="8"/>
        <v>0</v>
      </c>
      <c r="BG203" s="149">
        <f t="shared" si="9"/>
        <v>0</v>
      </c>
      <c r="BH203" s="149">
        <f t="shared" si="10"/>
        <v>0</v>
      </c>
      <c r="BI203" s="149">
        <f t="shared" si="11"/>
        <v>0</v>
      </c>
      <c r="BJ203" s="21" t="s">
        <v>80</v>
      </c>
      <c r="BK203" s="149">
        <f t="shared" si="12"/>
        <v>0</v>
      </c>
      <c r="BL203" s="21" t="s">
        <v>138</v>
      </c>
      <c r="BM203" s="21" t="s">
        <v>223</v>
      </c>
    </row>
    <row r="204" spans="2:65" s="1" customFormat="1" ht="16.5" customHeight="1">
      <c r="B204" s="139"/>
      <c r="C204" s="173" t="s">
        <v>224</v>
      </c>
      <c r="D204" s="173" t="s">
        <v>184</v>
      </c>
      <c r="E204" s="174" t="s">
        <v>225</v>
      </c>
      <c r="F204" s="232" t="s">
        <v>226</v>
      </c>
      <c r="G204" s="232"/>
      <c r="H204" s="232"/>
      <c r="I204" s="232"/>
      <c r="J204" s="175" t="s">
        <v>215</v>
      </c>
      <c r="K204" s="176">
        <v>1</v>
      </c>
      <c r="L204" s="177">
        <v>0</v>
      </c>
      <c r="M204" s="233"/>
      <c r="N204" s="233"/>
      <c r="O204" s="234"/>
      <c r="P204" s="231">
        <f t="shared" si="0"/>
        <v>0</v>
      </c>
      <c r="Q204" s="231"/>
      <c r="R204" s="145"/>
      <c r="T204" s="146" t="s">
        <v>5</v>
      </c>
      <c r="U204" s="43" t="s">
        <v>38</v>
      </c>
      <c r="V204" s="104">
        <f t="shared" si="1"/>
        <v>0</v>
      </c>
      <c r="W204" s="104">
        <f t="shared" si="2"/>
        <v>0</v>
      </c>
      <c r="X204" s="104">
        <f t="shared" si="3"/>
        <v>0</v>
      </c>
      <c r="Y204" s="147">
        <v>0</v>
      </c>
      <c r="Z204" s="147">
        <f t="shared" si="4"/>
        <v>0</v>
      </c>
      <c r="AA204" s="147">
        <v>0</v>
      </c>
      <c r="AB204" s="147">
        <f t="shared" si="5"/>
        <v>0</v>
      </c>
      <c r="AC204" s="147">
        <v>0</v>
      </c>
      <c r="AD204" s="148">
        <f t="shared" si="6"/>
        <v>0</v>
      </c>
      <c r="AR204" s="21" t="s">
        <v>173</v>
      </c>
      <c r="AT204" s="21" t="s">
        <v>184</v>
      </c>
      <c r="AU204" s="21" t="s">
        <v>151</v>
      </c>
      <c r="AY204" s="21" t="s">
        <v>133</v>
      </c>
      <c r="BE204" s="149">
        <f t="shared" si="7"/>
        <v>0</v>
      </c>
      <c r="BF204" s="149">
        <f t="shared" si="8"/>
        <v>0</v>
      </c>
      <c r="BG204" s="149">
        <f t="shared" si="9"/>
        <v>0</v>
      </c>
      <c r="BH204" s="149">
        <f t="shared" si="10"/>
        <v>0</v>
      </c>
      <c r="BI204" s="149">
        <f t="shared" si="11"/>
        <v>0</v>
      </c>
      <c r="BJ204" s="21" t="s">
        <v>80</v>
      </c>
      <c r="BK204" s="149">
        <f t="shared" si="12"/>
        <v>0</v>
      </c>
      <c r="BL204" s="21" t="s">
        <v>138</v>
      </c>
      <c r="BM204" s="21" t="s">
        <v>227</v>
      </c>
    </row>
    <row r="205" spans="2:65" s="1" customFormat="1" ht="25.5" customHeight="1">
      <c r="B205" s="139"/>
      <c r="C205" s="173" t="s">
        <v>228</v>
      </c>
      <c r="D205" s="173" t="s">
        <v>184</v>
      </c>
      <c r="E205" s="174" t="s">
        <v>229</v>
      </c>
      <c r="F205" s="232" t="s">
        <v>230</v>
      </c>
      <c r="G205" s="232"/>
      <c r="H205" s="232"/>
      <c r="I205" s="232"/>
      <c r="J205" s="175" t="s">
        <v>210</v>
      </c>
      <c r="K205" s="176">
        <v>3</v>
      </c>
      <c r="L205" s="177">
        <v>0</v>
      </c>
      <c r="M205" s="233"/>
      <c r="N205" s="233"/>
      <c r="O205" s="234"/>
      <c r="P205" s="231">
        <f t="shared" si="0"/>
        <v>0</v>
      </c>
      <c r="Q205" s="231"/>
      <c r="R205" s="145"/>
      <c r="T205" s="146" t="s">
        <v>5</v>
      </c>
      <c r="U205" s="43" t="s">
        <v>38</v>
      </c>
      <c r="V205" s="104">
        <f t="shared" si="1"/>
        <v>0</v>
      </c>
      <c r="W205" s="104">
        <f t="shared" si="2"/>
        <v>0</v>
      </c>
      <c r="X205" s="104">
        <f t="shared" si="3"/>
        <v>0</v>
      </c>
      <c r="Y205" s="147">
        <v>0</v>
      </c>
      <c r="Z205" s="147">
        <f t="shared" si="4"/>
        <v>0</v>
      </c>
      <c r="AA205" s="147">
        <v>0.00472</v>
      </c>
      <c r="AB205" s="147">
        <f t="shared" si="5"/>
        <v>0.01416</v>
      </c>
      <c r="AC205" s="147">
        <v>0</v>
      </c>
      <c r="AD205" s="148">
        <f t="shared" si="6"/>
        <v>0</v>
      </c>
      <c r="AR205" s="21" t="s">
        <v>173</v>
      </c>
      <c r="AT205" s="21" t="s">
        <v>184</v>
      </c>
      <c r="AU205" s="21" t="s">
        <v>151</v>
      </c>
      <c r="AY205" s="21" t="s">
        <v>133</v>
      </c>
      <c r="BE205" s="149">
        <f t="shared" si="7"/>
        <v>0</v>
      </c>
      <c r="BF205" s="149">
        <f t="shared" si="8"/>
        <v>0</v>
      </c>
      <c r="BG205" s="149">
        <f t="shared" si="9"/>
        <v>0</v>
      </c>
      <c r="BH205" s="149">
        <f t="shared" si="10"/>
        <v>0</v>
      </c>
      <c r="BI205" s="149">
        <f t="shared" si="11"/>
        <v>0</v>
      </c>
      <c r="BJ205" s="21" t="s">
        <v>80</v>
      </c>
      <c r="BK205" s="149">
        <f t="shared" si="12"/>
        <v>0</v>
      </c>
      <c r="BL205" s="21" t="s">
        <v>138</v>
      </c>
      <c r="BM205" s="21" t="s">
        <v>231</v>
      </c>
    </row>
    <row r="206" spans="2:65" s="1" customFormat="1" ht="16.5" customHeight="1">
      <c r="B206" s="139"/>
      <c r="C206" s="173" t="s">
        <v>144</v>
      </c>
      <c r="D206" s="173" t="s">
        <v>184</v>
      </c>
      <c r="E206" s="174" t="s">
        <v>232</v>
      </c>
      <c r="F206" s="232" t="s">
        <v>233</v>
      </c>
      <c r="G206" s="232"/>
      <c r="H206" s="232"/>
      <c r="I206" s="232"/>
      <c r="J206" s="175" t="s">
        <v>180</v>
      </c>
      <c r="K206" s="176">
        <v>1.5</v>
      </c>
      <c r="L206" s="177">
        <v>0</v>
      </c>
      <c r="M206" s="233"/>
      <c r="N206" s="233"/>
      <c r="O206" s="234"/>
      <c r="P206" s="231">
        <f t="shared" si="0"/>
        <v>0</v>
      </c>
      <c r="Q206" s="231"/>
      <c r="R206" s="145"/>
      <c r="T206" s="146" t="s">
        <v>5</v>
      </c>
      <c r="U206" s="43" t="s">
        <v>38</v>
      </c>
      <c r="V206" s="104">
        <f t="shared" si="1"/>
        <v>0</v>
      </c>
      <c r="W206" s="104">
        <f t="shared" si="2"/>
        <v>0</v>
      </c>
      <c r="X206" s="104">
        <f t="shared" si="3"/>
        <v>0</v>
      </c>
      <c r="Y206" s="147">
        <v>0</v>
      </c>
      <c r="Z206" s="147">
        <f t="shared" si="4"/>
        <v>0</v>
      </c>
      <c r="AA206" s="147">
        <v>0</v>
      </c>
      <c r="AB206" s="147">
        <f t="shared" si="5"/>
        <v>0</v>
      </c>
      <c r="AC206" s="147">
        <v>0</v>
      </c>
      <c r="AD206" s="148">
        <f t="shared" si="6"/>
        <v>0</v>
      </c>
      <c r="AR206" s="21" t="s">
        <v>173</v>
      </c>
      <c r="AT206" s="21" t="s">
        <v>184</v>
      </c>
      <c r="AU206" s="21" t="s">
        <v>151</v>
      </c>
      <c r="AY206" s="21" t="s">
        <v>133</v>
      </c>
      <c r="BE206" s="149">
        <f t="shared" si="7"/>
        <v>0</v>
      </c>
      <c r="BF206" s="149">
        <f t="shared" si="8"/>
        <v>0</v>
      </c>
      <c r="BG206" s="149">
        <f t="shared" si="9"/>
        <v>0</v>
      </c>
      <c r="BH206" s="149">
        <f t="shared" si="10"/>
        <v>0</v>
      </c>
      <c r="BI206" s="149">
        <f t="shared" si="11"/>
        <v>0</v>
      </c>
      <c r="BJ206" s="21" t="s">
        <v>80</v>
      </c>
      <c r="BK206" s="149">
        <f t="shared" si="12"/>
        <v>0</v>
      </c>
      <c r="BL206" s="21" t="s">
        <v>138</v>
      </c>
      <c r="BM206" s="21" t="s">
        <v>234</v>
      </c>
    </row>
    <row r="207" spans="2:65" s="1" customFormat="1" ht="16.5" customHeight="1">
      <c r="B207" s="139"/>
      <c r="C207" s="173" t="s">
        <v>11</v>
      </c>
      <c r="D207" s="173" t="s">
        <v>184</v>
      </c>
      <c r="E207" s="174" t="s">
        <v>235</v>
      </c>
      <c r="F207" s="232" t="s">
        <v>236</v>
      </c>
      <c r="G207" s="232"/>
      <c r="H207" s="232"/>
      <c r="I207" s="232"/>
      <c r="J207" s="175" t="s">
        <v>148</v>
      </c>
      <c r="K207" s="176">
        <v>9</v>
      </c>
      <c r="L207" s="177">
        <v>0</v>
      </c>
      <c r="M207" s="233"/>
      <c r="N207" s="233"/>
      <c r="O207" s="234"/>
      <c r="P207" s="231">
        <f t="shared" si="0"/>
        <v>0</v>
      </c>
      <c r="Q207" s="231"/>
      <c r="R207" s="145"/>
      <c r="T207" s="146" t="s">
        <v>5</v>
      </c>
      <c r="U207" s="43" t="s">
        <v>38</v>
      </c>
      <c r="V207" s="104">
        <f t="shared" si="1"/>
        <v>0</v>
      </c>
      <c r="W207" s="104">
        <f t="shared" si="2"/>
        <v>0</v>
      </c>
      <c r="X207" s="104">
        <f t="shared" si="3"/>
        <v>0</v>
      </c>
      <c r="Y207" s="147">
        <v>0</v>
      </c>
      <c r="Z207" s="147">
        <f t="shared" si="4"/>
        <v>0</v>
      </c>
      <c r="AA207" s="147">
        <v>0.22</v>
      </c>
      <c r="AB207" s="147">
        <f t="shared" si="5"/>
        <v>1.98</v>
      </c>
      <c r="AC207" s="147">
        <v>0</v>
      </c>
      <c r="AD207" s="148">
        <f t="shared" si="6"/>
        <v>0</v>
      </c>
      <c r="AR207" s="21" t="s">
        <v>173</v>
      </c>
      <c r="AT207" s="21" t="s">
        <v>184</v>
      </c>
      <c r="AU207" s="21" t="s">
        <v>151</v>
      </c>
      <c r="AY207" s="21" t="s">
        <v>133</v>
      </c>
      <c r="BE207" s="149">
        <f t="shared" si="7"/>
        <v>0</v>
      </c>
      <c r="BF207" s="149">
        <f t="shared" si="8"/>
        <v>0</v>
      </c>
      <c r="BG207" s="149">
        <f t="shared" si="9"/>
        <v>0</v>
      </c>
      <c r="BH207" s="149">
        <f t="shared" si="10"/>
        <v>0</v>
      </c>
      <c r="BI207" s="149">
        <f t="shared" si="11"/>
        <v>0</v>
      </c>
      <c r="BJ207" s="21" t="s">
        <v>80</v>
      </c>
      <c r="BK207" s="149">
        <f t="shared" si="12"/>
        <v>0</v>
      </c>
      <c r="BL207" s="21" t="s">
        <v>138</v>
      </c>
      <c r="BM207" s="21" t="s">
        <v>237</v>
      </c>
    </row>
    <row r="208" spans="2:65" s="1" customFormat="1" ht="25.5" customHeight="1">
      <c r="B208" s="139"/>
      <c r="C208" s="140" t="s">
        <v>238</v>
      </c>
      <c r="D208" s="140" t="s">
        <v>134</v>
      </c>
      <c r="E208" s="141" t="s">
        <v>239</v>
      </c>
      <c r="F208" s="230" t="s">
        <v>240</v>
      </c>
      <c r="G208" s="230"/>
      <c r="H208" s="230"/>
      <c r="I208" s="230"/>
      <c r="J208" s="142" t="s">
        <v>137</v>
      </c>
      <c r="K208" s="143">
        <v>32</v>
      </c>
      <c r="L208" s="144">
        <v>0</v>
      </c>
      <c r="M208" s="231">
        <v>0</v>
      </c>
      <c r="N208" s="231"/>
      <c r="O208" s="231"/>
      <c r="P208" s="231">
        <f t="shared" si="0"/>
        <v>0</v>
      </c>
      <c r="Q208" s="231"/>
      <c r="R208" s="145"/>
      <c r="T208" s="146" t="s">
        <v>5</v>
      </c>
      <c r="U208" s="43" t="s">
        <v>38</v>
      </c>
      <c r="V208" s="104">
        <f t="shared" si="1"/>
        <v>0</v>
      </c>
      <c r="W208" s="104">
        <f t="shared" si="2"/>
        <v>0</v>
      </c>
      <c r="X208" s="104">
        <f t="shared" si="3"/>
        <v>0</v>
      </c>
      <c r="Y208" s="147">
        <v>0.113</v>
      </c>
      <c r="Z208" s="147">
        <f t="shared" si="4"/>
        <v>3.616</v>
      </c>
      <c r="AA208" s="147">
        <v>0</v>
      </c>
      <c r="AB208" s="147">
        <f t="shared" si="5"/>
        <v>0</v>
      </c>
      <c r="AC208" s="147">
        <v>0</v>
      </c>
      <c r="AD208" s="148">
        <f t="shared" si="6"/>
        <v>0</v>
      </c>
      <c r="AR208" s="21" t="s">
        <v>138</v>
      </c>
      <c r="AT208" s="21" t="s">
        <v>134</v>
      </c>
      <c r="AU208" s="21" t="s">
        <v>151</v>
      </c>
      <c r="AY208" s="21" t="s">
        <v>133</v>
      </c>
      <c r="BE208" s="149">
        <f t="shared" si="7"/>
        <v>0</v>
      </c>
      <c r="BF208" s="149">
        <f t="shared" si="8"/>
        <v>0</v>
      </c>
      <c r="BG208" s="149">
        <f t="shared" si="9"/>
        <v>0</v>
      </c>
      <c r="BH208" s="149">
        <f t="shared" si="10"/>
        <v>0</v>
      </c>
      <c r="BI208" s="149">
        <f t="shared" si="11"/>
        <v>0</v>
      </c>
      <c r="BJ208" s="21" t="s">
        <v>80</v>
      </c>
      <c r="BK208" s="149">
        <f t="shared" si="12"/>
        <v>0</v>
      </c>
      <c r="BL208" s="21" t="s">
        <v>138</v>
      </c>
      <c r="BM208" s="21" t="s">
        <v>241</v>
      </c>
    </row>
    <row r="209" spans="2:65" s="1" customFormat="1" ht="16.5" customHeight="1">
      <c r="B209" s="139"/>
      <c r="C209" s="173" t="s">
        <v>242</v>
      </c>
      <c r="D209" s="173" t="s">
        <v>184</v>
      </c>
      <c r="E209" s="174" t="s">
        <v>243</v>
      </c>
      <c r="F209" s="232" t="s">
        <v>244</v>
      </c>
      <c r="G209" s="232"/>
      <c r="H209" s="232"/>
      <c r="I209" s="232"/>
      <c r="J209" s="175" t="s">
        <v>148</v>
      </c>
      <c r="K209" s="176">
        <v>2.5</v>
      </c>
      <c r="L209" s="177">
        <v>0</v>
      </c>
      <c r="M209" s="233"/>
      <c r="N209" s="233"/>
      <c r="O209" s="234"/>
      <c r="P209" s="231">
        <f t="shared" si="0"/>
        <v>0</v>
      </c>
      <c r="Q209" s="231"/>
      <c r="R209" s="145"/>
      <c r="T209" s="146" t="s">
        <v>5</v>
      </c>
      <c r="U209" s="43" t="s">
        <v>38</v>
      </c>
      <c r="V209" s="104">
        <f t="shared" si="1"/>
        <v>0</v>
      </c>
      <c r="W209" s="104">
        <f t="shared" si="2"/>
        <v>0</v>
      </c>
      <c r="X209" s="104">
        <f t="shared" si="3"/>
        <v>0</v>
      </c>
      <c r="Y209" s="147">
        <v>0</v>
      </c>
      <c r="Z209" s="147">
        <f t="shared" si="4"/>
        <v>0</v>
      </c>
      <c r="AA209" s="147">
        <v>0.2</v>
      </c>
      <c r="AB209" s="147">
        <f t="shared" si="5"/>
        <v>0.5</v>
      </c>
      <c r="AC209" s="147">
        <v>0</v>
      </c>
      <c r="AD209" s="148">
        <f t="shared" si="6"/>
        <v>0</v>
      </c>
      <c r="AR209" s="21" t="s">
        <v>173</v>
      </c>
      <c r="AT209" s="21" t="s">
        <v>184</v>
      </c>
      <c r="AU209" s="21" t="s">
        <v>151</v>
      </c>
      <c r="AY209" s="21" t="s">
        <v>133</v>
      </c>
      <c r="BE209" s="149">
        <f t="shared" si="7"/>
        <v>0</v>
      </c>
      <c r="BF209" s="149">
        <f t="shared" si="8"/>
        <v>0</v>
      </c>
      <c r="BG209" s="149">
        <f t="shared" si="9"/>
        <v>0</v>
      </c>
      <c r="BH209" s="149">
        <f t="shared" si="10"/>
        <v>0</v>
      </c>
      <c r="BI209" s="149">
        <f t="shared" si="11"/>
        <v>0</v>
      </c>
      <c r="BJ209" s="21" t="s">
        <v>80</v>
      </c>
      <c r="BK209" s="149">
        <f t="shared" si="12"/>
        <v>0</v>
      </c>
      <c r="BL209" s="21" t="s">
        <v>138</v>
      </c>
      <c r="BM209" s="21" t="s">
        <v>245</v>
      </c>
    </row>
    <row r="210" spans="2:65" s="1" customFormat="1" ht="38.25" customHeight="1">
      <c r="B210" s="139"/>
      <c r="C210" s="140" t="s">
        <v>246</v>
      </c>
      <c r="D210" s="140" t="s">
        <v>134</v>
      </c>
      <c r="E210" s="141" t="s">
        <v>247</v>
      </c>
      <c r="F210" s="230" t="s">
        <v>248</v>
      </c>
      <c r="G210" s="230"/>
      <c r="H210" s="230"/>
      <c r="I210" s="230"/>
      <c r="J210" s="142" t="s">
        <v>191</v>
      </c>
      <c r="K210" s="143">
        <v>0.003</v>
      </c>
      <c r="L210" s="144">
        <v>0</v>
      </c>
      <c r="M210" s="231">
        <v>0</v>
      </c>
      <c r="N210" s="231"/>
      <c r="O210" s="231"/>
      <c r="P210" s="231">
        <f t="shared" si="0"/>
        <v>0</v>
      </c>
      <c r="Q210" s="231"/>
      <c r="R210" s="145"/>
      <c r="T210" s="146" t="s">
        <v>5</v>
      </c>
      <c r="U210" s="43" t="s">
        <v>38</v>
      </c>
      <c r="V210" s="104">
        <f t="shared" si="1"/>
        <v>0</v>
      </c>
      <c r="W210" s="104">
        <f t="shared" si="2"/>
        <v>0</v>
      </c>
      <c r="X210" s="104">
        <f t="shared" si="3"/>
        <v>0</v>
      </c>
      <c r="Y210" s="147">
        <v>94.286</v>
      </c>
      <c r="Z210" s="147">
        <f t="shared" si="4"/>
        <v>0.282858</v>
      </c>
      <c r="AA210" s="147">
        <v>0</v>
      </c>
      <c r="AB210" s="147">
        <f t="shared" si="5"/>
        <v>0</v>
      </c>
      <c r="AC210" s="147">
        <v>0</v>
      </c>
      <c r="AD210" s="148">
        <f t="shared" si="6"/>
        <v>0</v>
      </c>
      <c r="AR210" s="21" t="s">
        <v>138</v>
      </c>
      <c r="AT210" s="21" t="s">
        <v>134</v>
      </c>
      <c r="AU210" s="21" t="s">
        <v>151</v>
      </c>
      <c r="AY210" s="21" t="s">
        <v>133</v>
      </c>
      <c r="BE210" s="149">
        <f t="shared" si="7"/>
        <v>0</v>
      </c>
      <c r="BF210" s="149">
        <f t="shared" si="8"/>
        <v>0</v>
      </c>
      <c r="BG210" s="149">
        <f t="shared" si="9"/>
        <v>0</v>
      </c>
      <c r="BH210" s="149">
        <f t="shared" si="10"/>
        <v>0</v>
      </c>
      <c r="BI210" s="149">
        <f t="shared" si="11"/>
        <v>0</v>
      </c>
      <c r="BJ210" s="21" t="s">
        <v>80</v>
      </c>
      <c r="BK210" s="149">
        <f t="shared" si="12"/>
        <v>0</v>
      </c>
      <c r="BL210" s="21" t="s">
        <v>138</v>
      </c>
      <c r="BM210" s="21" t="s">
        <v>249</v>
      </c>
    </row>
    <row r="211" spans="2:65" s="1" customFormat="1" ht="16.5" customHeight="1">
      <c r="B211" s="139"/>
      <c r="C211" s="173" t="s">
        <v>182</v>
      </c>
      <c r="D211" s="173" t="s">
        <v>184</v>
      </c>
      <c r="E211" s="174" t="s">
        <v>250</v>
      </c>
      <c r="F211" s="232" t="s">
        <v>251</v>
      </c>
      <c r="G211" s="232"/>
      <c r="H211" s="232"/>
      <c r="I211" s="232"/>
      <c r="J211" s="175" t="s">
        <v>252</v>
      </c>
      <c r="K211" s="176">
        <v>2.03</v>
      </c>
      <c r="L211" s="177">
        <v>0</v>
      </c>
      <c r="M211" s="233"/>
      <c r="N211" s="233"/>
      <c r="O211" s="234"/>
      <c r="P211" s="231">
        <f t="shared" si="0"/>
        <v>0</v>
      </c>
      <c r="Q211" s="231"/>
      <c r="R211" s="145"/>
      <c r="T211" s="146" t="s">
        <v>5</v>
      </c>
      <c r="U211" s="43" t="s">
        <v>38</v>
      </c>
      <c r="V211" s="104">
        <f t="shared" si="1"/>
        <v>0</v>
      </c>
      <c r="W211" s="104">
        <f t="shared" si="2"/>
        <v>0</v>
      </c>
      <c r="X211" s="104">
        <f t="shared" si="3"/>
        <v>0</v>
      </c>
      <c r="Y211" s="147">
        <v>0</v>
      </c>
      <c r="Z211" s="147">
        <f t="shared" si="4"/>
        <v>0</v>
      </c>
      <c r="AA211" s="147">
        <v>0</v>
      </c>
      <c r="AB211" s="147">
        <f t="shared" si="5"/>
        <v>0</v>
      </c>
      <c r="AC211" s="147">
        <v>0</v>
      </c>
      <c r="AD211" s="148">
        <f t="shared" si="6"/>
        <v>0</v>
      </c>
      <c r="AR211" s="21" t="s">
        <v>173</v>
      </c>
      <c r="AT211" s="21" t="s">
        <v>184</v>
      </c>
      <c r="AU211" s="21" t="s">
        <v>151</v>
      </c>
      <c r="AY211" s="21" t="s">
        <v>133</v>
      </c>
      <c r="BE211" s="149">
        <f t="shared" si="7"/>
        <v>0</v>
      </c>
      <c r="BF211" s="149">
        <f t="shared" si="8"/>
        <v>0</v>
      </c>
      <c r="BG211" s="149">
        <f t="shared" si="9"/>
        <v>0</v>
      </c>
      <c r="BH211" s="149">
        <f t="shared" si="10"/>
        <v>0</v>
      </c>
      <c r="BI211" s="149">
        <f t="shared" si="11"/>
        <v>0</v>
      </c>
      <c r="BJ211" s="21" t="s">
        <v>80</v>
      </c>
      <c r="BK211" s="149">
        <f t="shared" si="12"/>
        <v>0</v>
      </c>
      <c r="BL211" s="21" t="s">
        <v>138</v>
      </c>
      <c r="BM211" s="21" t="s">
        <v>253</v>
      </c>
    </row>
    <row r="212" spans="2:65" s="1" customFormat="1" ht="16.5" customHeight="1">
      <c r="B212" s="139"/>
      <c r="C212" s="140" t="s">
        <v>254</v>
      </c>
      <c r="D212" s="140" t="s">
        <v>134</v>
      </c>
      <c r="E212" s="141" t="s">
        <v>255</v>
      </c>
      <c r="F212" s="230" t="s">
        <v>256</v>
      </c>
      <c r="G212" s="230"/>
      <c r="H212" s="230"/>
      <c r="I212" s="230"/>
      <c r="J212" s="142" t="s">
        <v>148</v>
      </c>
      <c r="K212" s="143">
        <v>3</v>
      </c>
      <c r="L212" s="144">
        <v>0</v>
      </c>
      <c r="M212" s="231">
        <v>0</v>
      </c>
      <c r="N212" s="231"/>
      <c r="O212" s="231"/>
      <c r="P212" s="231">
        <f t="shared" si="0"/>
        <v>0</v>
      </c>
      <c r="Q212" s="231"/>
      <c r="R212" s="145"/>
      <c r="T212" s="146" t="s">
        <v>5</v>
      </c>
      <c r="U212" s="43" t="s">
        <v>38</v>
      </c>
      <c r="V212" s="104">
        <f t="shared" si="1"/>
        <v>0</v>
      </c>
      <c r="W212" s="104">
        <f t="shared" si="2"/>
        <v>0</v>
      </c>
      <c r="X212" s="104">
        <f t="shared" si="3"/>
        <v>0</v>
      </c>
      <c r="Y212" s="147">
        <v>0.261</v>
      </c>
      <c r="Z212" s="147">
        <f t="shared" si="4"/>
        <v>0.783</v>
      </c>
      <c r="AA212" s="147">
        <v>0</v>
      </c>
      <c r="AB212" s="147">
        <f t="shared" si="5"/>
        <v>0</v>
      </c>
      <c r="AC212" s="147">
        <v>0</v>
      </c>
      <c r="AD212" s="148">
        <f t="shared" si="6"/>
        <v>0</v>
      </c>
      <c r="AR212" s="21" t="s">
        <v>138</v>
      </c>
      <c r="AT212" s="21" t="s">
        <v>134</v>
      </c>
      <c r="AU212" s="21" t="s">
        <v>151</v>
      </c>
      <c r="AY212" s="21" t="s">
        <v>133</v>
      </c>
      <c r="BE212" s="149">
        <f t="shared" si="7"/>
        <v>0</v>
      </c>
      <c r="BF212" s="149">
        <f t="shared" si="8"/>
        <v>0</v>
      </c>
      <c r="BG212" s="149">
        <f t="shared" si="9"/>
        <v>0</v>
      </c>
      <c r="BH212" s="149">
        <f t="shared" si="10"/>
        <v>0</v>
      </c>
      <c r="BI212" s="149">
        <f t="shared" si="11"/>
        <v>0</v>
      </c>
      <c r="BJ212" s="21" t="s">
        <v>80</v>
      </c>
      <c r="BK212" s="149">
        <f t="shared" si="12"/>
        <v>0</v>
      </c>
      <c r="BL212" s="21" t="s">
        <v>138</v>
      </c>
      <c r="BM212" s="21" t="s">
        <v>257</v>
      </c>
    </row>
    <row r="213" spans="2:63" s="9" customFormat="1" ht="37.35" customHeight="1">
      <c r="B213" s="127"/>
      <c r="C213" s="128"/>
      <c r="D213" s="129" t="s">
        <v>110</v>
      </c>
      <c r="E213" s="129"/>
      <c r="F213" s="129"/>
      <c r="G213" s="129"/>
      <c r="H213" s="129"/>
      <c r="I213" s="129"/>
      <c r="J213" s="129"/>
      <c r="K213" s="129"/>
      <c r="L213" s="129"/>
      <c r="M213" s="258">
        <f>BK213</f>
        <v>0</v>
      </c>
      <c r="N213" s="259"/>
      <c r="O213" s="259"/>
      <c r="P213" s="259"/>
      <c r="Q213" s="259"/>
      <c r="R213" s="130"/>
      <c r="T213" s="131"/>
      <c r="U213" s="128"/>
      <c r="V213" s="128"/>
      <c r="W213" s="132">
        <f>W214+W216+W218</f>
        <v>0</v>
      </c>
      <c r="X213" s="132">
        <f>X214+X216+X218</f>
        <v>0</v>
      </c>
      <c r="Y213" s="128"/>
      <c r="Z213" s="133">
        <f>Z214+Z216+Z218</f>
        <v>0</v>
      </c>
      <c r="AA213" s="128"/>
      <c r="AB213" s="133">
        <f>AB214+AB216+AB218</f>
        <v>0</v>
      </c>
      <c r="AC213" s="128"/>
      <c r="AD213" s="134">
        <f>AD214+AD216+AD218</f>
        <v>0</v>
      </c>
      <c r="AR213" s="135" t="s">
        <v>161</v>
      </c>
      <c r="AT213" s="136" t="s">
        <v>74</v>
      </c>
      <c r="AU213" s="136" t="s">
        <v>75</v>
      </c>
      <c r="AY213" s="135" t="s">
        <v>133</v>
      </c>
      <c r="BK213" s="137">
        <f>BK214+BK216+BK218</f>
        <v>0</v>
      </c>
    </row>
    <row r="214" spans="2:63" s="9" customFormat="1" ht="19.95" customHeight="1">
      <c r="B214" s="127"/>
      <c r="C214" s="128"/>
      <c r="D214" s="138" t="s">
        <v>111</v>
      </c>
      <c r="E214" s="138"/>
      <c r="F214" s="138"/>
      <c r="G214" s="138"/>
      <c r="H214" s="138"/>
      <c r="I214" s="138"/>
      <c r="J214" s="138"/>
      <c r="K214" s="138"/>
      <c r="L214" s="138"/>
      <c r="M214" s="224">
        <f>BK214</f>
        <v>0</v>
      </c>
      <c r="N214" s="225"/>
      <c r="O214" s="225"/>
      <c r="P214" s="225"/>
      <c r="Q214" s="225"/>
      <c r="R214" s="130"/>
      <c r="T214" s="131"/>
      <c r="U214" s="128"/>
      <c r="V214" s="128"/>
      <c r="W214" s="132">
        <f>W215</f>
        <v>0</v>
      </c>
      <c r="X214" s="132">
        <f>X215</f>
        <v>0</v>
      </c>
      <c r="Y214" s="128"/>
      <c r="Z214" s="133">
        <f>Z215</f>
        <v>0</v>
      </c>
      <c r="AA214" s="128"/>
      <c r="AB214" s="133">
        <f>AB215</f>
        <v>0</v>
      </c>
      <c r="AC214" s="128"/>
      <c r="AD214" s="134">
        <f>AD215</f>
        <v>0</v>
      </c>
      <c r="AR214" s="135" t="s">
        <v>161</v>
      </c>
      <c r="AT214" s="136" t="s">
        <v>74</v>
      </c>
      <c r="AU214" s="136" t="s">
        <v>80</v>
      </c>
      <c r="AY214" s="135" t="s">
        <v>133</v>
      </c>
      <c r="BK214" s="137">
        <f>BK215</f>
        <v>0</v>
      </c>
    </row>
    <row r="215" spans="2:65" s="1" customFormat="1" ht="16.5" customHeight="1">
      <c r="B215" s="139"/>
      <c r="C215" s="140" t="s">
        <v>258</v>
      </c>
      <c r="D215" s="140" t="s">
        <v>134</v>
      </c>
      <c r="E215" s="141" t="s">
        <v>259</v>
      </c>
      <c r="F215" s="230" t="s">
        <v>260</v>
      </c>
      <c r="G215" s="230"/>
      <c r="H215" s="230"/>
      <c r="I215" s="230"/>
      <c r="J215" s="142" t="s">
        <v>5</v>
      </c>
      <c r="K215" s="143">
        <v>20000</v>
      </c>
      <c r="L215" s="144">
        <v>0</v>
      </c>
      <c r="M215" s="231">
        <v>0</v>
      </c>
      <c r="N215" s="231"/>
      <c r="O215" s="231"/>
      <c r="P215" s="231">
        <f>ROUND(V215*K215,2)</f>
        <v>0</v>
      </c>
      <c r="Q215" s="231"/>
      <c r="R215" s="145"/>
      <c r="T215" s="146" t="s">
        <v>5</v>
      </c>
      <c r="U215" s="43" t="s">
        <v>38</v>
      </c>
      <c r="V215" s="104">
        <f>L215+M215</f>
        <v>0</v>
      </c>
      <c r="W215" s="104">
        <f>ROUND(L215*K215,2)</f>
        <v>0</v>
      </c>
      <c r="X215" s="104">
        <f>ROUND(M215*K215,2)</f>
        <v>0</v>
      </c>
      <c r="Y215" s="147">
        <v>0</v>
      </c>
      <c r="Z215" s="147">
        <f>Y215*K215</f>
        <v>0</v>
      </c>
      <c r="AA215" s="147">
        <v>0</v>
      </c>
      <c r="AB215" s="147">
        <f>AA215*K215</f>
        <v>0</v>
      </c>
      <c r="AC215" s="147">
        <v>0</v>
      </c>
      <c r="AD215" s="148">
        <f>AC215*K215</f>
        <v>0</v>
      </c>
      <c r="AR215" s="21" t="s">
        <v>261</v>
      </c>
      <c r="AT215" s="21" t="s">
        <v>134</v>
      </c>
      <c r="AU215" s="21" t="s">
        <v>91</v>
      </c>
      <c r="AY215" s="21" t="s">
        <v>133</v>
      </c>
      <c r="BE215" s="149">
        <f>IF(U215="základní",P215,0)</f>
        <v>0</v>
      </c>
      <c r="BF215" s="149">
        <f>IF(U215="snížená",P215,0)</f>
        <v>0</v>
      </c>
      <c r="BG215" s="149">
        <f>IF(U215="zákl. přenesená",P215,0)</f>
        <v>0</v>
      </c>
      <c r="BH215" s="149">
        <f>IF(U215="sníž. přenesená",P215,0)</f>
        <v>0</v>
      </c>
      <c r="BI215" s="149">
        <f>IF(U215="nulová",P215,0)</f>
        <v>0</v>
      </c>
      <c r="BJ215" s="21" t="s">
        <v>80</v>
      </c>
      <c r="BK215" s="149">
        <f>ROUND(V215*K215,2)</f>
        <v>0</v>
      </c>
      <c r="BL215" s="21" t="s">
        <v>261</v>
      </c>
      <c r="BM215" s="21" t="s">
        <v>262</v>
      </c>
    </row>
    <row r="216" spans="2:63" s="9" customFormat="1" ht="29.85" customHeight="1">
      <c r="B216" s="127"/>
      <c r="C216" s="128"/>
      <c r="D216" s="138" t="s">
        <v>112</v>
      </c>
      <c r="E216" s="138"/>
      <c r="F216" s="138"/>
      <c r="G216" s="138"/>
      <c r="H216" s="138"/>
      <c r="I216" s="138"/>
      <c r="J216" s="138"/>
      <c r="K216" s="138"/>
      <c r="L216" s="138"/>
      <c r="M216" s="235">
        <f>BK216</f>
        <v>0</v>
      </c>
      <c r="N216" s="236"/>
      <c r="O216" s="236"/>
      <c r="P216" s="236"/>
      <c r="Q216" s="236"/>
      <c r="R216" s="130"/>
      <c r="T216" s="131"/>
      <c r="U216" s="128"/>
      <c r="V216" s="128"/>
      <c r="W216" s="132">
        <f>W217</f>
        <v>0</v>
      </c>
      <c r="X216" s="132">
        <f>X217</f>
        <v>0</v>
      </c>
      <c r="Y216" s="128"/>
      <c r="Z216" s="133">
        <f>Z217</f>
        <v>0</v>
      </c>
      <c r="AA216" s="128"/>
      <c r="AB216" s="133">
        <f>AB217</f>
        <v>0</v>
      </c>
      <c r="AC216" s="128"/>
      <c r="AD216" s="134">
        <f>AD217</f>
        <v>0</v>
      </c>
      <c r="AR216" s="135" t="s">
        <v>161</v>
      </c>
      <c r="AT216" s="136" t="s">
        <v>74</v>
      </c>
      <c r="AU216" s="136" t="s">
        <v>80</v>
      </c>
      <c r="AY216" s="135" t="s">
        <v>133</v>
      </c>
      <c r="BK216" s="137">
        <f>BK217</f>
        <v>0</v>
      </c>
    </row>
    <row r="217" spans="2:65" s="1" customFormat="1" ht="16.5" customHeight="1">
      <c r="B217" s="139"/>
      <c r="C217" s="140" t="s">
        <v>263</v>
      </c>
      <c r="D217" s="140" t="s">
        <v>134</v>
      </c>
      <c r="E217" s="141" t="s">
        <v>264</v>
      </c>
      <c r="F217" s="230" t="s">
        <v>265</v>
      </c>
      <c r="G217" s="230"/>
      <c r="H217" s="230"/>
      <c r="I217" s="230"/>
      <c r="J217" s="142" t="s">
        <v>5</v>
      </c>
      <c r="K217" s="143">
        <v>5000</v>
      </c>
      <c r="L217" s="144">
        <v>0</v>
      </c>
      <c r="M217" s="231">
        <v>0</v>
      </c>
      <c r="N217" s="231"/>
      <c r="O217" s="231"/>
      <c r="P217" s="231">
        <f>ROUND(V217*K217,2)</f>
        <v>0</v>
      </c>
      <c r="Q217" s="231"/>
      <c r="R217" s="145"/>
      <c r="T217" s="146" t="s">
        <v>5</v>
      </c>
      <c r="U217" s="43" t="s">
        <v>38</v>
      </c>
      <c r="V217" s="104">
        <f>L217+M217</f>
        <v>0</v>
      </c>
      <c r="W217" s="104">
        <f>ROUND(L217*K217,2)</f>
        <v>0</v>
      </c>
      <c r="X217" s="104">
        <f>ROUND(M217*K217,2)</f>
        <v>0</v>
      </c>
      <c r="Y217" s="147">
        <v>0</v>
      </c>
      <c r="Z217" s="147">
        <f>Y217*K217</f>
        <v>0</v>
      </c>
      <c r="AA217" s="147">
        <v>0</v>
      </c>
      <c r="AB217" s="147">
        <f>AA217*K217</f>
        <v>0</v>
      </c>
      <c r="AC217" s="147">
        <v>0</v>
      </c>
      <c r="AD217" s="148">
        <f>AC217*K217</f>
        <v>0</v>
      </c>
      <c r="AR217" s="21" t="s">
        <v>261</v>
      </c>
      <c r="AT217" s="21" t="s">
        <v>134</v>
      </c>
      <c r="AU217" s="21" t="s">
        <v>91</v>
      </c>
      <c r="AY217" s="21" t="s">
        <v>133</v>
      </c>
      <c r="BE217" s="149">
        <f>IF(U217="základní",P217,0)</f>
        <v>0</v>
      </c>
      <c r="BF217" s="149">
        <f>IF(U217="snížená",P217,0)</f>
        <v>0</v>
      </c>
      <c r="BG217" s="149">
        <f>IF(U217="zákl. přenesená",P217,0)</f>
        <v>0</v>
      </c>
      <c r="BH217" s="149">
        <f>IF(U217="sníž. přenesená",P217,0)</f>
        <v>0</v>
      </c>
      <c r="BI217" s="149">
        <f>IF(U217="nulová",P217,0)</f>
        <v>0</v>
      </c>
      <c r="BJ217" s="21" t="s">
        <v>80</v>
      </c>
      <c r="BK217" s="149">
        <f>ROUND(V217*K217,2)</f>
        <v>0</v>
      </c>
      <c r="BL217" s="21" t="s">
        <v>261</v>
      </c>
      <c r="BM217" s="21" t="s">
        <v>266</v>
      </c>
    </row>
    <row r="218" spans="2:63" s="9" customFormat="1" ht="29.85" customHeight="1">
      <c r="B218" s="127"/>
      <c r="C218" s="128"/>
      <c r="D218" s="138" t="s">
        <v>113</v>
      </c>
      <c r="E218" s="138"/>
      <c r="F218" s="138"/>
      <c r="G218" s="138"/>
      <c r="H218" s="138"/>
      <c r="I218" s="138"/>
      <c r="J218" s="138"/>
      <c r="K218" s="138"/>
      <c r="L218" s="138"/>
      <c r="M218" s="235">
        <f>BK218</f>
        <v>0</v>
      </c>
      <c r="N218" s="236"/>
      <c r="O218" s="236"/>
      <c r="P218" s="236"/>
      <c r="Q218" s="236"/>
      <c r="R218" s="130"/>
      <c r="T218" s="131"/>
      <c r="U218" s="128"/>
      <c r="V218" s="128"/>
      <c r="W218" s="132">
        <f>W219</f>
        <v>0</v>
      </c>
      <c r="X218" s="132">
        <f>X219</f>
        <v>0</v>
      </c>
      <c r="Y218" s="128"/>
      <c r="Z218" s="133">
        <f>Z219</f>
        <v>0</v>
      </c>
      <c r="AA218" s="128"/>
      <c r="AB218" s="133">
        <f>AB219</f>
        <v>0</v>
      </c>
      <c r="AC218" s="128"/>
      <c r="AD218" s="134">
        <f>AD219</f>
        <v>0</v>
      </c>
      <c r="AR218" s="135" t="s">
        <v>161</v>
      </c>
      <c r="AT218" s="136" t="s">
        <v>74</v>
      </c>
      <c r="AU218" s="136" t="s">
        <v>80</v>
      </c>
      <c r="AY218" s="135" t="s">
        <v>133</v>
      </c>
      <c r="BK218" s="137">
        <f>BK219</f>
        <v>0</v>
      </c>
    </row>
    <row r="219" spans="2:65" s="1" customFormat="1" ht="16.5" customHeight="1">
      <c r="B219" s="139"/>
      <c r="C219" s="140" t="s">
        <v>12</v>
      </c>
      <c r="D219" s="140" t="s">
        <v>134</v>
      </c>
      <c r="E219" s="141" t="s">
        <v>267</v>
      </c>
      <c r="F219" s="230" t="s">
        <v>268</v>
      </c>
      <c r="G219" s="230"/>
      <c r="H219" s="230"/>
      <c r="I219" s="230"/>
      <c r="J219" s="142" t="s">
        <v>5</v>
      </c>
      <c r="K219" s="143">
        <v>8000</v>
      </c>
      <c r="L219" s="144">
        <v>0</v>
      </c>
      <c r="M219" s="231">
        <v>0</v>
      </c>
      <c r="N219" s="231"/>
      <c r="O219" s="231"/>
      <c r="P219" s="231">
        <f>ROUND(V219*K219,2)</f>
        <v>0</v>
      </c>
      <c r="Q219" s="231"/>
      <c r="R219" s="145"/>
      <c r="T219" s="146" t="s">
        <v>5</v>
      </c>
      <c r="U219" s="178" t="s">
        <v>38</v>
      </c>
      <c r="V219" s="179">
        <f>L219+M219</f>
        <v>0</v>
      </c>
      <c r="W219" s="179">
        <f>ROUND(L219*K219,2)</f>
        <v>0</v>
      </c>
      <c r="X219" s="179">
        <f>ROUND(M219*K219,2)</f>
        <v>0</v>
      </c>
      <c r="Y219" s="180">
        <v>0</v>
      </c>
      <c r="Z219" s="180">
        <f>Y219*K219</f>
        <v>0</v>
      </c>
      <c r="AA219" s="180">
        <v>0</v>
      </c>
      <c r="AB219" s="180">
        <f>AA219*K219</f>
        <v>0</v>
      </c>
      <c r="AC219" s="180">
        <v>0</v>
      </c>
      <c r="AD219" s="181">
        <f>AC219*K219</f>
        <v>0</v>
      </c>
      <c r="AR219" s="21" t="s">
        <v>261</v>
      </c>
      <c r="AT219" s="21" t="s">
        <v>134</v>
      </c>
      <c r="AU219" s="21" t="s">
        <v>91</v>
      </c>
      <c r="AY219" s="21" t="s">
        <v>133</v>
      </c>
      <c r="BE219" s="149">
        <f>IF(U219="základní",P219,0)</f>
        <v>0</v>
      </c>
      <c r="BF219" s="149">
        <f>IF(U219="snížená",P219,0)</f>
        <v>0</v>
      </c>
      <c r="BG219" s="149">
        <f>IF(U219="zákl. přenesená",P219,0)</f>
        <v>0</v>
      </c>
      <c r="BH219" s="149">
        <f>IF(U219="sníž. přenesená",P219,0)</f>
        <v>0</v>
      </c>
      <c r="BI219" s="149">
        <f>IF(U219="nulová",P219,0)</f>
        <v>0</v>
      </c>
      <c r="BJ219" s="21" t="s">
        <v>80</v>
      </c>
      <c r="BK219" s="149">
        <f>ROUND(V219*K219,2)</f>
        <v>0</v>
      </c>
      <c r="BL219" s="21" t="s">
        <v>261</v>
      </c>
      <c r="BM219" s="21" t="s">
        <v>269</v>
      </c>
    </row>
    <row r="220" spans="2:18" s="1" customFormat="1" ht="6.9" customHeight="1">
      <c r="B220" s="58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60"/>
    </row>
  </sheetData>
  <mergeCells count="248">
    <mergeCell ref="F203:I203"/>
    <mergeCell ref="F200:I200"/>
    <mergeCell ref="F201:I201"/>
    <mergeCell ref="F202:I202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5:I215"/>
    <mergeCell ref="F217:I217"/>
    <mergeCell ref="F219:I219"/>
    <mergeCell ref="P207:Q207"/>
    <mergeCell ref="P204:Q204"/>
    <mergeCell ref="P211:Q211"/>
    <mergeCell ref="P212:Q212"/>
    <mergeCell ref="P215:Q215"/>
    <mergeCell ref="P217:Q217"/>
    <mergeCell ref="P219:Q219"/>
    <mergeCell ref="M208:O208"/>
    <mergeCell ref="M209:O209"/>
    <mergeCell ref="M210:O210"/>
    <mergeCell ref="M211:O211"/>
    <mergeCell ref="P200:Q200"/>
    <mergeCell ref="P201:Q201"/>
    <mergeCell ref="P202:Q202"/>
    <mergeCell ref="P203:Q203"/>
    <mergeCell ref="P205:Q205"/>
    <mergeCell ref="P206:Q206"/>
    <mergeCell ref="P208:Q208"/>
    <mergeCell ref="P209:Q209"/>
    <mergeCell ref="P210:Q210"/>
    <mergeCell ref="F194:I194"/>
    <mergeCell ref="F197:I197"/>
    <mergeCell ref="F195:I195"/>
    <mergeCell ref="F198:I198"/>
    <mergeCell ref="F199:I199"/>
    <mergeCell ref="M217:O217"/>
    <mergeCell ref="M215:O215"/>
    <mergeCell ref="M219:O219"/>
    <mergeCell ref="M216:Q216"/>
    <mergeCell ref="M218:Q218"/>
    <mergeCell ref="M213:Q213"/>
    <mergeCell ref="M212:O212"/>
    <mergeCell ref="M214:Q214"/>
    <mergeCell ref="M196:Q196"/>
    <mergeCell ref="P197:Q197"/>
    <mergeCell ref="M197:O197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O17:P17"/>
    <mergeCell ref="O19:P19"/>
    <mergeCell ref="O20:P20"/>
    <mergeCell ref="E23:L23"/>
    <mergeCell ref="H1:K1"/>
    <mergeCell ref="S2:AF2"/>
    <mergeCell ref="M26:P26"/>
    <mergeCell ref="M29:P29"/>
    <mergeCell ref="M27:P27"/>
    <mergeCell ref="M28:P28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M88:Q88"/>
    <mergeCell ref="C76:Q76"/>
    <mergeCell ref="F78:P78"/>
    <mergeCell ref="M80:P80"/>
    <mergeCell ref="M82:Q82"/>
    <mergeCell ref="M83:Q83"/>
    <mergeCell ref="C85:G85"/>
    <mergeCell ref="H85:J85"/>
    <mergeCell ref="K85:L85"/>
    <mergeCell ref="M85:Q85"/>
    <mergeCell ref="H87:J87"/>
    <mergeCell ref="H89:J89"/>
    <mergeCell ref="K87:L87"/>
    <mergeCell ref="M87:Q87"/>
    <mergeCell ref="H88:J88"/>
    <mergeCell ref="K88:L88"/>
    <mergeCell ref="K89:L89"/>
    <mergeCell ref="M89:Q89"/>
    <mergeCell ref="M90:Q90"/>
    <mergeCell ref="M91:Q91"/>
    <mergeCell ref="M92:Q92"/>
    <mergeCell ref="M93:Q93"/>
    <mergeCell ref="M94:Q94"/>
    <mergeCell ref="M95:Q95"/>
    <mergeCell ref="M96:Q96"/>
    <mergeCell ref="M97:Q97"/>
    <mergeCell ref="H90:J90"/>
    <mergeCell ref="H92:J92"/>
    <mergeCell ref="K90:L90"/>
    <mergeCell ref="H91:J91"/>
    <mergeCell ref="K91:L91"/>
    <mergeCell ref="K92:L92"/>
    <mergeCell ref="H93:J93"/>
    <mergeCell ref="K93:L93"/>
    <mergeCell ref="H94:J94"/>
    <mergeCell ref="K94:L94"/>
    <mergeCell ref="H95:J95"/>
    <mergeCell ref="K95:L95"/>
    <mergeCell ref="H96:J96"/>
    <mergeCell ref="K96:L96"/>
    <mergeCell ref="H97:J97"/>
    <mergeCell ref="H98:J98"/>
    <mergeCell ref="K97:L97"/>
    <mergeCell ref="K98:L98"/>
    <mergeCell ref="M98:Q98"/>
    <mergeCell ref="H99:J99"/>
    <mergeCell ref="K99:L99"/>
    <mergeCell ref="M99:Q99"/>
    <mergeCell ref="M101:Q101"/>
    <mergeCell ref="L103:Q103"/>
    <mergeCell ref="C109:Q109"/>
    <mergeCell ref="F111:P111"/>
    <mergeCell ref="M113:P113"/>
    <mergeCell ref="M115:Q115"/>
    <mergeCell ref="M116:Q116"/>
    <mergeCell ref="F118:I118"/>
    <mergeCell ref="P118:Q118"/>
    <mergeCell ref="M118:O118"/>
    <mergeCell ref="P122:Q122"/>
    <mergeCell ref="M122:O122"/>
    <mergeCell ref="F122:I122"/>
    <mergeCell ref="P128:Q128"/>
    <mergeCell ref="M128:O128"/>
    <mergeCell ref="P134:Q134"/>
    <mergeCell ref="M134:O134"/>
    <mergeCell ref="P140:Q140"/>
    <mergeCell ref="M140:O140"/>
    <mergeCell ref="M119:Q119"/>
    <mergeCell ref="M120:Q120"/>
    <mergeCell ref="M121:Q121"/>
    <mergeCell ref="F123:I123"/>
    <mergeCell ref="F124:I124"/>
    <mergeCell ref="F125:I125"/>
    <mergeCell ref="F126:I126"/>
    <mergeCell ref="F127:I127"/>
    <mergeCell ref="F128:I128"/>
    <mergeCell ref="F129:I129"/>
    <mergeCell ref="F130:I130"/>
    <mergeCell ref="F138:I138"/>
    <mergeCell ref="F131:I131"/>
    <mergeCell ref="F132:I132"/>
    <mergeCell ref="F133:I133"/>
    <mergeCell ref="F134:I134"/>
    <mergeCell ref="F135:I135"/>
    <mergeCell ref="F136:I136"/>
    <mergeCell ref="F137:I137"/>
    <mergeCell ref="F139:I139"/>
    <mergeCell ref="F140:I140"/>
    <mergeCell ref="F141:I141"/>
    <mergeCell ref="F142:I142"/>
    <mergeCell ref="F143:I143"/>
    <mergeCell ref="F144:I144"/>
    <mergeCell ref="F145:I145"/>
    <mergeCell ref="F147:I147"/>
    <mergeCell ref="P147:Q147"/>
    <mergeCell ref="M147:O147"/>
    <mergeCell ref="F148:I148"/>
    <mergeCell ref="F149:I149"/>
    <mergeCell ref="F150:I150"/>
    <mergeCell ref="F151:I151"/>
    <mergeCell ref="F152:I152"/>
    <mergeCell ref="P154:Q154"/>
    <mergeCell ref="M154:O154"/>
    <mergeCell ref="M146:Q146"/>
    <mergeCell ref="M153:Q153"/>
    <mergeCell ref="F154:I154"/>
    <mergeCell ref="F159:I159"/>
    <mergeCell ref="F155:I155"/>
    <mergeCell ref="F156:I156"/>
    <mergeCell ref="F157:I157"/>
    <mergeCell ref="F158:I158"/>
    <mergeCell ref="F160:I160"/>
    <mergeCell ref="P160:Q160"/>
    <mergeCell ref="M160:O160"/>
    <mergeCell ref="F161:I161"/>
    <mergeCell ref="F162:I162"/>
    <mergeCell ref="F163:I163"/>
    <mergeCell ref="F166:I166"/>
    <mergeCell ref="F164:I164"/>
    <mergeCell ref="F165:I165"/>
    <mergeCell ref="P166:Q166"/>
    <mergeCell ref="M166:O166"/>
    <mergeCell ref="F167:I167"/>
    <mergeCell ref="F168:I168"/>
    <mergeCell ref="F169:I169"/>
    <mergeCell ref="F170:I170"/>
    <mergeCell ref="F171:I171"/>
    <mergeCell ref="P173:Q173"/>
    <mergeCell ref="M173:O173"/>
    <mergeCell ref="M172:Q172"/>
    <mergeCell ref="F173:I173"/>
    <mergeCell ref="F176:I176"/>
    <mergeCell ref="F174:I174"/>
    <mergeCell ref="F175:I175"/>
    <mergeCell ref="F177:I177"/>
    <mergeCell ref="F178:I178"/>
    <mergeCell ref="F179:I179"/>
    <mergeCell ref="P179:Q179"/>
    <mergeCell ref="M179:O179"/>
    <mergeCell ref="P181:Q181"/>
    <mergeCell ref="M181:O181"/>
    <mergeCell ref="M180:Q180"/>
    <mergeCell ref="F181:I181"/>
    <mergeCell ref="F190:I190"/>
    <mergeCell ref="F191:I191"/>
    <mergeCell ref="F192:I192"/>
    <mergeCell ref="F193:I193"/>
    <mergeCell ref="M187:Q187"/>
    <mergeCell ref="F186:I186"/>
    <mergeCell ref="F182:I182"/>
    <mergeCell ref="F183:I183"/>
    <mergeCell ref="F184:I184"/>
    <mergeCell ref="F185:I185"/>
    <mergeCell ref="F188:I188"/>
    <mergeCell ref="P188:Q188"/>
    <mergeCell ref="M188:O188"/>
    <mergeCell ref="F189:I189"/>
  </mergeCells>
  <hyperlinks>
    <hyperlink ref="F1:G1" location="C2" display="1) Krycí list rozpočtu"/>
    <hyperlink ref="H1:K1" location="C85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DESKTOP-V8TGDN9\ahradecka</dc:creator>
  <cp:keywords/>
  <dc:description/>
  <cp:lastModifiedBy>Petr</cp:lastModifiedBy>
  <dcterms:created xsi:type="dcterms:W3CDTF">2018-10-19T08:55:00Z</dcterms:created>
  <dcterms:modified xsi:type="dcterms:W3CDTF">2018-11-16T13:43:41Z</dcterms:modified>
  <cp:category/>
  <cp:version/>
  <cp:contentType/>
  <cp:contentStatus/>
</cp:coreProperties>
</file>