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0" activeTab="1"/>
  </bookViews>
  <sheets>
    <sheet name="Rekapitulace stavby" sheetId="1" r:id="rId1"/>
    <sheet name="011217 - REKONSTRUKCE PLY..." sheetId="2" r:id="rId2"/>
    <sheet name="List1" sheetId="3" r:id="rId3"/>
  </sheets>
  <definedNames>
    <definedName name="_xlnm.Print_Titles" localSheetId="1">'011217 - REKONSTRUKCE PLY...'!$130:$130</definedName>
    <definedName name="_xlnm.Print_Titles" localSheetId="0">'Rekapitulace stavby'!$82:$82</definedName>
    <definedName name="_xlnm.Print_Area" localSheetId="1">'011217 - REKONSTRUKCE PLY...'!$C$4:$Q$67,'011217 - REKONSTRUKCE PLY...'!$C$73:$Q$115,'011217 - REKONSTRUKCE PLY...'!$C$121:$Q$367</definedName>
    <definedName name="_xlnm.Print_Area" localSheetId="0">'Rekapitulace stavby'!$C$4:$AP$67,'Rekapitulace stavby'!$C$73:$AP$93</definedName>
  </definedNames>
  <calcPr fullCalcOnLoad="1"/>
</workbook>
</file>

<file path=xl/sharedStrings.xml><?xml version="1.0" encoding="utf-8"?>
<sst xmlns="http://schemas.openxmlformats.org/spreadsheetml/2006/main" count="2633" uniqueCount="520">
  <si>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</si>
  <si>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</si>
  <si>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</si>
  <si>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</si>
  <si>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</si>
  <si>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</si>
  <si>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</si>
  <si>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</si>
  <si>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</si>
  <si>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</si>
  <si>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</si>
  <si>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</si>
  <si>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</si>
  <si>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</si>
  <si>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</si>
  <si>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</si>
  <si>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</si>
  <si>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011217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</si>
  <si>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</si>
  <si>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</si>
  <si>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PLYNOVÉ KOTELNY - VYŠŠÍ ODBORNÁ ŠKOLA A STŘEDNÍ PRŮMYSLOVÁ ŠKOLA  Kutná Hora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</si>
  <si>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</si>
  <si>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</si>
  <si>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</si>
  <si>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</si>
  <si>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</si>
  <si>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</si>
  <si>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</si>
  <si>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</si>
  <si>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</si>
  <si>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Vyplň údaj</t>
  </si>
  <si>
    <t>Projektant:</t>
  </si>
  <si>
    <t>ČKJ PROJEKT s.ro.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</si>
  <si>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</si>
  <si>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</si>
  <si>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</si>
  <si>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</si>
  <si>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</si>
  <si>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</si>
  <si>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</si>
  <si>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</si>
  <si>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</si>
  <si>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</si>
  <si>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</si>
  <si>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</si>
  <si>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</si>
  <si>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</si>
  <si>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</si>
  <si>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</si>
  <si>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</si>
  <si>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</si>
  <si>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</si>
  <si>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</si>
  <si>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</si>
  <si>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</si>
  <si>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</si>
  <si>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</si>
  <si>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</si>
  <si>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</si>
  <si>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</si>
  <si>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</si>
  <si>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</si>
  <si>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</si>
  <si>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</si>
  <si>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</si>
  <si>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</si>
  <si>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</si>
  <si>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</si>
  <si>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</si>
  <si>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</si>
  <si>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</si>
  <si>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</si>
  <si>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</si>
  <si>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</si>
  <si>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</si>
  <si>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</si>
  <si>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</si>
  <si>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</si>
  <si>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{25c5952e-8658-4573-a642-98165bf18539}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</si>
  <si>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</si>
  <si>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</si>
  <si>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</si>
  <si>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</si>
  <si>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</si>
  <si>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</si>
  <si>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</si>
  <si>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</si>
  <si>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</si>
  <si>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</si>
  <si>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</si>
  <si>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</si>
  <si>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</si>
  <si>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</si>
  <si>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</si>
  <si>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</si>
  <si>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</si>
  <si>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</si>
  <si>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</si>
  <si>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</si>
  <si>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</si>
  <si>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</si>
  <si>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</si>
  <si>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</si>
  <si>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</si>
  <si>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</si>
  <si>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</si>
  <si>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</si>
  <si>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</si>
  <si>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</si>
  <si>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</si>
  <si>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</si>
  <si>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</si>
  <si>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</si>
  <si>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</si>
  <si>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</si>
  <si>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731 - Ústřední vytápění - kotelny</t>
  </si>
  <si>
    <t xml:space="preserve">    741 - Elektroinstalace 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</si>
  <si>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</si>
  <si>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</si>
  <si>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</si>
  <si>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</t>
  </si>
  <si>
    <t>OST - Ostatní</t>
  </si>
  <si>
    <t xml:space="preserve">    O01 - Ostatní</t>
  </si>
  <si>
    <t>VRN - Vedlejší rozpočtové náklady</t>
  </si>
  <si>
    <t xml:space="preserve">    VRN1 - Průzkumné, geodetické a projektové práce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</si>
  <si>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</si>
  <si>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</si>
  <si>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</si>
  <si>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</si>
  <si>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</si>
  <si>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</si>
  <si>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</si>
  <si>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</si>
  <si>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</si>
  <si>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</si>
  <si>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</si>
  <si>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</si>
  <si>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</si>
  <si>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</si>
  <si>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</si>
  <si>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</si>
  <si>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</si>
  <si>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</si>
  <si>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</si>
  <si>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</si>
  <si>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</si>
  <si>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</si>
  <si>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</si>
  <si>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</si>
  <si>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</si>
  <si>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</si>
  <si>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</si>
  <si>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4 - - výkop v prostoru bývalé výtah.šachty pro doplnění angl.dvorku</t>
  </si>
  <si>
    <t>m3</t>
  </si>
  <si>
    <t>4</t>
  </si>
  <si>
    <t>-1867175339</t>
  </si>
  <si>
    <t>VV</t>
  </si>
  <si>
    <t>2,4*1,1*2,3+0,9*1,9*2,3</t>
  </si>
  <si>
    <t>Výkop pro základ opěrné stěny</t>
  </si>
  <si>
    <t>0,5*0,8*2,3</t>
  </si>
  <si>
    <t>výkop pro výměnu vpusti angl.dvorku</t>
  </si>
  <si>
    <t>1,0*1,0*0,8</t>
  </si>
  <si>
    <t>Součet</t>
  </si>
  <si>
    <t>162701105</t>
  </si>
  <si>
    <t>Vodorovné přemístění do 10000 m výkopku z horniny tř. 1 až 4</t>
  </si>
  <si>
    <t>1558783460</t>
  </si>
  <si>
    <t>11,73</t>
  </si>
  <si>
    <t>3</t>
  </si>
  <si>
    <t>167101101</t>
  </si>
  <si>
    <t>Nakládání výkopku z hornin tř. 1 až 4 do 100 m3</t>
  </si>
  <si>
    <t>14145897</t>
  </si>
  <si>
    <t>171201211</t>
  </si>
  <si>
    <t>Poplatek za uložení odpadu ze sypaniny na skládce (skládkovné)</t>
  </si>
  <si>
    <t>t</t>
  </si>
  <si>
    <t>-2039212966</t>
  </si>
  <si>
    <t>5</t>
  </si>
  <si>
    <t>174101102</t>
  </si>
  <si>
    <t>Zásyp v uzavřených prostorech sypaninou se zhutněním - zásyp za doplněnou stěnou angl.dvorku a kolem měněné vpusti</t>
  </si>
  <si>
    <t>-499108416</t>
  </si>
  <si>
    <t>0,9*1,9*2,3</t>
  </si>
  <si>
    <t>1,0*1,0*0,5</t>
  </si>
  <si>
    <t>6</t>
  </si>
  <si>
    <t>212752213</t>
  </si>
  <si>
    <t>Trativod z drenážních trubek plastových flexibilních D do 160 mm včetně lože otevřený výkop</t>
  </si>
  <si>
    <t>m</t>
  </si>
  <si>
    <t>-2106750519</t>
  </si>
  <si>
    <t>7</t>
  </si>
  <si>
    <t>271562211</t>
  </si>
  <si>
    <t>Násyp pod základové konstrukce se zhutněním z drobného kameniva frakce 0 až 4 mm - podsyp pod krycí mazaninu anglického dvorku</t>
  </si>
  <si>
    <t>63424008</t>
  </si>
  <si>
    <t>(2,14+2,54+13,75)*0,1</t>
  </si>
  <si>
    <t>8</t>
  </si>
  <si>
    <t>272313311</t>
  </si>
  <si>
    <t>Základové klenby z betonu tř. C 8/10</t>
  </si>
  <si>
    <t>1178122982</t>
  </si>
  <si>
    <t>1,9*0,5*0,8</t>
  </si>
  <si>
    <t>9</t>
  </si>
  <si>
    <t>272362021</t>
  </si>
  <si>
    <t>Propojovací výztuž R10505 mezi novým a starým základem doplněné stěny angl.dvorku</t>
  </si>
  <si>
    <t>-1113812611</t>
  </si>
  <si>
    <t>10</t>
  </si>
  <si>
    <t>279113134</t>
  </si>
  <si>
    <t>m2</t>
  </si>
  <si>
    <t>191811731</t>
  </si>
  <si>
    <t>1,8*2,3</t>
  </si>
  <si>
    <t>11</t>
  </si>
  <si>
    <t>279361821</t>
  </si>
  <si>
    <t>Výztuž základových zdí nosných betonářskou ocelí 10 505</t>
  </si>
  <si>
    <t>710946546</t>
  </si>
  <si>
    <t>(2,5*2*8)*0,009</t>
  </si>
  <si>
    <t>12</t>
  </si>
  <si>
    <t>3142352R</t>
  </si>
  <si>
    <t>-2122212075</t>
  </si>
  <si>
    <t>13</t>
  </si>
  <si>
    <t>319201321</t>
  </si>
  <si>
    <t>Vyrovnání nerovného povrchu vnitřního i vnějšího zdiva bez odsekání vadných cihel, maltou (s dodáním hmot) tl. do 30 mm - podklad pod izolační náteěr v angl.dvorku</t>
  </si>
  <si>
    <t>645608526</t>
  </si>
  <si>
    <t>31,8*0,25</t>
  </si>
  <si>
    <t>14</t>
  </si>
  <si>
    <t>3824131R1</t>
  </si>
  <si>
    <t>Osazení jímky z PP - vystrojení stávající jímky - kompletní provedení</t>
  </si>
  <si>
    <t>kus</t>
  </si>
  <si>
    <t>2086159931</t>
  </si>
  <si>
    <t>611325421</t>
  </si>
  <si>
    <t>Oprava vnitřní vápenocementové štukové omítky stropů v rozsahu plochy do 10%</t>
  </si>
  <si>
    <t>-959355411</t>
  </si>
  <si>
    <t>16</t>
  </si>
  <si>
    <t>612325421</t>
  </si>
  <si>
    <t>Oprava vnitřní vápenocementové štukové omítky stěn v rozsahu plochy do 10%</t>
  </si>
  <si>
    <t>1767138477</t>
  </si>
  <si>
    <t>255,785-112,135</t>
  </si>
  <si>
    <t>17</t>
  </si>
  <si>
    <t>612476015</t>
  </si>
  <si>
    <t>1448326288</t>
  </si>
  <si>
    <t>13,4*3,95</t>
  </si>
  <si>
    <t>-(2,7*1,5+1,5*1,5*2+1,5*2,1)</t>
  </si>
  <si>
    <t>(0,65*1,5*4)+2,67*1,5*4+1,5*0,67*3</t>
  </si>
  <si>
    <t>6,8*2,0</t>
  </si>
  <si>
    <t>-(1,8*2,1+1,5*1,5)</t>
  </si>
  <si>
    <t>13,4*2,0</t>
  </si>
  <si>
    <t>18</t>
  </si>
  <si>
    <t>622903110</t>
  </si>
  <si>
    <t>Mytí vnitřních omítek tlakovou vodou ( stěny, stropy)</t>
  </si>
  <si>
    <t>56769098</t>
  </si>
  <si>
    <t>stropy</t>
  </si>
  <si>
    <t>91</t>
  </si>
  <si>
    <t>stěny</t>
  </si>
  <si>
    <t>6,8*3,95</t>
  </si>
  <si>
    <t>19</t>
  </si>
  <si>
    <t>631311135</t>
  </si>
  <si>
    <t>Mazanina tl do 240 mm z betonu prostého bez zvýšených nároků na prostředí tř. C 20/25</t>
  </si>
  <si>
    <t>-1432849939</t>
  </si>
  <si>
    <t>dno anglické dvorku</t>
  </si>
  <si>
    <t>(2,14+2,54+13,75)*0,25</t>
  </si>
  <si>
    <t>Doplnění vozovky dvora v místě zásypu</t>
  </si>
  <si>
    <t>2,1*1,2*0,25</t>
  </si>
  <si>
    <t>20</t>
  </si>
  <si>
    <t>631319012</t>
  </si>
  <si>
    <t>Příplatek k mazanině tl do 120 mm za přehlazení povrchu</t>
  </si>
  <si>
    <t>13558899</t>
  </si>
  <si>
    <t>4,608+0,63</t>
  </si>
  <si>
    <t>631362021</t>
  </si>
  <si>
    <t>Výztuž mazanin svařovanými sítěmi Kari</t>
  </si>
  <si>
    <t>-1149651340</t>
  </si>
  <si>
    <t>(2,14+2,54+13,75+2,4)*2*4,4/1000</t>
  </si>
  <si>
    <t>22</t>
  </si>
  <si>
    <t>938533111</t>
  </si>
  <si>
    <t>Očištění povrchu vnějších tlakovou vodou</t>
  </si>
  <si>
    <t>-1515598105</t>
  </si>
  <si>
    <t>cihelné zdivo</t>
  </si>
  <si>
    <t>7,9*2,3</t>
  </si>
  <si>
    <t>kamenné zdivo</t>
  </si>
  <si>
    <t>(3,3+7,0+13,7)*2,3</t>
  </si>
  <si>
    <t>23</t>
  </si>
  <si>
    <t>949101112</t>
  </si>
  <si>
    <t>Lešení pomocné pro objekty pozemních staveb s lešeňovou podlahou v do 3,5 m zatížení do 150 kg/m2</t>
  </si>
  <si>
    <t>-1582971426</t>
  </si>
  <si>
    <t>24</t>
  </si>
  <si>
    <t>953941209</t>
  </si>
  <si>
    <t>Osazování kovových komínových dvířek bez jejich dodání</t>
  </si>
  <si>
    <t>256142891</t>
  </si>
  <si>
    <t>25</t>
  </si>
  <si>
    <t>M</t>
  </si>
  <si>
    <t>5988213R1</t>
  </si>
  <si>
    <t>dvířka komínová atyp, kompletní vč. povrchové úpravy</t>
  </si>
  <si>
    <t>438977582</t>
  </si>
  <si>
    <t>26</t>
  </si>
  <si>
    <t>961031411</t>
  </si>
  <si>
    <t>1918559910</t>
  </si>
  <si>
    <t>(0,9*2,3*2+1,9*2,3)*0,3</t>
  </si>
  <si>
    <t>27</t>
  </si>
  <si>
    <t>965043441</t>
  </si>
  <si>
    <t>Bourání podkladů pod dlažby betonových s potěrem nebo teracem tl do 150 mm pl přes 4 m2</t>
  </si>
  <si>
    <t>2064114238</t>
  </si>
  <si>
    <t xml:space="preserve"> vozovka dvora v místě výkopu pro opěrnou stěnu</t>
  </si>
  <si>
    <t>28</t>
  </si>
  <si>
    <t>965049112</t>
  </si>
  <si>
    <t>Příplatek k bourání betonových mazanin za bourání mazanin se svařovanou sítí tl přes 100 mm</t>
  </si>
  <si>
    <t>638692749</t>
  </si>
  <si>
    <t>29</t>
  </si>
  <si>
    <t>971052341</t>
  </si>
  <si>
    <t>Vybourání nebo prorážení otvorů v ŽB příčkách a zdech pl do 0,09 m2 tl do 300 mm</t>
  </si>
  <si>
    <t>2035817085</t>
  </si>
  <si>
    <t>Vyústění drenáže</t>
  </si>
  <si>
    <t>30</t>
  </si>
  <si>
    <t>976072321</t>
  </si>
  <si>
    <t>Vybourání kovových komínových dvířek pl přes 0,3 m2 ze zdiva cihelného</t>
  </si>
  <si>
    <t>-64541832</t>
  </si>
  <si>
    <t>31</t>
  </si>
  <si>
    <t>977131113</t>
  </si>
  <si>
    <t>Vrty příklepovými vrtáky D 12 mm   - kotvení doplněné stěny angl.dvorku</t>
  </si>
  <si>
    <t>-722651672</t>
  </si>
  <si>
    <t>(7*2*2)*0,3</t>
  </si>
  <si>
    <t>32</t>
  </si>
  <si>
    <t>978011121</t>
  </si>
  <si>
    <t>Otlučení vnitřní vápenné nebo vápenocementové omítky stropů v rozsahu do 10 %</t>
  </si>
  <si>
    <t>2135037191</t>
  </si>
  <si>
    <t>33</t>
  </si>
  <si>
    <t>978013121</t>
  </si>
  <si>
    <t>Otlučení vnitřní vápenné nebo vápenocementové omítky stěn v rozsahu do 10 %</t>
  </si>
  <si>
    <t>-1583604542</t>
  </si>
  <si>
    <t>34</t>
  </si>
  <si>
    <t>978013191</t>
  </si>
  <si>
    <t>Otlučení vnitřních omítek stěn MV nebo MVC stěn o rozsahu do 100 % - plocha pro sanační omítky</t>
  </si>
  <si>
    <t>-2142416023</t>
  </si>
  <si>
    <t>35</t>
  </si>
  <si>
    <t>978023411</t>
  </si>
  <si>
    <t>Vysekání a vyčištění spár zdiva cihelného pro sanační omítku</t>
  </si>
  <si>
    <t>1651007931</t>
  </si>
  <si>
    <t>112,135</t>
  </si>
  <si>
    <t>36</t>
  </si>
  <si>
    <t>979011111</t>
  </si>
  <si>
    <t>Svislá doprava suti a vybouraných hmot za prvé podlaží</t>
  </si>
  <si>
    <t>-2072875537</t>
  </si>
  <si>
    <t>37</t>
  </si>
  <si>
    <t>979081111</t>
  </si>
  <si>
    <t>Odvoz suti a vybouraných hmot na skládku do 1 km</t>
  </si>
  <si>
    <t>-1067940904</t>
  </si>
  <si>
    <t>38</t>
  </si>
  <si>
    <t>979081121</t>
  </si>
  <si>
    <t>Odvoz suti a vybouraných hmot na skládku ZKD 1 km přes 1 km</t>
  </si>
  <si>
    <t>583005600</t>
  </si>
  <si>
    <t>39</t>
  </si>
  <si>
    <t>979082111</t>
  </si>
  <si>
    <t>Vnitrostaveništní vodorovná doprava suti a vybouraných hmot do 10 m</t>
  </si>
  <si>
    <t>-1155127605</t>
  </si>
  <si>
    <t>40</t>
  </si>
  <si>
    <t>979098201</t>
  </si>
  <si>
    <t>Poplatek za uložení stavebního betonového odpadu na skládce (skládkovné)</t>
  </si>
  <si>
    <t>-68671569</t>
  </si>
  <si>
    <t>41</t>
  </si>
  <si>
    <t>985223110</t>
  </si>
  <si>
    <t>Přezdívání cihelného zdiva do aktivované malty do 1 m3</t>
  </si>
  <si>
    <t>-385075940</t>
  </si>
  <si>
    <t>(4,6*2,3*0,3)*0,3</t>
  </si>
  <si>
    <t>42</t>
  </si>
  <si>
    <t>985231112</t>
  </si>
  <si>
    <t>Spárování zdiva aktivovanou maltou spára hl do 40 mm dl do 12 m/m2</t>
  </si>
  <si>
    <t>-161766931</t>
  </si>
  <si>
    <t>43</t>
  </si>
  <si>
    <t>998011001</t>
  </si>
  <si>
    <t>Přesun hmot pro budovy zděné výšky do 6 m</t>
  </si>
  <si>
    <t>-559366402</t>
  </si>
  <si>
    <t>44</t>
  </si>
  <si>
    <t>7111931R1</t>
  </si>
  <si>
    <t>-1697686486</t>
  </si>
  <si>
    <t>15,1*0,6*2</t>
  </si>
  <si>
    <t>45</t>
  </si>
  <si>
    <t>7111931R2</t>
  </si>
  <si>
    <t>-1046026425</t>
  </si>
  <si>
    <t>46</t>
  </si>
  <si>
    <t>711411052</t>
  </si>
  <si>
    <t>Provedení izolace proti vodě za studena na vodorovné ploše izolačním nátěrem</t>
  </si>
  <si>
    <t>-1598569483</t>
  </si>
  <si>
    <t>(2,14+2,54+13,75)</t>
  </si>
  <si>
    <t>47</t>
  </si>
  <si>
    <t>3320100423</t>
  </si>
  <si>
    <t>bal.</t>
  </si>
  <si>
    <t>-1955316156</t>
  </si>
  <si>
    <t>48</t>
  </si>
  <si>
    <t>711412052</t>
  </si>
  <si>
    <t>Provedení izolace proti vodě za studena na svislé ploše tekutou lepenkou</t>
  </si>
  <si>
    <t>1325280255</t>
  </si>
  <si>
    <t>49</t>
  </si>
  <si>
    <t>1042155364</t>
  </si>
  <si>
    <t>50</t>
  </si>
  <si>
    <t>998711202</t>
  </si>
  <si>
    <t>Přesun hmot procentní pro izolace proti vodě, vlhkosti a plynům v objektech v do 12 m</t>
  </si>
  <si>
    <t>%</t>
  </si>
  <si>
    <t>-1849144281</t>
  </si>
  <si>
    <t>51</t>
  </si>
  <si>
    <t>721210823</t>
  </si>
  <si>
    <t>-1113103813</t>
  </si>
  <si>
    <t>Vpusť v anglickém dvorku</t>
  </si>
  <si>
    <t>vpusť v kotelně</t>
  </si>
  <si>
    <t>52</t>
  </si>
  <si>
    <t>721211611</t>
  </si>
  <si>
    <t>Vtok dvorní se svislým odtokem a zápachovou klapkou DN 110/160 mříž litina 226x226</t>
  </si>
  <si>
    <t>1118720318</t>
  </si>
  <si>
    <t>53</t>
  </si>
  <si>
    <t>721211913</t>
  </si>
  <si>
    <t>Montáž vpusti v kotelně</t>
  </si>
  <si>
    <t>1786287944</t>
  </si>
  <si>
    <t>54</t>
  </si>
  <si>
    <t>551617700</t>
  </si>
  <si>
    <t>vpusť podlahová nerezová pro mazaniny a dlaždice nízký profil 105 mm DN 100 EG150V/110L</t>
  </si>
  <si>
    <t>502844006</t>
  </si>
  <si>
    <t>55</t>
  </si>
  <si>
    <t>998721103</t>
  </si>
  <si>
    <t>Přesun hmot tonážní pro vnitřní kanalizace v objektech v do 24 m</t>
  </si>
  <si>
    <t>213043664</t>
  </si>
  <si>
    <t>56</t>
  </si>
  <si>
    <t>731</t>
  </si>
  <si>
    <t>Kotelny- přenos nákladů ze samostatného listu</t>
  </si>
  <si>
    <t>soubor</t>
  </si>
  <si>
    <t>272834959</t>
  </si>
  <si>
    <t>57</t>
  </si>
  <si>
    <t>741</t>
  </si>
  <si>
    <t>Elektroinstalace - přenos nákladů ze samostatného listu</t>
  </si>
  <si>
    <t>1070465709</t>
  </si>
  <si>
    <t>58</t>
  </si>
  <si>
    <t>767161235</t>
  </si>
  <si>
    <t>Výroba a montáž zábradlí rovného z profilové oceli do ocelové konstrukce hmotnosti do 60 kg</t>
  </si>
  <si>
    <t>1608284073</t>
  </si>
  <si>
    <t>1,8</t>
  </si>
  <si>
    <t>59</t>
  </si>
  <si>
    <t>145501400</t>
  </si>
  <si>
    <t>profil ocelový obdélníkový svařovaný 50x35x2 mm</t>
  </si>
  <si>
    <t>1250526913</t>
  </si>
  <si>
    <t>60</t>
  </si>
  <si>
    <t>998767202</t>
  </si>
  <si>
    <t>Přesun hmot procentní pro zámečnické konstrukce v objektech v do 12 m</t>
  </si>
  <si>
    <t>919817559</t>
  </si>
  <si>
    <t>61</t>
  </si>
  <si>
    <t>771474114</t>
  </si>
  <si>
    <t>Montáž soklíků z dlaždic keramických rovných flexibilní lepidlo v do 150 mm</t>
  </si>
  <si>
    <t>297721035</t>
  </si>
  <si>
    <t>13,4*2+6,8*2</t>
  </si>
  <si>
    <t>62</t>
  </si>
  <si>
    <t>597614270</t>
  </si>
  <si>
    <t>-1563417096</t>
  </si>
  <si>
    <t>40,4*0,05</t>
  </si>
  <si>
    <t>63</t>
  </si>
  <si>
    <t>998771202</t>
  </si>
  <si>
    <t>Přesun hmot procentní pro podlahy z dlaždic v objektech v do 12 m</t>
  </si>
  <si>
    <t>1022669032</t>
  </si>
  <si>
    <t>64</t>
  </si>
  <si>
    <t>783306807</t>
  </si>
  <si>
    <t>Odstranění nátěru ze zámečnických konstrukcí odstraňovačem nátěrů</t>
  </si>
  <si>
    <t>-1197912436</t>
  </si>
  <si>
    <t>okna rámy</t>
  </si>
  <si>
    <t>(1,5*5*2+2,67*2+1,5*4)*0,25*2</t>
  </si>
  <si>
    <t>dveře, žaluzie</t>
  </si>
  <si>
    <t>1,5*2,1*2</t>
  </si>
  <si>
    <t>zábradlí</t>
  </si>
  <si>
    <t>((7,5+8,9)*4+1,1*18)*0,25</t>
  </si>
  <si>
    <t>žaluzie kotelna</t>
  </si>
  <si>
    <t>0,6*1,5</t>
  </si>
  <si>
    <t>schodiště</t>
  </si>
  <si>
    <t>0,6*1,9*2+(0,22*2*0,08*2)*1,9</t>
  </si>
  <si>
    <t>65</t>
  </si>
  <si>
    <t>783315103</t>
  </si>
  <si>
    <t>Mezinátěr jednonásobný syntetický  samozákladující zámečnických konstrukcí</t>
  </si>
  <si>
    <t>585832463</t>
  </si>
  <si>
    <t>66</t>
  </si>
  <si>
    <t>783317101</t>
  </si>
  <si>
    <t>-1823229579</t>
  </si>
  <si>
    <t>67</t>
  </si>
  <si>
    <t>783364101</t>
  </si>
  <si>
    <t>-729327845</t>
  </si>
  <si>
    <t>68</t>
  </si>
  <si>
    <t>7839930R1</t>
  </si>
  <si>
    <t>-513435399</t>
  </si>
  <si>
    <t>69</t>
  </si>
  <si>
    <t>7839971R2</t>
  </si>
  <si>
    <t>838987487</t>
  </si>
  <si>
    <t>70</t>
  </si>
  <si>
    <t>784121003</t>
  </si>
  <si>
    <t>Oškrabání malby v mísnostech výšky do 5,00 m</t>
  </si>
  <si>
    <t>-805685899</t>
  </si>
  <si>
    <t>255,785</t>
  </si>
  <si>
    <t>71</t>
  </si>
  <si>
    <t>7843310R1</t>
  </si>
  <si>
    <t>Malby sanační dvojnásobné, bílé v místnostech výšky přes 3,80 do 5,00 m</t>
  </si>
  <si>
    <t>-138128203</t>
  </si>
  <si>
    <t>72</t>
  </si>
  <si>
    <t>HZS2131</t>
  </si>
  <si>
    <t>Hodinová zúčtovací sazba  - demontáže a zpětné montáže žlabů,demontáž a zpětná montáž ocelového schodiště, přípomoce</t>
  </si>
  <si>
    <t>hod</t>
  </si>
  <si>
    <t>512</t>
  </si>
  <si>
    <t>1101367573</t>
  </si>
  <si>
    <t>73</t>
  </si>
  <si>
    <t>011503000</t>
  </si>
  <si>
    <t>Stavební průzkum pro určení rozsahu sanačních opatření</t>
  </si>
  <si>
    <t>soub</t>
  </si>
  <si>
    <t>1024</t>
  </si>
  <si>
    <t>489122475</t>
  </si>
  <si>
    <t>74</t>
  </si>
  <si>
    <t>013254000</t>
  </si>
  <si>
    <t>Dokumentace skutečného provedení stavby</t>
  </si>
  <si>
    <t>…</t>
  </si>
  <si>
    <t>1289906149</t>
  </si>
  <si>
    <t>VP - Vícepráce</t>
  </si>
  <si>
    <t>PN</t>
  </si>
  <si>
    <t xml:space="preserve">Demontáž vpustí </t>
  </si>
  <si>
    <t>Krycí dvojnásobný syntetický standardní nátěr zámečnických konstrukcí</t>
  </si>
  <si>
    <t>Základní jednonásobný syntetický zámečnických konstrukcí</t>
  </si>
  <si>
    <t>VOŠ a SPŠ Masarykova 197, Kutná Hora</t>
  </si>
  <si>
    <t>VYŠŠÍ ODBORNÁ ŠKOLA A STŘEDNÍ PRŮMYSLOVÁ ŠKOLA</t>
  </si>
  <si>
    <t>Bourání zdiva cihelného na MC - vnější stěna bývalé výtahové šachty ve výkopu</t>
  </si>
  <si>
    <t>Minerální tesnící stěrka  v ploše infúzní clony kompletní složení např. Remmers nebo rovnocenný výr.</t>
  </si>
  <si>
    <t>Izolace proti zemní vlhkosti vrty do zdiva tl 600 mm roztokem - vodorovná infúsní clona např. KIESOL, nebo rovnocenný výr.</t>
  </si>
  <si>
    <t>Základové zdi z tvárnic ztraceného bednění včetně výplně z betonu bez zvláštních nároků na vliv prostředí třídy C 16/20, tloušťky zdiva  300 mm. Referenční materiál/zařízení je uvedeno v souboru ZPD_SPŠ Kutná Hora_pouze ASR_VV_-referencni-zarizeni.pdf</t>
  </si>
  <si>
    <t>Doplnění krycí hlavy doplněného zdiva angů.dvorku. Referenční materiál/zařízení je uvedeno v souboru ZPD_SPŠ Kutná Hora_pouze ASR_VV_-referencni-zarizeni.pdf</t>
  </si>
  <si>
    <t>Rychle tvrdnoucí cementová malta. Referenční materiál/zařízení je uvedeno v souboru ZPD_SPŠ Kutná Hora_pouze ASR_VV_-referencni-zarizeni.pdf</t>
  </si>
  <si>
    <t>dlaždice keramické slinuté neglazované mrazuvzdorné.  Referenční materiál/zařízení je uvedeno v souboru ZPD_SPŠ Kutná Hora_pouze ASR_VV_-referencni-zarizeni.pdf</t>
  </si>
  <si>
    <t>Nátěr režného cihelného zdiva.  Referenční materiál/zařízení je uvedeno v souboru ZPD_SPŠ Kutná Hora_pouze ASR_VV_-referencni-zarizeni.pdf</t>
  </si>
  <si>
    <t>Ošetření kamenneho zdiva v anglickém dvorku napuštěním.  Referenční materiál/zařízení je uvedeno v souboru ZPD_SPŠ Kutná Hora_pouze ASR_VV_-referencni-zarizeni.pdf</t>
  </si>
  <si>
    <t>výkop pro anglický dvorek</t>
  </si>
  <si>
    <t>Vnitřní sanační omítkový systém Referenční materiál/zařízení je uvedeno v souboru ZPD_SPŠ Kutná Hora_pouze ASR_VV_-referencni-zarizeni.pdf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</si>
</sst>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74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2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4" fontId="31" fillId="0" borderId="25" xfId="0" applyNumberFormat="1" applyFont="1" applyBorder="1" applyAlignment="1">
      <alignment vertical="center"/>
    </xf>
    <xf numFmtId="166" fontId="31" fillId="0" borderId="25" xfId="0" applyNumberFormat="1" applyFont="1" applyBorder="1" applyAlignment="1">
      <alignment vertical="center"/>
    </xf>
    <xf numFmtId="4" fontId="31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4" fillId="34" borderId="19" xfId="0" applyNumberFormat="1" applyFont="1" applyFill="1" applyBorder="1" applyAlignment="1" applyProtection="1">
      <alignment horizontal="center"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4" fontId="24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34" borderId="22" xfId="0" applyNumberFormat="1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4" fontId="24" fillId="0" borderId="23" xfId="0" applyNumberFormat="1" applyFont="1" applyBorder="1" applyAlignment="1">
      <alignment vertical="center"/>
    </xf>
    <xf numFmtId="164" fontId="24" fillId="34" borderId="24" xfId="0" applyNumberFormat="1" applyFont="1" applyFill="1" applyBorder="1" applyAlignment="1" applyProtection="1">
      <alignment horizontal="center" vertical="center"/>
      <protection locked="0"/>
    </xf>
    <xf numFmtId="0" fontId="24" fillId="34" borderId="25" xfId="0" applyFont="1" applyFill="1" applyBorder="1" applyAlignment="1" applyProtection="1">
      <alignment horizontal="center" vertical="center"/>
      <protection locked="0"/>
    </xf>
    <xf numFmtId="4" fontId="24" fillId="0" borderId="26" xfId="0" applyNumberFormat="1" applyFont="1" applyBorder="1" applyAlignment="1">
      <alignment vertical="center"/>
    </xf>
    <xf numFmtId="0" fontId="27" fillId="35" borderId="0" xfId="0" applyFont="1" applyFill="1" applyBorder="1" applyAlignment="1">
      <alignment horizontal="left" vertical="center"/>
    </xf>
    <xf numFmtId="0" fontId="0" fillId="33" borderId="0" xfId="0" applyFill="1" applyAlignment="1" applyProtection="1">
      <alignment/>
      <protection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5" borderId="18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34" fillId="0" borderId="20" xfId="0" applyNumberFormat="1" applyFont="1" applyBorder="1" applyAlignment="1">
      <alignment/>
    </xf>
    <xf numFmtId="166" fontId="34" fillId="0" borderId="2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2" fillId="34" borderId="33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0" fillId="34" borderId="3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49" fontId="0" fillId="34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14" fontId="3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36" fillId="0" borderId="33" xfId="0" applyFont="1" applyBorder="1" applyAlignment="1" applyProtection="1">
      <alignment horizontal="center" vertical="center"/>
      <protection/>
    </xf>
    <xf numFmtId="49" fontId="36" fillId="0" borderId="33" xfId="0" applyNumberFormat="1" applyFont="1" applyBorder="1" applyAlignment="1" applyProtection="1">
      <alignment horizontal="left" vertical="center" wrapText="1"/>
      <protection/>
    </xf>
    <xf numFmtId="0" fontId="36" fillId="0" borderId="33" xfId="0" applyFont="1" applyBorder="1" applyAlignment="1" applyProtection="1">
      <alignment horizontal="center" vertical="center" wrapText="1"/>
      <protection/>
    </xf>
    <xf numFmtId="167" fontId="36" fillId="0" borderId="33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167" fontId="0" fillId="34" borderId="33" xfId="0" applyNumberFormat="1" applyFont="1" applyFill="1" applyBorder="1" applyAlignment="1" applyProtection="1">
      <alignment vertical="center"/>
      <protection/>
    </xf>
    <xf numFmtId="0" fontId="16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7" fillId="34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4" fontId="4" fillId="35" borderId="18" xfId="0" applyNumberFormat="1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4" fontId="27" fillId="35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/>
    </xf>
    <xf numFmtId="4" fontId="6" fillId="0" borderId="31" xfId="0" applyNumberFormat="1" applyFont="1" applyBorder="1" applyAlignment="1">
      <alignment vertical="center"/>
    </xf>
    <xf numFmtId="0" fontId="15" fillId="33" borderId="0" xfId="36" applyFont="1" applyFill="1" applyAlignment="1" applyProtection="1">
      <alignment horizontal="center" vertical="center"/>
      <protection/>
    </xf>
    <xf numFmtId="0" fontId="0" fillId="34" borderId="33" xfId="0" applyFont="1" applyFill="1" applyBorder="1" applyAlignment="1" applyProtection="1">
      <alignment horizontal="left" vertical="center" wrapText="1"/>
      <protection locked="0"/>
    </xf>
    <xf numFmtId="4" fontId="0" fillId="34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vertical="center"/>
    </xf>
    <xf numFmtId="4" fontId="0" fillId="0" borderId="33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0" fillId="36" borderId="33" xfId="0" applyFill="1" applyBorder="1" applyAlignment="1" applyProtection="1">
      <alignment horizontal="left" vertical="center" wrapText="1"/>
      <protection/>
    </xf>
    <xf numFmtId="0" fontId="0" fillId="36" borderId="33" xfId="0" applyFont="1" applyFill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vertical="center"/>
      <protection/>
    </xf>
    <xf numFmtId="0" fontId="36" fillId="36" borderId="33" xfId="0" applyFont="1" applyFill="1" applyBorder="1" applyAlignment="1" applyProtection="1">
      <alignment horizontal="left" vertical="center" wrapText="1"/>
      <protection/>
    </xf>
    <xf numFmtId="4" fontId="36" fillId="34" borderId="33" xfId="0" applyNumberFormat="1" applyFont="1" applyFill="1" applyBorder="1" applyAlignment="1" applyProtection="1">
      <alignment vertical="center"/>
      <protection locked="0"/>
    </xf>
    <xf numFmtId="4" fontId="36" fillId="0" borderId="33" xfId="0" applyNumberFormat="1" applyFont="1" applyBorder="1" applyAlignment="1" applyProtection="1">
      <alignment vertical="center"/>
      <protection locked="0"/>
    </xf>
    <xf numFmtId="0" fontId="36" fillId="0" borderId="33" xfId="0" applyFont="1" applyBorder="1" applyAlignment="1" applyProtection="1">
      <alignment horizontal="left" vertical="center" wrapText="1"/>
      <protection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3" fillId="35" borderId="31" xfId="0" applyFont="1" applyFill="1" applyBorder="1" applyAlignment="1">
      <alignment horizontal="center" vertical="center" wrapText="1"/>
    </xf>
    <xf numFmtId="0" fontId="3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27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0" fontId="9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3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35" borderId="34" xfId="0" applyNumberFormat="1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left" vertical="center"/>
      <protection locked="0"/>
    </xf>
    <xf numFmtId="4" fontId="22" fillId="0" borderId="0" xfId="0" applyNumberFormat="1" applyFont="1" applyBorder="1" applyAlignment="1">
      <alignment vertical="center"/>
    </xf>
    <xf numFmtId="165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4"/>
  <sheetViews>
    <sheetView showGridLines="0" zoomScaleSheetLayoutView="100" zoomScalePageLayoutView="0" workbookViewId="0" topLeftCell="A1">
      <selection activeCell="A171" sqref="A171:IV17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236" t="s">
        <v>7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R2" s="203" t="s">
        <v>8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208" t="s">
        <v>12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5"/>
      <c r="AS4" s="26" t="s">
        <v>13</v>
      </c>
      <c r="BE4" s="27" t="s">
        <v>14</v>
      </c>
      <c r="BS4" s="20" t="s">
        <v>15</v>
      </c>
    </row>
    <row r="5" spans="2:71" ht="14.2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40" t="s">
        <v>17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8"/>
      <c r="AQ5" s="25"/>
      <c r="BE5" s="238" t="s">
        <v>18</v>
      </c>
      <c r="BS5" s="20" t="s">
        <v>9</v>
      </c>
    </row>
    <row r="6" spans="2:71" ht="36.75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42" t="s">
        <v>20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8"/>
      <c r="AQ6" s="25"/>
      <c r="BE6" s="239"/>
      <c r="BS6" s="20" t="s">
        <v>9</v>
      </c>
    </row>
    <row r="7" spans="2:71" ht="14.25" customHeight="1">
      <c r="B7" s="24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5"/>
      <c r="BE7" s="239"/>
      <c r="BS7" s="20" t="s">
        <v>9</v>
      </c>
    </row>
    <row r="8" spans="2:71" ht="14.25" customHeight="1">
      <c r="B8" s="24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181">
        <v>43262</v>
      </c>
      <c r="AO8" s="28"/>
      <c r="AP8" s="28"/>
      <c r="AQ8" s="25"/>
      <c r="BE8" s="239"/>
      <c r="BS8" s="20" t="s">
        <v>9</v>
      </c>
    </row>
    <row r="9" spans="2:71" ht="14.2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39"/>
      <c r="BS9" s="20" t="s">
        <v>9</v>
      </c>
    </row>
    <row r="10" spans="2:71" ht="14.25" customHeight="1">
      <c r="B10" s="24"/>
      <c r="C10" s="28"/>
      <c r="D10" s="32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27</v>
      </c>
      <c r="AL10" s="28"/>
      <c r="AM10" s="28"/>
      <c r="AN10" s="30" t="s">
        <v>5</v>
      </c>
      <c r="AO10" s="28"/>
      <c r="AP10" s="28"/>
      <c r="AQ10" s="25"/>
      <c r="BE10" s="239"/>
      <c r="BS10" s="20" t="s">
        <v>9</v>
      </c>
    </row>
    <row r="11" spans="2:71" ht="18" customHeight="1">
      <c r="B11" s="24"/>
      <c r="C11" s="28"/>
      <c r="D11" s="28"/>
      <c r="E11" s="30" t="s">
        <v>507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28</v>
      </c>
      <c r="AL11" s="28"/>
      <c r="AM11" s="28"/>
      <c r="AN11" s="30" t="s">
        <v>5</v>
      </c>
      <c r="AO11" s="28"/>
      <c r="AP11" s="28"/>
      <c r="AQ11" s="25"/>
      <c r="BE11" s="239"/>
      <c r="BS11" s="20" t="s">
        <v>9</v>
      </c>
    </row>
    <row r="12" spans="2:71" ht="6.7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39"/>
      <c r="BS12" s="20" t="s">
        <v>9</v>
      </c>
    </row>
    <row r="13" spans="2:71" ht="14.25" customHeight="1">
      <c r="B13" s="24"/>
      <c r="C13" s="28"/>
      <c r="D13" s="32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27</v>
      </c>
      <c r="AL13" s="28"/>
      <c r="AM13" s="28"/>
      <c r="AN13" s="33" t="s">
        <v>30</v>
      </c>
      <c r="AO13" s="28"/>
      <c r="AP13" s="28"/>
      <c r="AQ13" s="25"/>
      <c r="BE13" s="239"/>
      <c r="BS13" s="20" t="s">
        <v>9</v>
      </c>
    </row>
    <row r="14" spans="2:71" ht="15">
      <c r="B14" s="24"/>
      <c r="C14" s="28"/>
      <c r="D14" s="28"/>
      <c r="E14" s="243" t="s">
        <v>30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32" t="s">
        <v>28</v>
      </c>
      <c r="AL14" s="28"/>
      <c r="AM14" s="28"/>
      <c r="AN14" s="33" t="s">
        <v>30</v>
      </c>
      <c r="AO14" s="28"/>
      <c r="AP14" s="28"/>
      <c r="AQ14" s="25"/>
      <c r="BE14" s="239"/>
      <c r="BS14" s="20" t="s">
        <v>9</v>
      </c>
    </row>
    <row r="15" spans="2:71" ht="6.7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39"/>
      <c r="BS15" s="20" t="s">
        <v>6</v>
      </c>
    </row>
    <row r="16" spans="2:71" ht="14.25" customHeight="1">
      <c r="B16" s="24"/>
      <c r="C16" s="28"/>
      <c r="D16" s="32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27</v>
      </c>
      <c r="AL16" s="28"/>
      <c r="AM16" s="28"/>
      <c r="AN16" s="30" t="s">
        <v>5</v>
      </c>
      <c r="AO16" s="28"/>
      <c r="AP16" s="28"/>
      <c r="AQ16" s="25"/>
      <c r="BE16" s="239"/>
      <c r="BS16" s="20" t="s">
        <v>6</v>
      </c>
    </row>
    <row r="17" spans="2:71" ht="18" customHeight="1">
      <c r="B17" s="24"/>
      <c r="C17" s="28"/>
      <c r="D17" s="28"/>
      <c r="E17" s="30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28</v>
      </c>
      <c r="AL17" s="28"/>
      <c r="AM17" s="28"/>
      <c r="AN17" s="30" t="s">
        <v>5</v>
      </c>
      <c r="AO17" s="28"/>
      <c r="AP17" s="28"/>
      <c r="AQ17" s="25"/>
      <c r="BE17" s="239"/>
      <c r="BS17" s="20" t="s">
        <v>33</v>
      </c>
    </row>
    <row r="18" spans="2:71" ht="6.7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39"/>
      <c r="BS18" s="20" t="s">
        <v>9</v>
      </c>
    </row>
    <row r="19" spans="2:71" ht="14.25" customHeight="1">
      <c r="B19" s="24"/>
      <c r="C19" s="28"/>
      <c r="D19" s="32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27</v>
      </c>
      <c r="AL19" s="28"/>
      <c r="AM19" s="28"/>
      <c r="AN19" s="30" t="s">
        <v>5</v>
      </c>
      <c r="AO19" s="28"/>
      <c r="AP19" s="28"/>
      <c r="AQ19" s="25"/>
      <c r="BE19" s="239"/>
      <c r="BS19" s="20" t="s">
        <v>9</v>
      </c>
    </row>
    <row r="20" spans="2:57" ht="18" customHeight="1">
      <c r="B20" s="24"/>
      <c r="C20" s="28"/>
      <c r="D20" s="28"/>
      <c r="E20" s="30" t="s">
        <v>24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28</v>
      </c>
      <c r="AL20" s="28"/>
      <c r="AM20" s="28"/>
      <c r="AN20" s="30" t="s">
        <v>5</v>
      </c>
      <c r="AO20" s="28"/>
      <c r="AP20" s="28"/>
      <c r="AQ20" s="25"/>
      <c r="BE20" s="239"/>
    </row>
    <row r="21" spans="2:57" ht="6.7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39"/>
    </row>
    <row r="22" spans="2:57" ht="15">
      <c r="B22" s="24"/>
      <c r="C22" s="28"/>
      <c r="D22" s="32" t="s">
        <v>35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39"/>
    </row>
    <row r="23" spans="2:57" ht="69" customHeight="1">
      <c r="B23" s="24"/>
      <c r="C23" s="28"/>
      <c r="D23" s="28"/>
      <c r="E23" s="245" t="s">
        <v>36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8"/>
      <c r="AP23" s="28"/>
      <c r="AQ23" s="25"/>
      <c r="BE23" s="239"/>
    </row>
    <row r="24" spans="2:57" ht="6.7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39"/>
    </row>
    <row r="25" spans="2:57" ht="6.75" customHeight="1">
      <c r="B25" s="24"/>
      <c r="C25" s="2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8"/>
      <c r="AQ25" s="25"/>
      <c r="BE25" s="239"/>
    </row>
    <row r="26" spans="2:57" ht="14.25" customHeight="1">
      <c r="B26" s="24"/>
      <c r="C26" s="28"/>
      <c r="D26" s="35" t="s">
        <v>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6">
        <f>ROUND(AG84,2)</f>
        <v>0</v>
      </c>
      <c r="AL26" s="241"/>
      <c r="AM26" s="241"/>
      <c r="AN26" s="241"/>
      <c r="AO26" s="241"/>
      <c r="AP26" s="28"/>
      <c r="AQ26" s="25"/>
      <c r="BE26" s="239"/>
    </row>
    <row r="27" spans="2:57" ht="14.25" customHeight="1">
      <c r="B27" s="24"/>
      <c r="C27" s="28"/>
      <c r="D27" s="35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6">
        <f>ROUND(AG87,2)</f>
        <v>0</v>
      </c>
      <c r="AL27" s="246"/>
      <c r="AM27" s="246"/>
      <c r="AN27" s="246"/>
      <c r="AO27" s="246"/>
      <c r="AP27" s="28"/>
      <c r="AQ27" s="25"/>
      <c r="BE27" s="239"/>
    </row>
    <row r="28" spans="2:57" s="1" customFormat="1" ht="6.7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39"/>
    </row>
    <row r="29" spans="2:57" s="1" customFormat="1" ht="25.5" customHeight="1"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47">
        <f>ROUND(AK26+AK27,2)</f>
        <v>0</v>
      </c>
      <c r="AL29" s="248"/>
      <c r="AM29" s="248"/>
      <c r="AN29" s="248"/>
      <c r="AO29" s="248"/>
      <c r="AP29" s="37"/>
      <c r="AQ29" s="38"/>
      <c r="BE29" s="239"/>
    </row>
    <row r="30" spans="2:57" s="1" customFormat="1" ht="6.7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39"/>
    </row>
    <row r="31" spans="2:57" s="2" customFormat="1" ht="14.25" customHeight="1">
      <c r="B31" s="41"/>
      <c r="C31" s="42"/>
      <c r="D31" s="43" t="s">
        <v>40</v>
      </c>
      <c r="E31" s="42"/>
      <c r="F31" s="43" t="s">
        <v>41</v>
      </c>
      <c r="G31" s="42"/>
      <c r="H31" s="42"/>
      <c r="I31" s="42"/>
      <c r="J31" s="42"/>
      <c r="K31" s="42"/>
      <c r="L31" s="217">
        <v>0.21</v>
      </c>
      <c r="M31" s="218"/>
      <c r="N31" s="218"/>
      <c r="O31" s="218"/>
      <c r="P31" s="42"/>
      <c r="Q31" s="42"/>
      <c r="R31" s="42"/>
      <c r="S31" s="42"/>
      <c r="T31" s="45" t="s">
        <v>42</v>
      </c>
      <c r="U31" s="42"/>
      <c r="V31" s="42"/>
      <c r="W31" s="219">
        <f>ROUND(AZ84+SUM(CD88:CD92),2)</f>
        <v>0</v>
      </c>
      <c r="X31" s="218"/>
      <c r="Y31" s="218"/>
      <c r="Z31" s="218"/>
      <c r="AA31" s="218"/>
      <c r="AB31" s="218"/>
      <c r="AC31" s="218"/>
      <c r="AD31" s="218"/>
      <c r="AE31" s="218"/>
      <c r="AF31" s="42"/>
      <c r="AG31" s="42"/>
      <c r="AH31" s="42"/>
      <c r="AI31" s="42"/>
      <c r="AJ31" s="42"/>
      <c r="AK31" s="219">
        <f>ROUND(AV84+SUM(BY88:BY92),2)</f>
        <v>0</v>
      </c>
      <c r="AL31" s="218"/>
      <c r="AM31" s="218"/>
      <c r="AN31" s="218"/>
      <c r="AO31" s="218"/>
      <c r="AP31" s="42"/>
      <c r="AQ31" s="46"/>
      <c r="BE31" s="239"/>
    </row>
    <row r="32" spans="2:57" s="2" customFormat="1" ht="14.25" customHeight="1">
      <c r="B32" s="41"/>
      <c r="C32" s="42"/>
      <c r="D32" s="42"/>
      <c r="E32" s="42"/>
      <c r="F32" s="43" t="s">
        <v>43</v>
      </c>
      <c r="G32" s="42"/>
      <c r="H32" s="42"/>
      <c r="I32" s="42"/>
      <c r="J32" s="42"/>
      <c r="K32" s="42"/>
      <c r="L32" s="217">
        <v>0.15</v>
      </c>
      <c r="M32" s="218"/>
      <c r="N32" s="218"/>
      <c r="O32" s="218"/>
      <c r="P32" s="42"/>
      <c r="Q32" s="42"/>
      <c r="R32" s="42"/>
      <c r="S32" s="42"/>
      <c r="T32" s="45" t="s">
        <v>42</v>
      </c>
      <c r="U32" s="42"/>
      <c r="V32" s="42"/>
      <c r="W32" s="219">
        <f>ROUND(BA84+SUM(CE88:CE92),2)</f>
        <v>0</v>
      </c>
      <c r="X32" s="218"/>
      <c r="Y32" s="218"/>
      <c r="Z32" s="218"/>
      <c r="AA32" s="218"/>
      <c r="AB32" s="218"/>
      <c r="AC32" s="218"/>
      <c r="AD32" s="218"/>
      <c r="AE32" s="218"/>
      <c r="AF32" s="42"/>
      <c r="AG32" s="42"/>
      <c r="AH32" s="42"/>
      <c r="AI32" s="42"/>
      <c r="AJ32" s="42"/>
      <c r="AK32" s="219">
        <f>ROUND(AW84+SUM(BZ88:BZ92),2)</f>
        <v>0</v>
      </c>
      <c r="AL32" s="218"/>
      <c r="AM32" s="218"/>
      <c r="AN32" s="218"/>
      <c r="AO32" s="218"/>
      <c r="AP32" s="42"/>
      <c r="AQ32" s="46"/>
      <c r="BE32" s="239"/>
    </row>
    <row r="33" spans="2:57" s="2" customFormat="1" ht="14.25" customHeight="1" hidden="1">
      <c r="B33" s="41"/>
      <c r="C33" s="42"/>
      <c r="D33" s="42"/>
      <c r="E33" s="42"/>
      <c r="F33" s="43" t="s">
        <v>44</v>
      </c>
      <c r="G33" s="42"/>
      <c r="H33" s="42"/>
      <c r="I33" s="42"/>
      <c r="J33" s="42"/>
      <c r="K33" s="42"/>
      <c r="L33" s="217">
        <v>0.21</v>
      </c>
      <c r="M33" s="218"/>
      <c r="N33" s="218"/>
      <c r="O33" s="218"/>
      <c r="P33" s="42"/>
      <c r="Q33" s="42"/>
      <c r="R33" s="42"/>
      <c r="S33" s="42"/>
      <c r="T33" s="45" t="s">
        <v>42</v>
      </c>
      <c r="U33" s="42"/>
      <c r="V33" s="42"/>
      <c r="W33" s="219">
        <f>ROUND(BB84+SUM(CF88:CF92),2)</f>
        <v>0</v>
      </c>
      <c r="X33" s="218"/>
      <c r="Y33" s="218"/>
      <c r="Z33" s="218"/>
      <c r="AA33" s="218"/>
      <c r="AB33" s="218"/>
      <c r="AC33" s="218"/>
      <c r="AD33" s="218"/>
      <c r="AE33" s="218"/>
      <c r="AF33" s="42"/>
      <c r="AG33" s="42"/>
      <c r="AH33" s="42"/>
      <c r="AI33" s="42"/>
      <c r="AJ33" s="42"/>
      <c r="AK33" s="219">
        <v>0</v>
      </c>
      <c r="AL33" s="218"/>
      <c r="AM33" s="218"/>
      <c r="AN33" s="218"/>
      <c r="AO33" s="218"/>
      <c r="AP33" s="42"/>
      <c r="AQ33" s="46"/>
      <c r="BE33" s="239"/>
    </row>
    <row r="34" spans="2:57" s="2" customFormat="1" ht="14.25" customHeight="1" hidden="1">
      <c r="B34" s="41"/>
      <c r="C34" s="42"/>
      <c r="D34" s="42"/>
      <c r="E34" s="42"/>
      <c r="F34" s="43" t="s">
        <v>45</v>
      </c>
      <c r="G34" s="42"/>
      <c r="H34" s="42"/>
      <c r="I34" s="42"/>
      <c r="J34" s="42"/>
      <c r="K34" s="42"/>
      <c r="L34" s="217">
        <v>0.15</v>
      </c>
      <c r="M34" s="218"/>
      <c r="N34" s="218"/>
      <c r="O34" s="218"/>
      <c r="P34" s="42"/>
      <c r="Q34" s="42"/>
      <c r="R34" s="42"/>
      <c r="S34" s="42"/>
      <c r="T34" s="45" t="s">
        <v>42</v>
      </c>
      <c r="U34" s="42"/>
      <c r="V34" s="42"/>
      <c r="W34" s="219">
        <f>ROUND(BC84+SUM(CG88:CG92),2)</f>
        <v>0</v>
      </c>
      <c r="X34" s="218"/>
      <c r="Y34" s="218"/>
      <c r="Z34" s="218"/>
      <c r="AA34" s="218"/>
      <c r="AB34" s="218"/>
      <c r="AC34" s="218"/>
      <c r="AD34" s="218"/>
      <c r="AE34" s="218"/>
      <c r="AF34" s="42"/>
      <c r="AG34" s="42"/>
      <c r="AH34" s="42"/>
      <c r="AI34" s="42"/>
      <c r="AJ34" s="42"/>
      <c r="AK34" s="219">
        <v>0</v>
      </c>
      <c r="AL34" s="218"/>
      <c r="AM34" s="218"/>
      <c r="AN34" s="218"/>
      <c r="AO34" s="218"/>
      <c r="AP34" s="42"/>
      <c r="AQ34" s="46"/>
      <c r="BE34" s="239"/>
    </row>
    <row r="35" spans="2:43" s="2" customFormat="1" ht="14.25" customHeight="1" hidden="1">
      <c r="B35" s="41"/>
      <c r="C35" s="42"/>
      <c r="D35" s="42"/>
      <c r="E35" s="42"/>
      <c r="F35" s="43" t="s">
        <v>46</v>
      </c>
      <c r="G35" s="42"/>
      <c r="H35" s="42"/>
      <c r="I35" s="42"/>
      <c r="J35" s="42"/>
      <c r="K35" s="42"/>
      <c r="L35" s="217">
        <v>0</v>
      </c>
      <c r="M35" s="218"/>
      <c r="N35" s="218"/>
      <c r="O35" s="218"/>
      <c r="P35" s="42"/>
      <c r="Q35" s="42"/>
      <c r="R35" s="42"/>
      <c r="S35" s="42"/>
      <c r="T35" s="45" t="s">
        <v>42</v>
      </c>
      <c r="U35" s="42"/>
      <c r="V35" s="42"/>
      <c r="W35" s="219">
        <f>ROUND(BD84+SUM(CH88:CH92),2)</f>
        <v>0</v>
      </c>
      <c r="X35" s="218"/>
      <c r="Y35" s="218"/>
      <c r="Z35" s="218"/>
      <c r="AA35" s="218"/>
      <c r="AB35" s="218"/>
      <c r="AC35" s="218"/>
      <c r="AD35" s="218"/>
      <c r="AE35" s="218"/>
      <c r="AF35" s="42"/>
      <c r="AG35" s="42"/>
      <c r="AH35" s="42"/>
      <c r="AI35" s="42"/>
      <c r="AJ35" s="42"/>
      <c r="AK35" s="219">
        <v>0</v>
      </c>
      <c r="AL35" s="218"/>
      <c r="AM35" s="218"/>
      <c r="AN35" s="218"/>
      <c r="AO35" s="218"/>
      <c r="AP35" s="42"/>
      <c r="AQ35" s="46"/>
    </row>
    <row r="36" spans="2:43" s="1" customFormat="1" ht="6.7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5" customHeight="1">
      <c r="B37" s="36"/>
      <c r="C37" s="47"/>
      <c r="D37" s="48" t="s">
        <v>47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48</v>
      </c>
      <c r="U37" s="49"/>
      <c r="V37" s="49"/>
      <c r="W37" s="49"/>
      <c r="X37" s="220" t="s">
        <v>49</v>
      </c>
      <c r="Y37" s="221"/>
      <c r="Z37" s="221"/>
      <c r="AA37" s="221"/>
      <c r="AB37" s="221"/>
      <c r="AC37" s="49"/>
      <c r="AD37" s="49"/>
      <c r="AE37" s="49"/>
      <c r="AF37" s="49"/>
      <c r="AG37" s="49"/>
      <c r="AH37" s="49"/>
      <c r="AI37" s="49"/>
      <c r="AJ37" s="49"/>
      <c r="AK37" s="222">
        <f>SUM(AK29:AK35)</f>
        <v>0</v>
      </c>
      <c r="AL37" s="221"/>
      <c r="AM37" s="221"/>
      <c r="AN37" s="221"/>
      <c r="AO37" s="223"/>
      <c r="AP37" s="47"/>
      <c r="AQ37" s="38"/>
    </row>
    <row r="38" spans="2:43" s="1" customFormat="1" ht="14.2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43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43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43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43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43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43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43" s="1" customFormat="1" ht="15">
      <c r="B46" s="36"/>
      <c r="C46" s="37"/>
      <c r="D46" s="51" t="s">
        <v>50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3"/>
      <c r="AA46" s="37"/>
      <c r="AB46" s="37"/>
      <c r="AC46" s="51" t="s">
        <v>51</v>
      </c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  <c r="AP46" s="37"/>
      <c r="AQ46" s="38"/>
    </row>
    <row r="47" spans="2:43" ht="13.5">
      <c r="B47" s="24"/>
      <c r="C47" s="28"/>
      <c r="D47" s="5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55"/>
      <c r="AA47" s="28"/>
      <c r="AB47" s="28"/>
      <c r="AC47" s="54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55"/>
      <c r="AP47" s="28"/>
      <c r="AQ47" s="25"/>
    </row>
    <row r="48" spans="2:43" ht="13.5">
      <c r="B48" s="24"/>
      <c r="C48" s="28"/>
      <c r="D48" s="54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55"/>
      <c r="AA48" s="28"/>
      <c r="AB48" s="28"/>
      <c r="AC48" s="54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55"/>
      <c r="AP48" s="28"/>
      <c r="AQ48" s="25"/>
    </row>
    <row r="49" spans="2:43" ht="13.5">
      <c r="B49" s="24"/>
      <c r="C49" s="28"/>
      <c r="D49" s="54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55"/>
      <c r="AA49" s="28"/>
      <c r="AB49" s="28"/>
      <c r="AC49" s="54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55"/>
      <c r="AP49" s="28"/>
      <c r="AQ49" s="25"/>
    </row>
    <row r="50" spans="2:43" ht="13.5">
      <c r="B50" s="24"/>
      <c r="C50" s="28"/>
      <c r="D50" s="54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5"/>
      <c r="AA50" s="28"/>
      <c r="AB50" s="28"/>
      <c r="AC50" s="54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5"/>
      <c r="AP50" s="28"/>
      <c r="AQ50" s="25"/>
    </row>
    <row r="51" spans="2:43" ht="13.5">
      <c r="B51" s="24"/>
      <c r="C51" s="28"/>
      <c r="D51" s="5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5"/>
      <c r="AA51" s="28"/>
      <c r="AB51" s="28"/>
      <c r="AC51" s="54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5"/>
      <c r="AP51" s="28"/>
      <c r="AQ51" s="25"/>
    </row>
    <row r="52" spans="2:43" ht="13.5">
      <c r="B52" s="24"/>
      <c r="C52" s="28"/>
      <c r="D52" s="54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5"/>
      <c r="AA52" s="28"/>
      <c r="AB52" s="28"/>
      <c r="AC52" s="54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5"/>
      <c r="AP52" s="28"/>
      <c r="AQ52" s="25"/>
    </row>
    <row r="53" spans="2:43" ht="13.5">
      <c r="B53" s="24"/>
      <c r="C53" s="28"/>
      <c r="D53" s="5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5"/>
      <c r="AA53" s="28"/>
      <c r="AB53" s="28"/>
      <c r="AC53" s="54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5"/>
      <c r="AP53" s="28"/>
      <c r="AQ53" s="25"/>
    </row>
    <row r="54" spans="2:43" ht="13.5">
      <c r="B54" s="24"/>
      <c r="C54" s="28"/>
      <c r="D54" s="54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5"/>
      <c r="AA54" s="28"/>
      <c r="AB54" s="28"/>
      <c r="AC54" s="54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5"/>
      <c r="AP54" s="28"/>
      <c r="AQ54" s="25"/>
    </row>
    <row r="55" spans="2:43" s="1" customFormat="1" ht="15">
      <c r="B55" s="36"/>
      <c r="C55" s="37"/>
      <c r="D55" s="56" t="s">
        <v>52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 t="s">
        <v>53</v>
      </c>
      <c r="S55" s="57"/>
      <c r="T55" s="57"/>
      <c r="U55" s="57"/>
      <c r="V55" s="57"/>
      <c r="W55" s="57"/>
      <c r="X55" s="57"/>
      <c r="Y55" s="57"/>
      <c r="Z55" s="59"/>
      <c r="AA55" s="37"/>
      <c r="AB55" s="37"/>
      <c r="AC55" s="56" t="s">
        <v>52</v>
      </c>
      <c r="AD55" s="57"/>
      <c r="AE55" s="57"/>
      <c r="AF55" s="57"/>
      <c r="AG55" s="57"/>
      <c r="AH55" s="57"/>
      <c r="AI55" s="57"/>
      <c r="AJ55" s="57"/>
      <c r="AK55" s="57"/>
      <c r="AL55" s="57"/>
      <c r="AM55" s="58" t="s">
        <v>53</v>
      </c>
      <c r="AN55" s="57"/>
      <c r="AO55" s="59"/>
      <c r="AP55" s="37"/>
      <c r="AQ55" s="38"/>
    </row>
    <row r="56" spans="2:43" ht="13.5">
      <c r="B56" s="2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5"/>
    </row>
    <row r="57" spans="2:43" s="1" customFormat="1" ht="15">
      <c r="B57" s="36"/>
      <c r="C57" s="37"/>
      <c r="D57" s="51" t="s">
        <v>54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3"/>
      <c r="AA57" s="37"/>
      <c r="AB57" s="37"/>
      <c r="AC57" s="51" t="s">
        <v>55</v>
      </c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3"/>
      <c r="AP57" s="37"/>
      <c r="AQ57" s="38"/>
    </row>
    <row r="58" spans="2:43" ht="13.5">
      <c r="B58" s="24"/>
      <c r="C58" s="28"/>
      <c r="D58" s="54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55"/>
      <c r="AA58" s="28"/>
      <c r="AB58" s="28"/>
      <c r="AC58" s="54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55"/>
      <c r="AP58" s="28"/>
      <c r="AQ58" s="25"/>
    </row>
    <row r="59" spans="2:43" ht="13.5">
      <c r="B59" s="24"/>
      <c r="C59" s="28"/>
      <c r="D59" s="54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55"/>
      <c r="AA59" s="28"/>
      <c r="AB59" s="28"/>
      <c r="AC59" s="54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55"/>
      <c r="AP59" s="28"/>
      <c r="AQ59" s="25"/>
    </row>
    <row r="60" spans="2:43" ht="13.5">
      <c r="B60" s="24"/>
      <c r="C60" s="28"/>
      <c r="D60" s="54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55"/>
      <c r="AA60" s="28"/>
      <c r="AB60" s="28"/>
      <c r="AC60" s="54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55"/>
      <c r="AP60" s="28"/>
      <c r="AQ60" s="25"/>
    </row>
    <row r="61" spans="2:43" ht="13.5">
      <c r="B61" s="24"/>
      <c r="C61" s="28"/>
      <c r="D61" s="5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5"/>
      <c r="AA61" s="28"/>
      <c r="AB61" s="28"/>
      <c r="AC61" s="54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5"/>
      <c r="AP61" s="28"/>
      <c r="AQ61" s="25"/>
    </row>
    <row r="62" spans="2:43" ht="13.5">
      <c r="B62" s="24"/>
      <c r="C62" s="28"/>
      <c r="D62" s="54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5"/>
      <c r="AA62" s="28"/>
      <c r="AB62" s="28"/>
      <c r="AC62" s="54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5"/>
      <c r="AP62" s="28"/>
      <c r="AQ62" s="25"/>
    </row>
    <row r="63" spans="2:43" ht="13.5">
      <c r="B63" s="24"/>
      <c r="C63" s="28"/>
      <c r="D63" s="5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5"/>
      <c r="AA63" s="28"/>
      <c r="AB63" s="28"/>
      <c r="AC63" s="54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5"/>
      <c r="AP63" s="28"/>
      <c r="AQ63" s="25"/>
    </row>
    <row r="64" spans="2:43" ht="13.5">
      <c r="B64" s="24"/>
      <c r="C64" s="28"/>
      <c r="D64" s="54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5"/>
      <c r="AA64" s="28"/>
      <c r="AB64" s="28"/>
      <c r="AC64" s="54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5"/>
      <c r="AP64" s="28"/>
      <c r="AQ64" s="25"/>
    </row>
    <row r="65" spans="2:43" ht="13.5">
      <c r="B65" s="24"/>
      <c r="C65" s="28"/>
      <c r="D65" s="5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5"/>
      <c r="AA65" s="28"/>
      <c r="AB65" s="28"/>
      <c r="AC65" s="54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5"/>
      <c r="AP65" s="28"/>
      <c r="AQ65" s="25"/>
    </row>
    <row r="66" spans="2:43" s="1" customFormat="1" ht="15">
      <c r="B66" s="36"/>
      <c r="C66" s="37"/>
      <c r="D66" s="56" t="s">
        <v>52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 t="s">
        <v>53</v>
      </c>
      <c r="S66" s="57"/>
      <c r="T66" s="57"/>
      <c r="U66" s="57"/>
      <c r="V66" s="57"/>
      <c r="W66" s="57"/>
      <c r="X66" s="57"/>
      <c r="Y66" s="57"/>
      <c r="Z66" s="59"/>
      <c r="AA66" s="37"/>
      <c r="AB66" s="37"/>
      <c r="AC66" s="56" t="s">
        <v>52</v>
      </c>
      <c r="AD66" s="57"/>
      <c r="AE66" s="57"/>
      <c r="AF66" s="57"/>
      <c r="AG66" s="57"/>
      <c r="AH66" s="57"/>
      <c r="AI66" s="57"/>
      <c r="AJ66" s="57"/>
      <c r="AK66" s="57"/>
      <c r="AL66" s="57"/>
      <c r="AM66" s="58" t="s">
        <v>53</v>
      </c>
      <c r="AN66" s="57"/>
      <c r="AO66" s="59"/>
      <c r="AP66" s="37"/>
      <c r="AQ66" s="38"/>
    </row>
    <row r="67" spans="2:43" s="1" customFormat="1" ht="6.75" customHeigh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8"/>
    </row>
    <row r="68" spans="2:43" s="1" customFormat="1" ht="6.75" customHeight="1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2"/>
    </row>
    <row r="72" spans="2:43" s="1" customFormat="1" ht="6.75" customHeight="1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5"/>
    </row>
    <row r="73" spans="2:43" s="1" customFormat="1" ht="36.75" customHeight="1">
      <c r="B73" s="36"/>
      <c r="C73" s="208" t="s">
        <v>56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38"/>
    </row>
    <row r="74" spans="2:43" s="3" customFormat="1" ht="14.25" customHeight="1">
      <c r="B74" s="66"/>
      <c r="C74" s="32" t="s">
        <v>16</v>
      </c>
      <c r="D74" s="67"/>
      <c r="E74" s="67"/>
      <c r="F74" s="67"/>
      <c r="G74" s="67"/>
      <c r="H74" s="67"/>
      <c r="I74" s="67"/>
      <c r="J74" s="67"/>
      <c r="K74" s="67"/>
      <c r="L74" s="67" t="str">
        <f>K5</f>
        <v>011217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8"/>
    </row>
    <row r="75" spans="2:43" s="4" customFormat="1" ht="36.75" customHeight="1">
      <c r="B75" s="69"/>
      <c r="C75" s="70" t="s">
        <v>19</v>
      </c>
      <c r="D75" s="71"/>
      <c r="E75" s="71"/>
      <c r="F75" s="71"/>
      <c r="G75" s="71"/>
      <c r="H75" s="71"/>
      <c r="I75" s="71"/>
      <c r="J75" s="71"/>
      <c r="K75" s="71"/>
      <c r="L75" s="210" t="str">
        <f>K6</f>
        <v>REKONSTRUKCE PLYNOVÉ KOTELNY - VYŠŠÍ ODBORNÁ ŠKOLA A STŘEDNÍ PRŮMYSLOVÁ ŠKOLA  Kutná Hora</v>
      </c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71"/>
      <c r="AQ75" s="72"/>
    </row>
    <row r="76" spans="2:43" s="1" customFormat="1" ht="6.7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8"/>
    </row>
    <row r="77" spans="2:43" s="1" customFormat="1" ht="15">
      <c r="B77" s="36"/>
      <c r="C77" s="32" t="s">
        <v>23</v>
      </c>
      <c r="D77" s="37"/>
      <c r="E77" s="37"/>
      <c r="F77" s="37"/>
      <c r="G77" s="37"/>
      <c r="H77" s="37"/>
      <c r="I77" s="37"/>
      <c r="J77" s="37"/>
      <c r="K77" s="37"/>
      <c r="L77" s="73" t="str">
        <f>IF(K8="","",K8)</f>
        <v> 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2" t="s">
        <v>25</v>
      </c>
      <c r="AJ77" s="37"/>
      <c r="AK77" s="37"/>
      <c r="AL77" s="37"/>
      <c r="AM77" s="74">
        <f>IF(AN8="","",AN8)</f>
        <v>43262</v>
      </c>
      <c r="AN77" s="37"/>
      <c r="AO77" s="37"/>
      <c r="AP77" s="37"/>
      <c r="AQ77" s="38"/>
    </row>
    <row r="78" spans="2:43" s="1" customFormat="1" ht="6.75" customHeight="1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8"/>
    </row>
    <row r="79" spans="2:56" s="1" customFormat="1" ht="15">
      <c r="B79" s="36"/>
      <c r="C79" s="32" t="s">
        <v>26</v>
      </c>
      <c r="D79" s="37"/>
      <c r="E79" s="37"/>
      <c r="F79" s="37"/>
      <c r="G79" s="37"/>
      <c r="H79" s="37"/>
      <c r="I79" s="37"/>
      <c r="J79" s="37"/>
      <c r="K79" s="37"/>
      <c r="L79" s="67" t="str">
        <f>IF(E11="","",E11)</f>
        <v>VOŠ a SPŠ Masarykova 197, Kutná Hora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2" t="s">
        <v>31</v>
      </c>
      <c r="AJ79" s="37"/>
      <c r="AK79" s="37"/>
      <c r="AL79" s="37"/>
      <c r="AM79" s="212" t="str">
        <f>IF(E17="","",E17)</f>
        <v>ČKJ PROJEKT s.ro.</v>
      </c>
      <c r="AN79" s="212"/>
      <c r="AO79" s="212"/>
      <c r="AP79" s="212"/>
      <c r="AQ79" s="38"/>
      <c r="AS79" s="213" t="s">
        <v>57</v>
      </c>
      <c r="AT79" s="214"/>
      <c r="AU79" s="52"/>
      <c r="AV79" s="52"/>
      <c r="AW79" s="52"/>
      <c r="AX79" s="52"/>
      <c r="AY79" s="52"/>
      <c r="AZ79" s="52"/>
      <c r="BA79" s="52"/>
      <c r="BB79" s="52"/>
      <c r="BC79" s="52"/>
      <c r="BD79" s="53"/>
    </row>
    <row r="80" spans="2:56" s="1" customFormat="1" ht="15">
      <c r="B80" s="36"/>
      <c r="C80" s="32" t="s">
        <v>29</v>
      </c>
      <c r="D80" s="37"/>
      <c r="E80" s="37"/>
      <c r="F80" s="37"/>
      <c r="G80" s="37"/>
      <c r="H80" s="37"/>
      <c r="I80" s="37"/>
      <c r="J80" s="37"/>
      <c r="K80" s="37"/>
      <c r="L80" s="67">
        <f>IF(E14="Vyplň údaj","",E14)</f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2" t="s">
        <v>34</v>
      </c>
      <c r="AJ80" s="37"/>
      <c r="AK80" s="37"/>
      <c r="AL80" s="37"/>
      <c r="AM80" s="212" t="str">
        <f>IF(E20="","",E20)</f>
        <v> </v>
      </c>
      <c r="AN80" s="212"/>
      <c r="AO80" s="212"/>
      <c r="AP80" s="212"/>
      <c r="AQ80" s="38"/>
      <c r="AS80" s="215"/>
      <c r="AT80" s="216"/>
      <c r="AU80" s="37"/>
      <c r="AV80" s="37"/>
      <c r="AW80" s="37"/>
      <c r="AX80" s="37"/>
      <c r="AY80" s="37"/>
      <c r="AZ80" s="37"/>
      <c r="BA80" s="37"/>
      <c r="BB80" s="37"/>
      <c r="BC80" s="37"/>
      <c r="BD80" s="75"/>
    </row>
    <row r="81" spans="2:56" s="1" customFormat="1" ht="10.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  <c r="AS81" s="215"/>
      <c r="AT81" s="216"/>
      <c r="AU81" s="37"/>
      <c r="AV81" s="37"/>
      <c r="AW81" s="37"/>
      <c r="AX81" s="37"/>
      <c r="AY81" s="37"/>
      <c r="AZ81" s="37"/>
      <c r="BA81" s="37"/>
      <c r="BB81" s="37"/>
      <c r="BC81" s="37"/>
      <c r="BD81" s="75"/>
    </row>
    <row r="82" spans="2:56" s="1" customFormat="1" ht="29.25" customHeight="1">
      <c r="B82" s="36"/>
      <c r="C82" s="227" t="s">
        <v>58</v>
      </c>
      <c r="D82" s="228"/>
      <c r="E82" s="228"/>
      <c r="F82" s="228"/>
      <c r="G82" s="228"/>
      <c r="H82" s="49"/>
      <c r="I82" s="229" t="s">
        <v>59</v>
      </c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9" t="s">
        <v>60</v>
      </c>
      <c r="AH82" s="228"/>
      <c r="AI82" s="228"/>
      <c r="AJ82" s="228"/>
      <c r="AK82" s="228"/>
      <c r="AL82" s="228"/>
      <c r="AM82" s="228"/>
      <c r="AN82" s="229" t="s">
        <v>61</v>
      </c>
      <c r="AO82" s="228"/>
      <c r="AP82" s="230"/>
      <c r="AQ82" s="38"/>
      <c r="AS82" s="76" t="s">
        <v>62</v>
      </c>
      <c r="AT82" s="77" t="s">
        <v>63</v>
      </c>
      <c r="AU82" s="77" t="s">
        <v>64</v>
      </c>
      <c r="AV82" s="77" t="s">
        <v>65</v>
      </c>
      <c r="AW82" s="77" t="s">
        <v>66</v>
      </c>
      <c r="AX82" s="77" t="s">
        <v>67</v>
      </c>
      <c r="AY82" s="77" t="s">
        <v>68</v>
      </c>
      <c r="AZ82" s="77" t="s">
        <v>69</v>
      </c>
      <c r="BA82" s="77" t="s">
        <v>70</v>
      </c>
      <c r="BB82" s="77" t="s">
        <v>71</v>
      </c>
      <c r="BC82" s="77" t="s">
        <v>72</v>
      </c>
      <c r="BD82" s="78" t="s">
        <v>73</v>
      </c>
    </row>
    <row r="83" spans="2:56" s="1" customFormat="1" ht="10.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8"/>
      <c r="AS83" s="79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3"/>
    </row>
    <row r="84" spans="2:76" s="4" customFormat="1" ht="32.25" customHeight="1">
      <c r="B84" s="69"/>
      <c r="C84" s="80" t="s">
        <v>74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234">
        <f>ROUND(AG85,2)</f>
        <v>0</v>
      </c>
      <c r="AH84" s="234"/>
      <c r="AI84" s="234"/>
      <c r="AJ84" s="234"/>
      <c r="AK84" s="234"/>
      <c r="AL84" s="234"/>
      <c r="AM84" s="234"/>
      <c r="AN84" s="235">
        <f>SUM(AG84,AT84)</f>
        <v>0</v>
      </c>
      <c r="AO84" s="235"/>
      <c r="AP84" s="235"/>
      <c r="AQ84" s="72"/>
      <c r="AS84" s="82">
        <f>ROUND(AS85,2)</f>
        <v>0</v>
      </c>
      <c r="AT84" s="83">
        <f>ROUND(SUM(AV84:AW84),2)</f>
        <v>0</v>
      </c>
      <c r="AU84" s="84">
        <f>ROUND(AU85,5)</f>
        <v>0</v>
      </c>
      <c r="AV84" s="83">
        <f>ROUND(AZ84*L31,2)</f>
        <v>0</v>
      </c>
      <c r="AW84" s="83">
        <f>ROUND(BA84*L32,2)</f>
        <v>0</v>
      </c>
      <c r="AX84" s="83">
        <f>ROUND(BB84*L31,2)</f>
        <v>0</v>
      </c>
      <c r="AY84" s="83">
        <f>ROUND(BC84*L32,2)</f>
        <v>0</v>
      </c>
      <c r="AZ84" s="83">
        <f>ROUND(AZ85,2)</f>
        <v>0</v>
      </c>
      <c r="BA84" s="83">
        <f>ROUND(BA85,2)</f>
        <v>0</v>
      </c>
      <c r="BB84" s="83">
        <f>ROUND(BB85,2)</f>
        <v>0</v>
      </c>
      <c r="BC84" s="83">
        <f>ROUND(BC85,2)</f>
        <v>0</v>
      </c>
      <c r="BD84" s="85">
        <f>ROUND(BD85,2)</f>
        <v>0</v>
      </c>
      <c r="BS84" s="86" t="s">
        <v>75</v>
      </c>
      <c r="BT84" s="86" t="s">
        <v>76</v>
      </c>
      <c r="BV84" s="86" t="s">
        <v>77</v>
      </c>
      <c r="BW84" s="86" t="s">
        <v>78</v>
      </c>
      <c r="BX84" s="86" t="s">
        <v>79</v>
      </c>
    </row>
    <row r="85" spans="1:76" s="5" customFormat="1" ht="63" customHeight="1">
      <c r="A85" s="87" t="s">
        <v>80</v>
      </c>
      <c r="B85" s="88"/>
      <c r="C85" s="89"/>
      <c r="D85" s="233" t="s">
        <v>17</v>
      </c>
      <c r="E85" s="233"/>
      <c r="F85" s="233"/>
      <c r="G85" s="233"/>
      <c r="H85" s="233"/>
      <c r="I85" s="90"/>
      <c r="J85" s="233" t="s">
        <v>20</v>
      </c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1">
        <f>'011217 - REKONSTRUKCE PLY...'!M29</f>
        <v>0</v>
      </c>
      <c r="AH85" s="232"/>
      <c r="AI85" s="232"/>
      <c r="AJ85" s="232"/>
      <c r="AK85" s="232"/>
      <c r="AL85" s="232"/>
      <c r="AM85" s="232"/>
      <c r="AN85" s="231">
        <f>SUM(AG85,AT85)</f>
        <v>0</v>
      </c>
      <c r="AO85" s="232"/>
      <c r="AP85" s="232"/>
      <c r="AQ85" s="91"/>
      <c r="AS85" s="92">
        <f>'011217 - REKONSTRUKCE PLY...'!M27</f>
        <v>0</v>
      </c>
      <c r="AT85" s="93">
        <f>ROUND(SUM(AV85:AW85),2)</f>
        <v>0</v>
      </c>
      <c r="AU85" s="94">
        <f>'011217 - REKONSTRUKCE PLY...'!W131</f>
        <v>0</v>
      </c>
      <c r="AV85" s="93">
        <f>'011217 - REKONSTRUKCE PLY...'!M31</f>
        <v>0</v>
      </c>
      <c r="AW85" s="93">
        <f>'011217 - REKONSTRUKCE PLY...'!M32</f>
        <v>0</v>
      </c>
      <c r="AX85" s="93">
        <f>'011217 - REKONSTRUKCE PLY...'!M33</f>
        <v>0</v>
      </c>
      <c r="AY85" s="93">
        <f>'011217 - REKONSTRUKCE PLY...'!M34</f>
        <v>0</v>
      </c>
      <c r="AZ85" s="93">
        <f>'011217 - REKONSTRUKCE PLY...'!H31</f>
        <v>0</v>
      </c>
      <c r="BA85" s="93">
        <f>'011217 - REKONSTRUKCE PLY...'!H32</f>
        <v>0</v>
      </c>
      <c r="BB85" s="93">
        <f>'011217 - REKONSTRUKCE PLY...'!H33</f>
        <v>0</v>
      </c>
      <c r="BC85" s="93">
        <f>'011217 - REKONSTRUKCE PLY...'!H34</f>
        <v>0</v>
      </c>
      <c r="BD85" s="95">
        <f>'011217 - REKONSTRUKCE PLY...'!H35</f>
        <v>0</v>
      </c>
      <c r="BT85" s="96" t="s">
        <v>81</v>
      </c>
      <c r="BU85" s="96" t="s">
        <v>82</v>
      </c>
      <c r="BV85" s="96" t="s">
        <v>77</v>
      </c>
      <c r="BW85" s="96" t="s">
        <v>78</v>
      </c>
      <c r="BX85" s="96" t="s">
        <v>79</v>
      </c>
    </row>
    <row r="86" spans="2:43" ht="13.5">
      <c r="B86" s="24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5"/>
    </row>
    <row r="87" spans="2:48" s="1" customFormat="1" ht="30" customHeight="1">
      <c r="B87" s="36"/>
      <c r="C87" s="80" t="s">
        <v>83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235">
        <f>ROUND(SUM(AG88:AG91),2)</f>
        <v>0</v>
      </c>
      <c r="AH87" s="235"/>
      <c r="AI87" s="235"/>
      <c r="AJ87" s="235"/>
      <c r="AK87" s="235"/>
      <c r="AL87" s="235"/>
      <c r="AM87" s="235"/>
      <c r="AN87" s="235">
        <f>ROUND(SUM(AN88:AN91),2)</f>
        <v>0</v>
      </c>
      <c r="AO87" s="235"/>
      <c r="AP87" s="235"/>
      <c r="AQ87" s="38"/>
      <c r="AS87" s="76" t="s">
        <v>84</v>
      </c>
      <c r="AT87" s="77" t="s">
        <v>85</v>
      </c>
      <c r="AU87" s="77" t="s">
        <v>40</v>
      </c>
      <c r="AV87" s="78" t="s">
        <v>63</v>
      </c>
    </row>
    <row r="88" spans="2:89" s="1" customFormat="1" ht="19.5" customHeight="1">
      <c r="B88" s="36"/>
      <c r="C88" s="37"/>
      <c r="D88" s="97" t="s">
        <v>86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205">
        <f>ROUND(AG84*AS88,2)</f>
        <v>0</v>
      </c>
      <c r="AH88" s="206"/>
      <c r="AI88" s="206"/>
      <c r="AJ88" s="206"/>
      <c r="AK88" s="206"/>
      <c r="AL88" s="206"/>
      <c r="AM88" s="206"/>
      <c r="AN88" s="207">
        <f>ROUND(AG88+AV88,2)</f>
        <v>0</v>
      </c>
      <c r="AO88" s="207"/>
      <c r="AP88" s="207"/>
      <c r="AQ88" s="38"/>
      <c r="AS88" s="98">
        <v>0</v>
      </c>
      <c r="AT88" s="99" t="s">
        <v>87</v>
      </c>
      <c r="AU88" s="99" t="s">
        <v>41</v>
      </c>
      <c r="AV88" s="100">
        <f>ROUND(IF(AU88="základní",AG88*L31,IF(AU88="snížená",AG88*L32,0)),2)</f>
        <v>0</v>
      </c>
      <c r="BV88" s="20" t="s">
        <v>88</v>
      </c>
      <c r="BY88" s="101">
        <f>IF(AU88="základní",AV88,0)</f>
        <v>0</v>
      </c>
      <c r="BZ88" s="101">
        <f>IF(AU88="snížená",AV88,0)</f>
        <v>0</v>
      </c>
      <c r="CA88" s="101">
        <v>0</v>
      </c>
      <c r="CB88" s="101">
        <v>0</v>
      </c>
      <c r="CC88" s="101">
        <v>0</v>
      </c>
      <c r="CD88" s="101">
        <f>IF(AU88="základní",AG88,0)</f>
        <v>0</v>
      </c>
      <c r="CE88" s="101">
        <f>IF(AU88="snížená",AG88,0)</f>
        <v>0</v>
      </c>
      <c r="CF88" s="101">
        <f>IF(AU88="zákl. přenesená",AG88,0)</f>
        <v>0</v>
      </c>
      <c r="CG88" s="101">
        <f>IF(AU88="sníž. přenesená",AG88,0)</f>
        <v>0</v>
      </c>
      <c r="CH88" s="101">
        <f>IF(AU88="nulová",AG88,0)</f>
        <v>0</v>
      </c>
      <c r="CI88" s="20">
        <f>IF(AU88="základní",1,IF(AU88="snížená",2,IF(AU88="zákl. přenesená",4,IF(AU88="sníž. přenesená",5,3))))</f>
        <v>1</v>
      </c>
      <c r="CJ88" s="20">
        <f>IF(AT88="stavební čast",1,IF(8891="investiční čast",2,3))</f>
        <v>1</v>
      </c>
      <c r="CK88" s="20" t="str">
        <f>IF(D88="Vyplň vlastní","","x")</f>
        <v>x</v>
      </c>
    </row>
    <row r="89" spans="2:89" s="1" customFormat="1" ht="19.5" customHeight="1">
      <c r="B89" s="36"/>
      <c r="C89" s="37"/>
      <c r="D89" s="225" t="s">
        <v>89</v>
      </c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37"/>
      <c r="AD89" s="37"/>
      <c r="AE89" s="37"/>
      <c r="AF89" s="37"/>
      <c r="AG89" s="205">
        <f>AG84*AS89</f>
        <v>0</v>
      </c>
      <c r="AH89" s="206"/>
      <c r="AI89" s="206"/>
      <c r="AJ89" s="206"/>
      <c r="AK89" s="206"/>
      <c r="AL89" s="206"/>
      <c r="AM89" s="206"/>
      <c r="AN89" s="207">
        <f>AG89+AV89</f>
        <v>0</v>
      </c>
      <c r="AO89" s="207"/>
      <c r="AP89" s="207"/>
      <c r="AQ89" s="38"/>
      <c r="AS89" s="102">
        <v>0</v>
      </c>
      <c r="AT89" s="103" t="s">
        <v>87</v>
      </c>
      <c r="AU89" s="103" t="s">
        <v>41</v>
      </c>
      <c r="AV89" s="104">
        <f>ROUND(IF(AU89="nulová",0,IF(OR(AU89="základní",AU89="zákl. přenesená"),AG89*L31,AG89*L32)),2)</f>
        <v>0</v>
      </c>
      <c r="BV89" s="20" t="s">
        <v>90</v>
      </c>
      <c r="BY89" s="101">
        <f>IF(AU89="základní",AV89,0)</f>
        <v>0</v>
      </c>
      <c r="BZ89" s="101">
        <f>IF(AU89="snížená",AV89,0)</f>
        <v>0</v>
      </c>
      <c r="CA89" s="101">
        <f>IF(AU89="zákl. přenesená",AV89,0)</f>
        <v>0</v>
      </c>
      <c r="CB89" s="101">
        <f>IF(AU89="sníž. přenesená",AV89,0)</f>
        <v>0</v>
      </c>
      <c r="CC89" s="101">
        <f>IF(AU89="nulová",AV89,0)</f>
        <v>0</v>
      </c>
      <c r="CD89" s="101">
        <f>IF(AU89="základní",AG89,0)</f>
        <v>0</v>
      </c>
      <c r="CE89" s="101">
        <f>IF(AU89="snížená",AG89,0)</f>
        <v>0</v>
      </c>
      <c r="CF89" s="101">
        <f>IF(AU89="zákl. přenesená",AG89,0)</f>
        <v>0</v>
      </c>
      <c r="CG89" s="101">
        <f>IF(AU89="sníž. přenesená",AG89,0)</f>
        <v>0</v>
      </c>
      <c r="CH89" s="101">
        <f>IF(AU89="nulová",AG89,0)</f>
        <v>0</v>
      </c>
      <c r="CI89" s="20">
        <f>IF(AU89="základní",1,IF(AU89="snížená",2,IF(AU89="zákl. přenesená",4,IF(AU89="sníž. přenesená",5,3))))</f>
        <v>1</v>
      </c>
      <c r="CJ89" s="20">
        <f>IF(AT89="stavební čast",1,IF(8892="investiční čast",2,3))</f>
        <v>1</v>
      </c>
      <c r="CK89" s="20">
        <f>IF(D89="Vyplň vlastní","","x")</f>
      </c>
    </row>
    <row r="90" spans="2:89" s="1" customFormat="1" ht="19.5" customHeight="1">
      <c r="B90" s="36"/>
      <c r="C90" s="37"/>
      <c r="D90" s="225" t="s">
        <v>89</v>
      </c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37"/>
      <c r="AD90" s="37"/>
      <c r="AE90" s="37"/>
      <c r="AF90" s="37"/>
      <c r="AG90" s="205">
        <f>AG84*AS90</f>
        <v>0</v>
      </c>
      <c r="AH90" s="206"/>
      <c r="AI90" s="206"/>
      <c r="AJ90" s="206"/>
      <c r="AK90" s="206"/>
      <c r="AL90" s="206"/>
      <c r="AM90" s="206"/>
      <c r="AN90" s="207">
        <f>AG90+AV90</f>
        <v>0</v>
      </c>
      <c r="AO90" s="207"/>
      <c r="AP90" s="207"/>
      <c r="AQ90" s="38"/>
      <c r="AS90" s="102">
        <v>0</v>
      </c>
      <c r="AT90" s="103" t="s">
        <v>87</v>
      </c>
      <c r="AU90" s="103" t="s">
        <v>41</v>
      </c>
      <c r="AV90" s="104">
        <f>ROUND(IF(AU90="nulová",0,IF(OR(AU90="základní",AU90="zákl. přenesená"),AG90*L31,AG90*L32)),2)</f>
        <v>0</v>
      </c>
      <c r="BV90" s="20" t="s">
        <v>90</v>
      </c>
      <c r="BY90" s="101">
        <f>IF(AU90="základní",AV90,0)</f>
        <v>0</v>
      </c>
      <c r="BZ90" s="101">
        <f>IF(AU90="snížená",AV90,0)</f>
        <v>0</v>
      </c>
      <c r="CA90" s="101">
        <f>IF(AU90="zákl. přenesená",AV90,0)</f>
        <v>0</v>
      </c>
      <c r="CB90" s="101">
        <f>IF(AU90="sníž. přenesená",AV90,0)</f>
        <v>0</v>
      </c>
      <c r="CC90" s="101">
        <f>IF(AU90="nulová",AV90,0)</f>
        <v>0</v>
      </c>
      <c r="CD90" s="101">
        <f>IF(AU90="základní",AG90,0)</f>
        <v>0</v>
      </c>
      <c r="CE90" s="101">
        <f>IF(AU90="snížená",AG90,0)</f>
        <v>0</v>
      </c>
      <c r="CF90" s="101">
        <f>IF(AU90="zákl. přenesená",AG90,0)</f>
        <v>0</v>
      </c>
      <c r="CG90" s="101">
        <f>IF(AU90="sníž. přenesená",AG90,0)</f>
        <v>0</v>
      </c>
      <c r="CH90" s="101">
        <f>IF(AU90="nulová",AG90,0)</f>
        <v>0</v>
      </c>
      <c r="CI90" s="20">
        <f>IF(AU90="základní",1,IF(AU90="snížená",2,IF(AU90="zákl. přenesená",4,IF(AU90="sníž. přenesená",5,3))))</f>
        <v>1</v>
      </c>
      <c r="CJ90" s="20">
        <f>IF(AT90="stavební čast",1,IF(8893="investiční čast",2,3))</f>
        <v>1</v>
      </c>
      <c r="CK90" s="20">
        <f>IF(D90="Vyplň vlastní","","x")</f>
      </c>
    </row>
    <row r="91" spans="2:89" s="1" customFormat="1" ht="19.5" customHeight="1">
      <c r="B91" s="36"/>
      <c r="C91" s="37"/>
      <c r="D91" s="225" t="s">
        <v>89</v>
      </c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37"/>
      <c r="AD91" s="37"/>
      <c r="AE91" s="37"/>
      <c r="AF91" s="37"/>
      <c r="AG91" s="205">
        <f>AG84*AS91</f>
        <v>0</v>
      </c>
      <c r="AH91" s="206"/>
      <c r="AI91" s="206"/>
      <c r="AJ91" s="206"/>
      <c r="AK91" s="206"/>
      <c r="AL91" s="206"/>
      <c r="AM91" s="206"/>
      <c r="AN91" s="207">
        <f>AG91+AV91</f>
        <v>0</v>
      </c>
      <c r="AO91" s="207"/>
      <c r="AP91" s="207"/>
      <c r="AQ91" s="38"/>
      <c r="AS91" s="105">
        <v>0</v>
      </c>
      <c r="AT91" s="106" t="s">
        <v>87</v>
      </c>
      <c r="AU91" s="106" t="s">
        <v>41</v>
      </c>
      <c r="AV91" s="107">
        <f>ROUND(IF(AU91="nulová",0,IF(OR(AU91="základní",AU91="zákl. přenesená"),AG91*L31,AG91*L32)),2)</f>
        <v>0</v>
      </c>
      <c r="BV91" s="20" t="s">
        <v>90</v>
      </c>
      <c r="BY91" s="101">
        <f>IF(AU91="základní",AV91,0)</f>
        <v>0</v>
      </c>
      <c r="BZ91" s="101">
        <f>IF(AU91="snížená",AV91,0)</f>
        <v>0</v>
      </c>
      <c r="CA91" s="101">
        <f>IF(AU91="zákl. přenesená",AV91,0)</f>
        <v>0</v>
      </c>
      <c r="CB91" s="101">
        <f>IF(AU91="sníž. přenesená",AV91,0)</f>
        <v>0</v>
      </c>
      <c r="CC91" s="101">
        <f>IF(AU91="nulová",AV91,0)</f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čast",1,IF(8894="investiční čast",2,3))</f>
        <v>1</v>
      </c>
      <c r="CK91" s="20">
        <f>IF(D91="Vyplň vlastní","","x")</f>
      </c>
    </row>
    <row r="92" spans="2:43" s="1" customFormat="1" ht="10.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8"/>
    </row>
    <row r="93" spans="2:43" s="1" customFormat="1" ht="30" customHeight="1">
      <c r="B93" s="36"/>
      <c r="C93" s="108" t="s">
        <v>91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224">
        <f>ROUND(AG84+AG87,2)</f>
        <v>0</v>
      </c>
      <c r="AH93" s="224"/>
      <c r="AI93" s="224"/>
      <c r="AJ93" s="224"/>
      <c r="AK93" s="224"/>
      <c r="AL93" s="224"/>
      <c r="AM93" s="224"/>
      <c r="AN93" s="224">
        <f>AN84+AN87</f>
        <v>0</v>
      </c>
      <c r="AO93" s="224"/>
      <c r="AP93" s="224"/>
      <c r="AQ93" s="38"/>
    </row>
    <row r="94" spans="2:43" s="1" customFormat="1" ht="6.75" customHeight="1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2"/>
    </row>
  </sheetData>
  <sheetProtection password="CF4D" sheet="1"/>
  <mergeCells count="58"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3:O33"/>
    <mergeCell ref="W33:AE33"/>
    <mergeCell ref="AK33:AO33"/>
    <mergeCell ref="L34:O34"/>
    <mergeCell ref="W34:AE34"/>
    <mergeCell ref="AK34:AO34"/>
    <mergeCell ref="AN84:AP84"/>
    <mergeCell ref="AG87:AM87"/>
    <mergeCell ref="AN87:AP87"/>
    <mergeCell ref="D89:AB89"/>
    <mergeCell ref="AG89:AM89"/>
    <mergeCell ref="AN89:AP89"/>
    <mergeCell ref="AN91:AP91"/>
    <mergeCell ref="C82:G82"/>
    <mergeCell ref="I82:AF82"/>
    <mergeCell ref="AG82:AM82"/>
    <mergeCell ref="AN82:AP82"/>
    <mergeCell ref="AN85:AP85"/>
    <mergeCell ref="AG85:AM85"/>
    <mergeCell ref="D85:H85"/>
    <mergeCell ref="J85:AF85"/>
    <mergeCell ref="AG84:AM84"/>
    <mergeCell ref="AK35:AO35"/>
    <mergeCell ref="X37:AB37"/>
    <mergeCell ref="AK37:AO37"/>
    <mergeCell ref="AG93:AM93"/>
    <mergeCell ref="AN93:AP93"/>
    <mergeCell ref="D90:AB90"/>
    <mergeCell ref="AG90:AM90"/>
    <mergeCell ref="AN90:AP90"/>
    <mergeCell ref="D91:AB91"/>
    <mergeCell ref="AG91:AM91"/>
    <mergeCell ref="AR2:BE2"/>
    <mergeCell ref="AG88:AM88"/>
    <mergeCell ref="AN88:AP88"/>
    <mergeCell ref="C73:AP73"/>
    <mergeCell ref="L75:AO75"/>
    <mergeCell ref="AM79:AP79"/>
    <mergeCell ref="AS79:AT81"/>
    <mergeCell ref="AM80:AP80"/>
    <mergeCell ref="L35:O35"/>
    <mergeCell ref="W35:AE35"/>
  </mergeCells>
  <dataValidations count="2">
    <dataValidation type="list" allowBlank="1" showInputMessage="1" showErrorMessage="1" error="Povoleny jsou hodnoty základní, snížená, zákl. přenesená, sníž. přenesená, nulová." sqref="AU88:AU9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88:AT9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5" location="'011217 - REKONSTRUKCE PLY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68"/>
  <sheetViews>
    <sheetView showGridLines="0" tabSelected="1" zoomScale="130" zoomScaleNormal="130" zoomScaleSheetLayoutView="100" zoomScalePageLayoutView="0" workbookViewId="0" topLeftCell="A138">
      <selection activeCell="F171" sqref="F171:I17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0.6562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09"/>
      <c r="B1" s="14"/>
      <c r="C1" s="14"/>
      <c r="D1" s="15" t="s">
        <v>1</v>
      </c>
      <c r="E1" s="14"/>
      <c r="F1" s="16" t="s">
        <v>92</v>
      </c>
      <c r="G1" s="16"/>
      <c r="H1" s="253" t="s">
        <v>93</v>
      </c>
      <c r="I1" s="253"/>
      <c r="J1" s="253"/>
      <c r="K1" s="253"/>
      <c r="L1" s="16" t="s">
        <v>94</v>
      </c>
      <c r="M1" s="14"/>
      <c r="N1" s="14"/>
      <c r="O1" s="15" t="s">
        <v>95</v>
      </c>
      <c r="P1" s="14"/>
      <c r="Q1" s="14"/>
      <c r="R1" s="14"/>
      <c r="S1" s="16" t="s">
        <v>96</v>
      </c>
      <c r="T1" s="16"/>
      <c r="U1" s="109"/>
      <c r="V1" s="10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36" t="s">
        <v>7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S2" s="203" t="s">
        <v>8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20" t="s">
        <v>78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97</v>
      </c>
    </row>
    <row r="4" spans="2:46" ht="36.75" customHeight="1">
      <c r="B4" s="24"/>
      <c r="C4" s="208" t="s">
        <v>98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5"/>
      <c r="T4" s="26" t="s">
        <v>13</v>
      </c>
      <c r="AT4" s="20" t="s">
        <v>6</v>
      </c>
    </row>
    <row r="5" spans="2:18" ht="6.7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s="1" customFormat="1" ht="32.25" customHeight="1">
      <c r="B6" s="36"/>
      <c r="C6" s="37"/>
      <c r="D6" s="31" t="s">
        <v>19</v>
      </c>
      <c r="E6" s="37"/>
      <c r="F6" s="242" t="s">
        <v>20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37"/>
      <c r="R6" s="38"/>
    </row>
    <row r="7" spans="2:18" s="1" customFormat="1" ht="14.25" customHeight="1">
      <c r="B7" s="36"/>
      <c r="C7" s="37"/>
      <c r="D7" s="32" t="s">
        <v>21</v>
      </c>
      <c r="E7" s="37"/>
      <c r="F7" s="30" t="s">
        <v>5</v>
      </c>
      <c r="G7" s="37"/>
      <c r="H7" s="37"/>
      <c r="I7" s="37"/>
      <c r="J7" s="37"/>
      <c r="K7" s="37"/>
      <c r="L7" s="37"/>
      <c r="M7" s="32" t="s">
        <v>22</v>
      </c>
      <c r="N7" s="37"/>
      <c r="O7" s="30" t="s">
        <v>5</v>
      </c>
      <c r="P7" s="37"/>
      <c r="Q7" s="37"/>
      <c r="R7" s="38"/>
    </row>
    <row r="8" spans="2:18" s="1" customFormat="1" ht="14.25" customHeight="1">
      <c r="B8" s="36"/>
      <c r="C8" s="37"/>
      <c r="D8" s="32" t="s">
        <v>23</v>
      </c>
      <c r="E8" s="37"/>
      <c r="F8" s="30" t="s">
        <v>24</v>
      </c>
      <c r="G8" s="37"/>
      <c r="H8" s="37"/>
      <c r="I8" s="37"/>
      <c r="J8" s="37"/>
      <c r="K8" s="37"/>
      <c r="L8" s="37"/>
      <c r="M8" s="32" t="s">
        <v>25</v>
      </c>
      <c r="N8" s="37"/>
      <c r="O8" s="304">
        <f>'Rekapitulace stavby'!AN8</f>
        <v>43262</v>
      </c>
      <c r="P8" s="293"/>
      <c r="Q8" s="37"/>
      <c r="R8" s="38"/>
    </row>
    <row r="9" spans="2:18" s="1" customFormat="1" ht="10.5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2:18" s="1" customFormat="1" ht="14.25" customHeight="1">
      <c r="B10" s="36"/>
      <c r="C10" s="37"/>
      <c r="D10" s="32" t="s">
        <v>26</v>
      </c>
      <c r="E10" s="37"/>
      <c r="F10" s="37"/>
      <c r="G10" s="37"/>
      <c r="H10" s="37"/>
      <c r="I10" s="37"/>
      <c r="J10" s="37"/>
      <c r="K10" s="37"/>
      <c r="L10" s="37"/>
      <c r="M10" s="32" t="s">
        <v>27</v>
      </c>
      <c r="N10" s="37"/>
      <c r="O10" s="240" t="s">
        <v>5</v>
      </c>
      <c r="P10" s="240"/>
      <c r="Q10" s="37"/>
      <c r="R10" s="38"/>
    </row>
    <row r="11" spans="2:18" s="1" customFormat="1" ht="18" customHeight="1">
      <c r="B11" s="36"/>
      <c r="C11" s="37"/>
      <c r="D11" s="37"/>
      <c r="E11" s="180" t="s">
        <v>508</v>
      </c>
      <c r="F11" s="37"/>
      <c r="G11" s="37"/>
      <c r="H11" s="37"/>
      <c r="I11" s="37"/>
      <c r="J11" s="37"/>
      <c r="K11" s="37"/>
      <c r="L11" s="37"/>
      <c r="M11" s="32" t="s">
        <v>28</v>
      </c>
      <c r="N11" s="37"/>
      <c r="O11" s="240" t="s">
        <v>5</v>
      </c>
      <c r="P11" s="240"/>
      <c r="Q11" s="37"/>
      <c r="R11" s="38"/>
    </row>
    <row r="12" spans="2:18" s="1" customFormat="1" ht="6.7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2:18" s="1" customFormat="1" ht="14.25" customHeight="1">
      <c r="B13" s="36"/>
      <c r="C13" s="37"/>
      <c r="D13" s="32" t="s">
        <v>29</v>
      </c>
      <c r="E13" s="37"/>
      <c r="F13" s="37"/>
      <c r="G13" s="37"/>
      <c r="H13" s="37"/>
      <c r="I13" s="37"/>
      <c r="J13" s="37"/>
      <c r="K13" s="37"/>
      <c r="L13" s="37"/>
      <c r="M13" s="32" t="s">
        <v>27</v>
      </c>
      <c r="N13" s="37"/>
      <c r="O13" s="302" t="str">
        <f>IF('Rekapitulace stavby'!AN13="","",'Rekapitulace stavby'!AN13)</f>
        <v>Vyplň údaj</v>
      </c>
      <c r="P13" s="240"/>
      <c r="Q13" s="37"/>
      <c r="R13" s="38"/>
    </row>
    <row r="14" spans="2:18" s="1" customFormat="1" ht="18" customHeight="1">
      <c r="B14" s="36"/>
      <c r="C14" s="37"/>
      <c r="D14" s="37"/>
      <c r="E14" s="302" t="str">
        <f>IF('Rekapitulace stavby'!E14="","",'Rekapitulace stavby'!E14)</f>
        <v>Vyplň údaj</v>
      </c>
      <c r="F14" s="305"/>
      <c r="G14" s="305"/>
      <c r="H14" s="305"/>
      <c r="I14" s="305"/>
      <c r="J14" s="305"/>
      <c r="K14" s="305"/>
      <c r="L14" s="305"/>
      <c r="M14" s="32" t="s">
        <v>28</v>
      </c>
      <c r="N14" s="37"/>
      <c r="O14" s="302" t="str">
        <f>IF('Rekapitulace stavby'!AN14="","",'Rekapitulace stavby'!AN14)</f>
        <v>Vyplň údaj</v>
      </c>
      <c r="P14" s="240"/>
      <c r="Q14" s="37"/>
      <c r="R14" s="38"/>
    </row>
    <row r="15" spans="2:18" s="1" customFormat="1" ht="6.7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2:18" s="1" customFormat="1" ht="14.25" customHeight="1">
      <c r="B16" s="36"/>
      <c r="C16" s="37"/>
      <c r="D16" s="32" t="s">
        <v>31</v>
      </c>
      <c r="E16" s="37"/>
      <c r="F16" s="37"/>
      <c r="G16" s="37"/>
      <c r="H16" s="37"/>
      <c r="I16" s="37"/>
      <c r="J16" s="37"/>
      <c r="K16" s="37"/>
      <c r="L16" s="37"/>
      <c r="M16" s="32" t="s">
        <v>27</v>
      </c>
      <c r="N16" s="37"/>
      <c r="O16" s="240" t="s">
        <v>5</v>
      </c>
      <c r="P16" s="240"/>
      <c r="Q16" s="37"/>
      <c r="R16" s="38"/>
    </row>
    <row r="17" spans="2:18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37"/>
      <c r="J17" s="37"/>
      <c r="K17" s="37"/>
      <c r="L17" s="37"/>
      <c r="M17" s="32" t="s">
        <v>28</v>
      </c>
      <c r="N17" s="37"/>
      <c r="O17" s="240" t="s">
        <v>5</v>
      </c>
      <c r="P17" s="240"/>
      <c r="Q17" s="37"/>
      <c r="R17" s="38"/>
    </row>
    <row r="18" spans="2:18" s="1" customFormat="1" ht="6.7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25" customHeight="1">
      <c r="B19" s="36"/>
      <c r="C19" s="37"/>
      <c r="D19" s="32" t="s">
        <v>34</v>
      </c>
      <c r="E19" s="37"/>
      <c r="F19" s="37"/>
      <c r="G19" s="37"/>
      <c r="H19" s="37"/>
      <c r="I19" s="37"/>
      <c r="J19" s="37"/>
      <c r="K19" s="37"/>
      <c r="L19" s="37"/>
      <c r="M19" s="32" t="s">
        <v>27</v>
      </c>
      <c r="N19" s="37"/>
      <c r="O19" s="240">
        <f>IF('Rekapitulace stavby'!AN19="","",'Rekapitulace stavby'!AN19)</f>
      </c>
      <c r="P19" s="240"/>
      <c r="Q19" s="37"/>
      <c r="R19" s="38"/>
    </row>
    <row r="20" spans="2:18" s="1" customFormat="1" ht="18" customHeight="1">
      <c r="B20" s="36"/>
      <c r="C20" s="37"/>
      <c r="D20" s="37"/>
      <c r="E20" s="30" t="str">
        <f>IF('Rekapitulace stavby'!E20="","",'Rekapitulace stavby'!E20)</f>
        <v> </v>
      </c>
      <c r="F20" s="37"/>
      <c r="G20" s="37"/>
      <c r="H20" s="37"/>
      <c r="I20" s="37"/>
      <c r="J20" s="37"/>
      <c r="K20" s="37"/>
      <c r="L20" s="37"/>
      <c r="M20" s="32" t="s">
        <v>28</v>
      </c>
      <c r="N20" s="37"/>
      <c r="O20" s="240">
        <f>IF('Rekapitulace stavby'!AN20="","",'Rekapitulace stavby'!AN20)</f>
      </c>
      <c r="P20" s="240"/>
      <c r="Q20" s="37"/>
      <c r="R20" s="38"/>
    </row>
    <row r="21" spans="2:18" s="1" customFormat="1" ht="6.7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25" customHeight="1">
      <c r="B22" s="36"/>
      <c r="C22" s="37"/>
      <c r="D22" s="32" t="s">
        <v>35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89.25" customHeight="1">
      <c r="B23" s="36"/>
      <c r="C23" s="37"/>
      <c r="D23" s="37"/>
      <c r="E23" s="245" t="s">
        <v>36</v>
      </c>
      <c r="F23" s="245"/>
      <c r="G23" s="245"/>
      <c r="H23" s="245"/>
      <c r="I23" s="245"/>
      <c r="J23" s="245"/>
      <c r="K23" s="245"/>
      <c r="L23" s="245"/>
      <c r="M23" s="37"/>
      <c r="N23" s="37"/>
      <c r="O23" s="37"/>
      <c r="P23" s="37"/>
      <c r="Q23" s="37"/>
      <c r="R23" s="38"/>
    </row>
    <row r="24" spans="2:18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7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25" customHeight="1">
      <c r="B26" s="36"/>
      <c r="C26" s="37"/>
      <c r="D26" s="110" t="s">
        <v>99</v>
      </c>
      <c r="E26" s="37"/>
      <c r="F26" s="37"/>
      <c r="G26" s="37"/>
      <c r="H26" s="37"/>
      <c r="I26" s="37"/>
      <c r="J26" s="37"/>
      <c r="K26" s="37"/>
      <c r="L26" s="37"/>
      <c r="M26" s="246">
        <f>N84</f>
        <v>0</v>
      </c>
      <c r="N26" s="246"/>
      <c r="O26" s="246"/>
      <c r="P26" s="246"/>
      <c r="Q26" s="37"/>
      <c r="R26" s="38"/>
    </row>
    <row r="27" spans="2:18" s="1" customFormat="1" ht="14.25" customHeight="1">
      <c r="B27" s="36"/>
      <c r="C27" s="37"/>
      <c r="D27" s="35" t="s">
        <v>86</v>
      </c>
      <c r="E27" s="37"/>
      <c r="F27" s="37"/>
      <c r="G27" s="37"/>
      <c r="H27" s="37"/>
      <c r="I27" s="37"/>
      <c r="J27" s="37"/>
      <c r="K27" s="37"/>
      <c r="L27" s="37"/>
      <c r="M27" s="246">
        <f>N107</f>
        <v>0</v>
      </c>
      <c r="N27" s="246"/>
      <c r="O27" s="246"/>
      <c r="P27" s="246"/>
      <c r="Q27" s="37"/>
      <c r="R27" s="38"/>
    </row>
    <row r="28" spans="2:18" s="1" customFormat="1" ht="6.7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4.75" customHeight="1">
      <c r="B29" s="36"/>
      <c r="C29" s="37"/>
      <c r="D29" s="111" t="s">
        <v>39</v>
      </c>
      <c r="E29" s="37"/>
      <c r="F29" s="37"/>
      <c r="G29" s="37"/>
      <c r="H29" s="37"/>
      <c r="I29" s="37"/>
      <c r="J29" s="37"/>
      <c r="K29" s="37"/>
      <c r="L29" s="37"/>
      <c r="M29" s="303">
        <f>ROUND(M26+M27,2)</f>
        <v>0</v>
      </c>
      <c r="N29" s="292"/>
      <c r="O29" s="292"/>
      <c r="P29" s="292"/>
      <c r="Q29" s="37"/>
      <c r="R29" s="38"/>
    </row>
    <row r="30" spans="2:18" s="1" customFormat="1" ht="6.7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25" customHeight="1">
      <c r="B31" s="36"/>
      <c r="C31" s="37"/>
      <c r="D31" s="43" t="s">
        <v>40</v>
      </c>
      <c r="E31" s="43" t="s">
        <v>41</v>
      </c>
      <c r="F31" s="44">
        <v>0.21</v>
      </c>
      <c r="G31" s="112" t="s">
        <v>42</v>
      </c>
      <c r="H31" s="300">
        <f>ROUND((((SUM(BE107:BE114)+SUM(BE131:BE361))+SUM(BE363:BE367))),2)</f>
        <v>0</v>
      </c>
      <c r="I31" s="292"/>
      <c r="J31" s="292"/>
      <c r="K31" s="37"/>
      <c r="L31" s="37"/>
      <c r="M31" s="300">
        <f>ROUND(((ROUND((SUM(BE107:BE114)+SUM(BE131:BE361)),2)*F31)+SUM(BE363:BE367)*F31),2)</f>
        <v>0</v>
      </c>
      <c r="N31" s="292"/>
      <c r="O31" s="292"/>
      <c r="P31" s="292"/>
      <c r="Q31" s="37"/>
      <c r="R31" s="38"/>
    </row>
    <row r="32" spans="2:18" s="1" customFormat="1" ht="14.25" customHeight="1">
      <c r="B32" s="36"/>
      <c r="C32" s="37"/>
      <c r="D32" s="37"/>
      <c r="E32" s="43" t="s">
        <v>43</v>
      </c>
      <c r="F32" s="44">
        <v>0.15</v>
      </c>
      <c r="G32" s="112" t="s">
        <v>42</v>
      </c>
      <c r="H32" s="300">
        <f>ROUND((((SUM(BF107:BF114)+SUM(BF131:BF361))+SUM(BF363:BF367))),2)</f>
        <v>0</v>
      </c>
      <c r="I32" s="292"/>
      <c r="J32" s="292"/>
      <c r="K32" s="37"/>
      <c r="L32" s="37"/>
      <c r="M32" s="300">
        <f>ROUND(((ROUND((SUM(BF107:BF114)+SUM(BF131:BF361)),2)*F32)+SUM(BF363:BF367)*F32),2)</f>
        <v>0</v>
      </c>
      <c r="N32" s="292"/>
      <c r="O32" s="292"/>
      <c r="P32" s="292"/>
      <c r="Q32" s="37"/>
      <c r="R32" s="38"/>
    </row>
    <row r="33" spans="2:18" s="1" customFormat="1" ht="14.25" customHeight="1" hidden="1">
      <c r="B33" s="36"/>
      <c r="C33" s="37"/>
      <c r="D33" s="37"/>
      <c r="E33" s="43" t="s">
        <v>44</v>
      </c>
      <c r="F33" s="44">
        <v>0.21</v>
      </c>
      <c r="G33" s="112" t="s">
        <v>42</v>
      </c>
      <c r="H33" s="300">
        <f>ROUND((((SUM(BG107:BG114)+SUM(BG131:BG361))+SUM(BG363:BG367))),2)</f>
        <v>0</v>
      </c>
      <c r="I33" s="292"/>
      <c r="J33" s="292"/>
      <c r="K33" s="37"/>
      <c r="L33" s="37"/>
      <c r="M33" s="300">
        <v>0</v>
      </c>
      <c r="N33" s="292"/>
      <c r="O33" s="292"/>
      <c r="P33" s="292"/>
      <c r="Q33" s="37"/>
      <c r="R33" s="38"/>
    </row>
    <row r="34" spans="2:18" s="1" customFormat="1" ht="14.25" customHeight="1" hidden="1">
      <c r="B34" s="36"/>
      <c r="C34" s="37"/>
      <c r="D34" s="37"/>
      <c r="E34" s="43" t="s">
        <v>45</v>
      </c>
      <c r="F34" s="44">
        <v>0.15</v>
      </c>
      <c r="G34" s="112" t="s">
        <v>42</v>
      </c>
      <c r="H34" s="300">
        <f>ROUND((((SUM(BH107:BH114)+SUM(BH131:BH361))+SUM(BH363:BH367))),2)</f>
        <v>0</v>
      </c>
      <c r="I34" s="292"/>
      <c r="J34" s="292"/>
      <c r="K34" s="37"/>
      <c r="L34" s="37"/>
      <c r="M34" s="300">
        <v>0</v>
      </c>
      <c r="N34" s="292"/>
      <c r="O34" s="292"/>
      <c r="P34" s="292"/>
      <c r="Q34" s="37"/>
      <c r="R34" s="38"/>
    </row>
    <row r="35" spans="2:18" s="1" customFormat="1" ht="14.25" customHeight="1" hidden="1">
      <c r="B35" s="36"/>
      <c r="C35" s="37"/>
      <c r="D35" s="37"/>
      <c r="E35" s="43" t="s">
        <v>46</v>
      </c>
      <c r="F35" s="44">
        <v>0</v>
      </c>
      <c r="G35" s="112" t="s">
        <v>42</v>
      </c>
      <c r="H35" s="300">
        <f>ROUND((((SUM(BI107:BI114)+SUM(BI131:BI361))+SUM(BI363:BI367))),2)</f>
        <v>0</v>
      </c>
      <c r="I35" s="292"/>
      <c r="J35" s="292"/>
      <c r="K35" s="37"/>
      <c r="L35" s="37"/>
      <c r="M35" s="300">
        <v>0</v>
      </c>
      <c r="N35" s="292"/>
      <c r="O35" s="292"/>
      <c r="P35" s="292"/>
      <c r="Q35" s="37"/>
      <c r="R35" s="38"/>
    </row>
    <row r="36" spans="2:18" s="1" customFormat="1" ht="6.7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4.75" customHeight="1">
      <c r="B37" s="36"/>
      <c r="C37" s="47"/>
      <c r="D37" s="48" t="s">
        <v>47</v>
      </c>
      <c r="E37" s="49"/>
      <c r="F37" s="49"/>
      <c r="G37" s="113" t="s">
        <v>48</v>
      </c>
      <c r="H37" s="50" t="s">
        <v>49</v>
      </c>
      <c r="I37" s="49"/>
      <c r="J37" s="49"/>
      <c r="K37" s="49"/>
      <c r="L37" s="222">
        <f>SUM(M29:M35)</f>
        <v>0</v>
      </c>
      <c r="M37" s="222"/>
      <c r="N37" s="222"/>
      <c r="O37" s="222"/>
      <c r="P37" s="301"/>
      <c r="Q37" s="47"/>
      <c r="R37" s="38"/>
    </row>
    <row r="38" spans="2:18" s="1" customFormat="1" ht="14.2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2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5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s="1" customFormat="1" ht="15">
      <c r="B47" s="36"/>
      <c r="C47" s="37"/>
      <c r="D47" s="51" t="s">
        <v>50</v>
      </c>
      <c r="E47" s="52"/>
      <c r="F47" s="52"/>
      <c r="G47" s="52"/>
      <c r="H47" s="53"/>
      <c r="I47" s="37"/>
      <c r="J47" s="51" t="s">
        <v>51</v>
      </c>
      <c r="K47" s="52"/>
      <c r="L47" s="52"/>
      <c r="M47" s="52"/>
      <c r="N47" s="52"/>
      <c r="O47" s="52"/>
      <c r="P47" s="53"/>
      <c r="Q47" s="37"/>
      <c r="R47" s="38"/>
    </row>
    <row r="48" spans="2:18" ht="13.5">
      <c r="B48" s="24"/>
      <c r="C48" s="28"/>
      <c r="D48" s="54"/>
      <c r="E48" s="28"/>
      <c r="F48" s="28"/>
      <c r="G48" s="28"/>
      <c r="H48" s="55"/>
      <c r="I48" s="28"/>
      <c r="J48" s="54"/>
      <c r="K48" s="28"/>
      <c r="L48" s="28"/>
      <c r="M48" s="28"/>
      <c r="N48" s="28"/>
      <c r="O48" s="28"/>
      <c r="P48" s="55"/>
      <c r="Q48" s="28"/>
      <c r="R48" s="25"/>
    </row>
    <row r="49" spans="2:18" ht="13.5">
      <c r="B49" s="24"/>
      <c r="C49" s="28"/>
      <c r="D49" s="54"/>
      <c r="E49" s="28"/>
      <c r="F49" s="28"/>
      <c r="G49" s="28"/>
      <c r="H49" s="55"/>
      <c r="I49" s="28"/>
      <c r="J49" s="54"/>
      <c r="K49" s="28"/>
      <c r="L49" s="28"/>
      <c r="M49" s="28"/>
      <c r="N49" s="28"/>
      <c r="O49" s="28"/>
      <c r="P49" s="55"/>
      <c r="Q49" s="28"/>
      <c r="R49" s="25"/>
    </row>
    <row r="50" spans="2:18" ht="13.5">
      <c r="B50" s="24"/>
      <c r="C50" s="28"/>
      <c r="D50" s="54"/>
      <c r="E50" s="28"/>
      <c r="F50" s="28"/>
      <c r="G50" s="28"/>
      <c r="H50" s="55"/>
      <c r="I50" s="28"/>
      <c r="J50" s="54"/>
      <c r="K50" s="28"/>
      <c r="L50" s="28"/>
      <c r="M50" s="28"/>
      <c r="N50" s="28"/>
      <c r="O50" s="28"/>
      <c r="P50" s="55"/>
      <c r="Q50" s="28"/>
      <c r="R50" s="25"/>
    </row>
    <row r="51" spans="2:18" ht="13.5">
      <c r="B51" s="24"/>
      <c r="C51" s="28"/>
      <c r="D51" s="54"/>
      <c r="E51" s="28"/>
      <c r="F51" s="28"/>
      <c r="G51" s="28"/>
      <c r="H51" s="55"/>
      <c r="I51" s="28"/>
      <c r="J51" s="54"/>
      <c r="K51" s="28"/>
      <c r="L51" s="28"/>
      <c r="M51" s="28"/>
      <c r="N51" s="28"/>
      <c r="O51" s="28"/>
      <c r="P51" s="55"/>
      <c r="Q51" s="28"/>
      <c r="R51" s="25"/>
    </row>
    <row r="52" spans="2:18" ht="13.5">
      <c r="B52" s="24"/>
      <c r="C52" s="28"/>
      <c r="D52" s="54"/>
      <c r="E52" s="28"/>
      <c r="F52" s="28"/>
      <c r="G52" s="28"/>
      <c r="H52" s="55"/>
      <c r="I52" s="28"/>
      <c r="J52" s="54"/>
      <c r="K52" s="28"/>
      <c r="L52" s="28"/>
      <c r="M52" s="28"/>
      <c r="N52" s="28"/>
      <c r="O52" s="28"/>
      <c r="P52" s="55"/>
      <c r="Q52" s="28"/>
      <c r="R52" s="25"/>
    </row>
    <row r="53" spans="2:18" ht="13.5">
      <c r="B53" s="24"/>
      <c r="C53" s="28"/>
      <c r="D53" s="54"/>
      <c r="E53" s="28"/>
      <c r="F53" s="28"/>
      <c r="G53" s="28"/>
      <c r="H53" s="55"/>
      <c r="I53" s="28"/>
      <c r="J53" s="54"/>
      <c r="K53" s="28"/>
      <c r="L53" s="28"/>
      <c r="M53" s="28"/>
      <c r="N53" s="28"/>
      <c r="O53" s="28"/>
      <c r="P53" s="55"/>
      <c r="Q53" s="28"/>
      <c r="R53" s="25"/>
    </row>
    <row r="54" spans="2:18" ht="13.5">
      <c r="B54" s="24"/>
      <c r="C54" s="28"/>
      <c r="D54" s="54"/>
      <c r="E54" s="28"/>
      <c r="F54" s="28"/>
      <c r="G54" s="28"/>
      <c r="H54" s="55"/>
      <c r="I54" s="28"/>
      <c r="J54" s="54"/>
      <c r="K54" s="28"/>
      <c r="L54" s="28"/>
      <c r="M54" s="28"/>
      <c r="N54" s="28"/>
      <c r="O54" s="28"/>
      <c r="P54" s="55"/>
      <c r="Q54" s="28"/>
      <c r="R54" s="25"/>
    </row>
    <row r="55" spans="2:18" ht="13.5">
      <c r="B55" s="24"/>
      <c r="C55" s="28"/>
      <c r="D55" s="54"/>
      <c r="E55" s="28"/>
      <c r="F55" s="28"/>
      <c r="G55" s="28"/>
      <c r="H55" s="55"/>
      <c r="I55" s="28"/>
      <c r="J55" s="54"/>
      <c r="K55" s="28"/>
      <c r="L55" s="28"/>
      <c r="M55" s="28"/>
      <c r="N55" s="28"/>
      <c r="O55" s="28"/>
      <c r="P55" s="55"/>
      <c r="Q55" s="28"/>
      <c r="R55" s="25"/>
    </row>
    <row r="56" spans="2:18" s="1" customFormat="1" ht="15">
      <c r="B56" s="36"/>
      <c r="C56" s="37"/>
      <c r="D56" s="56" t="s">
        <v>52</v>
      </c>
      <c r="E56" s="57"/>
      <c r="F56" s="57"/>
      <c r="G56" s="58" t="s">
        <v>53</v>
      </c>
      <c r="H56" s="59"/>
      <c r="I56" s="37"/>
      <c r="J56" s="56" t="s">
        <v>52</v>
      </c>
      <c r="K56" s="57"/>
      <c r="L56" s="57"/>
      <c r="M56" s="57"/>
      <c r="N56" s="58" t="s">
        <v>53</v>
      </c>
      <c r="O56" s="57"/>
      <c r="P56" s="59"/>
      <c r="Q56" s="37"/>
      <c r="R56" s="38"/>
    </row>
    <row r="57" spans="2:18" ht="13.5">
      <c r="B57" s="2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5"/>
    </row>
    <row r="58" spans="2:18" s="1" customFormat="1" ht="15">
      <c r="B58" s="36"/>
      <c r="C58" s="37"/>
      <c r="D58" s="51" t="s">
        <v>54</v>
      </c>
      <c r="E58" s="52"/>
      <c r="F58" s="52"/>
      <c r="G58" s="52"/>
      <c r="H58" s="53"/>
      <c r="I58" s="37"/>
      <c r="J58" s="51" t="s">
        <v>55</v>
      </c>
      <c r="K58" s="52"/>
      <c r="L58" s="52"/>
      <c r="M58" s="52"/>
      <c r="N58" s="52"/>
      <c r="O58" s="52"/>
      <c r="P58" s="53"/>
      <c r="Q58" s="37"/>
      <c r="R58" s="38"/>
    </row>
    <row r="59" spans="2:18" ht="13.5">
      <c r="B59" s="24"/>
      <c r="C59" s="28"/>
      <c r="D59" s="54"/>
      <c r="E59" s="28"/>
      <c r="F59" s="28"/>
      <c r="G59" s="28"/>
      <c r="H59" s="55"/>
      <c r="I59" s="28"/>
      <c r="J59" s="54"/>
      <c r="K59" s="28"/>
      <c r="L59" s="28"/>
      <c r="M59" s="28"/>
      <c r="N59" s="28"/>
      <c r="O59" s="28"/>
      <c r="P59" s="55"/>
      <c r="Q59" s="28"/>
      <c r="R59" s="25"/>
    </row>
    <row r="60" spans="2:18" ht="13.5">
      <c r="B60" s="24"/>
      <c r="C60" s="28"/>
      <c r="D60" s="54"/>
      <c r="E60" s="28"/>
      <c r="F60" s="28"/>
      <c r="G60" s="28"/>
      <c r="H60" s="55"/>
      <c r="I60" s="28"/>
      <c r="J60" s="54"/>
      <c r="K60" s="28"/>
      <c r="L60" s="28"/>
      <c r="M60" s="28"/>
      <c r="N60" s="28"/>
      <c r="O60" s="28"/>
      <c r="P60" s="55"/>
      <c r="Q60" s="28"/>
      <c r="R60" s="25"/>
    </row>
    <row r="61" spans="2:18" ht="13.5">
      <c r="B61" s="24"/>
      <c r="C61" s="28"/>
      <c r="D61" s="54"/>
      <c r="E61" s="28"/>
      <c r="F61" s="28"/>
      <c r="G61" s="28"/>
      <c r="H61" s="55"/>
      <c r="I61" s="28"/>
      <c r="J61" s="54"/>
      <c r="K61" s="28"/>
      <c r="L61" s="28"/>
      <c r="M61" s="28"/>
      <c r="N61" s="28"/>
      <c r="O61" s="28"/>
      <c r="P61" s="55"/>
      <c r="Q61" s="28"/>
      <c r="R61" s="25"/>
    </row>
    <row r="62" spans="2:18" ht="13.5">
      <c r="B62" s="24"/>
      <c r="C62" s="28"/>
      <c r="D62" s="54"/>
      <c r="E62" s="28"/>
      <c r="F62" s="28"/>
      <c r="G62" s="28"/>
      <c r="H62" s="55"/>
      <c r="I62" s="28"/>
      <c r="J62" s="54"/>
      <c r="K62" s="28"/>
      <c r="L62" s="28"/>
      <c r="M62" s="28"/>
      <c r="N62" s="28"/>
      <c r="O62" s="28"/>
      <c r="P62" s="55"/>
      <c r="Q62" s="28"/>
      <c r="R62" s="25"/>
    </row>
    <row r="63" spans="2:18" ht="13.5">
      <c r="B63" s="24"/>
      <c r="C63" s="28"/>
      <c r="D63" s="54"/>
      <c r="E63" s="28"/>
      <c r="F63" s="28"/>
      <c r="G63" s="28"/>
      <c r="H63" s="55"/>
      <c r="I63" s="28"/>
      <c r="J63" s="54"/>
      <c r="K63" s="28"/>
      <c r="L63" s="28"/>
      <c r="M63" s="28"/>
      <c r="N63" s="28"/>
      <c r="O63" s="28"/>
      <c r="P63" s="55"/>
      <c r="Q63" s="28"/>
      <c r="R63" s="25"/>
    </row>
    <row r="64" spans="2:18" ht="13.5">
      <c r="B64" s="24"/>
      <c r="C64" s="28"/>
      <c r="D64" s="54"/>
      <c r="E64" s="28"/>
      <c r="F64" s="28"/>
      <c r="G64" s="28"/>
      <c r="H64" s="55"/>
      <c r="I64" s="28"/>
      <c r="J64" s="54"/>
      <c r="K64" s="28"/>
      <c r="L64" s="28"/>
      <c r="M64" s="28"/>
      <c r="N64" s="28"/>
      <c r="O64" s="28"/>
      <c r="P64" s="55"/>
      <c r="Q64" s="28"/>
      <c r="R64" s="25"/>
    </row>
    <row r="65" spans="2:18" ht="13.5">
      <c r="B65" s="24"/>
      <c r="C65" s="28"/>
      <c r="D65" s="54"/>
      <c r="E65" s="28"/>
      <c r="F65" s="28"/>
      <c r="G65" s="28"/>
      <c r="H65" s="55"/>
      <c r="I65" s="28"/>
      <c r="J65" s="54"/>
      <c r="K65" s="28"/>
      <c r="L65" s="28"/>
      <c r="M65" s="28"/>
      <c r="N65" s="28"/>
      <c r="O65" s="28"/>
      <c r="P65" s="55"/>
      <c r="Q65" s="28"/>
      <c r="R65" s="25"/>
    </row>
    <row r="66" spans="2:18" ht="13.5">
      <c r="B66" s="24"/>
      <c r="C66" s="28"/>
      <c r="D66" s="54"/>
      <c r="E66" s="28"/>
      <c r="F66" s="28"/>
      <c r="G66" s="28"/>
      <c r="H66" s="55"/>
      <c r="I66" s="28"/>
      <c r="J66" s="54"/>
      <c r="K66" s="28"/>
      <c r="L66" s="28"/>
      <c r="M66" s="28"/>
      <c r="N66" s="28"/>
      <c r="O66" s="28"/>
      <c r="P66" s="55"/>
      <c r="Q66" s="28"/>
      <c r="R66" s="25"/>
    </row>
    <row r="67" spans="2:18" s="1" customFormat="1" ht="15">
      <c r="B67" s="36"/>
      <c r="C67" s="37"/>
      <c r="D67" s="56" t="s">
        <v>52</v>
      </c>
      <c r="E67" s="57"/>
      <c r="F67" s="57"/>
      <c r="G67" s="58" t="s">
        <v>53</v>
      </c>
      <c r="H67" s="59"/>
      <c r="I67" s="37"/>
      <c r="J67" s="56" t="s">
        <v>52</v>
      </c>
      <c r="K67" s="57"/>
      <c r="L67" s="57"/>
      <c r="M67" s="57"/>
      <c r="N67" s="58" t="s">
        <v>53</v>
      </c>
      <c r="O67" s="57"/>
      <c r="P67" s="59"/>
      <c r="Q67" s="37"/>
      <c r="R67" s="38"/>
    </row>
    <row r="68" spans="2:18" s="1" customFormat="1" ht="14.25" customHeight="1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2"/>
    </row>
    <row r="72" spans="2:18" s="1" customFormat="1" ht="6.75" customHeight="1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</row>
    <row r="73" spans="2:18" s="1" customFormat="1" ht="36.75" customHeight="1">
      <c r="B73" s="36"/>
      <c r="C73" s="208" t="s">
        <v>100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38"/>
    </row>
    <row r="74" spans="2:18" s="1" customFormat="1" ht="6.7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/>
    </row>
    <row r="75" spans="2:18" s="1" customFormat="1" ht="36.75" customHeight="1">
      <c r="B75" s="36"/>
      <c r="C75" s="70" t="s">
        <v>19</v>
      </c>
      <c r="D75" s="37"/>
      <c r="E75" s="37"/>
      <c r="F75" s="210" t="str">
        <f>F6</f>
        <v>REKONSTRUKCE PLYNOVÉ KOTELNY - VYŠŠÍ ODBORNÁ ŠKOLA A STŘEDNÍ PRŮMYSLOVÁ ŠKOLA  Kutná Hora</v>
      </c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37"/>
      <c r="R75" s="38"/>
    </row>
    <row r="76" spans="2:18" s="1" customFormat="1" ht="6.7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8"/>
    </row>
    <row r="77" spans="2:18" s="1" customFormat="1" ht="18" customHeight="1">
      <c r="B77" s="36"/>
      <c r="C77" s="32" t="s">
        <v>23</v>
      </c>
      <c r="D77" s="37"/>
      <c r="E77" s="37"/>
      <c r="F77" s="30" t="str">
        <f>F8</f>
        <v> </v>
      </c>
      <c r="G77" s="37"/>
      <c r="H77" s="37"/>
      <c r="I77" s="37"/>
      <c r="J77" s="37"/>
      <c r="K77" s="32" t="s">
        <v>25</v>
      </c>
      <c r="L77" s="37"/>
      <c r="M77" s="293">
        <f>IF(O8="","",O8)</f>
        <v>43262</v>
      </c>
      <c r="N77" s="293"/>
      <c r="O77" s="293"/>
      <c r="P77" s="293"/>
      <c r="Q77" s="37"/>
      <c r="R77" s="38"/>
    </row>
    <row r="78" spans="2:18" s="1" customFormat="1" ht="6.75" customHeight="1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8"/>
    </row>
    <row r="79" spans="2:18" s="1" customFormat="1" ht="15">
      <c r="B79" s="36"/>
      <c r="C79" s="32" t="s">
        <v>26</v>
      </c>
      <c r="D79" s="37"/>
      <c r="E79" s="37"/>
      <c r="F79" s="180" t="str">
        <f>E11</f>
        <v>VYŠŠÍ ODBORNÁ ŠKOLA A STŘEDNÍ PRŮMYSLOVÁ ŠKOLA</v>
      </c>
      <c r="G79" s="37"/>
      <c r="H79" s="37"/>
      <c r="I79" s="37"/>
      <c r="J79" s="37"/>
      <c r="K79" s="32" t="s">
        <v>31</v>
      </c>
      <c r="L79" s="37"/>
      <c r="M79" s="240" t="str">
        <f>E17</f>
        <v>ČKJ PROJEKT s.ro.</v>
      </c>
      <c r="N79" s="240"/>
      <c r="O79" s="240"/>
      <c r="P79" s="240"/>
      <c r="Q79" s="240"/>
      <c r="R79" s="38"/>
    </row>
    <row r="80" spans="2:18" s="1" customFormat="1" ht="14.25" customHeight="1">
      <c r="B80" s="36"/>
      <c r="C80" s="32" t="s">
        <v>29</v>
      </c>
      <c r="D80" s="37"/>
      <c r="E80" s="37"/>
      <c r="F80" s="30" t="str">
        <f>IF(E14="","",E14)</f>
        <v>Vyplň údaj</v>
      </c>
      <c r="G80" s="37"/>
      <c r="H80" s="37"/>
      <c r="I80" s="37"/>
      <c r="J80" s="37"/>
      <c r="K80" s="32" t="s">
        <v>34</v>
      </c>
      <c r="L80" s="37"/>
      <c r="M80" s="240" t="str">
        <f>E20</f>
        <v> </v>
      </c>
      <c r="N80" s="240"/>
      <c r="O80" s="240"/>
      <c r="P80" s="240"/>
      <c r="Q80" s="240"/>
      <c r="R80" s="38"/>
    </row>
    <row r="81" spans="2:18" s="1" customFormat="1" ht="9.7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18" s="1" customFormat="1" ht="29.25" customHeight="1">
      <c r="B82" s="36"/>
      <c r="C82" s="298" t="s">
        <v>101</v>
      </c>
      <c r="D82" s="299"/>
      <c r="E82" s="299"/>
      <c r="F82" s="299"/>
      <c r="G82" s="299"/>
      <c r="H82" s="47"/>
      <c r="I82" s="47"/>
      <c r="J82" s="47"/>
      <c r="K82" s="47"/>
      <c r="L82" s="47"/>
      <c r="M82" s="47"/>
      <c r="N82" s="298" t="s">
        <v>102</v>
      </c>
      <c r="O82" s="299"/>
      <c r="P82" s="299"/>
      <c r="Q82" s="299"/>
      <c r="R82" s="38"/>
    </row>
    <row r="83" spans="2:18" s="1" customFormat="1" ht="9.7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 ht="29.25" customHeight="1">
      <c r="B84" s="36"/>
      <c r="C84" s="114" t="s">
        <v>103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235">
        <f>N131</f>
        <v>0</v>
      </c>
      <c r="O84" s="296"/>
      <c r="P84" s="296"/>
      <c r="Q84" s="296"/>
      <c r="R84" s="38"/>
      <c r="AU84" s="20" t="s">
        <v>104</v>
      </c>
    </row>
    <row r="85" spans="2:18" s="6" customFormat="1" ht="24.75" customHeight="1">
      <c r="B85" s="115"/>
      <c r="C85" s="116"/>
      <c r="D85" s="117" t="s">
        <v>105</v>
      </c>
      <c r="E85" s="116"/>
      <c r="F85" s="116"/>
      <c r="G85" s="116"/>
      <c r="H85" s="116"/>
      <c r="I85" s="116"/>
      <c r="J85" s="116"/>
      <c r="K85" s="116"/>
      <c r="L85" s="116"/>
      <c r="M85" s="116"/>
      <c r="N85" s="272">
        <f>N132</f>
        <v>0</v>
      </c>
      <c r="O85" s="295"/>
      <c r="P85" s="295"/>
      <c r="Q85" s="295"/>
      <c r="R85" s="118"/>
    </row>
    <row r="86" spans="2:18" s="7" customFormat="1" ht="19.5" customHeight="1">
      <c r="B86" s="119"/>
      <c r="C86" s="120"/>
      <c r="D86" s="97" t="s">
        <v>106</v>
      </c>
      <c r="E86" s="120"/>
      <c r="F86" s="120"/>
      <c r="G86" s="120"/>
      <c r="H86" s="120"/>
      <c r="I86" s="120"/>
      <c r="J86" s="120"/>
      <c r="K86" s="120"/>
      <c r="L86" s="120"/>
      <c r="M86" s="120"/>
      <c r="N86" s="207">
        <f>N133</f>
        <v>0</v>
      </c>
      <c r="O86" s="294"/>
      <c r="P86" s="294"/>
      <c r="Q86" s="294"/>
      <c r="R86" s="121"/>
    </row>
    <row r="87" spans="2:18" s="7" customFormat="1" ht="19.5" customHeight="1">
      <c r="B87" s="119"/>
      <c r="C87" s="120"/>
      <c r="D87" s="97" t="s">
        <v>107</v>
      </c>
      <c r="E87" s="120"/>
      <c r="F87" s="120"/>
      <c r="G87" s="120"/>
      <c r="H87" s="120"/>
      <c r="I87" s="120"/>
      <c r="J87" s="120"/>
      <c r="K87" s="120"/>
      <c r="L87" s="120"/>
      <c r="M87" s="120"/>
      <c r="N87" s="207">
        <f>N151</f>
        <v>0</v>
      </c>
      <c r="O87" s="294"/>
      <c r="P87" s="294"/>
      <c r="Q87" s="294"/>
      <c r="R87" s="121"/>
    </row>
    <row r="88" spans="2:18" s="7" customFormat="1" ht="19.5" customHeight="1">
      <c r="B88" s="119"/>
      <c r="C88" s="120"/>
      <c r="D88" s="97" t="s">
        <v>108</v>
      </c>
      <c r="E88" s="120"/>
      <c r="F88" s="120"/>
      <c r="G88" s="120"/>
      <c r="H88" s="120"/>
      <c r="I88" s="120"/>
      <c r="J88" s="120"/>
      <c r="K88" s="120"/>
      <c r="L88" s="120"/>
      <c r="M88" s="120"/>
      <c r="N88" s="207">
        <f>N162</f>
        <v>0</v>
      </c>
      <c r="O88" s="294"/>
      <c r="P88" s="294"/>
      <c r="Q88" s="294"/>
      <c r="R88" s="121"/>
    </row>
    <row r="89" spans="2:18" s="7" customFormat="1" ht="19.5" customHeight="1">
      <c r="B89" s="119"/>
      <c r="C89" s="120"/>
      <c r="D89" s="97" t="s">
        <v>109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07">
        <f>N167</f>
        <v>0</v>
      </c>
      <c r="O89" s="294"/>
      <c r="P89" s="294"/>
      <c r="Q89" s="294"/>
      <c r="R89" s="121"/>
    </row>
    <row r="90" spans="2:18" s="7" customFormat="1" ht="19.5" customHeight="1">
      <c r="B90" s="119"/>
      <c r="C90" s="120"/>
      <c r="D90" s="97" t="s">
        <v>110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07">
        <f>N202</f>
        <v>0</v>
      </c>
      <c r="O90" s="294"/>
      <c r="P90" s="294"/>
      <c r="Q90" s="294"/>
      <c r="R90" s="121"/>
    </row>
    <row r="91" spans="2:18" s="7" customFormat="1" ht="14.25" customHeight="1">
      <c r="B91" s="119"/>
      <c r="C91" s="120"/>
      <c r="D91" s="97" t="s">
        <v>111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07">
        <f>N261</f>
        <v>0</v>
      </c>
      <c r="O91" s="294"/>
      <c r="P91" s="294"/>
      <c r="Q91" s="294"/>
      <c r="R91" s="121"/>
    </row>
    <row r="92" spans="2:18" s="6" customFormat="1" ht="24.75" customHeight="1">
      <c r="B92" s="115"/>
      <c r="C92" s="116"/>
      <c r="D92" s="117" t="s">
        <v>112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72">
        <f>N263</f>
        <v>0</v>
      </c>
      <c r="O92" s="295"/>
      <c r="P92" s="295"/>
      <c r="Q92" s="295"/>
      <c r="R92" s="118"/>
    </row>
    <row r="93" spans="2:18" s="7" customFormat="1" ht="19.5" customHeight="1">
      <c r="B93" s="119"/>
      <c r="C93" s="120"/>
      <c r="D93" s="97" t="s">
        <v>113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07">
        <f>N264</f>
        <v>0</v>
      </c>
      <c r="O93" s="294"/>
      <c r="P93" s="294"/>
      <c r="Q93" s="294"/>
      <c r="R93" s="121"/>
    </row>
    <row r="94" spans="2:18" s="7" customFormat="1" ht="19.5" customHeight="1">
      <c r="B94" s="119"/>
      <c r="C94" s="120"/>
      <c r="D94" s="97" t="s">
        <v>114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07">
        <f>N280</f>
        <v>0</v>
      </c>
      <c r="O94" s="294"/>
      <c r="P94" s="294"/>
      <c r="Q94" s="294"/>
      <c r="R94" s="121"/>
    </row>
    <row r="95" spans="2:18" s="7" customFormat="1" ht="19.5" customHeight="1">
      <c r="B95" s="119"/>
      <c r="C95" s="120"/>
      <c r="D95" s="97" t="s">
        <v>115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07">
        <f>N291</f>
        <v>0</v>
      </c>
      <c r="O95" s="294"/>
      <c r="P95" s="294"/>
      <c r="Q95" s="294"/>
      <c r="R95" s="121"/>
    </row>
    <row r="96" spans="2:18" s="7" customFormat="1" ht="19.5" customHeight="1">
      <c r="B96" s="119"/>
      <c r="C96" s="120"/>
      <c r="D96" s="97" t="s">
        <v>116</v>
      </c>
      <c r="E96" s="120"/>
      <c r="F96" s="120"/>
      <c r="G96" s="120"/>
      <c r="H96" s="120"/>
      <c r="I96" s="120"/>
      <c r="J96" s="120"/>
      <c r="K96" s="120"/>
      <c r="L96" s="120"/>
      <c r="M96" s="120"/>
      <c r="N96" s="207">
        <f>N293</f>
        <v>0</v>
      </c>
      <c r="O96" s="294"/>
      <c r="P96" s="294"/>
      <c r="Q96" s="294"/>
      <c r="R96" s="121"/>
    </row>
    <row r="97" spans="2:18" s="7" customFormat="1" ht="19.5" customHeight="1">
      <c r="B97" s="119"/>
      <c r="C97" s="120"/>
      <c r="D97" s="97" t="s">
        <v>117</v>
      </c>
      <c r="E97" s="120"/>
      <c r="F97" s="120"/>
      <c r="G97" s="120"/>
      <c r="H97" s="120"/>
      <c r="I97" s="120"/>
      <c r="J97" s="120"/>
      <c r="K97" s="120"/>
      <c r="L97" s="120"/>
      <c r="M97" s="120"/>
      <c r="N97" s="207">
        <f>N295</f>
        <v>0</v>
      </c>
      <c r="O97" s="294"/>
      <c r="P97" s="294"/>
      <c r="Q97" s="294"/>
      <c r="R97" s="121"/>
    </row>
    <row r="98" spans="2:18" s="7" customFormat="1" ht="19.5" customHeight="1">
      <c r="B98" s="119"/>
      <c r="C98" s="120"/>
      <c r="D98" s="97" t="s">
        <v>118</v>
      </c>
      <c r="E98" s="120"/>
      <c r="F98" s="120"/>
      <c r="G98" s="120"/>
      <c r="H98" s="120"/>
      <c r="I98" s="120"/>
      <c r="J98" s="120"/>
      <c r="K98" s="120"/>
      <c r="L98" s="120"/>
      <c r="M98" s="120"/>
      <c r="N98" s="207">
        <f>N300</f>
        <v>0</v>
      </c>
      <c r="O98" s="294"/>
      <c r="P98" s="294"/>
      <c r="Q98" s="294"/>
      <c r="R98" s="121"/>
    </row>
    <row r="99" spans="2:18" s="7" customFormat="1" ht="19.5" customHeight="1">
      <c r="B99" s="119"/>
      <c r="C99" s="120"/>
      <c r="D99" s="97" t="s">
        <v>119</v>
      </c>
      <c r="E99" s="120"/>
      <c r="F99" s="120"/>
      <c r="G99" s="120"/>
      <c r="H99" s="120"/>
      <c r="I99" s="120"/>
      <c r="J99" s="120"/>
      <c r="K99" s="120"/>
      <c r="L99" s="120"/>
      <c r="M99" s="120"/>
      <c r="N99" s="207">
        <f>N306</f>
        <v>0</v>
      </c>
      <c r="O99" s="294"/>
      <c r="P99" s="294"/>
      <c r="Q99" s="294"/>
      <c r="R99" s="121"/>
    </row>
    <row r="100" spans="2:18" s="7" customFormat="1" ht="19.5" customHeight="1">
      <c r="B100" s="119"/>
      <c r="C100" s="120"/>
      <c r="D100" s="97" t="s">
        <v>120</v>
      </c>
      <c r="E100" s="120"/>
      <c r="F100" s="120"/>
      <c r="G100" s="120"/>
      <c r="H100" s="120"/>
      <c r="I100" s="120"/>
      <c r="J100" s="120"/>
      <c r="K100" s="120"/>
      <c r="L100" s="120"/>
      <c r="M100" s="120"/>
      <c r="N100" s="207">
        <f>N340</f>
        <v>0</v>
      </c>
      <c r="O100" s="294"/>
      <c r="P100" s="294"/>
      <c r="Q100" s="294"/>
      <c r="R100" s="121"/>
    </row>
    <row r="101" spans="2:18" s="6" customFormat="1" ht="24.75" customHeight="1">
      <c r="B101" s="115"/>
      <c r="C101" s="116"/>
      <c r="D101" s="117" t="s">
        <v>121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72">
        <f>N355</f>
        <v>0</v>
      </c>
      <c r="O101" s="295"/>
      <c r="P101" s="295"/>
      <c r="Q101" s="295"/>
      <c r="R101" s="118"/>
    </row>
    <row r="102" spans="2:18" s="7" customFormat="1" ht="19.5" customHeight="1">
      <c r="B102" s="119"/>
      <c r="C102" s="120"/>
      <c r="D102" s="97" t="s">
        <v>122</v>
      </c>
      <c r="E102" s="120"/>
      <c r="F102" s="120"/>
      <c r="G102" s="120"/>
      <c r="H102" s="120"/>
      <c r="I102" s="120"/>
      <c r="J102" s="120"/>
      <c r="K102" s="120"/>
      <c r="L102" s="120"/>
      <c r="M102" s="120"/>
      <c r="N102" s="207">
        <f>N356</f>
        <v>0</v>
      </c>
      <c r="O102" s="294"/>
      <c r="P102" s="294"/>
      <c r="Q102" s="294"/>
      <c r="R102" s="121"/>
    </row>
    <row r="103" spans="2:18" s="6" customFormat="1" ht="24.75" customHeight="1">
      <c r="B103" s="115"/>
      <c r="C103" s="116"/>
      <c r="D103" s="117" t="s">
        <v>123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272">
        <f>N358</f>
        <v>0</v>
      </c>
      <c r="O103" s="295"/>
      <c r="P103" s="295"/>
      <c r="Q103" s="295"/>
      <c r="R103" s="118"/>
    </row>
    <row r="104" spans="2:18" s="7" customFormat="1" ht="19.5" customHeight="1">
      <c r="B104" s="119"/>
      <c r="C104" s="120"/>
      <c r="D104" s="97" t="s">
        <v>124</v>
      </c>
      <c r="E104" s="120"/>
      <c r="F104" s="120"/>
      <c r="G104" s="120"/>
      <c r="H104" s="120"/>
      <c r="I104" s="120"/>
      <c r="J104" s="120"/>
      <c r="K104" s="120"/>
      <c r="L104" s="120"/>
      <c r="M104" s="120"/>
      <c r="N104" s="207">
        <f>N359</f>
        <v>0</v>
      </c>
      <c r="O104" s="294"/>
      <c r="P104" s="294"/>
      <c r="Q104" s="294"/>
      <c r="R104" s="121"/>
    </row>
    <row r="105" spans="2:18" s="6" customFormat="1" ht="21.75" customHeight="1">
      <c r="B105" s="115"/>
      <c r="C105" s="116"/>
      <c r="D105" s="117" t="s">
        <v>125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71">
        <f>N362</f>
        <v>0</v>
      </c>
      <c r="O105" s="295"/>
      <c r="P105" s="295"/>
      <c r="Q105" s="295"/>
      <c r="R105" s="118"/>
    </row>
    <row r="106" spans="2:18" s="1" customFormat="1" ht="21.75" customHeight="1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8"/>
    </row>
    <row r="107" spans="2:21" s="1" customFormat="1" ht="29.25" customHeight="1">
      <c r="B107" s="36"/>
      <c r="C107" s="114" t="s">
        <v>126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296">
        <f>ROUND(N108+N109+N110+N111+N112+N113,2)</f>
        <v>0</v>
      </c>
      <c r="O107" s="297"/>
      <c r="P107" s="297"/>
      <c r="Q107" s="297"/>
      <c r="R107" s="38"/>
      <c r="T107" s="122"/>
      <c r="U107" s="123" t="s">
        <v>40</v>
      </c>
    </row>
    <row r="108" spans="2:65" s="1" customFormat="1" ht="18" customHeight="1">
      <c r="B108" s="124"/>
      <c r="C108" s="125"/>
      <c r="D108" s="225" t="s">
        <v>127</v>
      </c>
      <c r="E108" s="289"/>
      <c r="F108" s="289"/>
      <c r="G108" s="289"/>
      <c r="H108" s="289"/>
      <c r="I108" s="125"/>
      <c r="J108" s="125"/>
      <c r="K108" s="125"/>
      <c r="L108" s="125"/>
      <c r="M108" s="125"/>
      <c r="N108" s="290">
        <f>ROUND(N84*T108,2)</f>
        <v>0</v>
      </c>
      <c r="O108" s="291"/>
      <c r="P108" s="291"/>
      <c r="Q108" s="291"/>
      <c r="R108" s="127"/>
      <c r="S108" s="125"/>
      <c r="T108" s="128"/>
      <c r="U108" s="129" t="s">
        <v>41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1" t="s">
        <v>128</v>
      </c>
      <c r="AZ108" s="130"/>
      <c r="BA108" s="130"/>
      <c r="BB108" s="130"/>
      <c r="BC108" s="130"/>
      <c r="BD108" s="130"/>
      <c r="BE108" s="132">
        <f aca="true" t="shared" si="0" ref="BE108:BE113">IF(U108="základní",N108,0)</f>
        <v>0</v>
      </c>
      <c r="BF108" s="132">
        <f aca="true" t="shared" si="1" ref="BF108:BF113">IF(U108="snížená",N108,0)</f>
        <v>0</v>
      </c>
      <c r="BG108" s="132">
        <f aca="true" t="shared" si="2" ref="BG108:BG113">IF(U108="zákl. přenesená",N108,0)</f>
        <v>0</v>
      </c>
      <c r="BH108" s="132">
        <f aca="true" t="shared" si="3" ref="BH108:BH113">IF(U108="sníž. přenesená",N108,0)</f>
        <v>0</v>
      </c>
      <c r="BI108" s="132">
        <f aca="true" t="shared" si="4" ref="BI108:BI113">IF(U108="nulová",N108,0)</f>
        <v>0</v>
      </c>
      <c r="BJ108" s="131" t="s">
        <v>81</v>
      </c>
      <c r="BK108" s="130"/>
      <c r="BL108" s="130"/>
      <c r="BM108" s="130"/>
    </row>
    <row r="109" spans="2:65" s="1" customFormat="1" ht="18" customHeight="1">
      <c r="B109" s="124"/>
      <c r="C109" s="125"/>
      <c r="D109" s="225" t="s">
        <v>129</v>
      </c>
      <c r="E109" s="289"/>
      <c r="F109" s="289"/>
      <c r="G109" s="289"/>
      <c r="H109" s="289"/>
      <c r="I109" s="125"/>
      <c r="J109" s="125"/>
      <c r="K109" s="125"/>
      <c r="L109" s="125"/>
      <c r="M109" s="125"/>
      <c r="N109" s="290">
        <f>ROUND(N84*T109,2)</f>
        <v>0</v>
      </c>
      <c r="O109" s="291"/>
      <c r="P109" s="291"/>
      <c r="Q109" s="291"/>
      <c r="R109" s="127"/>
      <c r="S109" s="125"/>
      <c r="T109" s="128"/>
      <c r="U109" s="129" t="s">
        <v>41</v>
      </c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1" t="s">
        <v>128</v>
      </c>
      <c r="AZ109" s="130"/>
      <c r="BA109" s="130"/>
      <c r="BB109" s="130"/>
      <c r="BC109" s="130"/>
      <c r="BD109" s="130"/>
      <c r="BE109" s="132">
        <f t="shared" si="0"/>
        <v>0</v>
      </c>
      <c r="BF109" s="132">
        <f t="shared" si="1"/>
        <v>0</v>
      </c>
      <c r="BG109" s="132">
        <f t="shared" si="2"/>
        <v>0</v>
      </c>
      <c r="BH109" s="132">
        <f t="shared" si="3"/>
        <v>0</v>
      </c>
      <c r="BI109" s="132">
        <f t="shared" si="4"/>
        <v>0</v>
      </c>
      <c r="BJ109" s="131" t="s">
        <v>81</v>
      </c>
      <c r="BK109" s="130"/>
      <c r="BL109" s="130"/>
      <c r="BM109" s="130"/>
    </row>
    <row r="110" spans="2:65" s="1" customFormat="1" ht="18" customHeight="1">
      <c r="B110" s="124"/>
      <c r="C110" s="125"/>
      <c r="D110" s="225" t="s">
        <v>130</v>
      </c>
      <c r="E110" s="289"/>
      <c r="F110" s="289"/>
      <c r="G110" s="289"/>
      <c r="H110" s="289"/>
      <c r="I110" s="125"/>
      <c r="J110" s="125"/>
      <c r="K110" s="125"/>
      <c r="L110" s="125"/>
      <c r="M110" s="125"/>
      <c r="N110" s="290">
        <f>ROUND(N84*T110,2)</f>
        <v>0</v>
      </c>
      <c r="O110" s="291"/>
      <c r="P110" s="291"/>
      <c r="Q110" s="291"/>
      <c r="R110" s="127"/>
      <c r="S110" s="125"/>
      <c r="T110" s="128"/>
      <c r="U110" s="129" t="s">
        <v>41</v>
      </c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1" t="s">
        <v>128</v>
      </c>
      <c r="AZ110" s="130"/>
      <c r="BA110" s="130"/>
      <c r="BB110" s="130"/>
      <c r="BC110" s="130"/>
      <c r="BD110" s="130"/>
      <c r="BE110" s="132">
        <f t="shared" si="0"/>
        <v>0</v>
      </c>
      <c r="BF110" s="132">
        <f t="shared" si="1"/>
        <v>0</v>
      </c>
      <c r="BG110" s="132">
        <f t="shared" si="2"/>
        <v>0</v>
      </c>
      <c r="BH110" s="132">
        <f t="shared" si="3"/>
        <v>0</v>
      </c>
      <c r="BI110" s="132">
        <f t="shared" si="4"/>
        <v>0</v>
      </c>
      <c r="BJ110" s="131" t="s">
        <v>81</v>
      </c>
      <c r="BK110" s="130"/>
      <c r="BL110" s="130"/>
      <c r="BM110" s="130"/>
    </row>
    <row r="111" spans="2:65" s="1" customFormat="1" ht="18" customHeight="1">
      <c r="B111" s="124"/>
      <c r="C111" s="125"/>
      <c r="D111" s="225" t="s">
        <v>131</v>
      </c>
      <c r="E111" s="289"/>
      <c r="F111" s="289"/>
      <c r="G111" s="289"/>
      <c r="H111" s="289"/>
      <c r="I111" s="125"/>
      <c r="J111" s="125"/>
      <c r="K111" s="125"/>
      <c r="L111" s="125"/>
      <c r="M111" s="125"/>
      <c r="N111" s="290">
        <f>ROUND(N84*T111,2)</f>
        <v>0</v>
      </c>
      <c r="O111" s="291"/>
      <c r="P111" s="291"/>
      <c r="Q111" s="291"/>
      <c r="R111" s="127"/>
      <c r="S111" s="125"/>
      <c r="T111" s="128"/>
      <c r="U111" s="129" t="s">
        <v>41</v>
      </c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1" t="s">
        <v>128</v>
      </c>
      <c r="AZ111" s="130"/>
      <c r="BA111" s="130"/>
      <c r="BB111" s="130"/>
      <c r="BC111" s="130"/>
      <c r="BD111" s="130"/>
      <c r="BE111" s="132">
        <f t="shared" si="0"/>
        <v>0</v>
      </c>
      <c r="BF111" s="132">
        <f t="shared" si="1"/>
        <v>0</v>
      </c>
      <c r="BG111" s="132">
        <f t="shared" si="2"/>
        <v>0</v>
      </c>
      <c r="BH111" s="132">
        <f t="shared" si="3"/>
        <v>0</v>
      </c>
      <c r="BI111" s="132">
        <f t="shared" si="4"/>
        <v>0</v>
      </c>
      <c r="BJ111" s="131" t="s">
        <v>81</v>
      </c>
      <c r="BK111" s="130"/>
      <c r="BL111" s="130"/>
      <c r="BM111" s="130"/>
    </row>
    <row r="112" spans="2:65" s="1" customFormat="1" ht="18" customHeight="1">
      <c r="B112" s="124"/>
      <c r="C112" s="125"/>
      <c r="D112" s="225" t="s">
        <v>132</v>
      </c>
      <c r="E112" s="289"/>
      <c r="F112" s="289"/>
      <c r="G112" s="289"/>
      <c r="H112" s="289"/>
      <c r="I112" s="125"/>
      <c r="J112" s="125"/>
      <c r="K112" s="125"/>
      <c r="L112" s="125"/>
      <c r="M112" s="125"/>
      <c r="N112" s="290">
        <f>ROUND(N84*T112,2)</f>
        <v>0</v>
      </c>
      <c r="O112" s="291"/>
      <c r="P112" s="291"/>
      <c r="Q112" s="291"/>
      <c r="R112" s="127"/>
      <c r="S112" s="125"/>
      <c r="T112" s="128"/>
      <c r="U112" s="129" t="s">
        <v>41</v>
      </c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1" t="s">
        <v>128</v>
      </c>
      <c r="AZ112" s="130"/>
      <c r="BA112" s="130"/>
      <c r="BB112" s="130"/>
      <c r="BC112" s="130"/>
      <c r="BD112" s="130"/>
      <c r="BE112" s="132">
        <f t="shared" si="0"/>
        <v>0</v>
      </c>
      <c r="BF112" s="132">
        <f t="shared" si="1"/>
        <v>0</v>
      </c>
      <c r="BG112" s="132">
        <f t="shared" si="2"/>
        <v>0</v>
      </c>
      <c r="BH112" s="132">
        <f t="shared" si="3"/>
        <v>0</v>
      </c>
      <c r="BI112" s="132">
        <f t="shared" si="4"/>
        <v>0</v>
      </c>
      <c r="BJ112" s="131" t="s">
        <v>81</v>
      </c>
      <c r="BK112" s="130"/>
      <c r="BL112" s="130"/>
      <c r="BM112" s="130"/>
    </row>
    <row r="113" spans="2:65" s="1" customFormat="1" ht="18" customHeight="1">
      <c r="B113" s="124"/>
      <c r="C113" s="125"/>
      <c r="D113" s="126" t="s">
        <v>133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90">
        <f>ROUND(N84*T113,2)</f>
        <v>0</v>
      </c>
      <c r="O113" s="291"/>
      <c r="P113" s="291"/>
      <c r="Q113" s="291"/>
      <c r="R113" s="127"/>
      <c r="S113" s="125"/>
      <c r="T113" s="133"/>
      <c r="U113" s="134" t="s">
        <v>41</v>
      </c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1" t="s">
        <v>134</v>
      </c>
      <c r="AZ113" s="130"/>
      <c r="BA113" s="130"/>
      <c r="BB113" s="130"/>
      <c r="BC113" s="130"/>
      <c r="BD113" s="130"/>
      <c r="BE113" s="132">
        <f t="shared" si="0"/>
        <v>0</v>
      </c>
      <c r="BF113" s="132">
        <f t="shared" si="1"/>
        <v>0</v>
      </c>
      <c r="BG113" s="132">
        <f t="shared" si="2"/>
        <v>0</v>
      </c>
      <c r="BH113" s="132">
        <f t="shared" si="3"/>
        <v>0</v>
      </c>
      <c r="BI113" s="132">
        <f t="shared" si="4"/>
        <v>0</v>
      </c>
      <c r="BJ113" s="131" t="s">
        <v>81</v>
      </c>
      <c r="BK113" s="130"/>
      <c r="BL113" s="130"/>
      <c r="BM113" s="130"/>
    </row>
    <row r="114" spans="2:18" s="1" customFormat="1" ht="13.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29.25" customHeight="1">
      <c r="B115" s="36"/>
      <c r="C115" s="108" t="s">
        <v>91</v>
      </c>
      <c r="D115" s="47"/>
      <c r="E115" s="47"/>
      <c r="F115" s="47"/>
      <c r="G115" s="47"/>
      <c r="H115" s="47"/>
      <c r="I115" s="47"/>
      <c r="J115" s="47"/>
      <c r="K115" s="47"/>
      <c r="L115" s="224">
        <f>ROUND(SUM(N84+N107),2)</f>
        <v>0</v>
      </c>
      <c r="M115" s="224"/>
      <c r="N115" s="224"/>
      <c r="O115" s="224"/>
      <c r="P115" s="224"/>
      <c r="Q115" s="224"/>
      <c r="R115" s="38"/>
    </row>
    <row r="116" spans="2:18" s="1" customFormat="1" ht="6.75" customHeight="1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2"/>
    </row>
    <row r="120" spans="2:18" s="1" customFormat="1" ht="6.75" customHeight="1">
      <c r="B120" s="63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5"/>
    </row>
    <row r="121" spans="2:18" s="1" customFormat="1" ht="36.75" customHeight="1">
      <c r="B121" s="36"/>
      <c r="C121" s="208" t="s">
        <v>135</v>
      </c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38"/>
    </row>
    <row r="122" spans="2:18" s="1" customFormat="1" ht="6.75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8"/>
    </row>
    <row r="123" spans="2:18" s="1" customFormat="1" ht="36.75" customHeight="1">
      <c r="B123" s="36"/>
      <c r="C123" s="70" t="s">
        <v>19</v>
      </c>
      <c r="D123" s="37"/>
      <c r="E123" s="37"/>
      <c r="F123" s="210" t="str">
        <f>F6</f>
        <v>REKONSTRUKCE PLYNOVÉ KOTELNY - VYŠŠÍ ODBORNÁ ŠKOLA A STŘEDNÍ PRŮMYSLOVÁ ŠKOLA  Kutná Hora</v>
      </c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37"/>
      <c r="R123" s="38"/>
    </row>
    <row r="124" spans="2:18" s="1" customFormat="1" ht="6.75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</row>
    <row r="125" spans="2:18" s="1" customFormat="1" ht="18" customHeight="1">
      <c r="B125" s="36"/>
      <c r="C125" s="32" t="s">
        <v>23</v>
      </c>
      <c r="D125" s="37"/>
      <c r="E125" s="37"/>
      <c r="F125" s="30" t="str">
        <f>F8</f>
        <v> </v>
      </c>
      <c r="G125" s="37"/>
      <c r="H125" s="37"/>
      <c r="I125" s="37"/>
      <c r="J125" s="37"/>
      <c r="K125" s="32" t="s">
        <v>25</v>
      </c>
      <c r="L125" s="37"/>
      <c r="M125" s="293">
        <f>IF(O8="","",O8)</f>
        <v>43262</v>
      </c>
      <c r="N125" s="293"/>
      <c r="O125" s="293"/>
      <c r="P125" s="293"/>
      <c r="Q125" s="37"/>
      <c r="R125" s="38"/>
    </row>
    <row r="126" spans="2:18" s="1" customFormat="1" ht="6.75" customHeight="1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</row>
    <row r="127" spans="2:18" s="1" customFormat="1" ht="15">
      <c r="B127" s="36"/>
      <c r="C127" s="32" t="s">
        <v>26</v>
      </c>
      <c r="D127" s="37"/>
      <c r="E127" s="37"/>
      <c r="F127" s="180" t="str">
        <f>E11</f>
        <v>VYŠŠÍ ODBORNÁ ŠKOLA A STŘEDNÍ PRŮMYSLOVÁ ŠKOLA</v>
      </c>
      <c r="G127" s="37"/>
      <c r="H127" s="37"/>
      <c r="I127" s="37"/>
      <c r="J127" s="37"/>
      <c r="K127" s="32" t="s">
        <v>31</v>
      </c>
      <c r="L127" s="37"/>
      <c r="M127" s="240" t="str">
        <f>E17</f>
        <v>ČKJ PROJEKT s.ro.</v>
      </c>
      <c r="N127" s="240"/>
      <c r="O127" s="240"/>
      <c r="P127" s="240"/>
      <c r="Q127" s="240"/>
      <c r="R127" s="38"/>
    </row>
    <row r="128" spans="2:18" s="1" customFormat="1" ht="14.25" customHeight="1">
      <c r="B128" s="36"/>
      <c r="C128" s="32" t="s">
        <v>29</v>
      </c>
      <c r="D128" s="37"/>
      <c r="E128" s="37"/>
      <c r="F128" s="30" t="str">
        <f>IF(E14="","",E14)</f>
        <v>Vyplň údaj</v>
      </c>
      <c r="G128" s="37"/>
      <c r="H128" s="37"/>
      <c r="I128" s="37"/>
      <c r="J128" s="37"/>
      <c r="K128" s="32" t="s">
        <v>34</v>
      </c>
      <c r="L128" s="37"/>
      <c r="M128" s="240" t="str">
        <f>E20</f>
        <v> </v>
      </c>
      <c r="N128" s="240"/>
      <c r="O128" s="240"/>
      <c r="P128" s="240"/>
      <c r="Q128" s="240"/>
      <c r="R128" s="38"/>
    </row>
    <row r="129" spans="2:18" s="1" customFormat="1" ht="9.75" customHeight="1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2:27" s="8" customFormat="1" ht="29.25" customHeight="1">
      <c r="B130" s="135"/>
      <c r="C130" s="136" t="s">
        <v>136</v>
      </c>
      <c r="D130" s="137" t="s">
        <v>137</v>
      </c>
      <c r="E130" s="137" t="s">
        <v>58</v>
      </c>
      <c r="F130" s="283" t="s">
        <v>138</v>
      </c>
      <c r="G130" s="283"/>
      <c r="H130" s="283"/>
      <c r="I130" s="283"/>
      <c r="J130" s="137" t="s">
        <v>139</v>
      </c>
      <c r="K130" s="137" t="s">
        <v>140</v>
      </c>
      <c r="L130" s="284" t="s">
        <v>141</v>
      </c>
      <c r="M130" s="284"/>
      <c r="N130" s="283" t="s">
        <v>102</v>
      </c>
      <c r="O130" s="283"/>
      <c r="P130" s="283"/>
      <c r="Q130" s="285"/>
      <c r="R130" s="138"/>
      <c r="T130" s="76" t="s">
        <v>142</v>
      </c>
      <c r="U130" s="77" t="s">
        <v>40</v>
      </c>
      <c r="V130" s="77" t="s">
        <v>143</v>
      </c>
      <c r="W130" s="77" t="s">
        <v>144</v>
      </c>
      <c r="X130" s="77" t="s">
        <v>145</v>
      </c>
      <c r="Y130" s="77" t="s">
        <v>146</v>
      </c>
      <c r="Z130" s="77" t="s">
        <v>147</v>
      </c>
      <c r="AA130" s="78" t="s">
        <v>148</v>
      </c>
    </row>
    <row r="131" spans="2:63" s="1" customFormat="1" ht="29.25" customHeight="1">
      <c r="B131" s="36"/>
      <c r="C131" s="80" t="s">
        <v>99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286">
        <f>BK131</f>
        <v>0</v>
      </c>
      <c r="O131" s="287"/>
      <c r="P131" s="287"/>
      <c r="Q131" s="287"/>
      <c r="R131" s="38"/>
      <c r="T131" s="79"/>
      <c r="U131" s="52"/>
      <c r="V131" s="52"/>
      <c r="W131" s="139">
        <f>W132+W263+W355+W358+W362</f>
        <v>0</v>
      </c>
      <c r="X131" s="52"/>
      <c r="Y131" s="139">
        <f>Y132+Y263+Y355+Y358+Y362</f>
        <v>95.20845508</v>
      </c>
      <c r="Z131" s="52"/>
      <c r="AA131" s="140">
        <f>AA132+AA263+AA355+AA358+AA362</f>
        <v>26.010515350000002</v>
      </c>
      <c r="AT131" s="20" t="s">
        <v>75</v>
      </c>
      <c r="AU131" s="20" t="s">
        <v>104</v>
      </c>
      <c r="BK131" s="141">
        <f>BK132+BK263+BK355+BK358+BK362</f>
        <v>0</v>
      </c>
    </row>
    <row r="132" spans="2:63" s="9" customFormat="1" ht="36.75" customHeight="1">
      <c r="B132" s="142"/>
      <c r="C132" s="143"/>
      <c r="D132" s="144" t="s">
        <v>105</v>
      </c>
      <c r="E132" s="144"/>
      <c r="F132" s="144"/>
      <c r="G132" s="144"/>
      <c r="H132" s="144"/>
      <c r="I132" s="144"/>
      <c r="J132" s="144"/>
      <c r="K132" s="144"/>
      <c r="L132" s="144"/>
      <c r="M132" s="144"/>
      <c r="N132" s="271">
        <f>BK132</f>
        <v>0</v>
      </c>
      <c r="O132" s="272"/>
      <c r="P132" s="272"/>
      <c r="Q132" s="272"/>
      <c r="R132" s="145"/>
      <c r="T132" s="146"/>
      <c r="U132" s="143"/>
      <c r="V132" s="143"/>
      <c r="W132" s="147">
        <f>W133+W151+W162+W167+W202</f>
        <v>0</v>
      </c>
      <c r="X132" s="143"/>
      <c r="Y132" s="147">
        <f>Y133+Y151+Y162+Y167+Y202</f>
        <v>94.02222477999999</v>
      </c>
      <c r="Z132" s="143"/>
      <c r="AA132" s="148">
        <f>AA133+AA151+AA162+AA167+AA202</f>
        <v>25.891002000000004</v>
      </c>
      <c r="AR132" s="149" t="s">
        <v>81</v>
      </c>
      <c r="AT132" s="150" t="s">
        <v>75</v>
      </c>
      <c r="AU132" s="150" t="s">
        <v>76</v>
      </c>
      <c r="AY132" s="149" t="s">
        <v>149</v>
      </c>
      <c r="BK132" s="151">
        <f>BK133+BK151+BK162+BK167+BK202</f>
        <v>0</v>
      </c>
    </row>
    <row r="133" spans="2:63" s="9" customFormat="1" ht="19.5" customHeight="1">
      <c r="B133" s="142"/>
      <c r="C133" s="143"/>
      <c r="D133" s="152" t="s">
        <v>106</v>
      </c>
      <c r="E133" s="152"/>
      <c r="F133" s="152"/>
      <c r="G133" s="152"/>
      <c r="H133" s="152"/>
      <c r="I133" s="152"/>
      <c r="J133" s="152"/>
      <c r="K133" s="152"/>
      <c r="L133" s="152"/>
      <c r="M133" s="152"/>
      <c r="N133" s="249">
        <f>BK133</f>
        <v>0</v>
      </c>
      <c r="O133" s="250"/>
      <c r="P133" s="250"/>
      <c r="Q133" s="250"/>
      <c r="R133" s="145"/>
      <c r="T133" s="146"/>
      <c r="U133" s="143"/>
      <c r="V133" s="143"/>
      <c r="W133" s="147">
        <f>SUM(W134:W150)</f>
        <v>0</v>
      </c>
      <c r="X133" s="143"/>
      <c r="Y133" s="147">
        <f>SUM(Y134:Y150)</f>
        <v>34.704</v>
      </c>
      <c r="Z133" s="143"/>
      <c r="AA133" s="148">
        <f>SUM(AA134:AA150)</f>
        <v>0</v>
      </c>
      <c r="AR133" s="149" t="s">
        <v>81</v>
      </c>
      <c r="AT133" s="150" t="s">
        <v>75</v>
      </c>
      <c r="AU133" s="150" t="s">
        <v>81</v>
      </c>
      <c r="AY133" s="149" t="s">
        <v>149</v>
      </c>
      <c r="BK133" s="151">
        <f>SUM(BK134:BK150)</f>
        <v>0</v>
      </c>
    </row>
    <row r="134" spans="2:65" s="1" customFormat="1" ht="51" customHeight="1">
      <c r="B134" s="124"/>
      <c r="C134" s="182">
        <v>1</v>
      </c>
      <c r="D134" s="182" t="s">
        <v>150</v>
      </c>
      <c r="E134" s="183" t="s">
        <v>151</v>
      </c>
      <c r="F134" s="270" t="s">
        <v>152</v>
      </c>
      <c r="G134" s="270"/>
      <c r="H134" s="270"/>
      <c r="I134" s="270"/>
      <c r="J134" s="184" t="s">
        <v>153</v>
      </c>
      <c r="K134" s="185">
        <v>11.725</v>
      </c>
      <c r="L134" s="255"/>
      <c r="M134" s="255"/>
      <c r="N134" s="261">
        <f>ROUND(L134*K134,2)</f>
        <v>0</v>
      </c>
      <c r="O134" s="261"/>
      <c r="P134" s="261"/>
      <c r="Q134" s="261"/>
      <c r="R134" s="127"/>
      <c r="T134" s="153" t="s">
        <v>5</v>
      </c>
      <c r="U134" s="45" t="s">
        <v>41</v>
      </c>
      <c r="V134" s="37"/>
      <c r="W134" s="154">
        <f>V134*K134</f>
        <v>0</v>
      </c>
      <c r="X134" s="154">
        <v>0</v>
      </c>
      <c r="Y134" s="154">
        <f>X134*K134</f>
        <v>0</v>
      </c>
      <c r="Z134" s="154">
        <v>0</v>
      </c>
      <c r="AA134" s="155">
        <f>Z134*K134</f>
        <v>0</v>
      </c>
      <c r="AR134" s="20" t="s">
        <v>154</v>
      </c>
      <c r="AT134" s="20" t="s">
        <v>150</v>
      </c>
      <c r="AU134" s="20" t="s">
        <v>97</v>
      </c>
      <c r="AY134" s="20" t="s">
        <v>149</v>
      </c>
      <c r="BE134" s="101">
        <f>IF(U134="základní",N134,0)</f>
        <v>0</v>
      </c>
      <c r="BF134" s="101">
        <f>IF(U134="snížená",N134,0)</f>
        <v>0</v>
      </c>
      <c r="BG134" s="101">
        <f>IF(U134="zákl. přenesená",N134,0)</f>
        <v>0</v>
      </c>
      <c r="BH134" s="101">
        <f>IF(U134="sníž. přenesená",N134,0)</f>
        <v>0</v>
      </c>
      <c r="BI134" s="101">
        <f>IF(U134="nulová",N134,0)</f>
        <v>0</v>
      </c>
      <c r="BJ134" s="20" t="s">
        <v>81</v>
      </c>
      <c r="BK134" s="101">
        <f>ROUND(L134*K134,2)</f>
        <v>0</v>
      </c>
      <c r="BL134" s="20" t="s">
        <v>154</v>
      </c>
      <c r="BM134" s="20" t="s">
        <v>155</v>
      </c>
    </row>
    <row r="135" spans="2:51" s="10" customFormat="1" ht="20.25" customHeight="1">
      <c r="B135" s="156"/>
      <c r="C135" s="186"/>
      <c r="D135" s="186"/>
      <c r="E135" s="187" t="s">
        <v>5</v>
      </c>
      <c r="F135" s="288" t="s">
        <v>518</v>
      </c>
      <c r="G135" s="265"/>
      <c r="H135" s="265"/>
      <c r="I135" s="265"/>
      <c r="J135" s="186"/>
      <c r="K135" s="188" t="s">
        <v>5</v>
      </c>
      <c r="L135" s="157"/>
      <c r="M135" s="157"/>
      <c r="N135" s="157"/>
      <c r="O135" s="157"/>
      <c r="P135" s="157"/>
      <c r="Q135" s="157"/>
      <c r="R135" s="158"/>
      <c r="T135" s="159"/>
      <c r="U135" s="157"/>
      <c r="V135" s="157"/>
      <c r="W135" s="157"/>
      <c r="X135" s="157"/>
      <c r="Y135" s="157"/>
      <c r="Z135" s="157"/>
      <c r="AA135" s="160"/>
      <c r="AT135" s="161" t="s">
        <v>156</v>
      </c>
      <c r="AU135" s="161" t="s">
        <v>97</v>
      </c>
      <c r="AV135" s="10" t="s">
        <v>81</v>
      </c>
      <c r="AW135" s="10" t="s">
        <v>33</v>
      </c>
      <c r="AX135" s="10" t="s">
        <v>76</v>
      </c>
      <c r="AY135" s="161" t="s">
        <v>149</v>
      </c>
    </row>
    <row r="136" spans="2:51" s="11" customFormat="1" ht="20.25" customHeight="1">
      <c r="B136" s="162"/>
      <c r="C136" s="189"/>
      <c r="D136" s="189"/>
      <c r="E136" s="190" t="s">
        <v>5</v>
      </c>
      <c r="F136" s="262" t="s">
        <v>157</v>
      </c>
      <c r="G136" s="263"/>
      <c r="H136" s="263"/>
      <c r="I136" s="263"/>
      <c r="J136" s="189"/>
      <c r="K136" s="191">
        <v>10.005</v>
      </c>
      <c r="L136" s="163"/>
      <c r="M136" s="163"/>
      <c r="N136" s="163"/>
      <c r="O136" s="163"/>
      <c r="P136" s="163"/>
      <c r="Q136" s="163"/>
      <c r="R136" s="164"/>
      <c r="T136" s="165"/>
      <c r="U136" s="163"/>
      <c r="V136" s="163"/>
      <c r="W136" s="163"/>
      <c r="X136" s="163"/>
      <c r="Y136" s="163"/>
      <c r="Z136" s="163"/>
      <c r="AA136" s="166"/>
      <c r="AT136" s="167" t="s">
        <v>156</v>
      </c>
      <c r="AU136" s="167" t="s">
        <v>97</v>
      </c>
      <c r="AV136" s="11" t="s">
        <v>97</v>
      </c>
      <c r="AW136" s="11" t="s">
        <v>33</v>
      </c>
      <c r="AX136" s="11" t="s">
        <v>76</v>
      </c>
      <c r="AY136" s="167" t="s">
        <v>149</v>
      </c>
    </row>
    <row r="137" spans="2:51" s="10" customFormat="1" ht="20.25" customHeight="1">
      <c r="B137" s="156"/>
      <c r="C137" s="186"/>
      <c r="D137" s="186"/>
      <c r="E137" s="187" t="s">
        <v>5</v>
      </c>
      <c r="F137" s="266" t="s">
        <v>158</v>
      </c>
      <c r="G137" s="267"/>
      <c r="H137" s="267"/>
      <c r="I137" s="267"/>
      <c r="J137" s="186"/>
      <c r="K137" s="188" t="s">
        <v>5</v>
      </c>
      <c r="L137" s="157"/>
      <c r="M137" s="157"/>
      <c r="N137" s="157"/>
      <c r="O137" s="157"/>
      <c r="P137" s="157"/>
      <c r="Q137" s="157"/>
      <c r="R137" s="158"/>
      <c r="T137" s="159"/>
      <c r="U137" s="157"/>
      <c r="V137" s="157"/>
      <c r="W137" s="157"/>
      <c r="X137" s="157"/>
      <c r="Y137" s="157"/>
      <c r="Z137" s="157"/>
      <c r="AA137" s="160"/>
      <c r="AT137" s="161" t="s">
        <v>156</v>
      </c>
      <c r="AU137" s="161" t="s">
        <v>97</v>
      </c>
      <c r="AV137" s="10" t="s">
        <v>81</v>
      </c>
      <c r="AW137" s="10" t="s">
        <v>33</v>
      </c>
      <c r="AX137" s="10" t="s">
        <v>76</v>
      </c>
      <c r="AY137" s="161" t="s">
        <v>149</v>
      </c>
    </row>
    <row r="138" spans="2:51" s="11" customFormat="1" ht="20.25" customHeight="1">
      <c r="B138" s="162"/>
      <c r="C138" s="189"/>
      <c r="D138" s="189"/>
      <c r="E138" s="190" t="s">
        <v>5</v>
      </c>
      <c r="F138" s="262" t="s">
        <v>159</v>
      </c>
      <c r="G138" s="263"/>
      <c r="H138" s="263"/>
      <c r="I138" s="263"/>
      <c r="J138" s="189"/>
      <c r="K138" s="191">
        <v>0.92</v>
      </c>
      <c r="L138" s="163"/>
      <c r="M138" s="163"/>
      <c r="N138" s="163"/>
      <c r="O138" s="163"/>
      <c r="P138" s="163"/>
      <c r="Q138" s="163"/>
      <c r="R138" s="164"/>
      <c r="T138" s="165"/>
      <c r="U138" s="163"/>
      <c r="V138" s="163"/>
      <c r="W138" s="163"/>
      <c r="X138" s="163"/>
      <c r="Y138" s="163"/>
      <c r="Z138" s="163"/>
      <c r="AA138" s="166"/>
      <c r="AT138" s="167" t="s">
        <v>156</v>
      </c>
      <c r="AU138" s="167" t="s">
        <v>97</v>
      </c>
      <c r="AV138" s="11" t="s">
        <v>97</v>
      </c>
      <c r="AW138" s="11" t="s">
        <v>33</v>
      </c>
      <c r="AX138" s="11" t="s">
        <v>76</v>
      </c>
      <c r="AY138" s="167" t="s">
        <v>149</v>
      </c>
    </row>
    <row r="139" spans="2:51" s="10" customFormat="1" ht="20.25" customHeight="1">
      <c r="B139" s="156"/>
      <c r="C139" s="186"/>
      <c r="D139" s="186"/>
      <c r="E139" s="187" t="s">
        <v>5</v>
      </c>
      <c r="F139" s="266" t="s">
        <v>160</v>
      </c>
      <c r="G139" s="267"/>
      <c r="H139" s="267"/>
      <c r="I139" s="267"/>
      <c r="J139" s="186"/>
      <c r="K139" s="188" t="s">
        <v>5</v>
      </c>
      <c r="L139" s="157"/>
      <c r="M139" s="157"/>
      <c r="N139" s="157"/>
      <c r="O139" s="157"/>
      <c r="P139" s="157"/>
      <c r="Q139" s="157"/>
      <c r="R139" s="158"/>
      <c r="T139" s="159"/>
      <c r="U139" s="157"/>
      <c r="V139" s="157"/>
      <c r="W139" s="157"/>
      <c r="X139" s="157"/>
      <c r="Y139" s="157"/>
      <c r="Z139" s="157"/>
      <c r="AA139" s="160"/>
      <c r="AT139" s="161" t="s">
        <v>156</v>
      </c>
      <c r="AU139" s="161" t="s">
        <v>97</v>
      </c>
      <c r="AV139" s="10" t="s">
        <v>81</v>
      </c>
      <c r="AW139" s="10" t="s">
        <v>33</v>
      </c>
      <c r="AX139" s="10" t="s">
        <v>76</v>
      </c>
      <c r="AY139" s="161" t="s">
        <v>149</v>
      </c>
    </row>
    <row r="140" spans="2:51" s="11" customFormat="1" ht="20.25" customHeight="1">
      <c r="B140" s="162"/>
      <c r="C140" s="189"/>
      <c r="D140" s="189"/>
      <c r="E140" s="190" t="s">
        <v>5</v>
      </c>
      <c r="F140" s="262" t="s">
        <v>161</v>
      </c>
      <c r="G140" s="263"/>
      <c r="H140" s="263"/>
      <c r="I140" s="263"/>
      <c r="J140" s="189"/>
      <c r="K140" s="191">
        <v>0.8</v>
      </c>
      <c r="L140" s="163"/>
      <c r="M140" s="163"/>
      <c r="N140" s="163"/>
      <c r="O140" s="163"/>
      <c r="P140" s="163"/>
      <c r="Q140" s="163"/>
      <c r="R140" s="164"/>
      <c r="T140" s="165"/>
      <c r="U140" s="163"/>
      <c r="V140" s="163"/>
      <c r="W140" s="163"/>
      <c r="X140" s="163"/>
      <c r="Y140" s="163"/>
      <c r="Z140" s="163"/>
      <c r="AA140" s="166"/>
      <c r="AT140" s="167" t="s">
        <v>156</v>
      </c>
      <c r="AU140" s="167" t="s">
        <v>97</v>
      </c>
      <c r="AV140" s="11" t="s">
        <v>97</v>
      </c>
      <c r="AW140" s="11" t="s">
        <v>33</v>
      </c>
      <c r="AX140" s="11" t="s">
        <v>76</v>
      </c>
      <c r="AY140" s="167" t="s">
        <v>149</v>
      </c>
    </row>
    <row r="141" spans="2:51" s="12" customFormat="1" ht="20.25" customHeight="1">
      <c r="B141" s="168"/>
      <c r="C141" s="192"/>
      <c r="D141" s="192"/>
      <c r="E141" s="193" t="s">
        <v>5</v>
      </c>
      <c r="F141" s="268" t="s">
        <v>162</v>
      </c>
      <c r="G141" s="269"/>
      <c r="H141" s="269"/>
      <c r="I141" s="269"/>
      <c r="J141" s="192"/>
      <c r="K141" s="194">
        <v>11.725</v>
      </c>
      <c r="L141" s="169"/>
      <c r="M141" s="169"/>
      <c r="N141" s="169"/>
      <c r="O141" s="169"/>
      <c r="P141" s="169"/>
      <c r="Q141" s="169"/>
      <c r="R141" s="170"/>
      <c r="T141" s="171"/>
      <c r="U141" s="169"/>
      <c r="V141" s="169"/>
      <c r="W141" s="169"/>
      <c r="X141" s="169"/>
      <c r="Y141" s="169"/>
      <c r="Z141" s="169"/>
      <c r="AA141" s="172"/>
      <c r="AT141" s="173" t="s">
        <v>156</v>
      </c>
      <c r="AU141" s="173" t="s">
        <v>97</v>
      </c>
      <c r="AV141" s="12" t="s">
        <v>154</v>
      </c>
      <c r="AW141" s="12" t="s">
        <v>33</v>
      </c>
      <c r="AX141" s="12" t="s">
        <v>81</v>
      </c>
      <c r="AY141" s="173" t="s">
        <v>149</v>
      </c>
    </row>
    <row r="142" spans="2:65" s="1" customFormat="1" ht="28.5" customHeight="1">
      <c r="B142" s="124"/>
      <c r="C142" s="182" t="s">
        <v>97</v>
      </c>
      <c r="D142" s="182" t="s">
        <v>150</v>
      </c>
      <c r="E142" s="183" t="s">
        <v>163</v>
      </c>
      <c r="F142" s="270" t="s">
        <v>164</v>
      </c>
      <c r="G142" s="270"/>
      <c r="H142" s="270"/>
      <c r="I142" s="270"/>
      <c r="J142" s="184" t="s">
        <v>153</v>
      </c>
      <c r="K142" s="185">
        <v>11.73</v>
      </c>
      <c r="L142" s="255">
        <v>0</v>
      </c>
      <c r="M142" s="255"/>
      <c r="N142" s="261">
        <f>ROUND(L142*K142,2)</f>
        <v>0</v>
      </c>
      <c r="O142" s="261"/>
      <c r="P142" s="261"/>
      <c r="Q142" s="261"/>
      <c r="R142" s="127"/>
      <c r="T142" s="153" t="s">
        <v>5</v>
      </c>
      <c r="U142" s="45" t="s">
        <v>41</v>
      </c>
      <c r="V142" s="37"/>
      <c r="W142" s="154">
        <f>V142*K142</f>
        <v>0</v>
      </c>
      <c r="X142" s="154">
        <v>0</v>
      </c>
      <c r="Y142" s="154">
        <f>X142*K142</f>
        <v>0</v>
      </c>
      <c r="Z142" s="154">
        <v>0</v>
      </c>
      <c r="AA142" s="155">
        <f>Z142*K142</f>
        <v>0</v>
      </c>
      <c r="AR142" s="20" t="s">
        <v>154</v>
      </c>
      <c r="AT142" s="20" t="s">
        <v>150</v>
      </c>
      <c r="AU142" s="20" t="s">
        <v>97</v>
      </c>
      <c r="AY142" s="20" t="s">
        <v>149</v>
      </c>
      <c r="BE142" s="101">
        <f>IF(U142="základní",N142,0)</f>
        <v>0</v>
      </c>
      <c r="BF142" s="101">
        <f>IF(U142="snížená",N142,0)</f>
        <v>0</v>
      </c>
      <c r="BG142" s="101">
        <f>IF(U142="zákl. přenesená",N142,0)</f>
        <v>0</v>
      </c>
      <c r="BH142" s="101">
        <f>IF(U142="sníž. přenesená",N142,0)</f>
        <v>0</v>
      </c>
      <c r="BI142" s="101">
        <f>IF(U142="nulová",N142,0)</f>
        <v>0</v>
      </c>
      <c r="BJ142" s="20" t="s">
        <v>81</v>
      </c>
      <c r="BK142" s="101">
        <f>ROUND(L142*K142,2)</f>
        <v>0</v>
      </c>
      <c r="BL142" s="20" t="s">
        <v>154</v>
      </c>
      <c r="BM142" s="20" t="s">
        <v>165</v>
      </c>
    </row>
    <row r="143" spans="2:51" s="11" customFormat="1" ht="20.25" customHeight="1">
      <c r="B143" s="162"/>
      <c r="C143" s="189"/>
      <c r="D143" s="189"/>
      <c r="E143" s="190" t="s">
        <v>5</v>
      </c>
      <c r="F143" s="275" t="s">
        <v>166</v>
      </c>
      <c r="G143" s="276"/>
      <c r="H143" s="276"/>
      <c r="I143" s="276"/>
      <c r="J143" s="189"/>
      <c r="K143" s="191">
        <v>11.73</v>
      </c>
      <c r="L143" s="163"/>
      <c r="M143" s="163"/>
      <c r="N143" s="163"/>
      <c r="O143" s="163"/>
      <c r="P143" s="163"/>
      <c r="Q143" s="163"/>
      <c r="R143" s="164"/>
      <c r="T143" s="165"/>
      <c r="U143" s="163"/>
      <c r="V143" s="163"/>
      <c r="W143" s="163"/>
      <c r="X143" s="163"/>
      <c r="Y143" s="163"/>
      <c r="Z143" s="163"/>
      <c r="AA143" s="166"/>
      <c r="AT143" s="167" t="s">
        <v>156</v>
      </c>
      <c r="AU143" s="167" t="s">
        <v>97</v>
      </c>
      <c r="AV143" s="11" t="s">
        <v>97</v>
      </c>
      <c r="AW143" s="11" t="s">
        <v>33</v>
      </c>
      <c r="AX143" s="11" t="s">
        <v>81</v>
      </c>
      <c r="AY143" s="167" t="s">
        <v>149</v>
      </c>
    </row>
    <row r="144" spans="2:65" s="1" customFormat="1" ht="28.5" customHeight="1">
      <c r="B144" s="124"/>
      <c r="C144" s="182" t="s">
        <v>167</v>
      </c>
      <c r="D144" s="182" t="s">
        <v>150</v>
      </c>
      <c r="E144" s="183" t="s">
        <v>168</v>
      </c>
      <c r="F144" s="270" t="s">
        <v>169</v>
      </c>
      <c r="G144" s="270"/>
      <c r="H144" s="270"/>
      <c r="I144" s="270"/>
      <c r="J144" s="184" t="s">
        <v>153</v>
      </c>
      <c r="K144" s="185">
        <v>11.73</v>
      </c>
      <c r="L144" s="255">
        <v>0</v>
      </c>
      <c r="M144" s="255"/>
      <c r="N144" s="261">
        <f>ROUND(L144*K144,2)</f>
        <v>0</v>
      </c>
      <c r="O144" s="261"/>
      <c r="P144" s="261"/>
      <c r="Q144" s="261"/>
      <c r="R144" s="127"/>
      <c r="T144" s="153" t="s">
        <v>5</v>
      </c>
      <c r="U144" s="45" t="s">
        <v>41</v>
      </c>
      <c r="V144" s="37"/>
      <c r="W144" s="154">
        <f>V144*K144</f>
        <v>0</v>
      </c>
      <c r="X144" s="154">
        <v>0</v>
      </c>
      <c r="Y144" s="154">
        <f>X144*K144</f>
        <v>0</v>
      </c>
      <c r="Z144" s="154">
        <v>0</v>
      </c>
      <c r="AA144" s="155">
        <f>Z144*K144</f>
        <v>0</v>
      </c>
      <c r="AR144" s="20" t="s">
        <v>154</v>
      </c>
      <c r="AT144" s="20" t="s">
        <v>150</v>
      </c>
      <c r="AU144" s="20" t="s">
        <v>97</v>
      </c>
      <c r="AY144" s="20" t="s">
        <v>149</v>
      </c>
      <c r="BE144" s="101">
        <f>IF(U144="základní",N144,0)</f>
        <v>0</v>
      </c>
      <c r="BF144" s="101">
        <f>IF(U144="snížená",N144,0)</f>
        <v>0</v>
      </c>
      <c r="BG144" s="101">
        <f>IF(U144="zákl. přenesená",N144,0)</f>
        <v>0</v>
      </c>
      <c r="BH144" s="101">
        <f>IF(U144="sníž. přenesená",N144,0)</f>
        <v>0</v>
      </c>
      <c r="BI144" s="101">
        <f>IF(U144="nulová",N144,0)</f>
        <v>0</v>
      </c>
      <c r="BJ144" s="20" t="s">
        <v>81</v>
      </c>
      <c r="BK144" s="101">
        <f>ROUND(L144*K144,2)</f>
        <v>0</v>
      </c>
      <c r="BL144" s="20" t="s">
        <v>154</v>
      </c>
      <c r="BM144" s="20" t="s">
        <v>170</v>
      </c>
    </row>
    <row r="145" spans="2:51" s="11" customFormat="1" ht="20.25" customHeight="1">
      <c r="B145" s="162"/>
      <c r="C145" s="189"/>
      <c r="D145" s="189"/>
      <c r="E145" s="190" t="s">
        <v>5</v>
      </c>
      <c r="F145" s="275" t="s">
        <v>166</v>
      </c>
      <c r="G145" s="276"/>
      <c r="H145" s="276"/>
      <c r="I145" s="276"/>
      <c r="J145" s="189"/>
      <c r="K145" s="191">
        <v>11.73</v>
      </c>
      <c r="L145" s="163"/>
      <c r="M145" s="163"/>
      <c r="N145" s="163"/>
      <c r="O145" s="163"/>
      <c r="P145" s="163"/>
      <c r="Q145" s="163"/>
      <c r="R145" s="164"/>
      <c r="T145" s="165"/>
      <c r="U145" s="163"/>
      <c r="V145" s="163"/>
      <c r="W145" s="163"/>
      <c r="X145" s="163"/>
      <c r="Y145" s="163"/>
      <c r="Z145" s="163"/>
      <c r="AA145" s="166"/>
      <c r="AT145" s="167" t="s">
        <v>156</v>
      </c>
      <c r="AU145" s="167" t="s">
        <v>97</v>
      </c>
      <c r="AV145" s="11" t="s">
        <v>97</v>
      </c>
      <c r="AW145" s="11" t="s">
        <v>33</v>
      </c>
      <c r="AX145" s="11" t="s">
        <v>81</v>
      </c>
      <c r="AY145" s="167" t="s">
        <v>149</v>
      </c>
    </row>
    <row r="146" spans="2:65" s="1" customFormat="1" ht="28.5" customHeight="1">
      <c r="B146" s="124"/>
      <c r="C146" s="182" t="s">
        <v>154</v>
      </c>
      <c r="D146" s="182" t="s">
        <v>150</v>
      </c>
      <c r="E146" s="183" t="s">
        <v>171</v>
      </c>
      <c r="F146" s="270" t="s">
        <v>172</v>
      </c>
      <c r="G146" s="270"/>
      <c r="H146" s="270"/>
      <c r="I146" s="270"/>
      <c r="J146" s="184" t="s">
        <v>173</v>
      </c>
      <c r="K146" s="185">
        <v>34.704</v>
      </c>
      <c r="L146" s="255">
        <v>0</v>
      </c>
      <c r="M146" s="255"/>
      <c r="N146" s="261">
        <f>ROUND(L146*K146,2)</f>
        <v>0</v>
      </c>
      <c r="O146" s="261"/>
      <c r="P146" s="261"/>
      <c r="Q146" s="261"/>
      <c r="R146" s="127"/>
      <c r="T146" s="153" t="s">
        <v>5</v>
      </c>
      <c r="U146" s="45" t="s">
        <v>41</v>
      </c>
      <c r="V146" s="37"/>
      <c r="W146" s="154">
        <f>V146*K146</f>
        <v>0</v>
      </c>
      <c r="X146" s="154">
        <v>1</v>
      </c>
      <c r="Y146" s="154">
        <f>X146*K146</f>
        <v>34.704</v>
      </c>
      <c r="Z146" s="154">
        <v>0</v>
      </c>
      <c r="AA146" s="155">
        <f>Z146*K146</f>
        <v>0</v>
      </c>
      <c r="AR146" s="20" t="s">
        <v>154</v>
      </c>
      <c r="AT146" s="20" t="s">
        <v>150</v>
      </c>
      <c r="AU146" s="20" t="s">
        <v>97</v>
      </c>
      <c r="AY146" s="20" t="s">
        <v>149</v>
      </c>
      <c r="BE146" s="101">
        <f>IF(U146="základní",N146,0)</f>
        <v>0</v>
      </c>
      <c r="BF146" s="101">
        <f>IF(U146="snížená",N146,0)</f>
        <v>0</v>
      </c>
      <c r="BG146" s="101">
        <f>IF(U146="zákl. přenesená",N146,0)</f>
        <v>0</v>
      </c>
      <c r="BH146" s="101">
        <f>IF(U146="sníž. přenesená",N146,0)</f>
        <v>0</v>
      </c>
      <c r="BI146" s="101">
        <f>IF(U146="nulová",N146,0)</f>
        <v>0</v>
      </c>
      <c r="BJ146" s="20" t="s">
        <v>81</v>
      </c>
      <c r="BK146" s="101">
        <f>ROUND(L146*K146,2)</f>
        <v>0</v>
      </c>
      <c r="BL146" s="20" t="s">
        <v>154</v>
      </c>
      <c r="BM146" s="20" t="s">
        <v>174</v>
      </c>
    </row>
    <row r="147" spans="2:65" s="1" customFormat="1" ht="51" customHeight="1">
      <c r="B147" s="124"/>
      <c r="C147" s="182" t="s">
        <v>175</v>
      </c>
      <c r="D147" s="182" t="s">
        <v>150</v>
      </c>
      <c r="E147" s="183" t="s">
        <v>176</v>
      </c>
      <c r="F147" s="270" t="s">
        <v>177</v>
      </c>
      <c r="G147" s="270"/>
      <c r="H147" s="270"/>
      <c r="I147" s="270"/>
      <c r="J147" s="184" t="s">
        <v>153</v>
      </c>
      <c r="K147" s="185">
        <v>4.433</v>
      </c>
      <c r="L147" s="255"/>
      <c r="M147" s="255"/>
      <c r="N147" s="261">
        <f>ROUND(L147*K147,2)</f>
        <v>0</v>
      </c>
      <c r="O147" s="261"/>
      <c r="P147" s="261"/>
      <c r="Q147" s="261"/>
      <c r="R147" s="127"/>
      <c r="T147" s="153" t="s">
        <v>5</v>
      </c>
      <c r="U147" s="45" t="s">
        <v>41</v>
      </c>
      <c r="V147" s="37"/>
      <c r="W147" s="154">
        <f>V147*K147</f>
        <v>0</v>
      </c>
      <c r="X147" s="154">
        <v>0</v>
      </c>
      <c r="Y147" s="154">
        <f>X147*K147</f>
        <v>0</v>
      </c>
      <c r="Z147" s="154">
        <v>0</v>
      </c>
      <c r="AA147" s="155">
        <f>Z147*K147</f>
        <v>0</v>
      </c>
      <c r="AR147" s="20" t="s">
        <v>154</v>
      </c>
      <c r="AT147" s="20" t="s">
        <v>150</v>
      </c>
      <c r="AU147" s="20" t="s">
        <v>97</v>
      </c>
      <c r="AY147" s="20" t="s">
        <v>149</v>
      </c>
      <c r="BE147" s="101">
        <f>IF(U147="základní",N147,0)</f>
        <v>0</v>
      </c>
      <c r="BF147" s="101">
        <f>IF(U147="snížená",N147,0)</f>
        <v>0</v>
      </c>
      <c r="BG147" s="101">
        <f>IF(U147="zákl. přenesená",N147,0)</f>
        <v>0</v>
      </c>
      <c r="BH147" s="101">
        <f>IF(U147="sníž. přenesená",N147,0)</f>
        <v>0</v>
      </c>
      <c r="BI147" s="101">
        <f>IF(U147="nulová",N147,0)</f>
        <v>0</v>
      </c>
      <c r="BJ147" s="20" t="s">
        <v>81</v>
      </c>
      <c r="BK147" s="101">
        <f>ROUND(L147*K147,2)</f>
        <v>0</v>
      </c>
      <c r="BL147" s="20" t="s">
        <v>154</v>
      </c>
      <c r="BM147" s="20" t="s">
        <v>178</v>
      </c>
    </row>
    <row r="148" spans="2:51" s="11" customFormat="1" ht="20.25" customHeight="1">
      <c r="B148" s="162"/>
      <c r="C148" s="189"/>
      <c r="D148" s="189"/>
      <c r="E148" s="190" t="s">
        <v>5</v>
      </c>
      <c r="F148" s="275" t="s">
        <v>179</v>
      </c>
      <c r="G148" s="276"/>
      <c r="H148" s="276"/>
      <c r="I148" s="276"/>
      <c r="J148" s="189"/>
      <c r="K148" s="191">
        <v>3.933</v>
      </c>
      <c r="L148" s="163"/>
      <c r="M148" s="163"/>
      <c r="N148" s="163"/>
      <c r="O148" s="163"/>
      <c r="P148" s="163"/>
      <c r="Q148" s="163"/>
      <c r="R148" s="164"/>
      <c r="T148" s="165"/>
      <c r="U148" s="163"/>
      <c r="V148" s="163"/>
      <c r="W148" s="163"/>
      <c r="X148" s="163"/>
      <c r="Y148" s="163"/>
      <c r="Z148" s="163"/>
      <c r="AA148" s="166"/>
      <c r="AT148" s="167" t="s">
        <v>156</v>
      </c>
      <c r="AU148" s="167" t="s">
        <v>97</v>
      </c>
      <c r="AV148" s="11" t="s">
        <v>97</v>
      </c>
      <c r="AW148" s="11" t="s">
        <v>33</v>
      </c>
      <c r="AX148" s="11" t="s">
        <v>76</v>
      </c>
      <c r="AY148" s="167" t="s">
        <v>149</v>
      </c>
    </row>
    <row r="149" spans="2:51" s="11" customFormat="1" ht="20.25" customHeight="1">
      <c r="B149" s="162"/>
      <c r="C149" s="189"/>
      <c r="D149" s="189"/>
      <c r="E149" s="190" t="s">
        <v>5</v>
      </c>
      <c r="F149" s="262" t="s">
        <v>180</v>
      </c>
      <c r="G149" s="263"/>
      <c r="H149" s="263"/>
      <c r="I149" s="263"/>
      <c r="J149" s="189"/>
      <c r="K149" s="191">
        <v>0.5</v>
      </c>
      <c r="L149" s="163"/>
      <c r="M149" s="163"/>
      <c r="N149" s="163"/>
      <c r="O149" s="163"/>
      <c r="P149" s="163"/>
      <c r="Q149" s="163"/>
      <c r="R149" s="164"/>
      <c r="T149" s="165"/>
      <c r="U149" s="163"/>
      <c r="V149" s="163"/>
      <c r="W149" s="163"/>
      <c r="X149" s="163"/>
      <c r="Y149" s="163"/>
      <c r="Z149" s="163"/>
      <c r="AA149" s="166"/>
      <c r="AT149" s="167" t="s">
        <v>156</v>
      </c>
      <c r="AU149" s="167" t="s">
        <v>97</v>
      </c>
      <c r="AV149" s="11" t="s">
        <v>97</v>
      </c>
      <c r="AW149" s="11" t="s">
        <v>33</v>
      </c>
      <c r="AX149" s="11" t="s">
        <v>76</v>
      </c>
      <c r="AY149" s="167" t="s">
        <v>149</v>
      </c>
    </row>
    <row r="150" spans="2:51" s="12" customFormat="1" ht="20.25" customHeight="1">
      <c r="B150" s="168"/>
      <c r="C150" s="192"/>
      <c r="D150" s="192"/>
      <c r="E150" s="193" t="s">
        <v>5</v>
      </c>
      <c r="F150" s="268" t="s">
        <v>162</v>
      </c>
      <c r="G150" s="269"/>
      <c r="H150" s="269"/>
      <c r="I150" s="269"/>
      <c r="J150" s="192"/>
      <c r="K150" s="194">
        <v>4.433</v>
      </c>
      <c r="L150" s="169"/>
      <c r="M150" s="169"/>
      <c r="N150" s="169"/>
      <c r="O150" s="169"/>
      <c r="P150" s="169"/>
      <c r="Q150" s="169"/>
      <c r="R150" s="170"/>
      <c r="T150" s="171"/>
      <c r="U150" s="169"/>
      <c r="V150" s="169"/>
      <c r="W150" s="169"/>
      <c r="X150" s="169"/>
      <c r="Y150" s="169"/>
      <c r="Z150" s="169"/>
      <c r="AA150" s="172"/>
      <c r="AT150" s="173" t="s">
        <v>156</v>
      </c>
      <c r="AU150" s="173" t="s">
        <v>97</v>
      </c>
      <c r="AV150" s="12" t="s">
        <v>154</v>
      </c>
      <c r="AW150" s="12" t="s">
        <v>33</v>
      </c>
      <c r="AX150" s="12" t="s">
        <v>81</v>
      </c>
      <c r="AY150" s="173" t="s">
        <v>149</v>
      </c>
    </row>
    <row r="151" spans="2:63" s="9" customFormat="1" ht="29.25" customHeight="1">
      <c r="B151" s="142"/>
      <c r="C151" s="195"/>
      <c r="D151" s="196" t="s">
        <v>107</v>
      </c>
      <c r="E151" s="196"/>
      <c r="F151" s="196"/>
      <c r="G151" s="196"/>
      <c r="H151" s="196"/>
      <c r="I151" s="196"/>
      <c r="J151" s="196"/>
      <c r="K151" s="196"/>
      <c r="L151" s="152"/>
      <c r="M151" s="152"/>
      <c r="N151" s="249">
        <f>BK151</f>
        <v>0</v>
      </c>
      <c r="O151" s="250"/>
      <c r="P151" s="250"/>
      <c r="Q151" s="250"/>
      <c r="R151" s="145"/>
      <c r="T151" s="146"/>
      <c r="U151" s="143"/>
      <c r="V151" s="143"/>
      <c r="W151" s="147">
        <f>SUM(W152:W161)</f>
        <v>0</v>
      </c>
      <c r="X151" s="143"/>
      <c r="Y151" s="147">
        <f>SUM(Y152:Y161)</f>
        <v>9.16023916</v>
      </c>
      <c r="Z151" s="143"/>
      <c r="AA151" s="148">
        <f>SUM(AA152:AA161)</f>
        <v>0</v>
      </c>
      <c r="AR151" s="149" t="s">
        <v>81</v>
      </c>
      <c r="AT151" s="150" t="s">
        <v>75</v>
      </c>
      <c r="AU151" s="150" t="s">
        <v>81</v>
      </c>
      <c r="AY151" s="149" t="s">
        <v>149</v>
      </c>
      <c r="BK151" s="151">
        <f>SUM(BK152:BK161)</f>
        <v>0</v>
      </c>
    </row>
    <row r="152" spans="2:65" s="1" customFormat="1" ht="39.75" customHeight="1">
      <c r="B152" s="124"/>
      <c r="C152" s="182" t="s">
        <v>181</v>
      </c>
      <c r="D152" s="182" t="s">
        <v>150</v>
      </c>
      <c r="E152" s="183" t="s">
        <v>182</v>
      </c>
      <c r="F152" s="270" t="s">
        <v>183</v>
      </c>
      <c r="G152" s="270"/>
      <c r="H152" s="270"/>
      <c r="I152" s="270"/>
      <c r="J152" s="184" t="s">
        <v>184</v>
      </c>
      <c r="K152" s="185">
        <v>2.3</v>
      </c>
      <c r="L152" s="255">
        <v>0</v>
      </c>
      <c r="M152" s="255"/>
      <c r="N152" s="261">
        <f>ROUND(L152*K152,2)</f>
        <v>0</v>
      </c>
      <c r="O152" s="261"/>
      <c r="P152" s="261"/>
      <c r="Q152" s="261"/>
      <c r="R152" s="127"/>
      <c r="T152" s="153" t="s">
        <v>5</v>
      </c>
      <c r="U152" s="45" t="s">
        <v>41</v>
      </c>
      <c r="V152" s="37"/>
      <c r="W152" s="154">
        <f>V152*K152</f>
        <v>0</v>
      </c>
      <c r="X152" s="154">
        <v>0.23058</v>
      </c>
      <c r="Y152" s="154">
        <f>X152*K152</f>
        <v>0.530334</v>
      </c>
      <c r="Z152" s="154">
        <v>0</v>
      </c>
      <c r="AA152" s="155">
        <f>Z152*K152</f>
        <v>0</v>
      </c>
      <c r="AR152" s="20" t="s">
        <v>154</v>
      </c>
      <c r="AT152" s="20" t="s">
        <v>150</v>
      </c>
      <c r="AU152" s="20" t="s">
        <v>97</v>
      </c>
      <c r="AY152" s="20" t="s">
        <v>149</v>
      </c>
      <c r="BE152" s="101">
        <f>IF(U152="základní",N152,0)</f>
        <v>0</v>
      </c>
      <c r="BF152" s="101">
        <f>IF(U152="snížená",N152,0)</f>
        <v>0</v>
      </c>
      <c r="BG152" s="101">
        <f>IF(U152="zákl. přenesená",N152,0)</f>
        <v>0</v>
      </c>
      <c r="BH152" s="101">
        <f>IF(U152="sníž. přenesená",N152,0)</f>
        <v>0</v>
      </c>
      <c r="BI152" s="101">
        <f>IF(U152="nulová",N152,0)</f>
        <v>0</v>
      </c>
      <c r="BJ152" s="20" t="s">
        <v>81</v>
      </c>
      <c r="BK152" s="101">
        <f>ROUND(L152*K152,2)</f>
        <v>0</v>
      </c>
      <c r="BL152" s="20" t="s">
        <v>154</v>
      </c>
      <c r="BM152" s="20" t="s">
        <v>185</v>
      </c>
    </row>
    <row r="153" spans="2:65" s="1" customFormat="1" ht="51" customHeight="1">
      <c r="B153" s="124"/>
      <c r="C153" s="182" t="s">
        <v>186</v>
      </c>
      <c r="D153" s="182" t="s">
        <v>150</v>
      </c>
      <c r="E153" s="183" t="s">
        <v>187</v>
      </c>
      <c r="F153" s="270" t="s">
        <v>188</v>
      </c>
      <c r="G153" s="270"/>
      <c r="H153" s="270"/>
      <c r="I153" s="270"/>
      <c r="J153" s="184" t="s">
        <v>153</v>
      </c>
      <c r="K153" s="185">
        <v>1.843</v>
      </c>
      <c r="L153" s="255">
        <v>0</v>
      </c>
      <c r="M153" s="255"/>
      <c r="N153" s="261">
        <f>ROUND(L153*K153,2)</f>
        <v>0</v>
      </c>
      <c r="O153" s="261"/>
      <c r="P153" s="261"/>
      <c r="Q153" s="261"/>
      <c r="R153" s="127"/>
      <c r="T153" s="153" t="s">
        <v>5</v>
      </c>
      <c r="U153" s="45" t="s">
        <v>41</v>
      </c>
      <c r="V153" s="37"/>
      <c r="W153" s="154">
        <f>V153*K153</f>
        <v>0</v>
      </c>
      <c r="X153" s="154">
        <v>1.98</v>
      </c>
      <c r="Y153" s="154">
        <f>X153*K153</f>
        <v>3.64914</v>
      </c>
      <c r="Z153" s="154">
        <v>0</v>
      </c>
      <c r="AA153" s="155">
        <f>Z153*K153</f>
        <v>0</v>
      </c>
      <c r="AR153" s="20" t="s">
        <v>154</v>
      </c>
      <c r="AT153" s="20" t="s">
        <v>150</v>
      </c>
      <c r="AU153" s="20" t="s">
        <v>97</v>
      </c>
      <c r="AY153" s="20" t="s">
        <v>149</v>
      </c>
      <c r="BE153" s="101">
        <f>IF(U153="základní",N153,0)</f>
        <v>0</v>
      </c>
      <c r="BF153" s="101">
        <f>IF(U153="snížená",N153,0)</f>
        <v>0</v>
      </c>
      <c r="BG153" s="101">
        <f>IF(U153="zákl. přenesená",N153,0)</f>
        <v>0</v>
      </c>
      <c r="BH153" s="101">
        <f>IF(U153="sníž. přenesená",N153,0)</f>
        <v>0</v>
      </c>
      <c r="BI153" s="101">
        <f>IF(U153="nulová",N153,0)</f>
        <v>0</v>
      </c>
      <c r="BJ153" s="20" t="s">
        <v>81</v>
      </c>
      <c r="BK153" s="101">
        <f>ROUND(L153*K153,2)</f>
        <v>0</v>
      </c>
      <c r="BL153" s="20" t="s">
        <v>154</v>
      </c>
      <c r="BM153" s="20" t="s">
        <v>189</v>
      </c>
    </row>
    <row r="154" spans="2:51" s="11" customFormat="1" ht="20.25" customHeight="1">
      <c r="B154" s="162"/>
      <c r="C154" s="189"/>
      <c r="D154" s="189"/>
      <c r="E154" s="190" t="s">
        <v>5</v>
      </c>
      <c r="F154" s="275" t="s">
        <v>190</v>
      </c>
      <c r="G154" s="276"/>
      <c r="H154" s="276"/>
      <c r="I154" s="276"/>
      <c r="J154" s="189"/>
      <c r="K154" s="191">
        <v>1.843</v>
      </c>
      <c r="L154" s="163"/>
      <c r="M154" s="163"/>
      <c r="N154" s="163"/>
      <c r="O154" s="163"/>
      <c r="P154" s="163"/>
      <c r="Q154" s="163"/>
      <c r="R154" s="164"/>
      <c r="T154" s="165"/>
      <c r="U154" s="163"/>
      <c r="V154" s="163"/>
      <c r="W154" s="163"/>
      <c r="X154" s="163"/>
      <c r="Y154" s="163"/>
      <c r="Z154" s="163"/>
      <c r="AA154" s="166"/>
      <c r="AT154" s="167" t="s">
        <v>156</v>
      </c>
      <c r="AU154" s="167" t="s">
        <v>97</v>
      </c>
      <c r="AV154" s="11" t="s">
        <v>97</v>
      </c>
      <c r="AW154" s="11" t="s">
        <v>33</v>
      </c>
      <c r="AX154" s="11" t="s">
        <v>81</v>
      </c>
      <c r="AY154" s="167" t="s">
        <v>149</v>
      </c>
    </row>
    <row r="155" spans="2:65" s="1" customFormat="1" ht="20.25" customHeight="1">
      <c r="B155" s="124"/>
      <c r="C155" s="182" t="s">
        <v>191</v>
      </c>
      <c r="D155" s="182" t="s">
        <v>150</v>
      </c>
      <c r="E155" s="183" t="s">
        <v>192</v>
      </c>
      <c r="F155" s="270" t="s">
        <v>193</v>
      </c>
      <c r="G155" s="270"/>
      <c r="H155" s="270"/>
      <c r="I155" s="270"/>
      <c r="J155" s="184" t="s">
        <v>153</v>
      </c>
      <c r="K155" s="185">
        <v>0.76</v>
      </c>
      <c r="L155" s="255">
        <v>0</v>
      </c>
      <c r="M155" s="255"/>
      <c r="N155" s="261">
        <f>ROUND(L155*K155,2)</f>
        <v>0</v>
      </c>
      <c r="O155" s="261"/>
      <c r="P155" s="261"/>
      <c r="Q155" s="261"/>
      <c r="R155" s="127"/>
      <c r="T155" s="153" t="s">
        <v>5</v>
      </c>
      <c r="U155" s="45" t="s">
        <v>41</v>
      </c>
      <c r="V155" s="37"/>
      <c r="W155" s="154">
        <f>V155*K155</f>
        <v>0</v>
      </c>
      <c r="X155" s="154">
        <v>2.25634</v>
      </c>
      <c r="Y155" s="154">
        <f>X155*K155</f>
        <v>1.7148184</v>
      </c>
      <c r="Z155" s="154">
        <v>0</v>
      </c>
      <c r="AA155" s="155">
        <f>Z155*K155</f>
        <v>0</v>
      </c>
      <c r="AR155" s="20" t="s">
        <v>154</v>
      </c>
      <c r="AT155" s="20" t="s">
        <v>150</v>
      </c>
      <c r="AU155" s="20" t="s">
        <v>97</v>
      </c>
      <c r="AY155" s="20" t="s">
        <v>149</v>
      </c>
      <c r="BE155" s="101">
        <f>IF(U155="základní",N155,0)</f>
        <v>0</v>
      </c>
      <c r="BF155" s="101">
        <f>IF(U155="snížená",N155,0)</f>
        <v>0</v>
      </c>
      <c r="BG155" s="101">
        <f>IF(U155="zákl. přenesená",N155,0)</f>
        <v>0</v>
      </c>
      <c r="BH155" s="101">
        <f>IF(U155="sníž. přenesená",N155,0)</f>
        <v>0</v>
      </c>
      <c r="BI155" s="101">
        <f>IF(U155="nulová",N155,0)</f>
        <v>0</v>
      </c>
      <c r="BJ155" s="20" t="s">
        <v>81</v>
      </c>
      <c r="BK155" s="101">
        <f>ROUND(L155*K155,2)</f>
        <v>0</v>
      </c>
      <c r="BL155" s="20" t="s">
        <v>154</v>
      </c>
      <c r="BM155" s="20" t="s">
        <v>194</v>
      </c>
    </row>
    <row r="156" spans="2:51" s="11" customFormat="1" ht="20.25" customHeight="1">
      <c r="B156" s="162"/>
      <c r="C156" s="189"/>
      <c r="D156" s="189"/>
      <c r="E156" s="190" t="s">
        <v>5</v>
      </c>
      <c r="F156" s="275" t="s">
        <v>195</v>
      </c>
      <c r="G156" s="276"/>
      <c r="H156" s="276"/>
      <c r="I156" s="276"/>
      <c r="J156" s="189"/>
      <c r="K156" s="191">
        <v>0.76</v>
      </c>
      <c r="L156" s="163"/>
      <c r="M156" s="163"/>
      <c r="N156" s="163"/>
      <c r="O156" s="163"/>
      <c r="P156" s="163"/>
      <c r="Q156" s="163"/>
      <c r="R156" s="164"/>
      <c r="T156" s="165"/>
      <c r="U156" s="163"/>
      <c r="V156" s="163"/>
      <c r="W156" s="163"/>
      <c r="X156" s="163"/>
      <c r="Y156" s="163"/>
      <c r="Z156" s="163"/>
      <c r="AA156" s="166"/>
      <c r="AT156" s="167" t="s">
        <v>156</v>
      </c>
      <c r="AU156" s="167" t="s">
        <v>97</v>
      </c>
      <c r="AV156" s="11" t="s">
        <v>97</v>
      </c>
      <c r="AW156" s="11" t="s">
        <v>33</v>
      </c>
      <c r="AX156" s="11" t="s">
        <v>81</v>
      </c>
      <c r="AY156" s="167" t="s">
        <v>149</v>
      </c>
    </row>
    <row r="157" spans="2:65" s="1" customFormat="1" ht="39.75" customHeight="1">
      <c r="B157" s="124"/>
      <c r="C157" s="182" t="s">
        <v>196</v>
      </c>
      <c r="D157" s="182" t="s">
        <v>150</v>
      </c>
      <c r="E157" s="183" t="s">
        <v>197</v>
      </c>
      <c r="F157" s="270" t="s">
        <v>198</v>
      </c>
      <c r="G157" s="270"/>
      <c r="H157" s="270"/>
      <c r="I157" s="270"/>
      <c r="J157" s="184" t="s">
        <v>173</v>
      </c>
      <c r="K157" s="185">
        <v>0.05</v>
      </c>
      <c r="L157" s="255">
        <v>0</v>
      </c>
      <c r="M157" s="255"/>
      <c r="N157" s="261">
        <f>ROUND(L157*K157,2)</f>
        <v>0</v>
      </c>
      <c r="O157" s="261"/>
      <c r="P157" s="261"/>
      <c r="Q157" s="261"/>
      <c r="R157" s="127"/>
      <c r="T157" s="153" t="s">
        <v>5</v>
      </c>
      <c r="U157" s="45" t="s">
        <v>41</v>
      </c>
      <c r="V157" s="37"/>
      <c r="W157" s="154">
        <f>V157*K157</f>
        <v>0</v>
      </c>
      <c r="X157" s="154">
        <v>1.05306</v>
      </c>
      <c r="Y157" s="154">
        <f>X157*K157</f>
        <v>0.052653000000000005</v>
      </c>
      <c r="Z157" s="154">
        <v>0</v>
      </c>
      <c r="AA157" s="155">
        <f>Z157*K157</f>
        <v>0</v>
      </c>
      <c r="AR157" s="20" t="s">
        <v>154</v>
      </c>
      <c r="AT157" s="20" t="s">
        <v>150</v>
      </c>
      <c r="AU157" s="20" t="s">
        <v>97</v>
      </c>
      <c r="AY157" s="20" t="s">
        <v>149</v>
      </c>
      <c r="BE157" s="101">
        <f>IF(U157="základní",N157,0)</f>
        <v>0</v>
      </c>
      <c r="BF157" s="101">
        <f>IF(U157="snížená",N157,0)</f>
        <v>0</v>
      </c>
      <c r="BG157" s="101">
        <f>IF(U157="zákl. přenesená",N157,0)</f>
        <v>0</v>
      </c>
      <c r="BH157" s="101">
        <f>IF(U157="sníž. přenesená",N157,0)</f>
        <v>0</v>
      </c>
      <c r="BI157" s="101">
        <f>IF(U157="nulová",N157,0)</f>
        <v>0</v>
      </c>
      <c r="BJ157" s="20" t="s">
        <v>81</v>
      </c>
      <c r="BK157" s="101">
        <f>ROUND(L157*K157,2)</f>
        <v>0</v>
      </c>
      <c r="BL157" s="20" t="s">
        <v>154</v>
      </c>
      <c r="BM157" s="20" t="s">
        <v>199</v>
      </c>
    </row>
    <row r="158" spans="2:65" s="1" customFormat="1" ht="99" customHeight="1">
      <c r="B158" s="124"/>
      <c r="C158" s="182" t="s">
        <v>200</v>
      </c>
      <c r="D158" s="182" t="s">
        <v>150</v>
      </c>
      <c r="E158" s="183" t="s">
        <v>201</v>
      </c>
      <c r="F158" s="273" t="s">
        <v>512</v>
      </c>
      <c r="G158" s="274"/>
      <c r="H158" s="274"/>
      <c r="I158" s="274"/>
      <c r="J158" s="184" t="s">
        <v>202</v>
      </c>
      <c r="K158" s="185">
        <v>4.14</v>
      </c>
      <c r="L158" s="255">
        <v>0</v>
      </c>
      <c r="M158" s="255"/>
      <c r="N158" s="261">
        <f>ROUND(L158*K158,2)</f>
        <v>0</v>
      </c>
      <c r="O158" s="261"/>
      <c r="P158" s="261"/>
      <c r="Q158" s="261"/>
      <c r="R158" s="127"/>
      <c r="T158" s="153" t="s">
        <v>5</v>
      </c>
      <c r="U158" s="45" t="s">
        <v>41</v>
      </c>
      <c r="V158" s="37"/>
      <c r="W158" s="154">
        <f>V158*K158</f>
        <v>0</v>
      </c>
      <c r="X158" s="154">
        <v>0.67489</v>
      </c>
      <c r="Y158" s="154">
        <f>X158*K158</f>
        <v>2.7940446</v>
      </c>
      <c r="Z158" s="154">
        <v>0</v>
      </c>
      <c r="AA158" s="155">
        <f>Z158*K158</f>
        <v>0</v>
      </c>
      <c r="AR158" s="20" t="s">
        <v>154</v>
      </c>
      <c r="AT158" s="20" t="s">
        <v>150</v>
      </c>
      <c r="AU158" s="20" t="s">
        <v>97</v>
      </c>
      <c r="AY158" s="20" t="s">
        <v>149</v>
      </c>
      <c r="BE158" s="101">
        <f>IF(U158="základní",N158,0)</f>
        <v>0</v>
      </c>
      <c r="BF158" s="101">
        <f>IF(U158="snížená",N158,0)</f>
        <v>0</v>
      </c>
      <c r="BG158" s="101">
        <f>IF(U158="zákl. přenesená",N158,0)</f>
        <v>0</v>
      </c>
      <c r="BH158" s="101">
        <f>IF(U158="sníž. přenesená",N158,0)</f>
        <v>0</v>
      </c>
      <c r="BI158" s="101">
        <f>IF(U158="nulová",N158,0)</f>
        <v>0</v>
      </c>
      <c r="BJ158" s="20" t="s">
        <v>81</v>
      </c>
      <c r="BK158" s="101">
        <f>ROUND(L158*K158,2)</f>
        <v>0</v>
      </c>
      <c r="BL158" s="20" t="s">
        <v>154</v>
      </c>
      <c r="BM158" s="20" t="s">
        <v>203</v>
      </c>
    </row>
    <row r="159" spans="2:51" s="11" customFormat="1" ht="20.25" customHeight="1">
      <c r="B159" s="162"/>
      <c r="C159" s="189"/>
      <c r="D159" s="189"/>
      <c r="E159" s="190" t="s">
        <v>5</v>
      </c>
      <c r="F159" s="275" t="s">
        <v>204</v>
      </c>
      <c r="G159" s="276"/>
      <c r="H159" s="276"/>
      <c r="I159" s="276"/>
      <c r="J159" s="189"/>
      <c r="K159" s="191">
        <v>4.14</v>
      </c>
      <c r="L159" s="163"/>
      <c r="M159" s="163"/>
      <c r="N159" s="163"/>
      <c r="O159" s="163"/>
      <c r="P159" s="163"/>
      <c r="Q159" s="163"/>
      <c r="R159" s="164"/>
      <c r="T159" s="165"/>
      <c r="U159" s="163"/>
      <c r="V159" s="163"/>
      <c r="W159" s="163"/>
      <c r="X159" s="163"/>
      <c r="Y159" s="163"/>
      <c r="Z159" s="163"/>
      <c r="AA159" s="166"/>
      <c r="AT159" s="167" t="s">
        <v>156</v>
      </c>
      <c r="AU159" s="167" t="s">
        <v>97</v>
      </c>
      <c r="AV159" s="11" t="s">
        <v>97</v>
      </c>
      <c r="AW159" s="11" t="s">
        <v>33</v>
      </c>
      <c r="AX159" s="11" t="s">
        <v>81</v>
      </c>
      <c r="AY159" s="167" t="s">
        <v>149</v>
      </c>
    </row>
    <row r="160" spans="2:65" s="1" customFormat="1" ht="28.5" customHeight="1">
      <c r="B160" s="124"/>
      <c r="C160" s="182" t="s">
        <v>205</v>
      </c>
      <c r="D160" s="182" t="s">
        <v>150</v>
      </c>
      <c r="E160" s="183" t="s">
        <v>206</v>
      </c>
      <c r="F160" s="270" t="s">
        <v>207</v>
      </c>
      <c r="G160" s="270"/>
      <c r="H160" s="270"/>
      <c r="I160" s="270"/>
      <c r="J160" s="184" t="s">
        <v>173</v>
      </c>
      <c r="K160" s="185">
        <v>0.396</v>
      </c>
      <c r="L160" s="255"/>
      <c r="M160" s="255"/>
      <c r="N160" s="261">
        <f>ROUND(L160*K160,2)</f>
        <v>0</v>
      </c>
      <c r="O160" s="261"/>
      <c r="P160" s="261"/>
      <c r="Q160" s="261"/>
      <c r="R160" s="127"/>
      <c r="T160" s="153" t="s">
        <v>5</v>
      </c>
      <c r="U160" s="45" t="s">
        <v>41</v>
      </c>
      <c r="V160" s="37"/>
      <c r="W160" s="154">
        <f>V160*K160</f>
        <v>0</v>
      </c>
      <c r="X160" s="154">
        <v>1.05871</v>
      </c>
      <c r="Y160" s="154">
        <f>X160*K160</f>
        <v>0.41924916</v>
      </c>
      <c r="Z160" s="154">
        <v>0</v>
      </c>
      <c r="AA160" s="155">
        <f>Z160*K160</f>
        <v>0</v>
      </c>
      <c r="AR160" s="20" t="s">
        <v>154</v>
      </c>
      <c r="AT160" s="20" t="s">
        <v>150</v>
      </c>
      <c r="AU160" s="20" t="s">
        <v>97</v>
      </c>
      <c r="AY160" s="20" t="s">
        <v>149</v>
      </c>
      <c r="BE160" s="101">
        <f>IF(U160="základní",N160,0)</f>
        <v>0</v>
      </c>
      <c r="BF160" s="101">
        <f>IF(U160="snížená",N160,0)</f>
        <v>0</v>
      </c>
      <c r="BG160" s="101">
        <f>IF(U160="zákl. přenesená",N160,0)</f>
        <v>0</v>
      </c>
      <c r="BH160" s="101">
        <f>IF(U160="sníž. přenesená",N160,0)</f>
        <v>0</v>
      </c>
      <c r="BI160" s="101">
        <f>IF(U160="nulová",N160,0)</f>
        <v>0</v>
      </c>
      <c r="BJ160" s="20" t="s">
        <v>81</v>
      </c>
      <c r="BK160" s="101">
        <f>ROUND(L160*K160,2)</f>
        <v>0</v>
      </c>
      <c r="BL160" s="20" t="s">
        <v>154</v>
      </c>
      <c r="BM160" s="20" t="s">
        <v>208</v>
      </c>
    </row>
    <row r="161" spans="2:51" s="11" customFormat="1" ht="20.25" customHeight="1">
      <c r="B161" s="162"/>
      <c r="C161" s="189"/>
      <c r="D161" s="189"/>
      <c r="E161" s="190" t="s">
        <v>5</v>
      </c>
      <c r="F161" s="275" t="s">
        <v>209</v>
      </c>
      <c r="G161" s="276"/>
      <c r="H161" s="276"/>
      <c r="I161" s="276"/>
      <c r="J161" s="189"/>
      <c r="K161" s="191">
        <v>0.36</v>
      </c>
      <c r="L161" s="163"/>
      <c r="M161" s="163"/>
      <c r="N161" s="163"/>
      <c r="O161" s="163"/>
      <c r="P161" s="163"/>
      <c r="Q161" s="163"/>
      <c r="R161" s="164"/>
      <c r="T161" s="165"/>
      <c r="U161" s="163"/>
      <c r="V161" s="163"/>
      <c r="W161" s="163"/>
      <c r="X161" s="163"/>
      <c r="Y161" s="163"/>
      <c r="Z161" s="163"/>
      <c r="AA161" s="166"/>
      <c r="AT161" s="167" t="s">
        <v>156</v>
      </c>
      <c r="AU161" s="167" t="s">
        <v>97</v>
      </c>
      <c r="AV161" s="11" t="s">
        <v>97</v>
      </c>
      <c r="AW161" s="11" t="s">
        <v>33</v>
      </c>
      <c r="AX161" s="11" t="s">
        <v>81</v>
      </c>
      <c r="AY161" s="167" t="s">
        <v>149</v>
      </c>
    </row>
    <row r="162" spans="2:63" s="9" customFormat="1" ht="29.25" customHeight="1">
      <c r="B162" s="142"/>
      <c r="C162" s="195"/>
      <c r="D162" s="196" t="s">
        <v>108</v>
      </c>
      <c r="E162" s="196"/>
      <c r="F162" s="196"/>
      <c r="G162" s="196"/>
      <c r="H162" s="196"/>
      <c r="I162" s="196"/>
      <c r="J162" s="196"/>
      <c r="K162" s="196"/>
      <c r="L162" s="152"/>
      <c r="M162" s="152"/>
      <c r="N162" s="249">
        <f>BK162</f>
        <v>0</v>
      </c>
      <c r="O162" s="250"/>
      <c r="P162" s="250"/>
      <c r="Q162" s="250"/>
      <c r="R162" s="145"/>
      <c r="T162" s="146"/>
      <c r="U162" s="143"/>
      <c r="V162" s="143"/>
      <c r="W162" s="147">
        <f>SUM(W163:W166)</f>
        <v>0</v>
      </c>
      <c r="X162" s="143"/>
      <c r="Y162" s="147">
        <f>SUM(Y163:Y166)</f>
        <v>0.5612715</v>
      </c>
      <c r="Z162" s="143"/>
      <c r="AA162" s="148">
        <f>SUM(AA163:AA166)</f>
        <v>0</v>
      </c>
      <c r="AR162" s="149" t="s">
        <v>81</v>
      </c>
      <c r="AT162" s="150" t="s">
        <v>75</v>
      </c>
      <c r="AU162" s="150" t="s">
        <v>81</v>
      </c>
      <c r="AY162" s="149" t="s">
        <v>149</v>
      </c>
      <c r="BK162" s="151">
        <f>SUM(BK163:BK166)</f>
        <v>0</v>
      </c>
    </row>
    <row r="163" spans="2:65" s="1" customFormat="1" ht="65.25" customHeight="1">
      <c r="B163" s="124"/>
      <c r="C163" s="182" t="s">
        <v>210</v>
      </c>
      <c r="D163" s="182" t="s">
        <v>150</v>
      </c>
      <c r="E163" s="183" t="s">
        <v>211</v>
      </c>
      <c r="F163" s="274" t="s">
        <v>513</v>
      </c>
      <c r="G163" s="274"/>
      <c r="H163" s="274"/>
      <c r="I163" s="274"/>
      <c r="J163" s="184" t="s">
        <v>184</v>
      </c>
      <c r="K163" s="185">
        <v>2</v>
      </c>
      <c r="L163" s="255">
        <v>0</v>
      </c>
      <c r="M163" s="255"/>
      <c r="N163" s="261">
        <f>ROUND(L163*K163,2)</f>
        <v>0</v>
      </c>
      <c r="O163" s="261"/>
      <c r="P163" s="261"/>
      <c r="Q163" s="261"/>
      <c r="R163" s="127"/>
      <c r="T163" s="153" t="s">
        <v>5</v>
      </c>
      <c r="U163" s="45" t="s">
        <v>41</v>
      </c>
      <c r="V163" s="37"/>
      <c r="W163" s="154">
        <f>V163*K163</f>
        <v>0</v>
      </c>
      <c r="X163" s="154">
        <v>0.16707</v>
      </c>
      <c r="Y163" s="154">
        <f>X163*K163</f>
        <v>0.33414</v>
      </c>
      <c r="Z163" s="154">
        <v>0</v>
      </c>
      <c r="AA163" s="155">
        <f>Z163*K163</f>
        <v>0</v>
      </c>
      <c r="AR163" s="20" t="s">
        <v>154</v>
      </c>
      <c r="AT163" s="20" t="s">
        <v>150</v>
      </c>
      <c r="AU163" s="20" t="s">
        <v>97</v>
      </c>
      <c r="AY163" s="20" t="s">
        <v>149</v>
      </c>
      <c r="BE163" s="101">
        <f>IF(U163="základní",N163,0)</f>
        <v>0</v>
      </c>
      <c r="BF163" s="101">
        <f>IF(U163="snížená",N163,0)</f>
        <v>0</v>
      </c>
      <c r="BG163" s="101">
        <f>IF(U163="zákl. přenesená",N163,0)</f>
        <v>0</v>
      </c>
      <c r="BH163" s="101">
        <f>IF(U163="sníž. přenesená",N163,0)</f>
        <v>0</v>
      </c>
      <c r="BI163" s="101">
        <f>IF(U163="nulová",N163,0)</f>
        <v>0</v>
      </c>
      <c r="BJ163" s="20" t="s">
        <v>81</v>
      </c>
      <c r="BK163" s="101">
        <f>ROUND(L163*K163,2)</f>
        <v>0</v>
      </c>
      <c r="BL163" s="20" t="s">
        <v>154</v>
      </c>
      <c r="BM163" s="20" t="s">
        <v>212</v>
      </c>
    </row>
    <row r="164" spans="2:65" s="1" customFormat="1" ht="63" customHeight="1">
      <c r="B164" s="124"/>
      <c r="C164" s="182" t="s">
        <v>213</v>
      </c>
      <c r="D164" s="182" t="s">
        <v>150</v>
      </c>
      <c r="E164" s="183" t="s">
        <v>214</v>
      </c>
      <c r="F164" s="270" t="s">
        <v>215</v>
      </c>
      <c r="G164" s="270"/>
      <c r="H164" s="270"/>
      <c r="I164" s="270"/>
      <c r="J164" s="184" t="s">
        <v>202</v>
      </c>
      <c r="K164" s="185">
        <v>7.95</v>
      </c>
      <c r="L164" s="255">
        <v>0</v>
      </c>
      <c r="M164" s="255"/>
      <c r="N164" s="261">
        <f>ROUND(L164*K164,2)</f>
        <v>0</v>
      </c>
      <c r="O164" s="261"/>
      <c r="P164" s="261"/>
      <c r="Q164" s="261"/>
      <c r="R164" s="127"/>
      <c r="T164" s="153" t="s">
        <v>5</v>
      </c>
      <c r="U164" s="45" t="s">
        <v>41</v>
      </c>
      <c r="V164" s="37"/>
      <c r="W164" s="154">
        <f>V164*K164</f>
        <v>0</v>
      </c>
      <c r="X164" s="154">
        <v>0.02857</v>
      </c>
      <c r="Y164" s="154">
        <f>X164*K164</f>
        <v>0.22713150000000001</v>
      </c>
      <c r="Z164" s="154">
        <v>0</v>
      </c>
      <c r="AA164" s="155">
        <f>Z164*K164</f>
        <v>0</v>
      </c>
      <c r="AR164" s="20" t="s">
        <v>154</v>
      </c>
      <c r="AT164" s="20" t="s">
        <v>150</v>
      </c>
      <c r="AU164" s="20" t="s">
        <v>97</v>
      </c>
      <c r="AY164" s="20" t="s">
        <v>149</v>
      </c>
      <c r="BE164" s="101">
        <f>IF(U164="základní",N164,0)</f>
        <v>0</v>
      </c>
      <c r="BF164" s="101">
        <f>IF(U164="snížená",N164,0)</f>
        <v>0</v>
      </c>
      <c r="BG164" s="101">
        <f>IF(U164="zákl. přenesená",N164,0)</f>
        <v>0</v>
      </c>
      <c r="BH164" s="101">
        <f>IF(U164="sníž. přenesená",N164,0)</f>
        <v>0</v>
      </c>
      <c r="BI164" s="101">
        <f>IF(U164="nulová",N164,0)</f>
        <v>0</v>
      </c>
      <c r="BJ164" s="20" t="s">
        <v>81</v>
      </c>
      <c r="BK164" s="101">
        <f>ROUND(L164*K164,2)</f>
        <v>0</v>
      </c>
      <c r="BL164" s="20" t="s">
        <v>154</v>
      </c>
      <c r="BM164" s="20" t="s">
        <v>216</v>
      </c>
    </row>
    <row r="165" spans="2:51" s="11" customFormat="1" ht="20.25" customHeight="1">
      <c r="B165" s="162"/>
      <c r="C165" s="189"/>
      <c r="D165" s="189"/>
      <c r="E165" s="190" t="s">
        <v>5</v>
      </c>
      <c r="F165" s="275" t="s">
        <v>217</v>
      </c>
      <c r="G165" s="276"/>
      <c r="H165" s="276"/>
      <c r="I165" s="276"/>
      <c r="J165" s="189"/>
      <c r="K165" s="191">
        <v>7.95</v>
      </c>
      <c r="L165" s="163"/>
      <c r="M165" s="163"/>
      <c r="N165" s="163"/>
      <c r="O165" s="163"/>
      <c r="P165" s="163"/>
      <c r="Q165" s="163"/>
      <c r="R165" s="164"/>
      <c r="T165" s="165"/>
      <c r="U165" s="163"/>
      <c r="V165" s="163"/>
      <c r="W165" s="163"/>
      <c r="X165" s="163"/>
      <c r="Y165" s="163"/>
      <c r="Z165" s="163"/>
      <c r="AA165" s="166"/>
      <c r="AT165" s="167" t="s">
        <v>156</v>
      </c>
      <c r="AU165" s="167" t="s">
        <v>97</v>
      </c>
      <c r="AV165" s="11" t="s">
        <v>97</v>
      </c>
      <c r="AW165" s="11" t="s">
        <v>33</v>
      </c>
      <c r="AX165" s="11" t="s">
        <v>81</v>
      </c>
      <c r="AY165" s="167" t="s">
        <v>149</v>
      </c>
    </row>
    <row r="166" spans="2:65" s="1" customFormat="1" ht="28.5" customHeight="1">
      <c r="B166" s="124"/>
      <c r="C166" s="182" t="s">
        <v>218</v>
      </c>
      <c r="D166" s="182" t="s">
        <v>150</v>
      </c>
      <c r="E166" s="183" t="s">
        <v>219</v>
      </c>
      <c r="F166" s="270" t="s">
        <v>220</v>
      </c>
      <c r="G166" s="270"/>
      <c r="H166" s="270"/>
      <c r="I166" s="270"/>
      <c r="J166" s="184" t="s">
        <v>221</v>
      </c>
      <c r="K166" s="185">
        <v>1</v>
      </c>
      <c r="L166" s="255">
        <v>0</v>
      </c>
      <c r="M166" s="255"/>
      <c r="N166" s="261">
        <f>ROUND(L166*K166,2)</f>
        <v>0</v>
      </c>
      <c r="O166" s="261"/>
      <c r="P166" s="261"/>
      <c r="Q166" s="261"/>
      <c r="R166" s="127"/>
      <c r="T166" s="153" t="s">
        <v>5</v>
      </c>
      <c r="U166" s="45" t="s">
        <v>41</v>
      </c>
      <c r="V166" s="37"/>
      <c r="W166" s="154">
        <f>V166*K166</f>
        <v>0</v>
      </c>
      <c r="X166" s="154">
        <v>0</v>
      </c>
      <c r="Y166" s="154">
        <f>X166*K166</f>
        <v>0</v>
      </c>
      <c r="Z166" s="154">
        <v>0</v>
      </c>
      <c r="AA166" s="155">
        <f>Z166*K166</f>
        <v>0</v>
      </c>
      <c r="AR166" s="20" t="s">
        <v>154</v>
      </c>
      <c r="AT166" s="20" t="s">
        <v>150</v>
      </c>
      <c r="AU166" s="20" t="s">
        <v>97</v>
      </c>
      <c r="AY166" s="20" t="s">
        <v>149</v>
      </c>
      <c r="BE166" s="101">
        <f>IF(U166="základní",N166,0)</f>
        <v>0</v>
      </c>
      <c r="BF166" s="101">
        <f>IF(U166="snížená",N166,0)</f>
        <v>0</v>
      </c>
      <c r="BG166" s="101">
        <f>IF(U166="zákl. přenesená",N166,0)</f>
        <v>0</v>
      </c>
      <c r="BH166" s="101">
        <f>IF(U166="sníž. přenesená",N166,0)</f>
        <v>0</v>
      </c>
      <c r="BI166" s="101">
        <f>IF(U166="nulová",N166,0)</f>
        <v>0</v>
      </c>
      <c r="BJ166" s="20" t="s">
        <v>81</v>
      </c>
      <c r="BK166" s="101">
        <f>ROUND(L166*K166,2)</f>
        <v>0</v>
      </c>
      <c r="BL166" s="20" t="s">
        <v>154</v>
      </c>
      <c r="BM166" s="20" t="s">
        <v>222</v>
      </c>
    </row>
    <row r="167" spans="2:63" s="9" customFormat="1" ht="29.25" customHeight="1">
      <c r="B167" s="142"/>
      <c r="C167" s="195"/>
      <c r="D167" s="196" t="s">
        <v>109</v>
      </c>
      <c r="E167" s="196"/>
      <c r="F167" s="196"/>
      <c r="G167" s="196"/>
      <c r="H167" s="196"/>
      <c r="I167" s="196"/>
      <c r="J167" s="196"/>
      <c r="K167" s="196"/>
      <c r="L167" s="152"/>
      <c r="M167" s="152"/>
      <c r="N167" s="259">
        <f>BK167</f>
        <v>0</v>
      </c>
      <c r="O167" s="260"/>
      <c r="P167" s="260"/>
      <c r="Q167" s="260"/>
      <c r="R167" s="145"/>
      <c r="T167" s="146"/>
      <c r="U167" s="143"/>
      <c r="V167" s="143"/>
      <c r="W167" s="147">
        <f>SUM(W168:W201)</f>
        <v>0</v>
      </c>
      <c r="X167" s="143"/>
      <c r="Y167" s="147">
        <f>SUM(Y168:Y201)</f>
        <v>21.765262520000004</v>
      </c>
      <c r="Z167" s="143"/>
      <c r="AA167" s="148">
        <f>SUM(AA168:AA201)</f>
        <v>0</v>
      </c>
      <c r="AR167" s="149" t="s">
        <v>81</v>
      </c>
      <c r="AT167" s="150" t="s">
        <v>75</v>
      </c>
      <c r="AU167" s="150" t="s">
        <v>81</v>
      </c>
      <c r="AY167" s="149" t="s">
        <v>149</v>
      </c>
      <c r="BK167" s="151">
        <f>SUM(BK168:BK201)</f>
        <v>0</v>
      </c>
    </row>
    <row r="168" spans="2:65" s="1" customFormat="1" ht="39.75" customHeight="1">
      <c r="B168" s="124"/>
      <c r="C168" s="182" t="s">
        <v>11</v>
      </c>
      <c r="D168" s="182" t="s">
        <v>150</v>
      </c>
      <c r="E168" s="183" t="s">
        <v>223</v>
      </c>
      <c r="F168" s="270" t="s">
        <v>224</v>
      </c>
      <c r="G168" s="270"/>
      <c r="H168" s="270"/>
      <c r="I168" s="270"/>
      <c r="J168" s="184" t="s">
        <v>202</v>
      </c>
      <c r="K168" s="185">
        <v>91</v>
      </c>
      <c r="L168" s="255">
        <v>0</v>
      </c>
      <c r="M168" s="255"/>
      <c r="N168" s="261">
        <f>ROUND(L168*K168,2)</f>
        <v>0</v>
      </c>
      <c r="O168" s="261"/>
      <c r="P168" s="261"/>
      <c r="Q168" s="261"/>
      <c r="R168" s="127"/>
      <c r="T168" s="153" t="s">
        <v>5</v>
      </c>
      <c r="U168" s="45" t="s">
        <v>41</v>
      </c>
      <c r="V168" s="37"/>
      <c r="W168" s="154">
        <f>V168*K168</f>
        <v>0</v>
      </c>
      <c r="X168" s="154">
        <v>0.0057</v>
      </c>
      <c r="Y168" s="154">
        <f>X168*K168</f>
        <v>0.5187</v>
      </c>
      <c r="Z168" s="154">
        <v>0</v>
      </c>
      <c r="AA168" s="155">
        <f>Z168*K168</f>
        <v>0</v>
      </c>
      <c r="AR168" s="20" t="s">
        <v>154</v>
      </c>
      <c r="AT168" s="20" t="s">
        <v>150</v>
      </c>
      <c r="AU168" s="20" t="s">
        <v>97</v>
      </c>
      <c r="AY168" s="20" t="s">
        <v>149</v>
      </c>
      <c r="BE168" s="101">
        <f>IF(U168="základní",N168,0)</f>
        <v>0</v>
      </c>
      <c r="BF168" s="101">
        <f>IF(U168="snížená",N168,0)</f>
        <v>0</v>
      </c>
      <c r="BG168" s="101">
        <f>IF(U168="zákl. přenesená",N168,0)</f>
        <v>0</v>
      </c>
      <c r="BH168" s="101">
        <f>IF(U168="sníž. přenesená",N168,0)</f>
        <v>0</v>
      </c>
      <c r="BI168" s="101">
        <f>IF(U168="nulová",N168,0)</f>
        <v>0</v>
      </c>
      <c r="BJ168" s="20" t="s">
        <v>81</v>
      </c>
      <c r="BK168" s="101">
        <f>ROUND(L168*K168,2)</f>
        <v>0</v>
      </c>
      <c r="BL168" s="20" t="s">
        <v>154</v>
      </c>
      <c r="BM168" s="20" t="s">
        <v>225</v>
      </c>
    </row>
    <row r="169" spans="2:65" s="1" customFormat="1" ht="41.25" customHeight="1">
      <c r="B169" s="124"/>
      <c r="C169" s="182" t="s">
        <v>226</v>
      </c>
      <c r="D169" s="182" t="s">
        <v>150</v>
      </c>
      <c r="E169" s="183" t="s">
        <v>227</v>
      </c>
      <c r="F169" s="270" t="s">
        <v>228</v>
      </c>
      <c r="G169" s="270"/>
      <c r="H169" s="270"/>
      <c r="I169" s="270"/>
      <c r="J169" s="184" t="s">
        <v>202</v>
      </c>
      <c r="K169" s="185">
        <v>143.65</v>
      </c>
      <c r="L169" s="255">
        <v>0</v>
      </c>
      <c r="M169" s="255"/>
      <c r="N169" s="261">
        <f>ROUND(L169*K169,2)</f>
        <v>0</v>
      </c>
      <c r="O169" s="261"/>
      <c r="P169" s="261"/>
      <c r="Q169" s="261"/>
      <c r="R169" s="127"/>
      <c r="T169" s="153" t="s">
        <v>5</v>
      </c>
      <c r="U169" s="45" t="s">
        <v>41</v>
      </c>
      <c r="V169" s="37"/>
      <c r="W169" s="154">
        <f>V169*K169</f>
        <v>0</v>
      </c>
      <c r="X169" s="154">
        <v>0.0057</v>
      </c>
      <c r="Y169" s="154">
        <f>X169*K169</f>
        <v>0.8188050000000001</v>
      </c>
      <c r="Z169" s="154">
        <v>0</v>
      </c>
      <c r="AA169" s="155">
        <f>Z169*K169</f>
        <v>0</v>
      </c>
      <c r="AR169" s="20" t="s">
        <v>154</v>
      </c>
      <c r="AT169" s="20" t="s">
        <v>150</v>
      </c>
      <c r="AU169" s="20" t="s">
        <v>97</v>
      </c>
      <c r="AY169" s="20" t="s">
        <v>149</v>
      </c>
      <c r="BE169" s="101">
        <f>IF(U169="základní",N169,0)</f>
        <v>0</v>
      </c>
      <c r="BF169" s="101">
        <f>IF(U169="snížená",N169,0)</f>
        <v>0</v>
      </c>
      <c r="BG169" s="101">
        <f>IF(U169="zákl. přenesená",N169,0)</f>
        <v>0</v>
      </c>
      <c r="BH169" s="101">
        <f>IF(U169="sníž. přenesená",N169,0)</f>
        <v>0</v>
      </c>
      <c r="BI169" s="101">
        <f>IF(U169="nulová",N169,0)</f>
        <v>0</v>
      </c>
      <c r="BJ169" s="20" t="s">
        <v>81</v>
      </c>
      <c r="BK169" s="101">
        <f>ROUND(L169*K169,2)</f>
        <v>0</v>
      </c>
      <c r="BL169" s="20" t="s">
        <v>154</v>
      </c>
      <c r="BM169" s="20" t="s">
        <v>229</v>
      </c>
    </row>
    <row r="170" spans="2:51" s="11" customFormat="1" ht="20.25" customHeight="1">
      <c r="B170" s="162"/>
      <c r="C170" s="189"/>
      <c r="D170" s="189"/>
      <c r="E170" s="190" t="s">
        <v>5</v>
      </c>
      <c r="F170" s="275" t="s">
        <v>230</v>
      </c>
      <c r="G170" s="276"/>
      <c r="H170" s="276"/>
      <c r="I170" s="276"/>
      <c r="J170" s="189"/>
      <c r="K170" s="191">
        <v>143.65</v>
      </c>
      <c r="L170" s="163"/>
      <c r="M170" s="163"/>
      <c r="N170" s="163"/>
      <c r="O170" s="163"/>
      <c r="P170" s="163"/>
      <c r="Q170" s="163"/>
      <c r="R170" s="164"/>
      <c r="T170" s="165"/>
      <c r="U170" s="163"/>
      <c r="V170" s="163"/>
      <c r="W170" s="163"/>
      <c r="X170" s="163"/>
      <c r="Y170" s="163"/>
      <c r="Z170" s="163"/>
      <c r="AA170" s="166"/>
      <c r="AT170" s="167" t="s">
        <v>156</v>
      </c>
      <c r="AU170" s="167" t="s">
        <v>97</v>
      </c>
      <c r="AV170" s="11" t="s">
        <v>97</v>
      </c>
      <c r="AW170" s="11" t="s">
        <v>33</v>
      </c>
      <c r="AX170" s="11" t="s">
        <v>81</v>
      </c>
      <c r="AY170" s="167" t="s">
        <v>149</v>
      </c>
    </row>
    <row r="171" spans="2:65" s="1" customFormat="1" ht="61.5" customHeight="1">
      <c r="B171" s="124"/>
      <c r="C171" s="182" t="s">
        <v>231</v>
      </c>
      <c r="D171" s="182" t="s">
        <v>150</v>
      </c>
      <c r="E171" s="183" t="s">
        <v>232</v>
      </c>
      <c r="F171" s="273" t="s">
        <v>519</v>
      </c>
      <c r="G171" s="274"/>
      <c r="H171" s="274"/>
      <c r="I171" s="274"/>
      <c r="J171" s="184" t="s">
        <v>202</v>
      </c>
      <c r="K171" s="185">
        <v>112.135</v>
      </c>
      <c r="L171" s="255">
        <v>0</v>
      </c>
      <c r="M171" s="255"/>
      <c r="N171" s="261">
        <f>ROUND(L171*K171,2)</f>
        <v>0</v>
      </c>
      <c r="O171" s="261"/>
      <c r="P171" s="261"/>
      <c r="Q171" s="261"/>
      <c r="R171" s="127"/>
      <c r="T171" s="153" t="s">
        <v>5</v>
      </c>
      <c r="U171" s="45" t="s">
        <v>41</v>
      </c>
      <c r="V171" s="37"/>
      <c r="W171" s="154">
        <f>V171*K171</f>
        <v>0</v>
      </c>
      <c r="X171" s="154">
        <v>0.06528</v>
      </c>
      <c r="Y171" s="154">
        <f>X171*K171</f>
        <v>7.320172800000001</v>
      </c>
      <c r="Z171" s="154">
        <v>0</v>
      </c>
      <c r="AA171" s="155">
        <f>Z171*K171</f>
        <v>0</v>
      </c>
      <c r="AR171" s="20" t="s">
        <v>154</v>
      </c>
      <c r="AT171" s="20" t="s">
        <v>150</v>
      </c>
      <c r="AU171" s="20" t="s">
        <v>97</v>
      </c>
      <c r="AY171" s="20" t="s">
        <v>149</v>
      </c>
      <c r="BE171" s="101">
        <f>IF(U171="základní",N171,0)</f>
        <v>0</v>
      </c>
      <c r="BF171" s="101">
        <f>IF(U171="snížená",N171,0)</f>
        <v>0</v>
      </c>
      <c r="BG171" s="101">
        <f>IF(U171="zákl. přenesená",N171,0)</f>
        <v>0</v>
      </c>
      <c r="BH171" s="101">
        <f>IF(U171="sníž. přenesená",N171,0)</f>
        <v>0</v>
      </c>
      <c r="BI171" s="101">
        <f>IF(U171="nulová",N171,0)</f>
        <v>0</v>
      </c>
      <c r="BJ171" s="20" t="s">
        <v>81</v>
      </c>
      <c r="BK171" s="101">
        <f>ROUND(L171*K171,2)</f>
        <v>0</v>
      </c>
      <c r="BL171" s="20" t="s">
        <v>154</v>
      </c>
      <c r="BM171" s="20" t="s">
        <v>233</v>
      </c>
    </row>
    <row r="172" spans="2:51" s="11" customFormat="1" ht="20.25" customHeight="1">
      <c r="B172" s="162"/>
      <c r="C172" s="189"/>
      <c r="D172" s="189"/>
      <c r="E172" s="190" t="s">
        <v>5</v>
      </c>
      <c r="F172" s="275" t="s">
        <v>234</v>
      </c>
      <c r="G172" s="276"/>
      <c r="H172" s="276"/>
      <c r="I172" s="276"/>
      <c r="J172" s="189"/>
      <c r="K172" s="191">
        <v>52.93</v>
      </c>
      <c r="L172" s="163"/>
      <c r="M172" s="163"/>
      <c r="N172" s="163"/>
      <c r="O172" s="163"/>
      <c r="P172" s="163"/>
      <c r="Q172" s="163"/>
      <c r="R172" s="164"/>
      <c r="T172" s="165"/>
      <c r="U172" s="163"/>
      <c r="V172" s="163"/>
      <c r="W172" s="163"/>
      <c r="X172" s="163"/>
      <c r="Y172" s="163"/>
      <c r="Z172" s="163"/>
      <c r="AA172" s="166"/>
      <c r="AT172" s="167" t="s">
        <v>156</v>
      </c>
      <c r="AU172" s="167" t="s">
        <v>97</v>
      </c>
      <c r="AV172" s="11" t="s">
        <v>97</v>
      </c>
      <c r="AW172" s="11" t="s">
        <v>33</v>
      </c>
      <c r="AX172" s="11" t="s">
        <v>76</v>
      </c>
      <c r="AY172" s="167" t="s">
        <v>149</v>
      </c>
    </row>
    <row r="173" spans="2:51" s="11" customFormat="1" ht="20.25" customHeight="1">
      <c r="B173" s="162"/>
      <c r="C173" s="189"/>
      <c r="D173" s="189"/>
      <c r="E173" s="190" t="s">
        <v>5</v>
      </c>
      <c r="F173" s="262" t="s">
        <v>235</v>
      </c>
      <c r="G173" s="263"/>
      <c r="H173" s="263"/>
      <c r="I173" s="263"/>
      <c r="J173" s="189"/>
      <c r="K173" s="191">
        <v>-11.7</v>
      </c>
      <c r="L173" s="163"/>
      <c r="M173" s="163"/>
      <c r="N173" s="163"/>
      <c r="O173" s="163"/>
      <c r="P173" s="163"/>
      <c r="Q173" s="163"/>
      <c r="R173" s="164"/>
      <c r="T173" s="165"/>
      <c r="U173" s="163"/>
      <c r="V173" s="163"/>
      <c r="W173" s="163"/>
      <c r="X173" s="163"/>
      <c r="Y173" s="163"/>
      <c r="Z173" s="163"/>
      <c r="AA173" s="166"/>
      <c r="AT173" s="167" t="s">
        <v>156</v>
      </c>
      <c r="AU173" s="167" t="s">
        <v>97</v>
      </c>
      <c r="AV173" s="11" t="s">
        <v>97</v>
      </c>
      <c r="AW173" s="11" t="s">
        <v>33</v>
      </c>
      <c r="AX173" s="11" t="s">
        <v>76</v>
      </c>
      <c r="AY173" s="167" t="s">
        <v>149</v>
      </c>
    </row>
    <row r="174" spans="2:51" s="11" customFormat="1" ht="20.25" customHeight="1">
      <c r="B174" s="162"/>
      <c r="C174" s="189"/>
      <c r="D174" s="189"/>
      <c r="E174" s="190" t="s">
        <v>5</v>
      </c>
      <c r="F174" s="262" t="s">
        <v>236</v>
      </c>
      <c r="G174" s="263"/>
      <c r="H174" s="263"/>
      <c r="I174" s="263"/>
      <c r="J174" s="189"/>
      <c r="K174" s="191">
        <v>22.935</v>
      </c>
      <c r="L174" s="163"/>
      <c r="M174" s="163"/>
      <c r="N174" s="163"/>
      <c r="O174" s="163"/>
      <c r="P174" s="163"/>
      <c r="Q174" s="163"/>
      <c r="R174" s="164"/>
      <c r="T174" s="165"/>
      <c r="U174" s="163"/>
      <c r="V174" s="163"/>
      <c r="W174" s="163"/>
      <c r="X174" s="163"/>
      <c r="Y174" s="163"/>
      <c r="Z174" s="163"/>
      <c r="AA174" s="166"/>
      <c r="AT174" s="167" t="s">
        <v>156</v>
      </c>
      <c r="AU174" s="167" t="s">
        <v>97</v>
      </c>
      <c r="AV174" s="11" t="s">
        <v>97</v>
      </c>
      <c r="AW174" s="11" t="s">
        <v>33</v>
      </c>
      <c r="AX174" s="11" t="s">
        <v>76</v>
      </c>
      <c r="AY174" s="167" t="s">
        <v>149</v>
      </c>
    </row>
    <row r="175" spans="2:51" s="11" customFormat="1" ht="20.25" customHeight="1">
      <c r="B175" s="162"/>
      <c r="C175" s="189"/>
      <c r="D175" s="189"/>
      <c r="E175" s="190" t="s">
        <v>5</v>
      </c>
      <c r="F175" s="262" t="s">
        <v>237</v>
      </c>
      <c r="G175" s="263"/>
      <c r="H175" s="263"/>
      <c r="I175" s="263"/>
      <c r="J175" s="189"/>
      <c r="K175" s="191">
        <v>13.6</v>
      </c>
      <c r="L175" s="163"/>
      <c r="M175" s="163"/>
      <c r="N175" s="163"/>
      <c r="O175" s="163"/>
      <c r="P175" s="163"/>
      <c r="Q175" s="163"/>
      <c r="R175" s="164"/>
      <c r="T175" s="165"/>
      <c r="U175" s="163"/>
      <c r="V175" s="163"/>
      <c r="W175" s="163"/>
      <c r="X175" s="163"/>
      <c r="Y175" s="163"/>
      <c r="Z175" s="163"/>
      <c r="AA175" s="166"/>
      <c r="AT175" s="167" t="s">
        <v>156</v>
      </c>
      <c r="AU175" s="167" t="s">
        <v>97</v>
      </c>
      <c r="AV175" s="11" t="s">
        <v>97</v>
      </c>
      <c r="AW175" s="11" t="s">
        <v>33</v>
      </c>
      <c r="AX175" s="11" t="s">
        <v>76</v>
      </c>
      <c r="AY175" s="167" t="s">
        <v>149</v>
      </c>
    </row>
    <row r="176" spans="2:51" s="11" customFormat="1" ht="20.25" customHeight="1">
      <c r="B176" s="162"/>
      <c r="C176" s="189"/>
      <c r="D176" s="189"/>
      <c r="E176" s="190" t="s">
        <v>5</v>
      </c>
      <c r="F176" s="262" t="s">
        <v>237</v>
      </c>
      <c r="G176" s="263"/>
      <c r="H176" s="263"/>
      <c r="I176" s="263"/>
      <c r="J176" s="189"/>
      <c r="K176" s="191">
        <v>13.6</v>
      </c>
      <c r="L176" s="163"/>
      <c r="M176" s="163"/>
      <c r="N176" s="163"/>
      <c r="O176" s="163"/>
      <c r="P176" s="163"/>
      <c r="Q176" s="163"/>
      <c r="R176" s="164"/>
      <c r="T176" s="165"/>
      <c r="U176" s="163"/>
      <c r="V176" s="163"/>
      <c r="W176" s="163"/>
      <c r="X176" s="163"/>
      <c r="Y176" s="163"/>
      <c r="Z176" s="163"/>
      <c r="AA176" s="166"/>
      <c r="AT176" s="167" t="s">
        <v>156</v>
      </c>
      <c r="AU176" s="167" t="s">
        <v>97</v>
      </c>
      <c r="AV176" s="11" t="s">
        <v>97</v>
      </c>
      <c r="AW176" s="11" t="s">
        <v>33</v>
      </c>
      <c r="AX176" s="11" t="s">
        <v>76</v>
      </c>
      <c r="AY176" s="167" t="s">
        <v>149</v>
      </c>
    </row>
    <row r="177" spans="2:51" s="11" customFormat="1" ht="20.25" customHeight="1">
      <c r="B177" s="162"/>
      <c r="C177" s="189"/>
      <c r="D177" s="189"/>
      <c r="E177" s="190" t="s">
        <v>5</v>
      </c>
      <c r="F177" s="262" t="s">
        <v>238</v>
      </c>
      <c r="G177" s="263"/>
      <c r="H177" s="263"/>
      <c r="I177" s="263"/>
      <c r="J177" s="189"/>
      <c r="K177" s="191">
        <v>-6.03</v>
      </c>
      <c r="L177" s="163"/>
      <c r="M177" s="163"/>
      <c r="N177" s="163"/>
      <c r="O177" s="163"/>
      <c r="P177" s="163"/>
      <c r="Q177" s="163"/>
      <c r="R177" s="164"/>
      <c r="T177" s="165"/>
      <c r="U177" s="163"/>
      <c r="V177" s="163"/>
      <c r="W177" s="163"/>
      <c r="X177" s="163"/>
      <c r="Y177" s="163"/>
      <c r="Z177" s="163"/>
      <c r="AA177" s="166"/>
      <c r="AT177" s="167" t="s">
        <v>156</v>
      </c>
      <c r="AU177" s="167" t="s">
        <v>97</v>
      </c>
      <c r="AV177" s="11" t="s">
        <v>97</v>
      </c>
      <c r="AW177" s="11" t="s">
        <v>33</v>
      </c>
      <c r="AX177" s="11" t="s">
        <v>76</v>
      </c>
      <c r="AY177" s="167" t="s">
        <v>149</v>
      </c>
    </row>
    <row r="178" spans="2:51" s="11" customFormat="1" ht="20.25" customHeight="1">
      <c r="B178" s="162"/>
      <c r="C178" s="189"/>
      <c r="D178" s="189"/>
      <c r="E178" s="190" t="s">
        <v>5</v>
      </c>
      <c r="F178" s="262" t="s">
        <v>239</v>
      </c>
      <c r="G178" s="263"/>
      <c r="H178" s="263"/>
      <c r="I178" s="263"/>
      <c r="J178" s="189"/>
      <c r="K178" s="191">
        <v>26.8</v>
      </c>
      <c r="L178" s="163"/>
      <c r="M178" s="163"/>
      <c r="N178" s="163"/>
      <c r="O178" s="163"/>
      <c r="P178" s="163"/>
      <c r="Q178" s="163"/>
      <c r="R178" s="164"/>
      <c r="T178" s="165"/>
      <c r="U178" s="163"/>
      <c r="V178" s="163"/>
      <c r="W178" s="163"/>
      <c r="X178" s="163"/>
      <c r="Y178" s="163"/>
      <c r="Z178" s="163"/>
      <c r="AA178" s="166"/>
      <c r="AT178" s="167" t="s">
        <v>156</v>
      </c>
      <c r="AU178" s="167" t="s">
        <v>97</v>
      </c>
      <c r="AV178" s="11" t="s">
        <v>97</v>
      </c>
      <c r="AW178" s="11" t="s">
        <v>33</v>
      </c>
      <c r="AX178" s="11" t="s">
        <v>76</v>
      </c>
      <c r="AY178" s="167" t="s">
        <v>149</v>
      </c>
    </row>
    <row r="179" spans="2:51" s="12" customFormat="1" ht="20.25" customHeight="1">
      <c r="B179" s="168"/>
      <c r="C179" s="192"/>
      <c r="D179" s="192"/>
      <c r="E179" s="193" t="s">
        <v>5</v>
      </c>
      <c r="F179" s="268" t="s">
        <v>162</v>
      </c>
      <c r="G179" s="269"/>
      <c r="H179" s="269"/>
      <c r="I179" s="269"/>
      <c r="J179" s="192"/>
      <c r="K179" s="194">
        <v>112.135</v>
      </c>
      <c r="L179" s="169"/>
      <c r="M179" s="169"/>
      <c r="N179" s="169"/>
      <c r="O179" s="169"/>
      <c r="P179" s="169"/>
      <c r="Q179" s="169"/>
      <c r="R179" s="170"/>
      <c r="T179" s="171"/>
      <c r="U179" s="169"/>
      <c r="V179" s="169"/>
      <c r="W179" s="169"/>
      <c r="X179" s="169"/>
      <c r="Y179" s="169"/>
      <c r="Z179" s="169"/>
      <c r="AA179" s="172"/>
      <c r="AT179" s="173" t="s">
        <v>156</v>
      </c>
      <c r="AU179" s="173" t="s">
        <v>97</v>
      </c>
      <c r="AV179" s="12" t="s">
        <v>154</v>
      </c>
      <c r="AW179" s="12" t="s">
        <v>33</v>
      </c>
      <c r="AX179" s="12" t="s">
        <v>81</v>
      </c>
      <c r="AY179" s="173" t="s">
        <v>149</v>
      </c>
    </row>
    <row r="180" spans="2:65" s="1" customFormat="1" ht="28.5" customHeight="1">
      <c r="B180" s="124"/>
      <c r="C180" s="182" t="s">
        <v>240</v>
      </c>
      <c r="D180" s="182" t="s">
        <v>150</v>
      </c>
      <c r="E180" s="183" t="s">
        <v>241</v>
      </c>
      <c r="F180" s="270" t="s">
        <v>242</v>
      </c>
      <c r="G180" s="270"/>
      <c r="H180" s="270"/>
      <c r="I180" s="270"/>
      <c r="J180" s="184" t="s">
        <v>202</v>
      </c>
      <c r="K180" s="185">
        <v>255.785</v>
      </c>
      <c r="L180" s="255">
        <v>0</v>
      </c>
      <c r="M180" s="255"/>
      <c r="N180" s="261">
        <f>ROUND(L180*K180,2)</f>
        <v>0</v>
      </c>
      <c r="O180" s="261"/>
      <c r="P180" s="261"/>
      <c r="Q180" s="261"/>
      <c r="R180" s="127"/>
      <c r="T180" s="153" t="s">
        <v>5</v>
      </c>
      <c r="U180" s="45" t="s">
        <v>41</v>
      </c>
      <c r="V180" s="37"/>
      <c r="W180" s="154">
        <f>V180*K180</f>
        <v>0</v>
      </c>
      <c r="X180" s="154">
        <v>0.0001</v>
      </c>
      <c r="Y180" s="154">
        <f>X180*K180</f>
        <v>0.0255785</v>
      </c>
      <c r="Z180" s="154">
        <v>0</v>
      </c>
      <c r="AA180" s="155">
        <f>Z180*K180</f>
        <v>0</v>
      </c>
      <c r="AR180" s="20" t="s">
        <v>154</v>
      </c>
      <c r="AT180" s="20" t="s">
        <v>150</v>
      </c>
      <c r="AU180" s="20" t="s">
        <v>97</v>
      </c>
      <c r="AY180" s="20" t="s">
        <v>149</v>
      </c>
      <c r="BE180" s="101">
        <f>IF(U180="základní",N180,0)</f>
        <v>0</v>
      </c>
      <c r="BF180" s="101">
        <f>IF(U180="snížená",N180,0)</f>
        <v>0</v>
      </c>
      <c r="BG180" s="101">
        <f>IF(U180="zákl. přenesená",N180,0)</f>
        <v>0</v>
      </c>
      <c r="BH180" s="101">
        <f>IF(U180="sníž. přenesená",N180,0)</f>
        <v>0</v>
      </c>
      <c r="BI180" s="101">
        <f>IF(U180="nulová",N180,0)</f>
        <v>0</v>
      </c>
      <c r="BJ180" s="20" t="s">
        <v>81</v>
      </c>
      <c r="BK180" s="101">
        <f>ROUND(L180*K180,2)</f>
        <v>0</v>
      </c>
      <c r="BL180" s="20" t="s">
        <v>154</v>
      </c>
      <c r="BM180" s="20" t="s">
        <v>243</v>
      </c>
    </row>
    <row r="181" spans="2:51" s="10" customFormat="1" ht="20.25" customHeight="1">
      <c r="B181" s="156"/>
      <c r="C181" s="186"/>
      <c r="D181" s="186"/>
      <c r="E181" s="187" t="s">
        <v>5</v>
      </c>
      <c r="F181" s="264" t="s">
        <v>244</v>
      </c>
      <c r="G181" s="265"/>
      <c r="H181" s="265"/>
      <c r="I181" s="265"/>
      <c r="J181" s="186"/>
      <c r="K181" s="188" t="s">
        <v>5</v>
      </c>
      <c r="L181" s="157"/>
      <c r="M181" s="157"/>
      <c r="N181" s="157"/>
      <c r="O181" s="157"/>
      <c r="P181" s="157"/>
      <c r="Q181" s="157"/>
      <c r="R181" s="158"/>
      <c r="T181" s="159"/>
      <c r="U181" s="157"/>
      <c r="V181" s="157"/>
      <c r="W181" s="157"/>
      <c r="X181" s="157"/>
      <c r="Y181" s="157"/>
      <c r="Z181" s="157"/>
      <c r="AA181" s="160"/>
      <c r="AT181" s="161" t="s">
        <v>156</v>
      </c>
      <c r="AU181" s="161" t="s">
        <v>97</v>
      </c>
      <c r="AV181" s="10" t="s">
        <v>81</v>
      </c>
      <c r="AW181" s="10" t="s">
        <v>33</v>
      </c>
      <c r="AX181" s="10" t="s">
        <v>76</v>
      </c>
      <c r="AY181" s="161" t="s">
        <v>149</v>
      </c>
    </row>
    <row r="182" spans="2:51" s="11" customFormat="1" ht="20.25" customHeight="1">
      <c r="B182" s="162"/>
      <c r="C182" s="189"/>
      <c r="D182" s="189"/>
      <c r="E182" s="190" t="s">
        <v>5</v>
      </c>
      <c r="F182" s="262" t="s">
        <v>245</v>
      </c>
      <c r="G182" s="263"/>
      <c r="H182" s="263"/>
      <c r="I182" s="263"/>
      <c r="J182" s="189"/>
      <c r="K182" s="191">
        <v>91</v>
      </c>
      <c r="L182" s="163"/>
      <c r="M182" s="163"/>
      <c r="N182" s="163"/>
      <c r="O182" s="163"/>
      <c r="P182" s="163"/>
      <c r="Q182" s="163"/>
      <c r="R182" s="164"/>
      <c r="T182" s="165"/>
      <c r="U182" s="163"/>
      <c r="V182" s="163"/>
      <c r="W182" s="163"/>
      <c r="X182" s="163"/>
      <c r="Y182" s="163"/>
      <c r="Z182" s="163"/>
      <c r="AA182" s="166"/>
      <c r="AT182" s="167" t="s">
        <v>156</v>
      </c>
      <c r="AU182" s="167" t="s">
        <v>97</v>
      </c>
      <c r="AV182" s="11" t="s">
        <v>97</v>
      </c>
      <c r="AW182" s="11" t="s">
        <v>33</v>
      </c>
      <c r="AX182" s="11" t="s">
        <v>76</v>
      </c>
      <c r="AY182" s="167" t="s">
        <v>149</v>
      </c>
    </row>
    <row r="183" spans="2:51" s="10" customFormat="1" ht="20.25" customHeight="1">
      <c r="B183" s="156"/>
      <c r="C183" s="186"/>
      <c r="D183" s="186"/>
      <c r="E183" s="187" t="s">
        <v>5</v>
      </c>
      <c r="F183" s="266" t="s">
        <v>246</v>
      </c>
      <c r="G183" s="267"/>
      <c r="H183" s="267"/>
      <c r="I183" s="267"/>
      <c r="J183" s="186"/>
      <c r="K183" s="188" t="s">
        <v>5</v>
      </c>
      <c r="L183" s="157"/>
      <c r="M183" s="157"/>
      <c r="N183" s="157"/>
      <c r="O183" s="157"/>
      <c r="P183" s="157"/>
      <c r="Q183" s="157"/>
      <c r="R183" s="158"/>
      <c r="T183" s="159"/>
      <c r="U183" s="157"/>
      <c r="V183" s="157"/>
      <c r="W183" s="157"/>
      <c r="X183" s="157"/>
      <c r="Y183" s="157"/>
      <c r="Z183" s="157"/>
      <c r="AA183" s="160"/>
      <c r="AT183" s="161" t="s">
        <v>156</v>
      </c>
      <c r="AU183" s="161" t="s">
        <v>97</v>
      </c>
      <c r="AV183" s="10" t="s">
        <v>81</v>
      </c>
      <c r="AW183" s="10" t="s">
        <v>33</v>
      </c>
      <c r="AX183" s="10" t="s">
        <v>76</v>
      </c>
      <c r="AY183" s="161" t="s">
        <v>149</v>
      </c>
    </row>
    <row r="184" spans="2:51" s="11" customFormat="1" ht="20.25" customHeight="1">
      <c r="B184" s="162"/>
      <c r="C184" s="189"/>
      <c r="D184" s="189"/>
      <c r="E184" s="190" t="s">
        <v>5</v>
      </c>
      <c r="F184" s="262" t="s">
        <v>234</v>
      </c>
      <c r="G184" s="263"/>
      <c r="H184" s="263"/>
      <c r="I184" s="263"/>
      <c r="J184" s="189"/>
      <c r="K184" s="191">
        <v>52.93</v>
      </c>
      <c r="L184" s="163"/>
      <c r="M184" s="163"/>
      <c r="N184" s="163"/>
      <c r="O184" s="163"/>
      <c r="P184" s="163"/>
      <c r="Q184" s="163"/>
      <c r="R184" s="164"/>
      <c r="T184" s="165"/>
      <c r="U184" s="163"/>
      <c r="V184" s="163"/>
      <c r="W184" s="163"/>
      <c r="X184" s="163"/>
      <c r="Y184" s="163"/>
      <c r="Z184" s="163"/>
      <c r="AA184" s="166"/>
      <c r="AT184" s="167" t="s">
        <v>156</v>
      </c>
      <c r="AU184" s="167" t="s">
        <v>97</v>
      </c>
      <c r="AV184" s="11" t="s">
        <v>97</v>
      </c>
      <c r="AW184" s="11" t="s">
        <v>33</v>
      </c>
      <c r="AX184" s="11" t="s">
        <v>76</v>
      </c>
      <c r="AY184" s="167" t="s">
        <v>149</v>
      </c>
    </row>
    <row r="185" spans="2:51" s="11" customFormat="1" ht="20.25" customHeight="1">
      <c r="B185" s="162"/>
      <c r="C185" s="189"/>
      <c r="D185" s="189"/>
      <c r="E185" s="190" t="s">
        <v>5</v>
      </c>
      <c r="F185" s="262" t="s">
        <v>235</v>
      </c>
      <c r="G185" s="263"/>
      <c r="H185" s="263"/>
      <c r="I185" s="263"/>
      <c r="J185" s="189"/>
      <c r="K185" s="191">
        <v>-11.7</v>
      </c>
      <c r="L185" s="163"/>
      <c r="M185" s="163"/>
      <c r="N185" s="163"/>
      <c r="O185" s="163"/>
      <c r="P185" s="163"/>
      <c r="Q185" s="163"/>
      <c r="R185" s="164"/>
      <c r="T185" s="165"/>
      <c r="U185" s="163"/>
      <c r="V185" s="163"/>
      <c r="W185" s="163"/>
      <c r="X185" s="163"/>
      <c r="Y185" s="163"/>
      <c r="Z185" s="163"/>
      <c r="AA185" s="166"/>
      <c r="AT185" s="167" t="s">
        <v>156</v>
      </c>
      <c r="AU185" s="167" t="s">
        <v>97</v>
      </c>
      <c r="AV185" s="11" t="s">
        <v>97</v>
      </c>
      <c r="AW185" s="11" t="s">
        <v>33</v>
      </c>
      <c r="AX185" s="11" t="s">
        <v>76</v>
      </c>
      <c r="AY185" s="167" t="s">
        <v>149</v>
      </c>
    </row>
    <row r="186" spans="2:51" s="11" customFormat="1" ht="20.25" customHeight="1">
      <c r="B186" s="162"/>
      <c r="C186" s="189"/>
      <c r="D186" s="189"/>
      <c r="E186" s="190" t="s">
        <v>5</v>
      </c>
      <c r="F186" s="262" t="s">
        <v>236</v>
      </c>
      <c r="G186" s="263"/>
      <c r="H186" s="263"/>
      <c r="I186" s="263"/>
      <c r="J186" s="189"/>
      <c r="K186" s="191">
        <v>22.935</v>
      </c>
      <c r="L186" s="163"/>
      <c r="M186" s="163"/>
      <c r="N186" s="163"/>
      <c r="O186" s="163"/>
      <c r="P186" s="163"/>
      <c r="Q186" s="163"/>
      <c r="R186" s="164"/>
      <c r="T186" s="165"/>
      <c r="U186" s="163"/>
      <c r="V186" s="163"/>
      <c r="W186" s="163"/>
      <c r="X186" s="163"/>
      <c r="Y186" s="163"/>
      <c r="Z186" s="163"/>
      <c r="AA186" s="166"/>
      <c r="AT186" s="167" t="s">
        <v>156</v>
      </c>
      <c r="AU186" s="167" t="s">
        <v>97</v>
      </c>
      <c r="AV186" s="11" t="s">
        <v>97</v>
      </c>
      <c r="AW186" s="11" t="s">
        <v>33</v>
      </c>
      <c r="AX186" s="11" t="s">
        <v>76</v>
      </c>
      <c r="AY186" s="167" t="s">
        <v>149</v>
      </c>
    </row>
    <row r="187" spans="2:51" s="11" customFormat="1" ht="20.25" customHeight="1">
      <c r="B187" s="162"/>
      <c r="C187" s="189"/>
      <c r="D187" s="189"/>
      <c r="E187" s="190" t="s">
        <v>5</v>
      </c>
      <c r="F187" s="262" t="s">
        <v>247</v>
      </c>
      <c r="G187" s="263"/>
      <c r="H187" s="263"/>
      <c r="I187" s="263"/>
      <c r="J187" s="189"/>
      <c r="K187" s="191">
        <v>26.86</v>
      </c>
      <c r="L187" s="163"/>
      <c r="M187" s="163"/>
      <c r="N187" s="163"/>
      <c r="O187" s="163"/>
      <c r="P187" s="163"/>
      <c r="Q187" s="163"/>
      <c r="R187" s="164"/>
      <c r="T187" s="165"/>
      <c r="U187" s="163"/>
      <c r="V187" s="163"/>
      <c r="W187" s="163"/>
      <c r="X187" s="163"/>
      <c r="Y187" s="163"/>
      <c r="Z187" s="163"/>
      <c r="AA187" s="166"/>
      <c r="AT187" s="167" t="s">
        <v>156</v>
      </c>
      <c r="AU187" s="167" t="s">
        <v>97</v>
      </c>
      <c r="AV187" s="11" t="s">
        <v>97</v>
      </c>
      <c r="AW187" s="11" t="s">
        <v>33</v>
      </c>
      <c r="AX187" s="11" t="s">
        <v>76</v>
      </c>
      <c r="AY187" s="167" t="s">
        <v>149</v>
      </c>
    </row>
    <row r="188" spans="2:51" s="11" customFormat="1" ht="20.25" customHeight="1">
      <c r="B188" s="162"/>
      <c r="C188" s="189"/>
      <c r="D188" s="189"/>
      <c r="E188" s="190" t="s">
        <v>5</v>
      </c>
      <c r="F188" s="262" t="s">
        <v>247</v>
      </c>
      <c r="G188" s="263"/>
      <c r="H188" s="263"/>
      <c r="I188" s="263"/>
      <c r="J188" s="189"/>
      <c r="K188" s="191">
        <v>26.86</v>
      </c>
      <c r="L188" s="163"/>
      <c r="M188" s="163"/>
      <c r="N188" s="163"/>
      <c r="O188" s="163"/>
      <c r="P188" s="163"/>
      <c r="Q188" s="163"/>
      <c r="R188" s="164"/>
      <c r="T188" s="165"/>
      <c r="U188" s="163"/>
      <c r="V188" s="163"/>
      <c r="W188" s="163"/>
      <c r="X188" s="163"/>
      <c r="Y188" s="163"/>
      <c r="Z188" s="163"/>
      <c r="AA188" s="166"/>
      <c r="AT188" s="167" t="s">
        <v>156</v>
      </c>
      <c r="AU188" s="167" t="s">
        <v>97</v>
      </c>
      <c r="AV188" s="11" t="s">
        <v>97</v>
      </c>
      <c r="AW188" s="11" t="s">
        <v>33</v>
      </c>
      <c r="AX188" s="11" t="s">
        <v>76</v>
      </c>
      <c r="AY188" s="167" t="s">
        <v>149</v>
      </c>
    </row>
    <row r="189" spans="2:51" s="11" customFormat="1" ht="20.25" customHeight="1">
      <c r="B189" s="162"/>
      <c r="C189" s="189"/>
      <c r="D189" s="189"/>
      <c r="E189" s="190" t="s">
        <v>5</v>
      </c>
      <c r="F189" s="262" t="s">
        <v>238</v>
      </c>
      <c r="G189" s="263"/>
      <c r="H189" s="263"/>
      <c r="I189" s="263"/>
      <c r="J189" s="189"/>
      <c r="K189" s="191">
        <v>-6.03</v>
      </c>
      <c r="L189" s="163"/>
      <c r="M189" s="163"/>
      <c r="N189" s="163"/>
      <c r="O189" s="163"/>
      <c r="P189" s="163"/>
      <c r="Q189" s="163"/>
      <c r="R189" s="164"/>
      <c r="T189" s="165"/>
      <c r="U189" s="163"/>
      <c r="V189" s="163"/>
      <c r="W189" s="163"/>
      <c r="X189" s="163"/>
      <c r="Y189" s="163"/>
      <c r="Z189" s="163"/>
      <c r="AA189" s="166"/>
      <c r="AT189" s="167" t="s">
        <v>156</v>
      </c>
      <c r="AU189" s="167" t="s">
        <v>97</v>
      </c>
      <c r="AV189" s="11" t="s">
        <v>97</v>
      </c>
      <c r="AW189" s="11" t="s">
        <v>33</v>
      </c>
      <c r="AX189" s="11" t="s">
        <v>76</v>
      </c>
      <c r="AY189" s="167" t="s">
        <v>149</v>
      </c>
    </row>
    <row r="190" spans="2:51" s="11" customFormat="1" ht="20.25" customHeight="1">
      <c r="B190" s="162"/>
      <c r="C190" s="189"/>
      <c r="D190" s="189"/>
      <c r="E190" s="190" t="s">
        <v>5</v>
      </c>
      <c r="F190" s="262" t="s">
        <v>234</v>
      </c>
      <c r="G190" s="263"/>
      <c r="H190" s="263"/>
      <c r="I190" s="263"/>
      <c r="J190" s="189"/>
      <c r="K190" s="191">
        <v>52.93</v>
      </c>
      <c r="L190" s="163"/>
      <c r="M190" s="163"/>
      <c r="N190" s="163"/>
      <c r="O190" s="163"/>
      <c r="P190" s="163"/>
      <c r="Q190" s="163"/>
      <c r="R190" s="164"/>
      <c r="T190" s="165"/>
      <c r="U190" s="163"/>
      <c r="V190" s="163"/>
      <c r="W190" s="163"/>
      <c r="X190" s="163"/>
      <c r="Y190" s="163"/>
      <c r="Z190" s="163"/>
      <c r="AA190" s="166"/>
      <c r="AT190" s="167" t="s">
        <v>156</v>
      </c>
      <c r="AU190" s="167" t="s">
        <v>97</v>
      </c>
      <c r="AV190" s="11" t="s">
        <v>97</v>
      </c>
      <c r="AW190" s="11" t="s">
        <v>33</v>
      </c>
      <c r="AX190" s="11" t="s">
        <v>76</v>
      </c>
      <c r="AY190" s="167" t="s">
        <v>149</v>
      </c>
    </row>
    <row r="191" spans="2:51" s="12" customFormat="1" ht="20.25" customHeight="1">
      <c r="B191" s="168"/>
      <c r="C191" s="192"/>
      <c r="D191" s="192"/>
      <c r="E191" s="193" t="s">
        <v>5</v>
      </c>
      <c r="F191" s="268" t="s">
        <v>162</v>
      </c>
      <c r="G191" s="269"/>
      <c r="H191" s="269"/>
      <c r="I191" s="269"/>
      <c r="J191" s="192"/>
      <c r="K191" s="194">
        <v>255.785</v>
      </c>
      <c r="L191" s="169"/>
      <c r="M191" s="169"/>
      <c r="N191" s="169"/>
      <c r="O191" s="169"/>
      <c r="P191" s="169"/>
      <c r="Q191" s="169"/>
      <c r="R191" s="170"/>
      <c r="T191" s="171"/>
      <c r="U191" s="169"/>
      <c r="V191" s="169"/>
      <c r="W191" s="169"/>
      <c r="X191" s="169"/>
      <c r="Y191" s="169"/>
      <c r="Z191" s="169"/>
      <c r="AA191" s="172"/>
      <c r="AT191" s="173" t="s">
        <v>156</v>
      </c>
      <c r="AU191" s="173" t="s">
        <v>97</v>
      </c>
      <c r="AV191" s="12" t="s">
        <v>154</v>
      </c>
      <c r="AW191" s="12" t="s">
        <v>33</v>
      </c>
      <c r="AX191" s="12" t="s">
        <v>81</v>
      </c>
      <c r="AY191" s="173" t="s">
        <v>149</v>
      </c>
    </row>
    <row r="192" spans="2:65" s="1" customFormat="1" ht="39.75" customHeight="1">
      <c r="B192" s="124"/>
      <c r="C192" s="182" t="s">
        <v>248</v>
      </c>
      <c r="D192" s="182" t="s">
        <v>150</v>
      </c>
      <c r="E192" s="183" t="s">
        <v>249</v>
      </c>
      <c r="F192" s="270" t="s">
        <v>250</v>
      </c>
      <c r="G192" s="270"/>
      <c r="H192" s="270"/>
      <c r="I192" s="270"/>
      <c r="J192" s="184" t="s">
        <v>153</v>
      </c>
      <c r="K192" s="185">
        <v>5.238</v>
      </c>
      <c r="L192" s="255">
        <v>0</v>
      </c>
      <c r="M192" s="255"/>
      <c r="N192" s="261">
        <f>ROUND(L192*K192,2)</f>
        <v>0</v>
      </c>
      <c r="O192" s="261"/>
      <c r="P192" s="261"/>
      <c r="Q192" s="261"/>
      <c r="R192" s="127"/>
      <c r="T192" s="153" t="s">
        <v>5</v>
      </c>
      <c r="U192" s="45" t="s">
        <v>41</v>
      </c>
      <c r="V192" s="37"/>
      <c r="W192" s="154">
        <f>V192*K192</f>
        <v>0</v>
      </c>
      <c r="X192" s="154">
        <v>2.45329</v>
      </c>
      <c r="Y192" s="154">
        <f>X192*K192</f>
        <v>12.85033302</v>
      </c>
      <c r="Z192" s="154">
        <v>0</v>
      </c>
      <c r="AA192" s="155">
        <f>Z192*K192</f>
        <v>0</v>
      </c>
      <c r="AR192" s="20" t="s">
        <v>154</v>
      </c>
      <c r="AT192" s="20" t="s">
        <v>150</v>
      </c>
      <c r="AU192" s="20" t="s">
        <v>97</v>
      </c>
      <c r="AY192" s="20" t="s">
        <v>149</v>
      </c>
      <c r="BE192" s="101">
        <f>IF(U192="základní",N192,0)</f>
        <v>0</v>
      </c>
      <c r="BF192" s="101">
        <f>IF(U192="snížená",N192,0)</f>
        <v>0</v>
      </c>
      <c r="BG192" s="101">
        <f>IF(U192="zákl. přenesená",N192,0)</f>
        <v>0</v>
      </c>
      <c r="BH192" s="101">
        <f>IF(U192="sníž. přenesená",N192,0)</f>
        <v>0</v>
      </c>
      <c r="BI192" s="101">
        <f>IF(U192="nulová",N192,0)</f>
        <v>0</v>
      </c>
      <c r="BJ192" s="20" t="s">
        <v>81</v>
      </c>
      <c r="BK192" s="101">
        <f>ROUND(L192*K192,2)</f>
        <v>0</v>
      </c>
      <c r="BL192" s="20" t="s">
        <v>154</v>
      </c>
      <c r="BM192" s="20" t="s">
        <v>251</v>
      </c>
    </row>
    <row r="193" spans="2:51" s="10" customFormat="1" ht="20.25" customHeight="1">
      <c r="B193" s="156"/>
      <c r="C193" s="186"/>
      <c r="D193" s="186"/>
      <c r="E193" s="187" t="s">
        <v>5</v>
      </c>
      <c r="F193" s="264" t="s">
        <v>252</v>
      </c>
      <c r="G193" s="265"/>
      <c r="H193" s="265"/>
      <c r="I193" s="265"/>
      <c r="J193" s="186"/>
      <c r="K193" s="188" t="s">
        <v>5</v>
      </c>
      <c r="L193" s="157"/>
      <c r="M193" s="157"/>
      <c r="N193" s="157"/>
      <c r="O193" s="157"/>
      <c r="P193" s="157"/>
      <c r="Q193" s="157"/>
      <c r="R193" s="158"/>
      <c r="T193" s="159"/>
      <c r="U193" s="157"/>
      <c r="V193" s="157"/>
      <c r="W193" s="157"/>
      <c r="X193" s="157"/>
      <c r="Y193" s="157"/>
      <c r="Z193" s="157"/>
      <c r="AA193" s="160"/>
      <c r="AT193" s="161" t="s">
        <v>156</v>
      </c>
      <c r="AU193" s="161" t="s">
        <v>97</v>
      </c>
      <c r="AV193" s="10" t="s">
        <v>81</v>
      </c>
      <c r="AW193" s="10" t="s">
        <v>33</v>
      </c>
      <c r="AX193" s="10" t="s">
        <v>76</v>
      </c>
      <c r="AY193" s="161" t="s">
        <v>149</v>
      </c>
    </row>
    <row r="194" spans="2:51" s="11" customFormat="1" ht="20.25" customHeight="1">
      <c r="B194" s="162"/>
      <c r="C194" s="189"/>
      <c r="D194" s="189"/>
      <c r="E194" s="190" t="s">
        <v>5</v>
      </c>
      <c r="F194" s="262" t="s">
        <v>253</v>
      </c>
      <c r="G194" s="263"/>
      <c r="H194" s="263"/>
      <c r="I194" s="263"/>
      <c r="J194" s="189"/>
      <c r="K194" s="191">
        <v>4.608</v>
      </c>
      <c r="L194" s="163"/>
      <c r="M194" s="163"/>
      <c r="N194" s="163"/>
      <c r="O194" s="163"/>
      <c r="P194" s="163"/>
      <c r="Q194" s="163"/>
      <c r="R194" s="164"/>
      <c r="T194" s="165"/>
      <c r="U194" s="163"/>
      <c r="V194" s="163"/>
      <c r="W194" s="163"/>
      <c r="X194" s="163"/>
      <c r="Y194" s="163"/>
      <c r="Z194" s="163"/>
      <c r="AA194" s="166"/>
      <c r="AT194" s="167" t="s">
        <v>156</v>
      </c>
      <c r="AU194" s="167" t="s">
        <v>97</v>
      </c>
      <c r="AV194" s="11" t="s">
        <v>97</v>
      </c>
      <c r="AW194" s="11" t="s">
        <v>33</v>
      </c>
      <c r="AX194" s="11" t="s">
        <v>76</v>
      </c>
      <c r="AY194" s="167" t="s">
        <v>149</v>
      </c>
    </row>
    <row r="195" spans="2:51" s="10" customFormat="1" ht="20.25" customHeight="1">
      <c r="B195" s="156"/>
      <c r="C195" s="186"/>
      <c r="D195" s="186"/>
      <c r="E195" s="187" t="s">
        <v>5</v>
      </c>
      <c r="F195" s="266" t="s">
        <v>254</v>
      </c>
      <c r="G195" s="267"/>
      <c r="H195" s="267"/>
      <c r="I195" s="267"/>
      <c r="J195" s="186"/>
      <c r="K195" s="188" t="s">
        <v>5</v>
      </c>
      <c r="L195" s="157"/>
      <c r="M195" s="157"/>
      <c r="N195" s="157"/>
      <c r="O195" s="157"/>
      <c r="P195" s="157"/>
      <c r="Q195" s="157"/>
      <c r="R195" s="158"/>
      <c r="T195" s="159"/>
      <c r="U195" s="157"/>
      <c r="V195" s="157"/>
      <c r="W195" s="157"/>
      <c r="X195" s="157"/>
      <c r="Y195" s="157"/>
      <c r="Z195" s="157"/>
      <c r="AA195" s="160"/>
      <c r="AT195" s="161" t="s">
        <v>156</v>
      </c>
      <c r="AU195" s="161" t="s">
        <v>97</v>
      </c>
      <c r="AV195" s="10" t="s">
        <v>81</v>
      </c>
      <c r="AW195" s="10" t="s">
        <v>33</v>
      </c>
      <c r="AX195" s="10" t="s">
        <v>76</v>
      </c>
      <c r="AY195" s="161" t="s">
        <v>149</v>
      </c>
    </row>
    <row r="196" spans="2:51" s="11" customFormat="1" ht="20.25" customHeight="1">
      <c r="B196" s="162"/>
      <c r="C196" s="189"/>
      <c r="D196" s="189"/>
      <c r="E196" s="190" t="s">
        <v>5</v>
      </c>
      <c r="F196" s="262" t="s">
        <v>255</v>
      </c>
      <c r="G196" s="263"/>
      <c r="H196" s="263"/>
      <c r="I196" s="263"/>
      <c r="J196" s="189"/>
      <c r="K196" s="191">
        <v>0.63</v>
      </c>
      <c r="L196" s="163"/>
      <c r="M196" s="163"/>
      <c r="N196" s="163"/>
      <c r="O196" s="163"/>
      <c r="P196" s="163"/>
      <c r="Q196" s="163"/>
      <c r="R196" s="164"/>
      <c r="T196" s="165"/>
      <c r="U196" s="163"/>
      <c r="V196" s="163"/>
      <c r="W196" s="163"/>
      <c r="X196" s="163"/>
      <c r="Y196" s="163"/>
      <c r="Z196" s="163"/>
      <c r="AA196" s="166"/>
      <c r="AT196" s="167" t="s">
        <v>156</v>
      </c>
      <c r="AU196" s="167" t="s">
        <v>97</v>
      </c>
      <c r="AV196" s="11" t="s">
        <v>97</v>
      </c>
      <c r="AW196" s="11" t="s">
        <v>33</v>
      </c>
      <c r="AX196" s="11" t="s">
        <v>76</v>
      </c>
      <c r="AY196" s="167" t="s">
        <v>149</v>
      </c>
    </row>
    <row r="197" spans="2:51" s="12" customFormat="1" ht="20.25" customHeight="1">
      <c r="B197" s="168"/>
      <c r="C197" s="192"/>
      <c r="D197" s="192"/>
      <c r="E197" s="193" t="s">
        <v>5</v>
      </c>
      <c r="F197" s="268" t="s">
        <v>162</v>
      </c>
      <c r="G197" s="269"/>
      <c r="H197" s="269"/>
      <c r="I197" s="269"/>
      <c r="J197" s="192"/>
      <c r="K197" s="194">
        <v>5.238</v>
      </c>
      <c r="L197" s="169"/>
      <c r="M197" s="169"/>
      <c r="N197" s="169"/>
      <c r="O197" s="169"/>
      <c r="P197" s="169"/>
      <c r="Q197" s="169"/>
      <c r="R197" s="170"/>
      <c r="T197" s="171"/>
      <c r="U197" s="169"/>
      <c r="V197" s="169"/>
      <c r="W197" s="169"/>
      <c r="X197" s="169"/>
      <c r="Y197" s="169"/>
      <c r="Z197" s="169"/>
      <c r="AA197" s="172"/>
      <c r="AT197" s="173" t="s">
        <v>156</v>
      </c>
      <c r="AU197" s="173" t="s">
        <v>97</v>
      </c>
      <c r="AV197" s="12" t="s">
        <v>154</v>
      </c>
      <c r="AW197" s="12" t="s">
        <v>33</v>
      </c>
      <c r="AX197" s="12" t="s">
        <v>81</v>
      </c>
      <c r="AY197" s="173" t="s">
        <v>149</v>
      </c>
    </row>
    <row r="198" spans="2:65" s="1" customFormat="1" ht="28.5" customHeight="1">
      <c r="B198" s="124"/>
      <c r="C198" s="182" t="s">
        <v>256</v>
      </c>
      <c r="D198" s="182" t="s">
        <v>150</v>
      </c>
      <c r="E198" s="183" t="s">
        <v>257</v>
      </c>
      <c r="F198" s="270" t="s">
        <v>258</v>
      </c>
      <c r="G198" s="270"/>
      <c r="H198" s="270"/>
      <c r="I198" s="270"/>
      <c r="J198" s="184" t="s">
        <v>153</v>
      </c>
      <c r="K198" s="185">
        <v>5.238</v>
      </c>
      <c r="L198" s="255">
        <v>0</v>
      </c>
      <c r="M198" s="255"/>
      <c r="N198" s="261">
        <f>ROUND(L198*K198,2)</f>
        <v>0</v>
      </c>
      <c r="O198" s="261"/>
      <c r="P198" s="261"/>
      <c r="Q198" s="261"/>
      <c r="R198" s="127"/>
      <c r="T198" s="153" t="s">
        <v>5</v>
      </c>
      <c r="U198" s="45" t="s">
        <v>41</v>
      </c>
      <c r="V198" s="37"/>
      <c r="W198" s="154">
        <f>V198*K198</f>
        <v>0</v>
      </c>
      <c r="X198" s="154">
        <v>0</v>
      </c>
      <c r="Y198" s="154">
        <f>X198*K198</f>
        <v>0</v>
      </c>
      <c r="Z198" s="154">
        <v>0</v>
      </c>
      <c r="AA198" s="155">
        <f>Z198*K198</f>
        <v>0</v>
      </c>
      <c r="AR198" s="20" t="s">
        <v>154</v>
      </c>
      <c r="AT198" s="20" t="s">
        <v>150</v>
      </c>
      <c r="AU198" s="20" t="s">
        <v>97</v>
      </c>
      <c r="AY198" s="20" t="s">
        <v>149</v>
      </c>
      <c r="BE198" s="101">
        <f>IF(U198="základní",N198,0)</f>
        <v>0</v>
      </c>
      <c r="BF198" s="101">
        <f>IF(U198="snížená",N198,0)</f>
        <v>0</v>
      </c>
      <c r="BG198" s="101">
        <f>IF(U198="zákl. přenesená",N198,0)</f>
        <v>0</v>
      </c>
      <c r="BH198" s="101">
        <f>IF(U198="sníž. přenesená",N198,0)</f>
        <v>0</v>
      </c>
      <c r="BI198" s="101">
        <f>IF(U198="nulová",N198,0)</f>
        <v>0</v>
      </c>
      <c r="BJ198" s="20" t="s">
        <v>81</v>
      </c>
      <c r="BK198" s="101">
        <f>ROUND(L198*K198,2)</f>
        <v>0</v>
      </c>
      <c r="BL198" s="20" t="s">
        <v>154</v>
      </c>
      <c r="BM198" s="20" t="s">
        <v>259</v>
      </c>
    </row>
    <row r="199" spans="2:51" s="11" customFormat="1" ht="20.25" customHeight="1">
      <c r="B199" s="162"/>
      <c r="C199" s="189"/>
      <c r="D199" s="189"/>
      <c r="E199" s="190" t="s">
        <v>5</v>
      </c>
      <c r="F199" s="275" t="s">
        <v>260</v>
      </c>
      <c r="G199" s="276"/>
      <c r="H199" s="276"/>
      <c r="I199" s="276"/>
      <c r="J199" s="189"/>
      <c r="K199" s="191">
        <v>5.238</v>
      </c>
      <c r="L199" s="163"/>
      <c r="M199" s="163"/>
      <c r="N199" s="163"/>
      <c r="O199" s="163"/>
      <c r="P199" s="163"/>
      <c r="Q199" s="163"/>
      <c r="R199" s="164"/>
      <c r="T199" s="165"/>
      <c r="U199" s="163"/>
      <c r="V199" s="163"/>
      <c r="W199" s="163"/>
      <c r="X199" s="163"/>
      <c r="Y199" s="163"/>
      <c r="Z199" s="163"/>
      <c r="AA199" s="166"/>
      <c r="AT199" s="167" t="s">
        <v>156</v>
      </c>
      <c r="AU199" s="167" t="s">
        <v>97</v>
      </c>
      <c r="AV199" s="11" t="s">
        <v>97</v>
      </c>
      <c r="AW199" s="11" t="s">
        <v>33</v>
      </c>
      <c r="AX199" s="11" t="s">
        <v>81</v>
      </c>
      <c r="AY199" s="167" t="s">
        <v>149</v>
      </c>
    </row>
    <row r="200" spans="2:65" s="1" customFormat="1" ht="20.25" customHeight="1">
      <c r="B200" s="124"/>
      <c r="C200" s="182" t="s">
        <v>10</v>
      </c>
      <c r="D200" s="182" t="s">
        <v>150</v>
      </c>
      <c r="E200" s="183" t="s">
        <v>261</v>
      </c>
      <c r="F200" s="270" t="s">
        <v>262</v>
      </c>
      <c r="G200" s="270"/>
      <c r="H200" s="270"/>
      <c r="I200" s="270"/>
      <c r="J200" s="184" t="s">
        <v>173</v>
      </c>
      <c r="K200" s="185">
        <v>0.22</v>
      </c>
      <c r="L200" s="255">
        <v>0</v>
      </c>
      <c r="M200" s="255"/>
      <c r="N200" s="261">
        <f>ROUND(L200*K200,2)</f>
        <v>0</v>
      </c>
      <c r="O200" s="261"/>
      <c r="P200" s="261"/>
      <c r="Q200" s="261"/>
      <c r="R200" s="127"/>
      <c r="T200" s="153" t="s">
        <v>5</v>
      </c>
      <c r="U200" s="45" t="s">
        <v>41</v>
      </c>
      <c r="V200" s="37"/>
      <c r="W200" s="154">
        <f>V200*K200</f>
        <v>0</v>
      </c>
      <c r="X200" s="154">
        <v>1.05306</v>
      </c>
      <c r="Y200" s="154">
        <f>X200*K200</f>
        <v>0.23167320000000002</v>
      </c>
      <c r="Z200" s="154">
        <v>0</v>
      </c>
      <c r="AA200" s="155">
        <f>Z200*K200</f>
        <v>0</v>
      </c>
      <c r="AR200" s="20" t="s">
        <v>154</v>
      </c>
      <c r="AT200" s="20" t="s">
        <v>150</v>
      </c>
      <c r="AU200" s="20" t="s">
        <v>97</v>
      </c>
      <c r="AY200" s="20" t="s">
        <v>149</v>
      </c>
      <c r="BE200" s="101">
        <f>IF(U200="základní",N200,0)</f>
        <v>0</v>
      </c>
      <c r="BF200" s="101">
        <f>IF(U200="snížená",N200,0)</f>
        <v>0</v>
      </c>
      <c r="BG200" s="101">
        <f>IF(U200="zákl. přenesená",N200,0)</f>
        <v>0</v>
      </c>
      <c r="BH200" s="101">
        <f>IF(U200="sníž. přenesená",N200,0)</f>
        <v>0</v>
      </c>
      <c r="BI200" s="101">
        <f>IF(U200="nulová",N200,0)</f>
        <v>0</v>
      </c>
      <c r="BJ200" s="20" t="s">
        <v>81</v>
      </c>
      <c r="BK200" s="101">
        <f>ROUND(L200*K200,2)</f>
        <v>0</v>
      </c>
      <c r="BL200" s="20" t="s">
        <v>154</v>
      </c>
      <c r="BM200" s="20" t="s">
        <v>263</v>
      </c>
    </row>
    <row r="201" spans="2:51" s="11" customFormat="1" ht="20.25" customHeight="1">
      <c r="B201" s="162"/>
      <c r="C201" s="189"/>
      <c r="D201" s="189"/>
      <c r="E201" s="190" t="s">
        <v>5</v>
      </c>
      <c r="F201" s="275" t="s">
        <v>264</v>
      </c>
      <c r="G201" s="276"/>
      <c r="H201" s="276"/>
      <c r="I201" s="276"/>
      <c r="J201" s="189"/>
      <c r="K201" s="191">
        <v>0.183</v>
      </c>
      <c r="L201" s="163"/>
      <c r="M201" s="163"/>
      <c r="N201" s="163"/>
      <c r="O201" s="163"/>
      <c r="P201" s="163"/>
      <c r="Q201" s="163"/>
      <c r="R201" s="164"/>
      <c r="T201" s="165"/>
      <c r="U201" s="163"/>
      <c r="V201" s="163"/>
      <c r="W201" s="163"/>
      <c r="X201" s="163"/>
      <c r="Y201" s="163"/>
      <c r="Z201" s="163"/>
      <c r="AA201" s="166"/>
      <c r="AT201" s="167" t="s">
        <v>156</v>
      </c>
      <c r="AU201" s="167" t="s">
        <v>97</v>
      </c>
      <c r="AV201" s="11" t="s">
        <v>97</v>
      </c>
      <c r="AW201" s="11" t="s">
        <v>33</v>
      </c>
      <c r="AX201" s="11" t="s">
        <v>81</v>
      </c>
      <c r="AY201" s="167" t="s">
        <v>149</v>
      </c>
    </row>
    <row r="202" spans="2:63" s="9" customFormat="1" ht="29.25" customHeight="1">
      <c r="B202" s="142"/>
      <c r="C202" s="195"/>
      <c r="D202" s="196" t="s">
        <v>110</v>
      </c>
      <c r="E202" s="196"/>
      <c r="F202" s="196"/>
      <c r="G202" s="196"/>
      <c r="H202" s="196"/>
      <c r="I202" s="196"/>
      <c r="J202" s="196"/>
      <c r="K202" s="196"/>
      <c r="L202" s="152"/>
      <c r="M202" s="152"/>
      <c r="N202" s="249">
        <f>BK202</f>
        <v>0</v>
      </c>
      <c r="O202" s="250"/>
      <c r="P202" s="250"/>
      <c r="Q202" s="250"/>
      <c r="R202" s="145"/>
      <c r="T202" s="146"/>
      <c r="U202" s="143"/>
      <c r="V202" s="143"/>
      <c r="W202" s="147">
        <f>W203+SUM(W204:W261)</f>
        <v>0</v>
      </c>
      <c r="X202" s="143"/>
      <c r="Y202" s="147">
        <f>Y203+SUM(Y204:Y261)</f>
        <v>27.8314516</v>
      </c>
      <c r="Z202" s="143"/>
      <c r="AA202" s="148">
        <f>AA203+SUM(AA204:AA261)</f>
        <v>25.891002000000004</v>
      </c>
      <c r="AR202" s="149" t="s">
        <v>81</v>
      </c>
      <c r="AT202" s="150" t="s">
        <v>75</v>
      </c>
      <c r="AU202" s="150" t="s">
        <v>81</v>
      </c>
      <c r="AY202" s="149" t="s">
        <v>149</v>
      </c>
      <c r="BK202" s="151">
        <f>BK203+SUM(BK204:BK261)</f>
        <v>0</v>
      </c>
    </row>
    <row r="203" spans="2:65" s="1" customFormat="1" ht="25.5" customHeight="1">
      <c r="B203" s="124"/>
      <c r="C203" s="182" t="s">
        <v>265</v>
      </c>
      <c r="D203" s="182" t="s">
        <v>150</v>
      </c>
      <c r="E203" s="183" t="s">
        <v>266</v>
      </c>
      <c r="F203" s="270" t="s">
        <v>267</v>
      </c>
      <c r="G203" s="270"/>
      <c r="H203" s="270"/>
      <c r="I203" s="270"/>
      <c r="J203" s="184" t="s">
        <v>202</v>
      </c>
      <c r="K203" s="185">
        <v>61.67</v>
      </c>
      <c r="L203" s="255">
        <v>0</v>
      </c>
      <c r="M203" s="255"/>
      <c r="N203" s="261">
        <f>ROUND(L203*K203,2)</f>
        <v>0</v>
      </c>
      <c r="O203" s="261"/>
      <c r="P203" s="261"/>
      <c r="Q203" s="261"/>
      <c r="R203" s="127"/>
      <c r="T203" s="153" t="s">
        <v>5</v>
      </c>
      <c r="U203" s="45" t="s">
        <v>41</v>
      </c>
      <c r="V203" s="37"/>
      <c r="W203" s="154">
        <f>V203*K203</f>
        <v>0</v>
      </c>
      <c r="X203" s="154">
        <v>0.00104</v>
      </c>
      <c r="Y203" s="154">
        <f>X203*K203</f>
        <v>0.0641368</v>
      </c>
      <c r="Z203" s="154">
        <v>0</v>
      </c>
      <c r="AA203" s="155">
        <f>Z203*K203</f>
        <v>0</v>
      </c>
      <c r="AR203" s="20" t="s">
        <v>154</v>
      </c>
      <c r="AT203" s="20" t="s">
        <v>150</v>
      </c>
      <c r="AU203" s="20" t="s">
        <v>97</v>
      </c>
      <c r="AY203" s="20" t="s">
        <v>149</v>
      </c>
      <c r="BE203" s="101">
        <f>IF(U203="základní",N203,0)</f>
        <v>0</v>
      </c>
      <c r="BF203" s="101">
        <f>IF(U203="snížená",N203,0)</f>
        <v>0</v>
      </c>
      <c r="BG203" s="101">
        <f>IF(U203="zákl. přenesená",N203,0)</f>
        <v>0</v>
      </c>
      <c r="BH203" s="101">
        <f>IF(U203="sníž. přenesená",N203,0)</f>
        <v>0</v>
      </c>
      <c r="BI203" s="101">
        <f>IF(U203="nulová",N203,0)</f>
        <v>0</v>
      </c>
      <c r="BJ203" s="20" t="s">
        <v>81</v>
      </c>
      <c r="BK203" s="101">
        <f>ROUND(L203*K203,2)</f>
        <v>0</v>
      </c>
      <c r="BL203" s="20" t="s">
        <v>154</v>
      </c>
      <c r="BM203" s="20" t="s">
        <v>268</v>
      </c>
    </row>
    <row r="204" spans="2:51" s="10" customFormat="1" ht="20.25" customHeight="1">
      <c r="B204" s="156"/>
      <c r="C204" s="186"/>
      <c r="D204" s="186"/>
      <c r="E204" s="187" t="s">
        <v>5</v>
      </c>
      <c r="F204" s="264" t="s">
        <v>269</v>
      </c>
      <c r="G204" s="265"/>
      <c r="H204" s="265"/>
      <c r="I204" s="265"/>
      <c r="J204" s="186"/>
      <c r="K204" s="188" t="s">
        <v>5</v>
      </c>
      <c r="L204" s="157"/>
      <c r="M204" s="157"/>
      <c r="N204" s="157"/>
      <c r="O204" s="157"/>
      <c r="P204" s="157"/>
      <c r="Q204" s="157"/>
      <c r="R204" s="158"/>
      <c r="T204" s="159"/>
      <c r="U204" s="157"/>
      <c r="V204" s="157"/>
      <c r="W204" s="157"/>
      <c r="X204" s="157"/>
      <c r="Y204" s="157"/>
      <c r="Z204" s="157"/>
      <c r="AA204" s="160"/>
      <c r="AT204" s="161" t="s">
        <v>156</v>
      </c>
      <c r="AU204" s="161" t="s">
        <v>97</v>
      </c>
      <c r="AV204" s="10" t="s">
        <v>81</v>
      </c>
      <c r="AW204" s="10" t="s">
        <v>33</v>
      </c>
      <c r="AX204" s="10" t="s">
        <v>76</v>
      </c>
      <c r="AY204" s="161" t="s">
        <v>149</v>
      </c>
    </row>
    <row r="205" spans="2:51" s="11" customFormat="1" ht="20.25" customHeight="1">
      <c r="B205" s="162"/>
      <c r="C205" s="189"/>
      <c r="D205" s="189"/>
      <c r="E205" s="190" t="s">
        <v>5</v>
      </c>
      <c r="F205" s="262" t="s">
        <v>270</v>
      </c>
      <c r="G205" s="263"/>
      <c r="H205" s="263"/>
      <c r="I205" s="263"/>
      <c r="J205" s="189"/>
      <c r="K205" s="191">
        <v>18.17</v>
      </c>
      <c r="L205" s="163"/>
      <c r="M205" s="163"/>
      <c r="N205" s="163"/>
      <c r="O205" s="163"/>
      <c r="P205" s="163"/>
      <c r="Q205" s="163"/>
      <c r="R205" s="164"/>
      <c r="T205" s="165"/>
      <c r="U205" s="163"/>
      <c r="V205" s="163"/>
      <c r="W205" s="163"/>
      <c r="X205" s="163"/>
      <c r="Y205" s="163"/>
      <c r="Z205" s="163"/>
      <c r="AA205" s="166"/>
      <c r="AT205" s="167" t="s">
        <v>156</v>
      </c>
      <c r="AU205" s="167" t="s">
        <v>97</v>
      </c>
      <c r="AV205" s="11" t="s">
        <v>97</v>
      </c>
      <c r="AW205" s="11" t="s">
        <v>33</v>
      </c>
      <c r="AX205" s="11" t="s">
        <v>76</v>
      </c>
      <c r="AY205" s="167" t="s">
        <v>149</v>
      </c>
    </row>
    <row r="206" spans="2:51" s="10" customFormat="1" ht="20.25" customHeight="1">
      <c r="B206" s="156"/>
      <c r="C206" s="186"/>
      <c r="D206" s="186"/>
      <c r="E206" s="187" t="s">
        <v>5</v>
      </c>
      <c r="F206" s="266" t="s">
        <v>271</v>
      </c>
      <c r="G206" s="267"/>
      <c r="H206" s="267"/>
      <c r="I206" s="267"/>
      <c r="J206" s="186"/>
      <c r="K206" s="188" t="s">
        <v>5</v>
      </c>
      <c r="L206" s="157"/>
      <c r="M206" s="157"/>
      <c r="N206" s="157"/>
      <c r="O206" s="157"/>
      <c r="P206" s="157"/>
      <c r="Q206" s="157"/>
      <c r="R206" s="158"/>
      <c r="T206" s="159"/>
      <c r="U206" s="157"/>
      <c r="V206" s="157"/>
      <c r="W206" s="157"/>
      <c r="X206" s="157"/>
      <c r="Y206" s="157"/>
      <c r="Z206" s="157"/>
      <c r="AA206" s="160"/>
      <c r="AT206" s="161" t="s">
        <v>156</v>
      </c>
      <c r="AU206" s="161" t="s">
        <v>97</v>
      </c>
      <c r="AV206" s="10" t="s">
        <v>81</v>
      </c>
      <c r="AW206" s="10" t="s">
        <v>33</v>
      </c>
      <c r="AX206" s="10" t="s">
        <v>76</v>
      </c>
      <c r="AY206" s="161" t="s">
        <v>149</v>
      </c>
    </row>
    <row r="207" spans="2:51" s="11" customFormat="1" ht="20.25" customHeight="1">
      <c r="B207" s="162"/>
      <c r="C207" s="189"/>
      <c r="D207" s="189"/>
      <c r="E207" s="190" t="s">
        <v>5</v>
      </c>
      <c r="F207" s="262" t="s">
        <v>272</v>
      </c>
      <c r="G207" s="263"/>
      <c r="H207" s="263"/>
      <c r="I207" s="263"/>
      <c r="J207" s="189"/>
      <c r="K207" s="191">
        <v>55.2</v>
      </c>
      <c r="L207" s="163"/>
      <c r="M207" s="163"/>
      <c r="N207" s="163"/>
      <c r="O207" s="163"/>
      <c r="P207" s="163"/>
      <c r="Q207" s="163"/>
      <c r="R207" s="164"/>
      <c r="T207" s="165"/>
      <c r="U207" s="163"/>
      <c r="V207" s="163"/>
      <c r="W207" s="163"/>
      <c r="X207" s="163"/>
      <c r="Y207" s="163"/>
      <c r="Z207" s="163"/>
      <c r="AA207" s="166"/>
      <c r="AT207" s="167" t="s">
        <v>156</v>
      </c>
      <c r="AU207" s="167" t="s">
        <v>97</v>
      </c>
      <c r="AV207" s="11" t="s">
        <v>97</v>
      </c>
      <c r="AW207" s="11" t="s">
        <v>33</v>
      </c>
      <c r="AX207" s="11" t="s">
        <v>76</v>
      </c>
      <c r="AY207" s="167" t="s">
        <v>149</v>
      </c>
    </row>
    <row r="208" spans="2:51" s="11" customFormat="1" ht="20.25" customHeight="1">
      <c r="B208" s="162"/>
      <c r="C208" s="189"/>
      <c r="D208" s="189"/>
      <c r="E208" s="190" t="s">
        <v>5</v>
      </c>
      <c r="F208" s="262" t="s">
        <v>235</v>
      </c>
      <c r="G208" s="263"/>
      <c r="H208" s="263"/>
      <c r="I208" s="263"/>
      <c r="J208" s="189"/>
      <c r="K208" s="191">
        <v>-11.7</v>
      </c>
      <c r="L208" s="163"/>
      <c r="M208" s="163"/>
      <c r="N208" s="163"/>
      <c r="O208" s="163"/>
      <c r="P208" s="163"/>
      <c r="Q208" s="163"/>
      <c r="R208" s="164"/>
      <c r="T208" s="165"/>
      <c r="U208" s="163"/>
      <c r="V208" s="163"/>
      <c r="W208" s="163"/>
      <c r="X208" s="163"/>
      <c r="Y208" s="163"/>
      <c r="Z208" s="163"/>
      <c r="AA208" s="166"/>
      <c r="AT208" s="167" t="s">
        <v>156</v>
      </c>
      <c r="AU208" s="167" t="s">
        <v>97</v>
      </c>
      <c r="AV208" s="11" t="s">
        <v>97</v>
      </c>
      <c r="AW208" s="11" t="s">
        <v>33</v>
      </c>
      <c r="AX208" s="11" t="s">
        <v>76</v>
      </c>
      <c r="AY208" s="167" t="s">
        <v>149</v>
      </c>
    </row>
    <row r="209" spans="2:51" s="12" customFormat="1" ht="20.25" customHeight="1">
      <c r="B209" s="168"/>
      <c r="C209" s="192"/>
      <c r="D209" s="192"/>
      <c r="E209" s="193" t="s">
        <v>5</v>
      </c>
      <c r="F209" s="268" t="s">
        <v>162</v>
      </c>
      <c r="G209" s="269"/>
      <c r="H209" s="269"/>
      <c r="I209" s="269"/>
      <c r="J209" s="192"/>
      <c r="K209" s="194">
        <v>61.67</v>
      </c>
      <c r="L209" s="169"/>
      <c r="M209" s="169"/>
      <c r="N209" s="169"/>
      <c r="O209" s="169"/>
      <c r="P209" s="169"/>
      <c r="Q209" s="169"/>
      <c r="R209" s="170"/>
      <c r="T209" s="171"/>
      <c r="U209" s="169"/>
      <c r="V209" s="169"/>
      <c r="W209" s="169"/>
      <c r="X209" s="169"/>
      <c r="Y209" s="169"/>
      <c r="Z209" s="169"/>
      <c r="AA209" s="172"/>
      <c r="AT209" s="173" t="s">
        <v>156</v>
      </c>
      <c r="AU209" s="173" t="s">
        <v>97</v>
      </c>
      <c r="AV209" s="12" t="s">
        <v>154</v>
      </c>
      <c r="AW209" s="12" t="s">
        <v>33</v>
      </c>
      <c r="AX209" s="12" t="s">
        <v>81</v>
      </c>
      <c r="AY209" s="173" t="s">
        <v>149</v>
      </c>
    </row>
    <row r="210" spans="2:65" s="1" customFormat="1" ht="39.75" customHeight="1">
      <c r="B210" s="124"/>
      <c r="C210" s="182" t="s">
        <v>273</v>
      </c>
      <c r="D210" s="182" t="s">
        <v>150</v>
      </c>
      <c r="E210" s="183" t="s">
        <v>274</v>
      </c>
      <c r="F210" s="270" t="s">
        <v>275</v>
      </c>
      <c r="G210" s="270"/>
      <c r="H210" s="270"/>
      <c r="I210" s="270"/>
      <c r="J210" s="184" t="s">
        <v>202</v>
      </c>
      <c r="K210" s="185">
        <v>91</v>
      </c>
      <c r="L210" s="255">
        <v>0</v>
      </c>
      <c r="M210" s="255"/>
      <c r="N210" s="261">
        <f>ROUND(L210*K210,2)</f>
        <v>0</v>
      </c>
      <c r="O210" s="261"/>
      <c r="P210" s="261"/>
      <c r="Q210" s="261"/>
      <c r="R210" s="127"/>
      <c r="T210" s="153" t="s">
        <v>5</v>
      </c>
      <c r="U210" s="45" t="s">
        <v>41</v>
      </c>
      <c r="V210" s="37"/>
      <c r="W210" s="154">
        <f>V210*K210</f>
        <v>0</v>
      </c>
      <c r="X210" s="154">
        <v>0.00021</v>
      </c>
      <c r="Y210" s="154">
        <f>X210*K210</f>
        <v>0.019110000000000002</v>
      </c>
      <c r="Z210" s="154">
        <v>0</v>
      </c>
      <c r="AA210" s="155">
        <f>Z210*K210</f>
        <v>0</v>
      </c>
      <c r="AR210" s="20" t="s">
        <v>154</v>
      </c>
      <c r="AT210" s="20" t="s">
        <v>150</v>
      </c>
      <c r="AU210" s="20" t="s">
        <v>97</v>
      </c>
      <c r="AY210" s="20" t="s">
        <v>149</v>
      </c>
      <c r="BE210" s="101">
        <f>IF(U210="základní",N210,0)</f>
        <v>0</v>
      </c>
      <c r="BF210" s="101">
        <f>IF(U210="snížená",N210,0)</f>
        <v>0</v>
      </c>
      <c r="BG210" s="101">
        <f>IF(U210="zákl. přenesená",N210,0)</f>
        <v>0</v>
      </c>
      <c r="BH210" s="101">
        <f>IF(U210="sníž. přenesená",N210,0)</f>
        <v>0</v>
      </c>
      <c r="BI210" s="101">
        <f>IF(U210="nulová",N210,0)</f>
        <v>0</v>
      </c>
      <c r="BJ210" s="20" t="s">
        <v>81</v>
      </c>
      <c r="BK210" s="101">
        <f>ROUND(L210*K210,2)</f>
        <v>0</v>
      </c>
      <c r="BL210" s="20" t="s">
        <v>154</v>
      </c>
      <c r="BM210" s="20" t="s">
        <v>276</v>
      </c>
    </row>
    <row r="211" spans="2:65" s="1" customFormat="1" ht="28.5" customHeight="1">
      <c r="B211" s="124"/>
      <c r="C211" s="182" t="s">
        <v>277</v>
      </c>
      <c r="D211" s="182" t="s">
        <v>150</v>
      </c>
      <c r="E211" s="183" t="s">
        <v>278</v>
      </c>
      <c r="F211" s="270" t="s">
        <v>279</v>
      </c>
      <c r="G211" s="270"/>
      <c r="H211" s="270"/>
      <c r="I211" s="270"/>
      <c r="J211" s="184" t="s">
        <v>221</v>
      </c>
      <c r="K211" s="185">
        <v>2</v>
      </c>
      <c r="L211" s="255">
        <v>0</v>
      </c>
      <c r="M211" s="255"/>
      <c r="N211" s="261">
        <f>ROUND(L211*K211,2)</f>
        <v>0</v>
      </c>
      <c r="O211" s="261"/>
      <c r="P211" s="261"/>
      <c r="Q211" s="261"/>
      <c r="R211" s="127"/>
      <c r="T211" s="153" t="s">
        <v>5</v>
      </c>
      <c r="U211" s="45" t="s">
        <v>41</v>
      </c>
      <c r="V211" s="37"/>
      <c r="W211" s="154">
        <f>V211*K211</f>
        <v>0</v>
      </c>
      <c r="X211" s="154">
        <v>0.01547</v>
      </c>
      <c r="Y211" s="154">
        <f>X211*K211</f>
        <v>0.03094</v>
      </c>
      <c r="Z211" s="154">
        <v>0</v>
      </c>
      <c r="AA211" s="155">
        <f>Z211*K211</f>
        <v>0</v>
      </c>
      <c r="AR211" s="20" t="s">
        <v>154</v>
      </c>
      <c r="AT211" s="20" t="s">
        <v>150</v>
      </c>
      <c r="AU211" s="20" t="s">
        <v>97</v>
      </c>
      <c r="AY211" s="20" t="s">
        <v>149</v>
      </c>
      <c r="BE211" s="101">
        <f>IF(U211="základní",N211,0)</f>
        <v>0</v>
      </c>
      <c r="BF211" s="101">
        <f>IF(U211="snížená",N211,0)</f>
        <v>0</v>
      </c>
      <c r="BG211" s="101">
        <f>IF(U211="zákl. přenesená",N211,0)</f>
        <v>0</v>
      </c>
      <c r="BH211" s="101">
        <f>IF(U211="sníž. přenesená",N211,0)</f>
        <v>0</v>
      </c>
      <c r="BI211" s="101">
        <f>IF(U211="nulová",N211,0)</f>
        <v>0</v>
      </c>
      <c r="BJ211" s="20" t="s">
        <v>81</v>
      </c>
      <c r="BK211" s="101">
        <f>ROUND(L211*K211,2)</f>
        <v>0</v>
      </c>
      <c r="BL211" s="20" t="s">
        <v>154</v>
      </c>
      <c r="BM211" s="20" t="s">
        <v>280</v>
      </c>
    </row>
    <row r="212" spans="2:65" s="1" customFormat="1" ht="28.5" customHeight="1">
      <c r="B212" s="124"/>
      <c r="C212" s="197" t="s">
        <v>281</v>
      </c>
      <c r="D212" s="197" t="s">
        <v>282</v>
      </c>
      <c r="E212" s="198" t="s">
        <v>283</v>
      </c>
      <c r="F212" s="280" t="s">
        <v>284</v>
      </c>
      <c r="G212" s="280"/>
      <c r="H212" s="280"/>
      <c r="I212" s="280"/>
      <c r="J212" s="199" t="s">
        <v>221</v>
      </c>
      <c r="K212" s="200">
        <v>2</v>
      </c>
      <c r="L212" s="278">
        <v>0</v>
      </c>
      <c r="M212" s="278"/>
      <c r="N212" s="279">
        <f>ROUND(L212*K212,2)</f>
        <v>0</v>
      </c>
      <c r="O212" s="261"/>
      <c r="P212" s="261"/>
      <c r="Q212" s="261"/>
      <c r="R212" s="127"/>
      <c r="T212" s="153" t="s">
        <v>5</v>
      </c>
      <c r="U212" s="45" t="s">
        <v>41</v>
      </c>
      <c r="V212" s="37"/>
      <c r="W212" s="154">
        <f>V212*K212</f>
        <v>0</v>
      </c>
      <c r="X212" s="154">
        <v>0.0022</v>
      </c>
      <c r="Y212" s="154">
        <f>X212*K212</f>
        <v>0.0044</v>
      </c>
      <c r="Z212" s="154">
        <v>0</v>
      </c>
      <c r="AA212" s="155">
        <f>Z212*K212</f>
        <v>0</v>
      </c>
      <c r="AR212" s="20" t="s">
        <v>191</v>
      </c>
      <c r="AT212" s="20" t="s">
        <v>282</v>
      </c>
      <c r="AU212" s="20" t="s">
        <v>97</v>
      </c>
      <c r="AY212" s="20" t="s">
        <v>149</v>
      </c>
      <c r="BE212" s="101">
        <f>IF(U212="základní",N212,0)</f>
        <v>0</v>
      </c>
      <c r="BF212" s="101">
        <f>IF(U212="snížená",N212,0)</f>
        <v>0</v>
      </c>
      <c r="BG212" s="101">
        <f>IF(U212="zákl. přenesená",N212,0)</f>
        <v>0</v>
      </c>
      <c r="BH212" s="101">
        <f>IF(U212="sníž. přenesená",N212,0)</f>
        <v>0</v>
      </c>
      <c r="BI212" s="101">
        <f>IF(U212="nulová",N212,0)</f>
        <v>0</v>
      </c>
      <c r="BJ212" s="20" t="s">
        <v>81</v>
      </c>
      <c r="BK212" s="101">
        <f>ROUND(L212*K212,2)</f>
        <v>0</v>
      </c>
      <c r="BL212" s="20" t="s">
        <v>154</v>
      </c>
      <c r="BM212" s="20" t="s">
        <v>285</v>
      </c>
    </row>
    <row r="213" spans="2:65" s="1" customFormat="1" ht="28.5" customHeight="1">
      <c r="B213" s="124"/>
      <c r="C213" s="182" t="s">
        <v>286</v>
      </c>
      <c r="D213" s="182" t="s">
        <v>150</v>
      </c>
      <c r="E213" s="183" t="s">
        <v>287</v>
      </c>
      <c r="F213" s="282" t="s">
        <v>509</v>
      </c>
      <c r="G213" s="270"/>
      <c r="H213" s="270"/>
      <c r="I213" s="270"/>
      <c r="J213" s="184" t="s">
        <v>153</v>
      </c>
      <c r="K213" s="185">
        <v>2.553</v>
      </c>
      <c r="L213" s="255">
        <v>0</v>
      </c>
      <c r="M213" s="255"/>
      <c r="N213" s="261">
        <f>ROUND(L213*K213,2)</f>
        <v>0</v>
      </c>
      <c r="O213" s="261"/>
      <c r="P213" s="261"/>
      <c r="Q213" s="261"/>
      <c r="R213" s="127"/>
      <c r="T213" s="153" t="s">
        <v>5</v>
      </c>
      <c r="U213" s="45" t="s">
        <v>41</v>
      </c>
      <c r="V213" s="37"/>
      <c r="W213" s="154">
        <f>V213*K213</f>
        <v>0</v>
      </c>
      <c r="X213" s="154">
        <v>0</v>
      </c>
      <c r="Y213" s="154">
        <f>X213*K213</f>
        <v>0</v>
      </c>
      <c r="Z213" s="154">
        <v>1.8</v>
      </c>
      <c r="AA213" s="155">
        <f>Z213*K213</f>
        <v>4.5954</v>
      </c>
      <c r="AR213" s="20" t="s">
        <v>154</v>
      </c>
      <c r="AT213" s="20" t="s">
        <v>150</v>
      </c>
      <c r="AU213" s="20" t="s">
        <v>97</v>
      </c>
      <c r="AY213" s="20" t="s">
        <v>149</v>
      </c>
      <c r="BE213" s="101">
        <f>IF(U213="základní",N213,0)</f>
        <v>0</v>
      </c>
      <c r="BF213" s="101">
        <f>IF(U213="snížená",N213,0)</f>
        <v>0</v>
      </c>
      <c r="BG213" s="101">
        <f>IF(U213="zákl. přenesená",N213,0)</f>
        <v>0</v>
      </c>
      <c r="BH213" s="101">
        <f>IF(U213="sníž. přenesená",N213,0)</f>
        <v>0</v>
      </c>
      <c r="BI213" s="101">
        <f>IF(U213="nulová",N213,0)</f>
        <v>0</v>
      </c>
      <c r="BJ213" s="20" t="s">
        <v>81</v>
      </c>
      <c r="BK213" s="101">
        <f>ROUND(L213*K213,2)</f>
        <v>0</v>
      </c>
      <c r="BL213" s="20" t="s">
        <v>154</v>
      </c>
      <c r="BM213" s="20" t="s">
        <v>288</v>
      </c>
    </row>
    <row r="214" spans="2:51" s="11" customFormat="1" ht="20.25" customHeight="1">
      <c r="B214" s="162"/>
      <c r="C214" s="189"/>
      <c r="D214" s="189"/>
      <c r="E214" s="190" t="s">
        <v>5</v>
      </c>
      <c r="F214" s="275" t="s">
        <v>289</v>
      </c>
      <c r="G214" s="276"/>
      <c r="H214" s="276"/>
      <c r="I214" s="276"/>
      <c r="J214" s="189"/>
      <c r="K214" s="191">
        <v>2.553</v>
      </c>
      <c r="L214" s="163"/>
      <c r="M214" s="163"/>
      <c r="N214" s="163"/>
      <c r="O214" s="163"/>
      <c r="P214" s="163"/>
      <c r="Q214" s="163"/>
      <c r="R214" s="164"/>
      <c r="T214" s="165"/>
      <c r="U214" s="163"/>
      <c r="V214" s="163"/>
      <c r="W214" s="163"/>
      <c r="X214" s="163"/>
      <c r="Y214" s="163"/>
      <c r="Z214" s="163"/>
      <c r="AA214" s="166"/>
      <c r="AT214" s="167" t="s">
        <v>156</v>
      </c>
      <c r="AU214" s="167" t="s">
        <v>97</v>
      </c>
      <c r="AV214" s="11" t="s">
        <v>97</v>
      </c>
      <c r="AW214" s="11" t="s">
        <v>33</v>
      </c>
      <c r="AX214" s="11" t="s">
        <v>81</v>
      </c>
      <c r="AY214" s="167" t="s">
        <v>149</v>
      </c>
    </row>
    <row r="215" spans="2:65" s="1" customFormat="1" ht="39.75" customHeight="1">
      <c r="B215" s="124"/>
      <c r="C215" s="182" t="s">
        <v>290</v>
      </c>
      <c r="D215" s="182" t="s">
        <v>150</v>
      </c>
      <c r="E215" s="183" t="s">
        <v>291</v>
      </c>
      <c r="F215" s="270" t="s">
        <v>292</v>
      </c>
      <c r="G215" s="270"/>
      <c r="H215" s="270"/>
      <c r="I215" s="270"/>
      <c r="J215" s="184" t="s">
        <v>153</v>
      </c>
      <c r="K215" s="185">
        <v>5.238</v>
      </c>
      <c r="L215" s="255">
        <v>0</v>
      </c>
      <c r="M215" s="255"/>
      <c r="N215" s="261">
        <f>ROUND(L215*K215,2)</f>
        <v>0</v>
      </c>
      <c r="O215" s="261"/>
      <c r="P215" s="261"/>
      <c r="Q215" s="261"/>
      <c r="R215" s="127"/>
      <c r="T215" s="153" t="s">
        <v>5</v>
      </c>
      <c r="U215" s="45" t="s">
        <v>41</v>
      </c>
      <c r="V215" s="37"/>
      <c r="W215" s="154">
        <f>V215*K215</f>
        <v>0</v>
      </c>
      <c r="X215" s="154">
        <v>0</v>
      </c>
      <c r="Y215" s="154">
        <f>X215*K215</f>
        <v>0</v>
      </c>
      <c r="Z215" s="154">
        <v>2.2</v>
      </c>
      <c r="AA215" s="155">
        <f>Z215*K215</f>
        <v>11.523600000000002</v>
      </c>
      <c r="AR215" s="20" t="s">
        <v>154</v>
      </c>
      <c r="AT215" s="20" t="s">
        <v>150</v>
      </c>
      <c r="AU215" s="20" t="s">
        <v>97</v>
      </c>
      <c r="AY215" s="20" t="s">
        <v>149</v>
      </c>
      <c r="BE215" s="101">
        <f>IF(U215="základní",N215,0)</f>
        <v>0</v>
      </c>
      <c r="BF215" s="101">
        <f>IF(U215="snížená",N215,0)</f>
        <v>0</v>
      </c>
      <c r="BG215" s="101">
        <f>IF(U215="zákl. přenesená",N215,0)</f>
        <v>0</v>
      </c>
      <c r="BH215" s="101">
        <f>IF(U215="sníž. přenesená",N215,0)</f>
        <v>0</v>
      </c>
      <c r="BI215" s="101">
        <f>IF(U215="nulová",N215,0)</f>
        <v>0</v>
      </c>
      <c r="BJ215" s="20" t="s">
        <v>81</v>
      </c>
      <c r="BK215" s="101">
        <f>ROUND(L215*K215,2)</f>
        <v>0</v>
      </c>
      <c r="BL215" s="20" t="s">
        <v>154</v>
      </c>
      <c r="BM215" s="20" t="s">
        <v>293</v>
      </c>
    </row>
    <row r="216" spans="2:51" s="10" customFormat="1" ht="20.25" customHeight="1">
      <c r="B216" s="156"/>
      <c r="C216" s="186"/>
      <c r="D216" s="186"/>
      <c r="E216" s="187" t="s">
        <v>5</v>
      </c>
      <c r="F216" s="264" t="s">
        <v>252</v>
      </c>
      <c r="G216" s="265"/>
      <c r="H216" s="265"/>
      <c r="I216" s="265"/>
      <c r="J216" s="186"/>
      <c r="K216" s="188" t="s">
        <v>5</v>
      </c>
      <c r="L216" s="157"/>
      <c r="M216" s="157"/>
      <c r="N216" s="157"/>
      <c r="O216" s="157"/>
      <c r="P216" s="157"/>
      <c r="Q216" s="157"/>
      <c r="R216" s="158"/>
      <c r="T216" s="159"/>
      <c r="U216" s="157"/>
      <c r="V216" s="157"/>
      <c r="W216" s="157"/>
      <c r="X216" s="157"/>
      <c r="Y216" s="157"/>
      <c r="Z216" s="157"/>
      <c r="AA216" s="160"/>
      <c r="AT216" s="161" t="s">
        <v>156</v>
      </c>
      <c r="AU216" s="161" t="s">
        <v>97</v>
      </c>
      <c r="AV216" s="10" t="s">
        <v>81</v>
      </c>
      <c r="AW216" s="10" t="s">
        <v>33</v>
      </c>
      <c r="AX216" s="10" t="s">
        <v>76</v>
      </c>
      <c r="AY216" s="161" t="s">
        <v>149</v>
      </c>
    </row>
    <row r="217" spans="2:51" s="11" customFormat="1" ht="20.25" customHeight="1">
      <c r="B217" s="162"/>
      <c r="C217" s="189"/>
      <c r="D217" s="189"/>
      <c r="E217" s="190" t="s">
        <v>5</v>
      </c>
      <c r="F217" s="262" t="s">
        <v>253</v>
      </c>
      <c r="G217" s="263"/>
      <c r="H217" s="263"/>
      <c r="I217" s="263"/>
      <c r="J217" s="189"/>
      <c r="K217" s="191">
        <v>4.608</v>
      </c>
      <c r="L217" s="163"/>
      <c r="M217" s="163"/>
      <c r="N217" s="163"/>
      <c r="O217" s="163"/>
      <c r="P217" s="163"/>
      <c r="Q217" s="163"/>
      <c r="R217" s="164"/>
      <c r="T217" s="165"/>
      <c r="U217" s="163"/>
      <c r="V217" s="163"/>
      <c r="W217" s="163"/>
      <c r="X217" s="163"/>
      <c r="Y217" s="163"/>
      <c r="Z217" s="163"/>
      <c r="AA217" s="166"/>
      <c r="AT217" s="167" t="s">
        <v>156</v>
      </c>
      <c r="AU217" s="167" t="s">
        <v>97</v>
      </c>
      <c r="AV217" s="11" t="s">
        <v>97</v>
      </c>
      <c r="AW217" s="11" t="s">
        <v>33</v>
      </c>
      <c r="AX217" s="11" t="s">
        <v>76</v>
      </c>
      <c r="AY217" s="167" t="s">
        <v>149</v>
      </c>
    </row>
    <row r="218" spans="2:51" s="10" customFormat="1" ht="28.5" customHeight="1">
      <c r="B218" s="156"/>
      <c r="C218" s="186"/>
      <c r="D218" s="186"/>
      <c r="E218" s="187" t="s">
        <v>5</v>
      </c>
      <c r="F218" s="266" t="s">
        <v>294</v>
      </c>
      <c r="G218" s="267"/>
      <c r="H218" s="267"/>
      <c r="I218" s="267"/>
      <c r="J218" s="186"/>
      <c r="K218" s="188" t="s">
        <v>5</v>
      </c>
      <c r="L218" s="157"/>
      <c r="M218" s="157"/>
      <c r="N218" s="157"/>
      <c r="O218" s="157"/>
      <c r="P218" s="157"/>
      <c r="Q218" s="157"/>
      <c r="R218" s="158"/>
      <c r="T218" s="159"/>
      <c r="U218" s="157"/>
      <c r="V218" s="157"/>
      <c r="W218" s="157"/>
      <c r="X218" s="157"/>
      <c r="Y218" s="157"/>
      <c r="Z218" s="157"/>
      <c r="AA218" s="160"/>
      <c r="AT218" s="161" t="s">
        <v>156</v>
      </c>
      <c r="AU218" s="161" t="s">
        <v>97</v>
      </c>
      <c r="AV218" s="10" t="s">
        <v>81</v>
      </c>
      <c r="AW218" s="10" t="s">
        <v>33</v>
      </c>
      <c r="AX218" s="10" t="s">
        <v>76</v>
      </c>
      <c r="AY218" s="161" t="s">
        <v>149</v>
      </c>
    </row>
    <row r="219" spans="2:51" s="11" customFormat="1" ht="20.25" customHeight="1">
      <c r="B219" s="162"/>
      <c r="C219" s="189"/>
      <c r="D219" s="189"/>
      <c r="E219" s="190" t="s">
        <v>5</v>
      </c>
      <c r="F219" s="262" t="s">
        <v>255</v>
      </c>
      <c r="G219" s="263"/>
      <c r="H219" s="263"/>
      <c r="I219" s="263"/>
      <c r="J219" s="189"/>
      <c r="K219" s="191">
        <v>0.63</v>
      </c>
      <c r="L219" s="163"/>
      <c r="M219" s="163"/>
      <c r="N219" s="163"/>
      <c r="O219" s="163"/>
      <c r="P219" s="163"/>
      <c r="Q219" s="163"/>
      <c r="R219" s="164"/>
      <c r="T219" s="165"/>
      <c r="U219" s="163"/>
      <c r="V219" s="163"/>
      <c r="W219" s="163"/>
      <c r="X219" s="163"/>
      <c r="Y219" s="163"/>
      <c r="Z219" s="163"/>
      <c r="AA219" s="166"/>
      <c r="AT219" s="167" t="s">
        <v>156</v>
      </c>
      <c r="AU219" s="167" t="s">
        <v>97</v>
      </c>
      <c r="AV219" s="11" t="s">
        <v>97</v>
      </c>
      <c r="AW219" s="11" t="s">
        <v>33</v>
      </c>
      <c r="AX219" s="11" t="s">
        <v>76</v>
      </c>
      <c r="AY219" s="167" t="s">
        <v>149</v>
      </c>
    </row>
    <row r="220" spans="2:51" s="12" customFormat="1" ht="20.25" customHeight="1">
      <c r="B220" s="168"/>
      <c r="C220" s="192"/>
      <c r="D220" s="192"/>
      <c r="E220" s="193" t="s">
        <v>5</v>
      </c>
      <c r="F220" s="268" t="s">
        <v>162</v>
      </c>
      <c r="G220" s="269"/>
      <c r="H220" s="269"/>
      <c r="I220" s="269"/>
      <c r="J220" s="192"/>
      <c r="K220" s="194">
        <v>5.238</v>
      </c>
      <c r="L220" s="169"/>
      <c r="M220" s="169"/>
      <c r="N220" s="169"/>
      <c r="O220" s="169"/>
      <c r="P220" s="169"/>
      <c r="Q220" s="169"/>
      <c r="R220" s="170"/>
      <c r="T220" s="171"/>
      <c r="U220" s="169"/>
      <c r="V220" s="169"/>
      <c r="W220" s="169"/>
      <c r="X220" s="169"/>
      <c r="Y220" s="169"/>
      <c r="Z220" s="169"/>
      <c r="AA220" s="172"/>
      <c r="AT220" s="173" t="s">
        <v>156</v>
      </c>
      <c r="AU220" s="173" t="s">
        <v>97</v>
      </c>
      <c r="AV220" s="12" t="s">
        <v>154</v>
      </c>
      <c r="AW220" s="12" t="s">
        <v>33</v>
      </c>
      <c r="AX220" s="12" t="s">
        <v>81</v>
      </c>
      <c r="AY220" s="173" t="s">
        <v>149</v>
      </c>
    </row>
    <row r="221" spans="2:65" s="1" customFormat="1" ht="39.75" customHeight="1">
      <c r="B221" s="124"/>
      <c r="C221" s="182" t="s">
        <v>295</v>
      </c>
      <c r="D221" s="182" t="s">
        <v>150</v>
      </c>
      <c r="E221" s="183" t="s">
        <v>296</v>
      </c>
      <c r="F221" s="270" t="s">
        <v>297</v>
      </c>
      <c r="G221" s="270"/>
      <c r="H221" s="270"/>
      <c r="I221" s="270"/>
      <c r="J221" s="184" t="s">
        <v>153</v>
      </c>
      <c r="K221" s="185">
        <v>5.238</v>
      </c>
      <c r="L221" s="255">
        <v>0</v>
      </c>
      <c r="M221" s="255"/>
      <c r="N221" s="261">
        <f>ROUND(L221*K221,2)</f>
        <v>0</v>
      </c>
      <c r="O221" s="261"/>
      <c r="P221" s="261"/>
      <c r="Q221" s="261"/>
      <c r="R221" s="127"/>
      <c r="T221" s="153" t="s">
        <v>5</v>
      </c>
      <c r="U221" s="45" t="s">
        <v>41</v>
      </c>
      <c r="V221" s="37"/>
      <c r="W221" s="154">
        <f>V221*K221</f>
        <v>0</v>
      </c>
      <c r="X221" s="154">
        <v>0</v>
      </c>
      <c r="Y221" s="154">
        <f>X221*K221</f>
        <v>0</v>
      </c>
      <c r="Z221" s="154">
        <v>0.029</v>
      </c>
      <c r="AA221" s="155">
        <f>Z221*K221</f>
        <v>0.151902</v>
      </c>
      <c r="AR221" s="20" t="s">
        <v>154</v>
      </c>
      <c r="AT221" s="20" t="s">
        <v>150</v>
      </c>
      <c r="AU221" s="20" t="s">
        <v>97</v>
      </c>
      <c r="AY221" s="20" t="s">
        <v>149</v>
      </c>
      <c r="BE221" s="101">
        <f>IF(U221="základní",N221,0)</f>
        <v>0</v>
      </c>
      <c r="BF221" s="101">
        <f>IF(U221="snížená",N221,0)</f>
        <v>0</v>
      </c>
      <c r="BG221" s="101">
        <f>IF(U221="zákl. přenesená",N221,0)</f>
        <v>0</v>
      </c>
      <c r="BH221" s="101">
        <f>IF(U221="sníž. přenesená",N221,0)</f>
        <v>0</v>
      </c>
      <c r="BI221" s="101">
        <f>IF(U221="nulová",N221,0)</f>
        <v>0</v>
      </c>
      <c r="BJ221" s="20" t="s">
        <v>81</v>
      </c>
      <c r="BK221" s="101">
        <f>ROUND(L221*K221,2)</f>
        <v>0</v>
      </c>
      <c r="BL221" s="20" t="s">
        <v>154</v>
      </c>
      <c r="BM221" s="20" t="s">
        <v>298</v>
      </c>
    </row>
    <row r="222" spans="2:51" s="10" customFormat="1" ht="20.25" customHeight="1">
      <c r="B222" s="156"/>
      <c r="C222" s="186"/>
      <c r="D222" s="186"/>
      <c r="E222" s="187" t="s">
        <v>5</v>
      </c>
      <c r="F222" s="264" t="s">
        <v>252</v>
      </c>
      <c r="G222" s="265"/>
      <c r="H222" s="265"/>
      <c r="I222" s="265"/>
      <c r="J222" s="186"/>
      <c r="K222" s="188" t="s">
        <v>5</v>
      </c>
      <c r="L222" s="157"/>
      <c r="M222" s="157"/>
      <c r="N222" s="157"/>
      <c r="O222" s="157"/>
      <c r="P222" s="157"/>
      <c r="Q222" s="157"/>
      <c r="R222" s="158"/>
      <c r="T222" s="159"/>
      <c r="U222" s="157"/>
      <c r="V222" s="157"/>
      <c r="W222" s="157"/>
      <c r="X222" s="157"/>
      <c r="Y222" s="157"/>
      <c r="Z222" s="157"/>
      <c r="AA222" s="160"/>
      <c r="AT222" s="161" t="s">
        <v>156</v>
      </c>
      <c r="AU222" s="161" t="s">
        <v>97</v>
      </c>
      <c r="AV222" s="10" t="s">
        <v>81</v>
      </c>
      <c r="AW222" s="10" t="s">
        <v>33</v>
      </c>
      <c r="AX222" s="10" t="s">
        <v>76</v>
      </c>
      <c r="AY222" s="161" t="s">
        <v>149</v>
      </c>
    </row>
    <row r="223" spans="2:51" s="11" customFormat="1" ht="20.25" customHeight="1">
      <c r="B223" s="162"/>
      <c r="C223" s="189"/>
      <c r="D223" s="189"/>
      <c r="E223" s="190" t="s">
        <v>5</v>
      </c>
      <c r="F223" s="262" t="s">
        <v>253</v>
      </c>
      <c r="G223" s="263"/>
      <c r="H223" s="263"/>
      <c r="I223" s="263"/>
      <c r="J223" s="189"/>
      <c r="K223" s="191">
        <v>4.608</v>
      </c>
      <c r="L223" s="163"/>
      <c r="M223" s="163"/>
      <c r="N223" s="163"/>
      <c r="O223" s="163"/>
      <c r="P223" s="163"/>
      <c r="Q223" s="163"/>
      <c r="R223" s="164"/>
      <c r="T223" s="165"/>
      <c r="U223" s="163"/>
      <c r="V223" s="163"/>
      <c r="W223" s="163"/>
      <c r="X223" s="163"/>
      <c r="Y223" s="163"/>
      <c r="Z223" s="163"/>
      <c r="AA223" s="166"/>
      <c r="AT223" s="167" t="s">
        <v>156</v>
      </c>
      <c r="AU223" s="167" t="s">
        <v>97</v>
      </c>
      <c r="AV223" s="11" t="s">
        <v>97</v>
      </c>
      <c r="AW223" s="11" t="s">
        <v>33</v>
      </c>
      <c r="AX223" s="11" t="s">
        <v>76</v>
      </c>
      <c r="AY223" s="167" t="s">
        <v>149</v>
      </c>
    </row>
    <row r="224" spans="2:51" s="10" customFormat="1" ht="28.5" customHeight="1">
      <c r="B224" s="156"/>
      <c r="C224" s="186"/>
      <c r="D224" s="186"/>
      <c r="E224" s="187" t="s">
        <v>5</v>
      </c>
      <c r="F224" s="266" t="s">
        <v>294</v>
      </c>
      <c r="G224" s="267"/>
      <c r="H224" s="267"/>
      <c r="I224" s="267"/>
      <c r="J224" s="186"/>
      <c r="K224" s="188" t="s">
        <v>5</v>
      </c>
      <c r="L224" s="157"/>
      <c r="M224" s="157"/>
      <c r="N224" s="157"/>
      <c r="O224" s="157"/>
      <c r="P224" s="157"/>
      <c r="Q224" s="157"/>
      <c r="R224" s="158"/>
      <c r="T224" s="159"/>
      <c r="U224" s="157"/>
      <c r="V224" s="157"/>
      <c r="W224" s="157"/>
      <c r="X224" s="157"/>
      <c r="Y224" s="157"/>
      <c r="Z224" s="157"/>
      <c r="AA224" s="160"/>
      <c r="AT224" s="161" t="s">
        <v>156</v>
      </c>
      <c r="AU224" s="161" t="s">
        <v>97</v>
      </c>
      <c r="AV224" s="10" t="s">
        <v>81</v>
      </c>
      <c r="AW224" s="10" t="s">
        <v>33</v>
      </c>
      <c r="AX224" s="10" t="s">
        <v>76</v>
      </c>
      <c r="AY224" s="161" t="s">
        <v>149</v>
      </c>
    </row>
    <row r="225" spans="2:51" s="11" customFormat="1" ht="20.25" customHeight="1">
      <c r="B225" s="162"/>
      <c r="C225" s="189"/>
      <c r="D225" s="189"/>
      <c r="E225" s="190" t="s">
        <v>5</v>
      </c>
      <c r="F225" s="262" t="s">
        <v>255</v>
      </c>
      <c r="G225" s="263"/>
      <c r="H225" s="263"/>
      <c r="I225" s="263"/>
      <c r="J225" s="189"/>
      <c r="K225" s="191">
        <v>0.63</v>
      </c>
      <c r="L225" s="163"/>
      <c r="M225" s="163"/>
      <c r="N225" s="163"/>
      <c r="O225" s="163"/>
      <c r="P225" s="163"/>
      <c r="Q225" s="163"/>
      <c r="R225" s="164"/>
      <c r="T225" s="165"/>
      <c r="U225" s="163"/>
      <c r="V225" s="163"/>
      <c r="W225" s="163"/>
      <c r="X225" s="163"/>
      <c r="Y225" s="163"/>
      <c r="Z225" s="163"/>
      <c r="AA225" s="166"/>
      <c r="AT225" s="167" t="s">
        <v>156</v>
      </c>
      <c r="AU225" s="167" t="s">
        <v>97</v>
      </c>
      <c r="AV225" s="11" t="s">
        <v>97</v>
      </c>
      <c r="AW225" s="11" t="s">
        <v>33</v>
      </c>
      <c r="AX225" s="11" t="s">
        <v>76</v>
      </c>
      <c r="AY225" s="167" t="s">
        <v>149</v>
      </c>
    </row>
    <row r="226" spans="2:51" s="12" customFormat="1" ht="20.25" customHeight="1">
      <c r="B226" s="168"/>
      <c r="C226" s="192"/>
      <c r="D226" s="192"/>
      <c r="E226" s="193" t="s">
        <v>5</v>
      </c>
      <c r="F226" s="268" t="s">
        <v>162</v>
      </c>
      <c r="G226" s="269"/>
      <c r="H226" s="269"/>
      <c r="I226" s="269"/>
      <c r="J226" s="192"/>
      <c r="K226" s="194">
        <v>5.238</v>
      </c>
      <c r="L226" s="169"/>
      <c r="M226" s="169"/>
      <c r="N226" s="169"/>
      <c r="O226" s="169"/>
      <c r="P226" s="169"/>
      <c r="Q226" s="169"/>
      <c r="R226" s="170"/>
      <c r="T226" s="171"/>
      <c r="U226" s="169"/>
      <c r="V226" s="169"/>
      <c r="W226" s="169"/>
      <c r="X226" s="169"/>
      <c r="Y226" s="169"/>
      <c r="Z226" s="169"/>
      <c r="AA226" s="172"/>
      <c r="AT226" s="173" t="s">
        <v>156</v>
      </c>
      <c r="AU226" s="173" t="s">
        <v>97</v>
      </c>
      <c r="AV226" s="12" t="s">
        <v>154</v>
      </c>
      <c r="AW226" s="12" t="s">
        <v>33</v>
      </c>
      <c r="AX226" s="12" t="s">
        <v>81</v>
      </c>
      <c r="AY226" s="173" t="s">
        <v>149</v>
      </c>
    </row>
    <row r="227" spans="2:65" s="1" customFormat="1" ht="39.75" customHeight="1">
      <c r="B227" s="124"/>
      <c r="C227" s="182" t="s">
        <v>299</v>
      </c>
      <c r="D227" s="182" t="s">
        <v>150</v>
      </c>
      <c r="E227" s="183" t="s">
        <v>300</v>
      </c>
      <c r="F227" s="270" t="s">
        <v>301</v>
      </c>
      <c r="G227" s="270"/>
      <c r="H227" s="270"/>
      <c r="I227" s="270"/>
      <c r="J227" s="184" t="s">
        <v>221</v>
      </c>
      <c r="K227" s="185">
        <v>1</v>
      </c>
      <c r="L227" s="255">
        <v>0</v>
      </c>
      <c r="M227" s="255"/>
      <c r="N227" s="261">
        <f>ROUND(L227*K227,2)</f>
        <v>0</v>
      </c>
      <c r="O227" s="261"/>
      <c r="P227" s="261"/>
      <c r="Q227" s="261"/>
      <c r="R227" s="127"/>
      <c r="T227" s="153" t="s">
        <v>5</v>
      </c>
      <c r="U227" s="45" t="s">
        <v>41</v>
      </c>
      <c r="V227" s="37"/>
      <c r="W227" s="154">
        <f>V227*K227</f>
        <v>0</v>
      </c>
      <c r="X227" s="154">
        <v>0</v>
      </c>
      <c r="Y227" s="154">
        <f>X227*K227</f>
        <v>0</v>
      </c>
      <c r="Z227" s="154">
        <v>0.059</v>
      </c>
      <c r="AA227" s="155">
        <f>Z227*K227</f>
        <v>0.059</v>
      </c>
      <c r="AR227" s="20" t="s">
        <v>154</v>
      </c>
      <c r="AT227" s="20" t="s">
        <v>150</v>
      </c>
      <c r="AU227" s="20" t="s">
        <v>97</v>
      </c>
      <c r="AY227" s="20" t="s">
        <v>149</v>
      </c>
      <c r="BE227" s="101">
        <f>IF(U227="základní",N227,0)</f>
        <v>0</v>
      </c>
      <c r="BF227" s="101">
        <f>IF(U227="snížená",N227,0)</f>
        <v>0</v>
      </c>
      <c r="BG227" s="101">
        <f>IF(U227="zákl. přenesená",N227,0)</f>
        <v>0</v>
      </c>
      <c r="BH227" s="101">
        <f>IF(U227="sníž. přenesená",N227,0)</f>
        <v>0</v>
      </c>
      <c r="BI227" s="101">
        <f>IF(U227="nulová",N227,0)</f>
        <v>0</v>
      </c>
      <c r="BJ227" s="20" t="s">
        <v>81</v>
      </c>
      <c r="BK227" s="101">
        <f>ROUND(L227*K227,2)</f>
        <v>0</v>
      </c>
      <c r="BL227" s="20" t="s">
        <v>154</v>
      </c>
      <c r="BM227" s="20" t="s">
        <v>302</v>
      </c>
    </row>
    <row r="228" spans="2:51" s="10" customFormat="1" ht="20.25" customHeight="1">
      <c r="B228" s="156"/>
      <c r="C228" s="186"/>
      <c r="D228" s="186"/>
      <c r="E228" s="187" t="s">
        <v>5</v>
      </c>
      <c r="F228" s="264" t="s">
        <v>303</v>
      </c>
      <c r="G228" s="265"/>
      <c r="H228" s="265"/>
      <c r="I228" s="265"/>
      <c r="J228" s="186"/>
      <c r="K228" s="188" t="s">
        <v>5</v>
      </c>
      <c r="L228" s="157"/>
      <c r="M228" s="157"/>
      <c r="N228" s="157"/>
      <c r="O228" s="157"/>
      <c r="P228" s="157"/>
      <c r="Q228" s="157"/>
      <c r="R228" s="158"/>
      <c r="T228" s="159"/>
      <c r="U228" s="157"/>
      <c r="V228" s="157"/>
      <c r="W228" s="157"/>
      <c r="X228" s="157"/>
      <c r="Y228" s="157"/>
      <c r="Z228" s="157"/>
      <c r="AA228" s="160"/>
      <c r="AT228" s="161" t="s">
        <v>156</v>
      </c>
      <c r="AU228" s="161" t="s">
        <v>97</v>
      </c>
      <c r="AV228" s="10" t="s">
        <v>81</v>
      </c>
      <c r="AW228" s="10" t="s">
        <v>33</v>
      </c>
      <c r="AX228" s="10" t="s">
        <v>76</v>
      </c>
      <c r="AY228" s="161" t="s">
        <v>149</v>
      </c>
    </row>
    <row r="229" spans="2:51" s="11" customFormat="1" ht="20.25" customHeight="1">
      <c r="B229" s="162"/>
      <c r="C229" s="189"/>
      <c r="D229" s="189"/>
      <c r="E229" s="190" t="s">
        <v>5</v>
      </c>
      <c r="F229" s="262" t="s">
        <v>81</v>
      </c>
      <c r="G229" s="263"/>
      <c r="H229" s="263"/>
      <c r="I229" s="263"/>
      <c r="J229" s="189"/>
      <c r="K229" s="191">
        <v>1</v>
      </c>
      <c r="L229" s="163"/>
      <c r="M229" s="163"/>
      <c r="N229" s="163"/>
      <c r="O229" s="163"/>
      <c r="P229" s="163"/>
      <c r="Q229" s="163"/>
      <c r="R229" s="164"/>
      <c r="T229" s="165"/>
      <c r="U229" s="163"/>
      <c r="V229" s="163"/>
      <c r="W229" s="163"/>
      <c r="X229" s="163"/>
      <c r="Y229" s="163"/>
      <c r="Z229" s="163"/>
      <c r="AA229" s="166"/>
      <c r="AT229" s="167" t="s">
        <v>156</v>
      </c>
      <c r="AU229" s="167" t="s">
        <v>97</v>
      </c>
      <c r="AV229" s="11" t="s">
        <v>97</v>
      </c>
      <c r="AW229" s="11" t="s">
        <v>33</v>
      </c>
      <c r="AX229" s="11" t="s">
        <v>81</v>
      </c>
      <c r="AY229" s="167" t="s">
        <v>149</v>
      </c>
    </row>
    <row r="230" spans="2:65" s="1" customFormat="1" ht="28.5" customHeight="1">
      <c r="B230" s="124"/>
      <c r="C230" s="182" t="s">
        <v>304</v>
      </c>
      <c r="D230" s="182" t="s">
        <v>150</v>
      </c>
      <c r="E230" s="183" t="s">
        <v>305</v>
      </c>
      <c r="F230" s="270" t="s">
        <v>306</v>
      </c>
      <c r="G230" s="270"/>
      <c r="H230" s="270"/>
      <c r="I230" s="270"/>
      <c r="J230" s="184" t="s">
        <v>221</v>
      </c>
      <c r="K230" s="185">
        <v>2</v>
      </c>
      <c r="L230" s="255">
        <v>0</v>
      </c>
      <c r="M230" s="255"/>
      <c r="N230" s="261">
        <f>ROUND(L230*K230,2)</f>
        <v>0</v>
      </c>
      <c r="O230" s="261"/>
      <c r="P230" s="261"/>
      <c r="Q230" s="261"/>
      <c r="R230" s="127"/>
      <c r="T230" s="153" t="s">
        <v>5</v>
      </c>
      <c r="U230" s="45" t="s">
        <v>41</v>
      </c>
      <c r="V230" s="37"/>
      <c r="W230" s="154">
        <f>V230*K230</f>
        <v>0</v>
      </c>
      <c r="X230" s="154">
        <v>0</v>
      </c>
      <c r="Y230" s="154">
        <f>X230*K230</f>
        <v>0</v>
      </c>
      <c r="Z230" s="154">
        <v>0.019</v>
      </c>
      <c r="AA230" s="155">
        <f>Z230*K230</f>
        <v>0.038</v>
      </c>
      <c r="AR230" s="20" t="s">
        <v>154</v>
      </c>
      <c r="AT230" s="20" t="s">
        <v>150</v>
      </c>
      <c r="AU230" s="20" t="s">
        <v>97</v>
      </c>
      <c r="AY230" s="20" t="s">
        <v>149</v>
      </c>
      <c r="BE230" s="101">
        <f>IF(U230="základní",N230,0)</f>
        <v>0</v>
      </c>
      <c r="BF230" s="101">
        <f>IF(U230="snížená",N230,0)</f>
        <v>0</v>
      </c>
      <c r="BG230" s="101">
        <f>IF(U230="zákl. přenesená",N230,0)</f>
        <v>0</v>
      </c>
      <c r="BH230" s="101">
        <f>IF(U230="sníž. přenesená",N230,0)</f>
        <v>0</v>
      </c>
      <c r="BI230" s="101">
        <f>IF(U230="nulová",N230,0)</f>
        <v>0</v>
      </c>
      <c r="BJ230" s="20" t="s">
        <v>81</v>
      </c>
      <c r="BK230" s="101">
        <f>ROUND(L230*K230,2)</f>
        <v>0</v>
      </c>
      <c r="BL230" s="20" t="s">
        <v>154</v>
      </c>
      <c r="BM230" s="20" t="s">
        <v>307</v>
      </c>
    </row>
    <row r="231" spans="2:65" s="1" customFormat="1" ht="28.5" customHeight="1">
      <c r="B231" s="124"/>
      <c r="C231" s="182" t="s">
        <v>308</v>
      </c>
      <c r="D231" s="182" t="s">
        <v>150</v>
      </c>
      <c r="E231" s="183" t="s">
        <v>309</v>
      </c>
      <c r="F231" s="270" t="s">
        <v>310</v>
      </c>
      <c r="G231" s="270"/>
      <c r="H231" s="270"/>
      <c r="I231" s="270"/>
      <c r="J231" s="184" t="s">
        <v>184</v>
      </c>
      <c r="K231" s="185">
        <v>8.4</v>
      </c>
      <c r="L231" s="255">
        <v>0</v>
      </c>
      <c r="M231" s="255"/>
      <c r="N231" s="261">
        <f>ROUND(L231*K231,2)</f>
        <v>0</v>
      </c>
      <c r="O231" s="261"/>
      <c r="P231" s="261"/>
      <c r="Q231" s="261"/>
      <c r="R231" s="127"/>
      <c r="T231" s="153" t="s">
        <v>5</v>
      </c>
      <c r="U231" s="45" t="s">
        <v>41</v>
      </c>
      <c r="V231" s="37"/>
      <c r="W231" s="154">
        <f>V231*K231</f>
        <v>0</v>
      </c>
      <c r="X231" s="154">
        <v>1E-05</v>
      </c>
      <c r="Y231" s="154">
        <f>X231*K231</f>
        <v>8.400000000000001E-05</v>
      </c>
      <c r="Z231" s="154">
        <v>0</v>
      </c>
      <c r="AA231" s="155">
        <f>Z231*K231</f>
        <v>0</v>
      </c>
      <c r="AR231" s="20" t="s">
        <v>154</v>
      </c>
      <c r="AT231" s="20" t="s">
        <v>150</v>
      </c>
      <c r="AU231" s="20" t="s">
        <v>97</v>
      </c>
      <c r="AY231" s="20" t="s">
        <v>149</v>
      </c>
      <c r="BE231" s="101">
        <f>IF(U231="základní",N231,0)</f>
        <v>0</v>
      </c>
      <c r="BF231" s="101">
        <f>IF(U231="snížená",N231,0)</f>
        <v>0</v>
      </c>
      <c r="BG231" s="101">
        <f>IF(U231="zákl. přenesená",N231,0)</f>
        <v>0</v>
      </c>
      <c r="BH231" s="101">
        <f>IF(U231="sníž. přenesená",N231,0)</f>
        <v>0</v>
      </c>
      <c r="BI231" s="101">
        <f>IF(U231="nulová",N231,0)</f>
        <v>0</v>
      </c>
      <c r="BJ231" s="20" t="s">
        <v>81</v>
      </c>
      <c r="BK231" s="101">
        <f>ROUND(L231*K231,2)</f>
        <v>0</v>
      </c>
      <c r="BL231" s="20" t="s">
        <v>154</v>
      </c>
      <c r="BM231" s="20" t="s">
        <v>311</v>
      </c>
    </row>
    <row r="232" spans="2:51" s="11" customFormat="1" ht="20.25" customHeight="1">
      <c r="B232" s="162"/>
      <c r="C232" s="189"/>
      <c r="D232" s="189"/>
      <c r="E232" s="190" t="s">
        <v>5</v>
      </c>
      <c r="F232" s="275" t="s">
        <v>312</v>
      </c>
      <c r="G232" s="276"/>
      <c r="H232" s="276"/>
      <c r="I232" s="276"/>
      <c r="J232" s="189"/>
      <c r="K232" s="191">
        <v>8.4</v>
      </c>
      <c r="L232" s="163"/>
      <c r="M232" s="163"/>
      <c r="N232" s="163"/>
      <c r="O232" s="163"/>
      <c r="P232" s="163"/>
      <c r="Q232" s="163"/>
      <c r="R232" s="164"/>
      <c r="T232" s="165"/>
      <c r="U232" s="163"/>
      <c r="V232" s="163"/>
      <c r="W232" s="163"/>
      <c r="X232" s="163"/>
      <c r="Y232" s="163"/>
      <c r="Z232" s="163"/>
      <c r="AA232" s="166"/>
      <c r="AT232" s="167" t="s">
        <v>156</v>
      </c>
      <c r="AU232" s="167" t="s">
        <v>97</v>
      </c>
      <c r="AV232" s="11" t="s">
        <v>97</v>
      </c>
      <c r="AW232" s="11" t="s">
        <v>33</v>
      </c>
      <c r="AX232" s="11" t="s">
        <v>81</v>
      </c>
      <c r="AY232" s="167" t="s">
        <v>149</v>
      </c>
    </row>
    <row r="233" spans="2:65" s="1" customFormat="1" ht="39.75" customHeight="1">
      <c r="B233" s="124"/>
      <c r="C233" s="182" t="s">
        <v>313</v>
      </c>
      <c r="D233" s="182" t="s">
        <v>150</v>
      </c>
      <c r="E233" s="183" t="s">
        <v>314</v>
      </c>
      <c r="F233" s="270" t="s">
        <v>315</v>
      </c>
      <c r="G233" s="270"/>
      <c r="H233" s="270"/>
      <c r="I233" s="270"/>
      <c r="J233" s="184" t="s">
        <v>202</v>
      </c>
      <c r="K233" s="185">
        <v>91</v>
      </c>
      <c r="L233" s="255">
        <v>0</v>
      </c>
      <c r="M233" s="255"/>
      <c r="N233" s="261">
        <f>ROUND(L233*K233,2)</f>
        <v>0</v>
      </c>
      <c r="O233" s="261"/>
      <c r="P233" s="261"/>
      <c r="Q233" s="261"/>
      <c r="R233" s="127"/>
      <c r="T233" s="153" t="s">
        <v>5</v>
      </c>
      <c r="U233" s="45" t="s">
        <v>41</v>
      </c>
      <c r="V233" s="37"/>
      <c r="W233" s="154">
        <f>V233*K233</f>
        <v>0</v>
      </c>
      <c r="X233" s="154">
        <v>0</v>
      </c>
      <c r="Y233" s="154">
        <f>X233*K233</f>
        <v>0</v>
      </c>
      <c r="Z233" s="154">
        <v>0.004</v>
      </c>
      <c r="AA233" s="155">
        <f>Z233*K233</f>
        <v>0.364</v>
      </c>
      <c r="AR233" s="20" t="s">
        <v>154</v>
      </c>
      <c r="AT233" s="20" t="s">
        <v>150</v>
      </c>
      <c r="AU233" s="20" t="s">
        <v>97</v>
      </c>
      <c r="AY233" s="20" t="s">
        <v>149</v>
      </c>
      <c r="BE233" s="101">
        <f>IF(U233="základní",N233,0)</f>
        <v>0</v>
      </c>
      <c r="BF233" s="101">
        <f>IF(U233="snížená",N233,0)</f>
        <v>0</v>
      </c>
      <c r="BG233" s="101">
        <f>IF(U233="zákl. přenesená",N233,0)</f>
        <v>0</v>
      </c>
      <c r="BH233" s="101">
        <f>IF(U233="sníž. přenesená",N233,0)</f>
        <v>0</v>
      </c>
      <c r="BI233" s="101">
        <f>IF(U233="nulová",N233,0)</f>
        <v>0</v>
      </c>
      <c r="BJ233" s="20" t="s">
        <v>81</v>
      </c>
      <c r="BK233" s="101">
        <f>ROUND(L233*K233,2)</f>
        <v>0</v>
      </c>
      <c r="BL233" s="20" t="s">
        <v>154</v>
      </c>
      <c r="BM233" s="20" t="s">
        <v>316</v>
      </c>
    </row>
    <row r="234" spans="2:51" s="11" customFormat="1" ht="20.25" customHeight="1">
      <c r="B234" s="162"/>
      <c r="C234" s="189"/>
      <c r="D234" s="189"/>
      <c r="E234" s="190" t="s">
        <v>5</v>
      </c>
      <c r="F234" s="275" t="s">
        <v>245</v>
      </c>
      <c r="G234" s="276"/>
      <c r="H234" s="276"/>
      <c r="I234" s="276"/>
      <c r="J234" s="189"/>
      <c r="K234" s="191">
        <v>91</v>
      </c>
      <c r="L234" s="163"/>
      <c r="M234" s="163"/>
      <c r="N234" s="163"/>
      <c r="O234" s="163"/>
      <c r="P234" s="163"/>
      <c r="Q234" s="163"/>
      <c r="R234" s="164"/>
      <c r="T234" s="165"/>
      <c r="U234" s="163"/>
      <c r="V234" s="163"/>
      <c r="W234" s="163"/>
      <c r="X234" s="163"/>
      <c r="Y234" s="163"/>
      <c r="Z234" s="163"/>
      <c r="AA234" s="166"/>
      <c r="AT234" s="167" t="s">
        <v>156</v>
      </c>
      <c r="AU234" s="167" t="s">
        <v>97</v>
      </c>
      <c r="AV234" s="11" t="s">
        <v>97</v>
      </c>
      <c r="AW234" s="11" t="s">
        <v>33</v>
      </c>
      <c r="AX234" s="11" t="s">
        <v>81</v>
      </c>
      <c r="AY234" s="167" t="s">
        <v>149</v>
      </c>
    </row>
    <row r="235" spans="2:65" s="1" customFormat="1" ht="39.75" customHeight="1">
      <c r="B235" s="124"/>
      <c r="C235" s="182" t="s">
        <v>317</v>
      </c>
      <c r="D235" s="182" t="s">
        <v>150</v>
      </c>
      <c r="E235" s="183" t="s">
        <v>318</v>
      </c>
      <c r="F235" s="270" t="s">
        <v>319</v>
      </c>
      <c r="G235" s="270"/>
      <c r="H235" s="270"/>
      <c r="I235" s="270"/>
      <c r="J235" s="184" t="s">
        <v>202</v>
      </c>
      <c r="K235" s="185">
        <v>143.65</v>
      </c>
      <c r="L235" s="255">
        <v>0</v>
      </c>
      <c r="M235" s="255"/>
      <c r="N235" s="261">
        <f>ROUND(L235*K235,2)</f>
        <v>0</v>
      </c>
      <c r="O235" s="261"/>
      <c r="P235" s="261"/>
      <c r="Q235" s="261"/>
      <c r="R235" s="127"/>
      <c r="T235" s="153" t="s">
        <v>5</v>
      </c>
      <c r="U235" s="45" t="s">
        <v>41</v>
      </c>
      <c r="V235" s="37"/>
      <c r="W235" s="154">
        <f>V235*K235</f>
        <v>0</v>
      </c>
      <c r="X235" s="154">
        <v>0</v>
      </c>
      <c r="Y235" s="154">
        <f>X235*K235</f>
        <v>0</v>
      </c>
      <c r="Z235" s="154">
        <v>0.004</v>
      </c>
      <c r="AA235" s="155">
        <f>Z235*K235</f>
        <v>0.5746</v>
      </c>
      <c r="AR235" s="20" t="s">
        <v>154</v>
      </c>
      <c r="AT235" s="20" t="s">
        <v>150</v>
      </c>
      <c r="AU235" s="20" t="s">
        <v>97</v>
      </c>
      <c r="AY235" s="20" t="s">
        <v>149</v>
      </c>
      <c r="BE235" s="101">
        <f>IF(U235="základní",N235,0)</f>
        <v>0</v>
      </c>
      <c r="BF235" s="101">
        <f>IF(U235="snížená",N235,0)</f>
        <v>0</v>
      </c>
      <c r="BG235" s="101">
        <f>IF(U235="zákl. přenesená",N235,0)</f>
        <v>0</v>
      </c>
      <c r="BH235" s="101">
        <f>IF(U235="sníž. přenesená",N235,0)</f>
        <v>0</v>
      </c>
      <c r="BI235" s="101">
        <f>IF(U235="nulová",N235,0)</f>
        <v>0</v>
      </c>
      <c r="BJ235" s="20" t="s">
        <v>81</v>
      </c>
      <c r="BK235" s="101">
        <f>ROUND(L235*K235,2)</f>
        <v>0</v>
      </c>
      <c r="BL235" s="20" t="s">
        <v>154</v>
      </c>
      <c r="BM235" s="20" t="s">
        <v>320</v>
      </c>
    </row>
    <row r="236" spans="2:65" s="1" customFormat="1" ht="39.75" customHeight="1">
      <c r="B236" s="124"/>
      <c r="C236" s="182" t="s">
        <v>321</v>
      </c>
      <c r="D236" s="182" t="s">
        <v>150</v>
      </c>
      <c r="E236" s="183" t="s">
        <v>322</v>
      </c>
      <c r="F236" s="270" t="s">
        <v>323</v>
      </c>
      <c r="G236" s="270"/>
      <c r="H236" s="270"/>
      <c r="I236" s="270"/>
      <c r="J236" s="184" t="s">
        <v>202</v>
      </c>
      <c r="K236" s="185">
        <v>112.135</v>
      </c>
      <c r="L236" s="255">
        <v>0</v>
      </c>
      <c r="M236" s="255"/>
      <c r="N236" s="261">
        <f>ROUND(L236*K236,2)</f>
        <v>0</v>
      </c>
      <c r="O236" s="261"/>
      <c r="P236" s="261"/>
      <c r="Q236" s="261"/>
      <c r="R236" s="127"/>
      <c r="T236" s="153" t="s">
        <v>5</v>
      </c>
      <c r="U236" s="45" t="s">
        <v>41</v>
      </c>
      <c r="V236" s="37"/>
      <c r="W236" s="154">
        <f>V236*K236</f>
        <v>0</v>
      </c>
      <c r="X236" s="154">
        <v>0</v>
      </c>
      <c r="Y236" s="154">
        <f>X236*K236</f>
        <v>0</v>
      </c>
      <c r="Z236" s="154">
        <v>0.046</v>
      </c>
      <c r="AA236" s="155">
        <f>Z236*K236</f>
        <v>5.15821</v>
      </c>
      <c r="AR236" s="20" t="s">
        <v>154</v>
      </c>
      <c r="AT236" s="20" t="s">
        <v>150</v>
      </c>
      <c r="AU236" s="20" t="s">
        <v>97</v>
      </c>
      <c r="AY236" s="20" t="s">
        <v>149</v>
      </c>
      <c r="BE236" s="101">
        <f>IF(U236="základní",N236,0)</f>
        <v>0</v>
      </c>
      <c r="BF236" s="101">
        <f>IF(U236="snížená",N236,0)</f>
        <v>0</v>
      </c>
      <c r="BG236" s="101">
        <f>IF(U236="zákl. přenesená",N236,0)</f>
        <v>0</v>
      </c>
      <c r="BH236" s="101">
        <f>IF(U236="sníž. přenesená",N236,0)</f>
        <v>0</v>
      </c>
      <c r="BI236" s="101">
        <f>IF(U236="nulová",N236,0)</f>
        <v>0</v>
      </c>
      <c r="BJ236" s="20" t="s">
        <v>81</v>
      </c>
      <c r="BK236" s="101">
        <f>ROUND(L236*K236,2)</f>
        <v>0</v>
      </c>
      <c r="BL236" s="20" t="s">
        <v>154</v>
      </c>
      <c r="BM236" s="20" t="s">
        <v>324</v>
      </c>
    </row>
    <row r="237" spans="2:51" s="11" customFormat="1" ht="20.25" customHeight="1">
      <c r="B237" s="162"/>
      <c r="C237" s="189"/>
      <c r="D237" s="189"/>
      <c r="E237" s="190" t="s">
        <v>5</v>
      </c>
      <c r="F237" s="275" t="s">
        <v>234</v>
      </c>
      <c r="G237" s="276"/>
      <c r="H237" s="276"/>
      <c r="I237" s="276"/>
      <c r="J237" s="189"/>
      <c r="K237" s="191">
        <v>52.93</v>
      </c>
      <c r="L237" s="163"/>
      <c r="M237" s="163"/>
      <c r="N237" s="163"/>
      <c r="O237" s="163"/>
      <c r="P237" s="163"/>
      <c r="Q237" s="163"/>
      <c r="R237" s="164"/>
      <c r="T237" s="165"/>
      <c r="U237" s="163"/>
      <c r="V237" s="163"/>
      <c r="W237" s="163"/>
      <c r="X237" s="163"/>
      <c r="Y237" s="163"/>
      <c r="Z237" s="163"/>
      <c r="AA237" s="166"/>
      <c r="AT237" s="167" t="s">
        <v>156</v>
      </c>
      <c r="AU237" s="167" t="s">
        <v>97</v>
      </c>
      <c r="AV237" s="11" t="s">
        <v>97</v>
      </c>
      <c r="AW237" s="11" t="s">
        <v>33</v>
      </c>
      <c r="AX237" s="11" t="s">
        <v>76</v>
      </c>
      <c r="AY237" s="167" t="s">
        <v>149</v>
      </c>
    </row>
    <row r="238" spans="2:51" s="11" customFormat="1" ht="20.25" customHeight="1">
      <c r="B238" s="162"/>
      <c r="C238" s="189"/>
      <c r="D238" s="189"/>
      <c r="E238" s="190" t="s">
        <v>5</v>
      </c>
      <c r="F238" s="262" t="s">
        <v>235</v>
      </c>
      <c r="G238" s="263"/>
      <c r="H238" s="263"/>
      <c r="I238" s="263"/>
      <c r="J238" s="189"/>
      <c r="K238" s="191">
        <v>-11.7</v>
      </c>
      <c r="L238" s="163"/>
      <c r="M238" s="163"/>
      <c r="N238" s="163"/>
      <c r="O238" s="163"/>
      <c r="P238" s="163"/>
      <c r="Q238" s="163"/>
      <c r="R238" s="164"/>
      <c r="T238" s="165"/>
      <c r="U238" s="163"/>
      <c r="V238" s="163"/>
      <c r="W238" s="163"/>
      <c r="X238" s="163"/>
      <c r="Y238" s="163"/>
      <c r="Z238" s="163"/>
      <c r="AA238" s="166"/>
      <c r="AT238" s="167" t="s">
        <v>156</v>
      </c>
      <c r="AU238" s="167" t="s">
        <v>97</v>
      </c>
      <c r="AV238" s="11" t="s">
        <v>97</v>
      </c>
      <c r="AW238" s="11" t="s">
        <v>33</v>
      </c>
      <c r="AX238" s="11" t="s">
        <v>76</v>
      </c>
      <c r="AY238" s="167" t="s">
        <v>149</v>
      </c>
    </row>
    <row r="239" spans="2:51" s="11" customFormat="1" ht="20.25" customHeight="1">
      <c r="B239" s="162"/>
      <c r="C239" s="189"/>
      <c r="D239" s="189"/>
      <c r="E239" s="190" t="s">
        <v>5</v>
      </c>
      <c r="F239" s="262" t="s">
        <v>236</v>
      </c>
      <c r="G239" s="263"/>
      <c r="H239" s="263"/>
      <c r="I239" s="263"/>
      <c r="J239" s="189"/>
      <c r="K239" s="191">
        <v>22.935</v>
      </c>
      <c r="L239" s="163"/>
      <c r="M239" s="163"/>
      <c r="N239" s="163"/>
      <c r="O239" s="163"/>
      <c r="P239" s="163"/>
      <c r="Q239" s="163"/>
      <c r="R239" s="164"/>
      <c r="T239" s="165"/>
      <c r="U239" s="163"/>
      <c r="V239" s="163"/>
      <c r="W239" s="163"/>
      <c r="X239" s="163"/>
      <c r="Y239" s="163"/>
      <c r="Z239" s="163"/>
      <c r="AA239" s="166"/>
      <c r="AT239" s="167" t="s">
        <v>156</v>
      </c>
      <c r="AU239" s="167" t="s">
        <v>97</v>
      </c>
      <c r="AV239" s="11" t="s">
        <v>97</v>
      </c>
      <c r="AW239" s="11" t="s">
        <v>33</v>
      </c>
      <c r="AX239" s="11" t="s">
        <v>76</v>
      </c>
      <c r="AY239" s="167" t="s">
        <v>149</v>
      </c>
    </row>
    <row r="240" spans="2:51" s="11" customFormat="1" ht="20.25" customHeight="1">
      <c r="B240" s="162"/>
      <c r="C240" s="189"/>
      <c r="D240" s="189"/>
      <c r="E240" s="190" t="s">
        <v>5</v>
      </c>
      <c r="F240" s="262" t="s">
        <v>237</v>
      </c>
      <c r="G240" s="263"/>
      <c r="H240" s="263"/>
      <c r="I240" s="263"/>
      <c r="J240" s="189"/>
      <c r="K240" s="191">
        <v>13.6</v>
      </c>
      <c r="L240" s="163"/>
      <c r="M240" s="163"/>
      <c r="N240" s="163"/>
      <c r="O240" s="163"/>
      <c r="P240" s="163"/>
      <c r="Q240" s="163"/>
      <c r="R240" s="164"/>
      <c r="T240" s="165"/>
      <c r="U240" s="163"/>
      <c r="V240" s="163"/>
      <c r="W240" s="163"/>
      <c r="X240" s="163"/>
      <c r="Y240" s="163"/>
      <c r="Z240" s="163"/>
      <c r="AA240" s="166"/>
      <c r="AT240" s="167" t="s">
        <v>156</v>
      </c>
      <c r="AU240" s="167" t="s">
        <v>97</v>
      </c>
      <c r="AV240" s="11" t="s">
        <v>97</v>
      </c>
      <c r="AW240" s="11" t="s">
        <v>33</v>
      </c>
      <c r="AX240" s="11" t="s">
        <v>76</v>
      </c>
      <c r="AY240" s="167" t="s">
        <v>149</v>
      </c>
    </row>
    <row r="241" spans="2:51" s="11" customFormat="1" ht="20.25" customHeight="1">
      <c r="B241" s="162"/>
      <c r="C241" s="189"/>
      <c r="D241" s="189"/>
      <c r="E241" s="190" t="s">
        <v>5</v>
      </c>
      <c r="F241" s="262" t="s">
        <v>237</v>
      </c>
      <c r="G241" s="263"/>
      <c r="H241" s="263"/>
      <c r="I241" s="263"/>
      <c r="J241" s="189"/>
      <c r="K241" s="191">
        <v>13.6</v>
      </c>
      <c r="L241" s="163"/>
      <c r="M241" s="163"/>
      <c r="N241" s="163"/>
      <c r="O241" s="163"/>
      <c r="P241" s="163"/>
      <c r="Q241" s="163"/>
      <c r="R241" s="164"/>
      <c r="T241" s="165"/>
      <c r="U241" s="163"/>
      <c r="V241" s="163"/>
      <c r="W241" s="163"/>
      <c r="X241" s="163"/>
      <c r="Y241" s="163"/>
      <c r="Z241" s="163"/>
      <c r="AA241" s="166"/>
      <c r="AT241" s="167" t="s">
        <v>156</v>
      </c>
      <c r="AU241" s="167" t="s">
        <v>97</v>
      </c>
      <c r="AV241" s="11" t="s">
        <v>97</v>
      </c>
      <c r="AW241" s="11" t="s">
        <v>33</v>
      </c>
      <c r="AX241" s="11" t="s">
        <v>76</v>
      </c>
      <c r="AY241" s="167" t="s">
        <v>149</v>
      </c>
    </row>
    <row r="242" spans="2:51" s="11" customFormat="1" ht="20.25" customHeight="1">
      <c r="B242" s="162"/>
      <c r="C242" s="189"/>
      <c r="D242" s="189"/>
      <c r="E242" s="190" t="s">
        <v>5</v>
      </c>
      <c r="F242" s="262" t="s">
        <v>238</v>
      </c>
      <c r="G242" s="263"/>
      <c r="H242" s="263"/>
      <c r="I242" s="263"/>
      <c r="J242" s="189"/>
      <c r="K242" s="191">
        <v>-6.03</v>
      </c>
      <c r="L242" s="163"/>
      <c r="M242" s="163"/>
      <c r="N242" s="163"/>
      <c r="O242" s="163"/>
      <c r="P242" s="163"/>
      <c r="Q242" s="163"/>
      <c r="R242" s="164"/>
      <c r="T242" s="165"/>
      <c r="U242" s="163"/>
      <c r="V242" s="163"/>
      <c r="W242" s="163"/>
      <c r="X242" s="163"/>
      <c r="Y242" s="163"/>
      <c r="Z242" s="163"/>
      <c r="AA242" s="166"/>
      <c r="AT242" s="167" t="s">
        <v>156</v>
      </c>
      <c r="AU242" s="167" t="s">
        <v>97</v>
      </c>
      <c r="AV242" s="11" t="s">
        <v>97</v>
      </c>
      <c r="AW242" s="11" t="s">
        <v>33</v>
      </c>
      <c r="AX242" s="11" t="s">
        <v>76</v>
      </c>
      <c r="AY242" s="167" t="s">
        <v>149</v>
      </c>
    </row>
    <row r="243" spans="2:51" s="11" customFormat="1" ht="20.25" customHeight="1">
      <c r="B243" s="162"/>
      <c r="C243" s="189"/>
      <c r="D243" s="189"/>
      <c r="E243" s="190" t="s">
        <v>5</v>
      </c>
      <c r="F243" s="262" t="s">
        <v>239</v>
      </c>
      <c r="G243" s="263"/>
      <c r="H243" s="263"/>
      <c r="I243" s="263"/>
      <c r="J243" s="189"/>
      <c r="K243" s="191">
        <v>26.8</v>
      </c>
      <c r="L243" s="163"/>
      <c r="M243" s="163"/>
      <c r="N243" s="163"/>
      <c r="O243" s="163"/>
      <c r="P243" s="163"/>
      <c r="Q243" s="163"/>
      <c r="R243" s="164"/>
      <c r="T243" s="165"/>
      <c r="U243" s="163"/>
      <c r="V243" s="163"/>
      <c r="W243" s="163"/>
      <c r="X243" s="163"/>
      <c r="Y243" s="163"/>
      <c r="Z243" s="163"/>
      <c r="AA243" s="166"/>
      <c r="AT243" s="167" t="s">
        <v>156</v>
      </c>
      <c r="AU243" s="167" t="s">
        <v>97</v>
      </c>
      <c r="AV243" s="11" t="s">
        <v>97</v>
      </c>
      <c r="AW243" s="11" t="s">
        <v>33</v>
      </c>
      <c r="AX243" s="11" t="s">
        <v>76</v>
      </c>
      <c r="AY243" s="167" t="s">
        <v>149</v>
      </c>
    </row>
    <row r="244" spans="2:51" s="12" customFormat="1" ht="20.25" customHeight="1">
      <c r="B244" s="168"/>
      <c r="C244" s="192"/>
      <c r="D244" s="192"/>
      <c r="E244" s="193" t="s">
        <v>5</v>
      </c>
      <c r="F244" s="268" t="s">
        <v>162</v>
      </c>
      <c r="G244" s="269"/>
      <c r="H244" s="269"/>
      <c r="I244" s="269"/>
      <c r="J244" s="192"/>
      <c r="K244" s="194">
        <v>112.135</v>
      </c>
      <c r="L244" s="169"/>
      <c r="M244" s="169"/>
      <c r="N244" s="169"/>
      <c r="O244" s="169"/>
      <c r="P244" s="169"/>
      <c r="Q244" s="169"/>
      <c r="R244" s="170"/>
      <c r="T244" s="171"/>
      <c r="U244" s="169"/>
      <c r="V244" s="169"/>
      <c r="W244" s="169"/>
      <c r="X244" s="169"/>
      <c r="Y244" s="169"/>
      <c r="Z244" s="169"/>
      <c r="AA244" s="172"/>
      <c r="AT244" s="173" t="s">
        <v>156</v>
      </c>
      <c r="AU244" s="173" t="s">
        <v>97</v>
      </c>
      <c r="AV244" s="12" t="s">
        <v>154</v>
      </c>
      <c r="AW244" s="12" t="s">
        <v>33</v>
      </c>
      <c r="AX244" s="12" t="s">
        <v>81</v>
      </c>
      <c r="AY244" s="173" t="s">
        <v>149</v>
      </c>
    </row>
    <row r="245" spans="2:65" s="1" customFormat="1" ht="28.5" customHeight="1">
      <c r="B245" s="124"/>
      <c r="C245" s="182" t="s">
        <v>325</v>
      </c>
      <c r="D245" s="182" t="s">
        <v>150</v>
      </c>
      <c r="E245" s="183" t="s">
        <v>326</v>
      </c>
      <c r="F245" s="270" t="s">
        <v>327</v>
      </c>
      <c r="G245" s="270"/>
      <c r="H245" s="270"/>
      <c r="I245" s="270"/>
      <c r="J245" s="184" t="s">
        <v>202</v>
      </c>
      <c r="K245" s="185">
        <v>112.135</v>
      </c>
      <c r="L245" s="255">
        <v>0</v>
      </c>
      <c r="M245" s="255"/>
      <c r="N245" s="261">
        <f>ROUND(L245*K245,2)</f>
        <v>0</v>
      </c>
      <c r="O245" s="261"/>
      <c r="P245" s="261"/>
      <c r="Q245" s="261"/>
      <c r="R245" s="127"/>
      <c r="T245" s="153" t="s">
        <v>5</v>
      </c>
      <c r="U245" s="45" t="s">
        <v>41</v>
      </c>
      <c r="V245" s="37"/>
      <c r="W245" s="154">
        <f>V245*K245</f>
        <v>0</v>
      </c>
      <c r="X245" s="154">
        <v>0</v>
      </c>
      <c r="Y245" s="154">
        <f>X245*K245</f>
        <v>0</v>
      </c>
      <c r="Z245" s="154">
        <v>0.014</v>
      </c>
      <c r="AA245" s="155">
        <f>Z245*K245</f>
        <v>1.56989</v>
      </c>
      <c r="AR245" s="20" t="s">
        <v>154</v>
      </c>
      <c r="AT245" s="20" t="s">
        <v>150</v>
      </c>
      <c r="AU245" s="20" t="s">
        <v>97</v>
      </c>
      <c r="AY245" s="20" t="s">
        <v>149</v>
      </c>
      <c r="BE245" s="101">
        <f>IF(U245="základní",N245,0)</f>
        <v>0</v>
      </c>
      <c r="BF245" s="101">
        <f>IF(U245="snížená",N245,0)</f>
        <v>0</v>
      </c>
      <c r="BG245" s="101">
        <f>IF(U245="zákl. přenesená",N245,0)</f>
        <v>0</v>
      </c>
      <c r="BH245" s="101">
        <f>IF(U245="sníž. přenesená",N245,0)</f>
        <v>0</v>
      </c>
      <c r="BI245" s="101">
        <f>IF(U245="nulová",N245,0)</f>
        <v>0</v>
      </c>
      <c r="BJ245" s="20" t="s">
        <v>81</v>
      </c>
      <c r="BK245" s="101">
        <f>ROUND(L245*K245,2)</f>
        <v>0</v>
      </c>
      <c r="BL245" s="20" t="s">
        <v>154</v>
      </c>
      <c r="BM245" s="20" t="s">
        <v>328</v>
      </c>
    </row>
    <row r="246" spans="2:51" s="11" customFormat="1" ht="20.25" customHeight="1">
      <c r="B246" s="162"/>
      <c r="C246" s="189"/>
      <c r="D246" s="189"/>
      <c r="E246" s="190" t="s">
        <v>5</v>
      </c>
      <c r="F246" s="275" t="s">
        <v>329</v>
      </c>
      <c r="G246" s="276"/>
      <c r="H246" s="276"/>
      <c r="I246" s="276"/>
      <c r="J246" s="189"/>
      <c r="K246" s="191">
        <v>112.135</v>
      </c>
      <c r="L246" s="163"/>
      <c r="M246" s="163"/>
      <c r="N246" s="163"/>
      <c r="O246" s="163"/>
      <c r="P246" s="163"/>
      <c r="Q246" s="163"/>
      <c r="R246" s="164"/>
      <c r="T246" s="165"/>
      <c r="U246" s="163"/>
      <c r="V246" s="163"/>
      <c r="W246" s="163"/>
      <c r="X246" s="163"/>
      <c r="Y246" s="163"/>
      <c r="Z246" s="163"/>
      <c r="AA246" s="166"/>
      <c r="AT246" s="167" t="s">
        <v>156</v>
      </c>
      <c r="AU246" s="167" t="s">
        <v>97</v>
      </c>
      <c r="AV246" s="11" t="s">
        <v>97</v>
      </c>
      <c r="AW246" s="11" t="s">
        <v>33</v>
      </c>
      <c r="AX246" s="11" t="s">
        <v>81</v>
      </c>
      <c r="AY246" s="167" t="s">
        <v>149</v>
      </c>
    </row>
    <row r="247" spans="2:65" s="1" customFormat="1" ht="28.5" customHeight="1">
      <c r="B247" s="124"/>
      <c r="C247" s="182" t="s">
        <v>330</v>
      </c>
      <c r="D247" s="182" t="s">
        <v>150</v>
      </c>
      <c r="E247" s="183" t="s">
        <v>331</v>
      </c>
      <c r="F247" s="270" t="s">
        <v>332</v>
      </c>
      <c r="G247" s="270"/>
      <c r="H247" s="270"/>
      <c r="I247" s="270"/>
      <c r="J247" s="184" t="s">
        <v>173</v>
      </c>
      <c r="K247" s="185">
        <v>25.8</v>
      </c>
      <c r="L247" s="255">
        <v>0</v>
      </c>
      <c r="M247" s="255"/>
      <c r="N247" s="261">
        <f aca="true" t="shared" si="5" ref="N247:N252">ROUND(L247*K247,2)</f>
        <v>0</v>
      </c>
      <c r="O247" s="261"/>
      <c r="P247" s="261"/>
      <c r="Q247" s="261"/>
      <c r="R247" s="127"/>
      <c r="T247" s="153" t="s">
        <v>5</v>
      </c>
      <c r="U247" s="45" t="s">
        <v>41</v>
      </c>
      <c r="V247" s="37"/>
      <c r="W247" s="154">
        <f aca="true" t="shared" si="6" ref="W247:W252">V247*K247</f>
        <v>0</v>
      </c>
      <c r="X247" s="154">
        <v>0</v>
      </c>
      <c r="Y247" s="154">
        <f aca="true" t="shared" si="7" ref="Y247:Y252">X247*K247</f>
        <v>0</v>
      </c>
      <c r="Z247" s="154">
        <v>0</v>
      </c>
      <c r="AA247" s="155">
        <f aca="true" t="shared" si="8" ref="AA247:AA252">Z247*K247</f>
        <v>0</v>
      </c>
      <c r="AR247" s="20" t="s">
        <v>154</v>
      </c>
      <c r="AT247" s="20" t="s">
        <v>150</v>
      </c>
      <c r="AU247" s="20" t="s">
        <v>97</v>
      </c>
      <c r="AY247" s="20" t="s">
        <v>149</v>
      </c>
      <c r="BE247" s="101">
        <f aca="true" t="shared" si="9" ref="BE247:BE252">IF(U247="základní",N247,0)</f>
        <v>0</v>
      </c>
      <c r="BF247" s="101">
        <f aca="true" t="shared" si="10" ref="BF247:BF252">IF(U247="snížená",N247,0)</f>
        <v>0</v>
      </c>
      <c r="BG247" s="101">
        <f aca="true" t="shared" si="11" ref="BG247:BG252">IF(U247="zákl. přenesená",N247,0)</f>
        <v>0</v>
      </c>
      <c r="BH247" s="101">
        <f aca="true" t="shared" si="12" ref="BH247:BH252">IF(U247="sníž. přenesená",N247,0)</f>
        <v>0</v>
      </c>
      <c r="BI247" s="101">
        <f aca="true" t="shared" si="13" ref="BI247:BI252">IF(U247="nulová",N247,0)</f>
        <v>0</v>
      </c>
      <c r="BJ247" s="20" t="s">
        <v>81</v>
      </c>
      <c r="BK247" s="101">
        <f aca="true" t="shared" si="14" ref="BK247:BK252">ROUND(L247*K247,2)</f>
        <v>0</v>
      </c>
      <c r="BL247" s="20" t="s">
        <v>154</v>
      </c>
      <c r="BM247" s="20" t="s">
        <v>333</v>
      </c>
    </row>
    <row r="248" spans="2:65" s="1" customFormat="1" ht="28.5" customHeight="1">
      <c r="B248" s="124"/>
      <c r="C248" s="182" t="s">
        <v>334</v>
      </c>
      <c r="D248" s="182" t="s">
        <v>150</v>
      </c>
      <c r="E248" s="183" t="s">
        <v>335</v>
      </c>
      <c r="F248" s="270" t="s">
        <v>336</v>
      </c>
      <c r="G248" s="270"/>
      <c r="H248" s="270"/>
      <c r="I248" s="270"/>
      <c r="J248" s="184" t="s">
        <v>173</v>
      </c>
      <c r="K248" s="185">
        <v>25.8</v>
      </c>
      <c r="L248" s="255">
        <v>0</v>
      </c>
      <c r="M248" s="255"/>
      <c r="N248" s="261">
        <f t="shared" si="5"/>
        <v>0</v>
      </c>
      <c r="O248" s="261"/>
      <c r="P248" s="261"/>
      <c r="Q248" s="261"/>
      <c r="R248" s="127"/>
      <c r="T248" s="153" t="s">
        <v>5</v>
      </c>
      <c r="U248" s="45" t="s">
        <v>41</v>
      </c>
      <c r="V248" s="37"/>
      <c r="W248" s="154">
        <f t="shared" si="6"/>
        <v>0</v>
      </c>
      <c r="X248" s="154">
        <v>0</v>
      </c>
      <c r="Y248" s="154">
        <f t="shared" si="7"/>
        <v>0</v>
      </c>
      <c r="Z248" s="154">
        <v>0</v>
      </c>
      <c r="AA248" s="155">
        <f t="shared" si="8"/>
        <v>0</v>
      </c>
      <c r="AR248" s="20" t="s">
        <v>154</v>
      </c>
      <c r="AT248" s="20" t="s">
        <v>150</v>
      </c>
      <c r="AU248" s="20" t="s">
        <v>97</v>
      </c>
      <c r="AY248" s="20" t="s">
        <v>149</v>
      </c>
      <c r="BE248" s="101">
        <f t="shared" si="9"/>
        <v>0</v>
      </c>
      <c r="BF248" s="101">
        <f t="shared" si="10"/>
        <v>0</v>
      </c>
      <c r="BG248" s="101">
        <f t="shared" si="11"/>
        <v>0</v>
      </c>
      <c r="BH248" s="101">
        <f t="shared" si="12"/>
        <v>0</v>
      </c>
      <c r="BI248" s="101">
        <f t="shared" si="13"/>
        <v>0</v>
      </c>
      <c r="BJ248" s="20" t="s">
        <v>81</v>
      </c>
      <c r="BK248" s="101">
        <f t="shared" si="14"/>
        <v>0</v>
      </c>
      <c r="BL248" s="20" t="s">
        <v>154</v>
      </c>
      <c r="BM248" s="20" t="s">
        <v>337</v>
      </c>
    </row>
    <row r="249" spans="2:65" s="1" customFormat="1" ht="28.5" customHeight="1">
      <c r="B249" s="124"/>
      <c r="C249" s="182" t="s">
        <v>338</v>
      </c>
      <c r="D249" s="182" t="s">
        <v>150</v>
      </c>
      <c r="E249" s="183" t="s">
        <v>339</v>
      </c>
      <c r="F249" s="270" t="s">
        <v>340</v>
      </c>
      <c r="G249" s="270"/>
      <c r="H249" s="270"/>
      <c r="I249" s="270"/>
      <c r="J249" s="184" t="s">
        <v>173</v>
      </c>
      <c r="K249" s="185">
        <v>516</v>
      </c>
      <c r="L249" s="255">
        <v>0</v>
      </c>
      <c r="M249" s="255"/>
      <c r="N249" s="261">
        <f t="shared" si="5"/>
        <v>0</v>
      </c>
      <c r="O249" s="261"/>
      <c r="P249" s="261"/>
      <c r="Q249" s="261"/>
      <c r="R249" s="127"/>
      <c r="T249" s="153" t="s">
        <v>5</v>
      </c>
      <c r="U249" s="45" t="s">
        <v>41</v>
      </c>
      <c r="V249" s="37"/>
      <c r="W249" s="154">
        <f t="shared" si="6"/>
        <v>0</v>
      </c>
      <c r="X249" s="154">
        <v>0</v>
      </c>
      <c r="Y249" s="154">
        <f t="shared" si="7"/>
        <v>0</v>
      </c>
      <c r="Z249" s="154">
        <v>0</v>
      </c>
      <c r="AA249" s="155">
        <f t="shared" si="8"/>
        <v>0</v>
      </c>
      <c r="AR249" s="20" t="s">
        <v>154</v>
      </c>
      <c r="AT249" s="20" t="s">
        <v>150</v>
      </c>
      <c r="AU249" s="20" t="s">
        <v>97</v>
      </c>
      <c r="AY249" s="20" t="s">
        <v>149</v>
      </c>
      <c r="BE249" s="101">
        <f t="shared" si="9"/>
        <v>0</v>
      </c>
      <c r="BF249" s="101">
        <f t="shared" si="10"/>
        <v>0</v>
      </c>
      <c r="BG249" s="101">
        <f t="shared" si="11"/>
        <v>0</v>
      </c>
      <c r="BH249" s="101">
        <f t="shared" si="12"/>
        <v>0</v>
      </c>
      <c r="BI249" s="101">
        <f t="shared" si="13"/>
        <v>0</v>
      </c>
      <c r="BJ249" s="20" t="s">
        <v>81</v>
      </c>
      <c r="BK249" s="101">
        <f t="shared" si="14"/>
        <v>0</v>
      </c>
      <c r="BL249" s="20" t="s">
        <v>154</v>
      </c>
      <c r="BM249" s="20" t="s">
        <v>341</v>
      </c>
    </row>
    <row r="250" spans="2:65" s="1" customFormat="1" ht="28.5" customHeight="1">
      <c r="B250" s="124"/>
      <c r="C250" s="182" t="s">
        <v>342</v>
      </c>
      <c r="D250" s="182" t="s">
        <v>150</v>
      </c>
      <c r="E250" s="183" t="s">
        <v>343</v>
      </c>
      <c r="F250" s="270" t="s">
        <v>344</v>
      </c>
      <c r="G250" s="270"/>
      <c r="H250" s="270"/>
      <c r="I250" s="270"/>
      <c r="J250" s="184" t="s">
        <v>173</v>
      </c>
      <c r="K250" s="185">
        <v>25.8</v>
      </c>
      <c r="L250" s="255">
        <v>0</v>
      </c>
      <c r="M250" s="255"/>
      <c r="N250" s="261">
        <f t="shared" si="5"/>
        <v>0</v>
      </c>
      <c r="O250" s="261"/>
      <c r="P250" s="261"/>
      <c r="Q250" s="261"/>
      <c r="R250" s="127"/>
      <c r="T250" s="153" t="s">
        <v>5</v>
      </c>
      <c r="U250" s="45" t="s">
        <v>41</v>
      </c>
      <c r="V250" s="37"/>
      <c r="W250" s="154">
        <f t="shared" si="6"/>
        <v>0</v>
      </c>
      <c r="X250" s="154">
        <v>0</v>
      </c>
      <c r="Y250" s="154">
        <f t="shared" si="7"/>
        <v>0</v>
      </c>
      <c r="Z250" s="154">
        <v>0</v>
      </c>
      <c r="AA250" s="155">
        <f t="shared" si="8"/>
        <v>0</v>
      </c>
      <c r="AR250" s="20" t="s">
        <v>154</v>
      </c>
      <c r="AT250" s="20" t="s">
        <v>150</v>
      </c>
      <c r="AU250" s="20" t="s">
        <v>97</v>
      </c>
      <c r="AY250" s="20" t="s">
        <v>149</v>
      </c>
      <c r="BE250" s="101">
        <f t="shared" si="9"/>
        <v>0</v>
      </c>
      <c r="BF250" s="101">
        <f t="shared" si="10"/>
        <v>0</v>
      </c>
      <c r="BG250" s="101">
        <f t="shared" si="11"/>
        <v>0</v>
      </c>
      <c r="BH250" s="101">
        <f t="shared" si="12"/>
        <v>0</v>
      </c>
      <c r="BI250" s="101">
        <f t="shared" si="13"/>
        <v>0</v>
      </c>
      <c r="BJ250" s="20" t="s">
        <v>81</v>
      </c>
      <c r="BK250" s="101">
        <f t="shared" si="14"/>
        <v>0</v>
      </c>
      <c r="BL250" s="20" t="s">
        <v>154</v>
      </c>
      <c r="BM250" s="20" t="s">
        <v>345</v>
      </c>
    </row>
    <row r="251" spans="2:65" s="1" customFormat="1" ht="39.75" customHeight="1">
      <c r="B251" s="124"/>
      <c r="C251" s="182" t="s">
        <v>346</v>
      </c>
      <c r="D251" s="182" t="s">
        <v>150</v>
      </c>
      <c r="E251" s="183" t="s">
        <v>347</v>
      </c>
      <c r="F251" s="270" t="s">
        <v>348</v>
      </c>
      <c r="G251" s="270"/>
      <c r="H251" s="270"/>
      <c r="I251" s="270"/>
      <c r="J251" s="184" t="s">
        <v>173</v>
      </c>
      <c r="K251" s="185">
        <v>25.8</v>
      </c>
      <c r="L251" s="255">
        <v>0</v>
      </c>
      <c r="M251" s="255"/>
      <c r="N251" s="261">
        <f t="shared" si="5"/>
        <v>0</v>
      </c>
      <c r="O251" s="261"/>
      <c r="P251" s="261"/>
      <c r="Q251" s="261"/>
      <c r="R251" s="127"/>
      <c r="T251" s="153" t="s">
        <v>5</v>
      </c>
      <c r="U251" s="45" t="s">
        <v>41</v>
      </c>
      <c r="V251" s="37"/>
      <c r="W251" s="154">
        <f t="shared" si="6"/>
        <v>0</v>
      </c>
      <c r="X251" s="154">
        <v>1</v>
      </c>
      <c r="Y251" s="154">
        <f t="shared" si="7"/>
        <v>25.8</v>
      </c>
      <c r="Z251" s="154">
        <v>0</v>
      </c>
      <c r="AA251" s="155">
        <f t="shared" si="8"/>
        <v>0</v>
      </c>
      <c r="AR251" s="20" t="s">
        <v>154</v>
      </c>
      <c r="AT251" s="20" t="s">
        <v>150</v>
      </c>
      <c r="AU251" s="20" t="s">
        <v>97</v>
      </c>
      <c r="AY251" s="20" t="s">
        <v>149</v>
      </c>
      <c r="BE251" s="101">
        <f t="shared" si="9"/>
        <v>0</v>
      </c>
      <c r="BF251" s="101">
        <f t="shared" si="10"/>
        <v>0</v>
      </c>
      <c r="BG251" s="101">
        <f t="shared" si="11"/>
        <v>0</v>
      </c>
      <c r="BH251" s="101">
        <f t="shared" si="12"/>
        <v>0</v>
      </c>
      <c r="BI251" s="101">
        <f t="shared" si="13"/>
        <v>0</v>
      </c>
      <c r="BJ251" s="20" t="s">
        <v>81</v>
      </c>
      <c r="BK251" s="101">
        <f t="shared" si="14"/>
        <v>0</v>
      </c>
      <c r="BL251" s="20" t="s">
        <v>154</v>
      </c>
      <c r="BM251" s="20" t="s">
        <v>349</v>
      </c>
    </row>
    <row r="252" spans="2:65" s="1" customFormat="1" ht="28.5" customHeight="1">
      <c r="B252" s="124"/>
      <c r="C252" s="182" t="s">
        <v>350</v>
      </c>
      <c r="D252" s="182" t="s">
        <v>150</v>
      </c>
      <c r="E252" s="183" t="s">
        <v>351</v>
      </c>
      <c r="F252" s="270" t="s">
        <v>352</v>
      </c>
      <c r="G252" s="270"/>
      <c r="H252" s="270"/>
      <c r="I252" s="270"/>
      <c r="J252" s="184" t="s">
        <v>153</v>
      </c>
      <c r="K252" s="185">
        <v>0.952</v>
      </c>
      <c r="L252" s="255">
        <v>0</v>
      </c>
      <c r="M252" s="255"/>
      <c r="N252" s="261">
        <f t="shared" si="5"/>
        <v>0</v>
      </c>
      <c r="O252" s="261"/>
      <c r="P252" s="261"/>
      <c r="Q252" s="261"/>
      <c r="R252" s="127"/>
      <c r="T252" s="153" t="s">
        <v>5</v>
      </c>
      <c r="U252" s="45" t="s">
        <v>41</v>
      </c>
      <c r="V252" s="37"/>
      <c r="W252" s="154">
        <f t="shared" si="6"/>
        <v>0</v>
      </c>
      <c r="X252" s="154">
        <v>0.50375</v>
      </c>
      <c r="Y252" s="154">
        <f t="shared" si="7"/>
        <v>0.47957</v>
      </c>
      <c r="Z252" s="154">
        <v>1.95</v>
      </c>
      <c r="AA252" s="155">
        <f t="shared" si="8"/>
        <v>1.8563999999999998</v>
      </c>
      <c r="AR252" s="20" t="s">
        <v>154</v>
      </c>
      <c r="AT252" s="20" t="s">
        <v>150</v>
      </c>
      <c r="AU252" s="20" t="s">
        <v>97</v>
      </c>
      <c r="AY252" s="20" t="s">
        <v>149</v>
      </c>
      <c r="BE252" s="101">
        <f t="shared" si="9"/>
        <v>0</v>
      </c>
      <c r="BF252" s="101">
        <f t="shared" si="10"/>
        <v>0</v>
      </c>
      <c r="BG252" s="101">
        <f t="shared" si="11"/>
        <v>0</v>
      </c>
      <c r="BH252" s="101">
        <f t="shared" si="12"/>
        <v>0</v>
      </c>
      <c r="BI252" s="101">
        <f t="shared" si="13"/>
        <v>0</v>
      </c>
      <c r="BJ252" s="20" t="s">
        <v>81</v>
      </c>
      <c r="BK252" s="101">
        <f t="shared" si="14"/>
        <v>0</v>
      </c>
      <c r="BL252" s="20" t="s">
        <v>154</v>
      </c>
      <c r="BM252" s="20" t="s">
        <v>353</v>
      </c>
    </row>
    <row r="253" spans="2:51" s="11" customFormat="1" ht="20.25" customHeight="1">
      <c r="B253" s="162"/>
      <c r="C253" s="189"/>
      <c r="D253" s="189"/>
      <c r="E253" s="190" t="s">
        <v>5</v>
      </c>
      <c r="F253" s="275" t="s">
        <v>354</v>
      </c>
      <c r="G253" s="276"/>
      <c r="H253" s="276"/>
      <c r="I253" s="276"/>
      <c r="J253" s="189"/>
      <c r="K253" s="191">
        <v>0.952</v>
      </c>
      <c r="L253" s="163"/>
      <c r="M253" s="163"/>
      <c r="N253" s="163"/>
      <c r="O253" s="163"/>
      <c r="P253" s="163"/>
      <c r="Q253" s="163"/>
      <c r="R253" s="164"/>
      <c r="T253" s="165"/>
      <c r="U253" s="163"/>
      <c r="V253" s="163"/>
      <c r="W253" s="163"/>
      <c r="X253" s="163"/>
      <c r="Y253" s="163"/>
      <c r="Z253" s="163"/>
      <c r="AA253" s="166"/>
      <c r="AT253" s="167" t="s">
        <v>156</v>
      </c>
      <c r="AU253" s="167" t="s">
        <v>97</v>
      </c>
      <c r="AV253" s="11" t="s">
        <v>97</v>
      </c>
      <c r="AW253" s="11" t="s">
        <v>33</v>
      </c>
      <c r="AX253" s="11" t="s">
        <v>81</v>
      </c>
      <c r="AY253" s="167" t="s">
        <v>149</v>
      </c>
    </row>
    <row r="254" spans="2:65" s="1" customFormat="1" ht="28.5" customHeight="1">
      <c r="B254" s="124"/>
      <c r="C254" s="182" t="s">
        <v>355</v>
      </c>
      <c r="D254" s="182" t="s">
        <v>150</v>
      </c>
      <c r="E254" s="183" t="s">
        <v>356</v>
      </c>
      <c r="F254" s="270" t="s">
        <v>357</v>
      </c>
      <c r="G254" s="270"/>
      <c r="H254" s="270"/>
      <c r="I254" s="270"/>
      <c r="J254" s="184" t="s">
        <v>202</v>
      </c>
      <c r="K254" s="185">
        <v>61.67</v>
      </c>
      <c r="L254" s="255">
        <v>0</v>
      </c>
      <c r="M254" s="255"/>
      <c r="N254" s="261">
        <f>ROUND(L254*K254,2)</f>
        <v>0</v>
      </c>
      <c r="O254" s="261"/>
      <c r="P254" s="261"/>
      <c r="Q254" s="261"/>
      <c r="R254" s="127"/>
      <c r="T254" s="153" t="s">
        <v>5</v>
      </c>
      <c r="U254" s="45" t="s">
        <v>41</v>
      </c>
      <c r="V254" s="37"/>
      <c r="W254" s="154">
        <f>V254*K254</f>
        <v>0</v>
      </c>
      <c r="X254" s="154">
        <v>0.02324</v>
      </c>
      <c r="Y254" s="154">
        <f>X254*K254</f>
        <v>1.4332108000000001</v>
      </c>
      <c r="Z254" s="154">
        <v>0</v>
      </c>
      <c r="AA254" s="155">
        <f>Z254*K254</f>
        <v>0</v>
      </c>
      <c r="AR254" s="20" t="s">
        <v>154</v>
      </c>
      <c r="AT254" s="20" t="s">
        <v>150</v>
      </c>
      <c r="AU254" s="20" t="s">
        <v>97</v>
      </c>
      <c r="AY254" s="20" t="s">
        <v>149</v>
      </c>
      <c r="BE254" s="101">
        <f>IF(U254="základní",N254,0)</f>
        <v>0</v>
      </c>
      <c r="BF254" s="101">
        <f>IF(U254="snížená",N254,0)</f>
        <v>0</v>
      </c>
      <c r="BG254" s="101">
        <f>IF(U254="zákl. přenesená",N254,0)</f>
        <v>0</v>
      </c>
      <c r="BH254" s="101">
        <f>IF(U254="sníž. přenesená",N254,0)</f>
        <v>0</v>
      </c>
      <c r="BI254" s="101">
        <f>IF(U254="nulová",N254,0)</f>
        <v>0</v>
      </c>
      <c r="BJ254" s="20" t="s">
        <v>81</v>
      </c>
      <c r="BK254" s="101">
        <f>ROUND(L254*K254,2)</f>
        <v>0</v>
      </c>
      <c r="BL254" s="20" t="s">
        <v>154</v>
      </c>
      <c r="BM254" s="20" t="s">
        <v>358</v>
      </c>
    </row>
    <row r="255" spans="2:51" s="10" customFormat="1" ht="20.25" customHeight="1">
      <c r="B255" s="156"/>
      <c r="C255" s="186"/>
      <c r="D255" s="186"/>
      <c r="E255" s="187" t="s">
        <v>5</v>
      </c>
      <c r="F255" s="264" t="s">
        <v>269</v>
      </c>
      <c r="G255" s="265"/>
      <c r="H255" s="265"/>
      <c r="I255" s="265"/>
      <c r="J255" s="186"/>
      <c r="K255" s="188" t="s">
        <v>5</v>
      </c>
      <c r="L255" s="157"/>
      <c r="M255" s="157"/>
      <c r="N255" s="157"/>
      <c r="O255" s="157"/>
      <c r="P255" s="157"/>
      <c r="Q255" s="157"/>
      <c r="R255" s="158"/>
      <c r="T255" s="159"/>
      <c r="U255" s="157"/>
      <c r="V255" s="157"/>
      <c r="W255" s="157"/>
      <c r="X255" s="157"/>
      <c r="Y255" s="157"/>
      <c r="Z255" s="157"/>
      <c r="AA255" s="160"/>
      <c r="AT255" s="161" t="s">
        <v>156</v>
      </c>
      <c r="AU255" s="161" t="s">
        <v>97</v>
      </c>
      <c r="AV255" s="10" t="s">
        <v>81</v>
      </c>
      <c r="AW255" s="10" t="s">
        <v>33</v>
      </c>
      <c r="AX255" s="10" t="s">
        <v>76</v>
      </c>
      <c r="AY255" s="161" t="s">
        <v>149</v>
      </c>
    </row>
    <row r="256" spans="2:51" s="11" customFormat="1" ht="20.25" customHeight="1">
      <c r="B256" s="162"/>
      <c r="C256" s="189"/>
      <c r="D256" s="189"/>
      <c r="E256" s="190" t="s">
        <v>5</v>
      </c>
      <c r="F256" s="262" t="s">
        <v>270</v>
      </c>
      <c r="G256" s="263"/>
      <c r="H256" s="263"/>
      <c r="I256" s="263"/>
      <c r="J256" s="189"/>
      <c r="K256" s="191">
        <v>18.17</v>
      </c>
      <c r="L256" s="163"/>
      <c r="M256" s="163"/>
      <c r="N256" s="163"/>
      <c r="O256" s="163"/>
      <c r="P256" s="163"/>
      <c r="Q256" s="163"/>
      <c r="R256" s="164"/>
      <c r="T256" s="165"/>
      <c r="U256" s="163"/>
      <c r="V256" s="163"/>
      <c r="W256" s="163"/>
      <c r="X256" s="163"/>
      <c r="Y256" s="163"/>
      <c r="Z256" s="163"/>
      <c r="AA256" s="166"/>
      <c r="AT256" s="167" t="s">
        <v>156</v>
      </c>
      <c r="AU256" s="167" t="s">
        <v>97</v>
      </c>
      <c r="AV256" s="11" t="s">
        <v>97</v>
      </c>
      <c r="AW256" s="11" t="s">
        <v>33</v>
      </c>
      <c r="AX256" s="11" t="s">
        <v>76</v>
      </c>
      <c r="AY256" s="167" t="s">
        <v>149</v>
      </c>
    </row>
    <row r="257" spans="2:51" s="10" customFormat="1" ht="20.25" customHeight="1">
      <c r="B257" s="156"/>
      <c r="C257" s="186"/>
      <c r="D257" s="186"/>
      <c r="E257" s="187" t="s">
        <v>5</v>
      </c>
      <c r="F257" s="266" t="s">
        <v>271</v>
      </c>
      <c r="G257" s="267"/>
      <c r="H257" s="267"/>
      <c r="I257" s="267"/>
      <c r="J257" s="186"/>
      <c r="K257" s="188" t="s">
        <v>5</v>
      </c>
      <c r="L257" s="157"/>
      <c r="M257" s="157"/>
      <c r="N257" s="157"/>
      <c r="O257" s="157"/>
      <c r="P257" s="157"/>
      <c r="Q257" s="157"/>
      <c r="R257" s="158"/>
      <c r="T257" s="159"/>
      <c r="U257" s="157"/>
      <c r="V257" s="157"/>
      <c r="W257" s="157"/>
      <c r="X257" s="157"/>
      <c r="Y257" s="157"/>
      <c r="Z257" s="157"/>
      <c r="AA257" s="160"/>
      <c r="AT257" s="161" t="s">
        <v>156</v>
      </c>
      <c r="AU257" s="161" t="s">
        <v>97</v>
      </c>
      <c r="AV257" s="10" t="s">
        <v>81</v>
      </c>
      <c r="AW257" s="10" t="s">
        <v>33</v>
      </c>
      <c r="AX257" s="10" t="s">
        <v>76</v>
      </c>
      <c r="AY257" s="161" t="s">
        <v>149</v>
      </c>
    </row>
    <row r="258" spans="2:51" s="11" customFormat="1" ht="20.25" customHeight="1">
      <c r="B258" s="162"/>
      <c r="C258" s="189"/>
      <c r="D258" s="189"/>
      <c r="E258" s="190" t="s">
        <v>5</v>
      </c>
      <c r="F258" s="262" t="s">
        <v>272</v>
      </c>
      <c r="G258" s="263"/>
      <c r="H258" s="263"/>
      <c r="I258" s="263"/>
      <c r="J258" s="189"/>
      <c r="K258" s="191">
        <v>55.2</v>
      </c>
      <c r="L258" s="163"/>
      <c r="M258" s="163"/>
      <c r="N258" s="163"/>
      <c r="O258" s="163"/>
      <c r="P258" s="163"/>
      <c r="Q258" s="163"/>
      <c r="R258" s="164"/>
      <c r="T258" s="165"/>
      <c r="U258" s="163"/>
      <c r="V258" s="163"/>
      <c r="W258" s="163"/>
      <c r="X258" s="163"/>
      <c r="Y258" s="163"/>
      <c r="Z258" s="163"/>
      <c r="AA258" s="166"/>
      <c r="AT258" s="167" t="s">
        <v>156</v>
      </c>
      <c r="AU258" s="167" t="s">
        <v>97</v>
      </c>
      <c r="AV258" s="11" t="s">
        <v>97</v>
      </c>
      <c r="AW258" s="11" t="s">
        <v>33</v>
      </c>
      <c r="AX258" s="11" t="s">
        <v>76</v>
      </c>
      <c r="AY258" s="167" t="s">
        <v>149</v>
      </c>
    </row>
    <row r="259" spans="2:51" s="11" customFormat="1" ht="20.25" customHeight="1">
      <c r="B259" s="162"/>
      <c r="C259" s="189"/>
      <c r="D259" s="189"/>
      <c r="E259" s="190" t="s">
        <v>5</v>
      </c>
      <c r="F259" s="262" t="s">
        <v>235</v>
      </c>
      <c r="G259" s="263"/>
      <c r="H259" s="263"/>
      <c r="I259" s="263"/>
      <c r="J259" s="189"/>
      <c r="K259" s="191">
        <v>-11.7</v>
      </c>
      <c r="L259" s="163"/>
      <c r="M259" s="163"/>
      <c r="N259" s="163"/>
      <c r="O259" s="163"/>
      <c r="P259" s="163"/>
      <c r="Q259" s="163"/>
      <c r="R259" s="164"/>
      <c r="T259" s="165"/>
      <c r="U259" s="163"/>
      <c r="V259" s="163"/>
      <c r="W259" s="163"/>
      <c r="X259" s="163"/>
      <c r="Y259" s="163"/>
      <c r="Z259" s="163"/>
      <c r="AA259" s="166"/>
      <c r="AT259" s="167" t="s">
        <v>156</v>
      </c>
      <c r="AU259" s="167" t="s">
        <v>97</v>
      </c>
      <c r="AV259" s="11" t="s">
        <v>97</v>
      </c>
      <c r="AW259" s="11" t="s">
        <v>33</v>
      </c>
      <c r="AX259" s="11" t="s">
        <v>76</v>
      </c>
      <c r="AY259" s="167" t="s">
        <v>149</v>
      </c>
    </row>
    <row r="260" spans="2:51" s="12" customFormat="1" ht="20.25" customHeight="1">
      <c r="B260" s="168"/>
      <c r="C260" s="192"/>
      <c r="D260" s="192"/>
      <c r="E260" s="193" t="s">
        <v>5</v>
      </c>
      <c r="F260" s="268" t="s">
        <v>162</v>
      </c>
      <c r="G260" s="269"/>
      <c r="H260" s="269"/>
      <c r="I260" s="269"/>
      <c r="J260" s="192"/>
      <c r="K260" s="194">
        <v>61.67</v>
      </c>
      <c r="L260" s="169"/>
      <c r="M260" s="169"/>
      <c r="N260" s="169"/>
      <c r="O260" s="169"/>
      <c r="P260" s="169"/>
      <c r="Q260" s="169"/>
      <c r="R260" s="170"/>
      <c r="T260" s="171"/>
      <c r="U260" s="169"/>
      <c r="V260" s="169"/>
      <c r="W260" s="169"/>
      <c r="X260" s="169"/>
      <c r="Y260" s="169"/>
      <c r="Z260" s="169"/>
      <c r="AA260" s="172"/>
      <c r="AT260" s="173" t="s">
        <v>156</v>
      </c>
      <c r="AU260" s="173" t="s">
        <v>97</v>
      </c>
      <c r="AV260" s="12" t="s">
        <v>154</v>
      </c>
      <c r="AW260" s="12" t="s">
        <v>33</v>
      </c>
      <c r="AX260" s="12" t="s">
        <v>81</v>
      </c>
      <c r="AY260" s="173" t="s">
        <v>149</v>
      </c>
    </row>
    <row r="261" spans="2:63" s="9" customFormat="1" ht="21.75" customHeight="1">
      <c r="B261" s="142"/>
      <c r="C261" s="195"/>
      <c r="D261" s="196" t="s">
        <v>111</v>
      </c>
      <c r="E261" s="196"/>
      <c r="F261" s="196"/>
      <c r="G261" s="196"/>
      <c r="H261" s="196"/>
      <c r="I261" s="196"/>
      <c r="J261" s="196"/>
      <c r="K261" s="196"/>
      <c r="L261" s="152"/>
      <c r="M261" s="152"/>
      <c r="N261" s="249">
        <f>BK261</f>
        <v>0</v>
      </c>
      <c r="O261" s="250"/>
      <c r="P261" s="250"/>
      <c r="Q261" s="250"/>
      <c r="R261" s="145"/>
      <c r="T261" s="146"/>
      <c r="U261" s="143"/>
      <c r="V261" s="143"/>
      <c r="W261" s="147">
        <f>W262</f>
        <v>0</v>
      </c>
      <c r="X261" s="143"/>
      <c r="Y261" s="147">
        <f>Y262</f>
        <v>0</v>
      </c>
      <c r="Z261" s="143"/>
      <c r="AA261" s="148">
        <f>AA262</f>
        <v>0</v>
      </c>
      <c r="AR261" s="149" t="s">
        <v>81</v>
      </c>
      <c r="AT261" s="150" t="s">
        <v>75</v>
      </c>
      <c r="AU261" s="150" t="s">
        <v>97</v>
      </c>
      <c r="AY261" s="149" t="s">
        <v>149</v>
      </c>
      <c r="BK261" s="151">
        <f>BK262</f>
        <v>0</v>
      </c>
    </row>
    <row r="262" spans="2:65" s="1" customFormat="1" ht="28.5" customHeight="1">
      <c r="B262" s="124"/>
      <c r="C262" s="182" t="s">
        <v>359</v>
      </c>
      <c r="D262" s="182" t="s">
        <v>150</v>
      </c>
      <c r="E262" s="183" t="s">
        <v>360</v>
      </c>
      <c r="F262" s="270" t="s">
        <v>361</v>
      </c>
      <c r="G262" s="270"/>
      <c r="H262" s="270"/>
      <c r="I262" s="270"/>
      <c r="J262" s="184" t="s">
        <v>173</v>
      </c>
      <c r="K262" s="185">
        <v>33.518</v>
      </c>
      <c r="L262" s="255">
        <v>0</v>
      </c>
      <c r="M262" s="255"/>
      <c r="N262" s="261">
        <f>ROUND(L262*K262,2)</f>
        <v>0</v>
      </c>
      <c r="O262" s="261"/>
      <c r="P262" s="261"/>
      <c r="Q262" s="261"/>
      <c r="R262" s="127"/>
      <c r="T262" s="153" t="s">
        <v>5</v>
      </c>
      <c r="U262" s="45" t="s">
        <v>41</v>
      </c>
      <c r="V262" s="37"/>
      <c r="W262" s="154">
        <f>V262*K262</f>
        <v>0</v>
      </c>
      <c r="X262" s="154">
        <v>0</v>
      </c>
      <c r="Y262" s="154">
        <f>X262*K262</f>
        <v>0</v>
      </c>
      <c r="Z262" s="154">
        <v>0</v>
      </c>
      <c r="AA262" s="155">
        <f>Z262*K262</f>
        <v>0</v>
      </c>
      <c r="AR262" s="20" t="s">
        <v>154</v>
      </c>
      <c r="AT262" s="20" t="s">
        <v>150</v>
      </c>
      <c r="AU262" s="20" t="s">
        <v>167</v>
      </c>
      <c r="AY262" s="20" t="s">
        <v>149</v>
      </c>
      <c r="BE262" s="101">
        <f>IF(U262="základní",N262,0)</f>
        <v>0</v>
      </c>
      <c r="BF262" s="101">
        <f>IF(U262="snížená",N262,0)</f>
        <v>0</v>
      </c>
      <c r="BG262" s="101">
        <f>IF(U262="zákl. přenesená",N262,0)</f>
        <v>0</v>
      </c>
      <c r="BH262" s="101">
        <f>IF(U262="sníž. přenesená",N262,0)</f>
        <v>0</v>
      </c>
      <c r="BI262" s="101">
        <f>IF(U262="nulová",N262,0)</f>
        <v>0</v>
      </c>
      <c r="BJ262" s="20" t="s">
        <v>81</v>
      </c>
      <c r="BK262" s="101">
        <f>ROUND(L262*K262,2)</f>
        <v>0</v>
      </c>
      <c r="BL262" s="20" t="s">
        <v>154</v>
      </c>
      <c r="BM262" s="20" t="s">
        <v>362</v>
      </c>
    </row>
    <row r="263" spans="2:63" s="9" customFormat="1" ht="36.75" customHeight="1">
      <c r="B263" s="142"/>
      <c r="C263" s="195"/>
      <c r="D263" s="201" t="s">
        <v>112</v>
      </c>
      <c r="E263" s="201"/>
      <c r="F263" s="201"/>
      <c r="G263" s="201"/>
      <c r="H263" s="201"/>
      <c r="I263" s="201"/>
      <c r="J263" s="201"/>
      <c r="K263" s="201"/>
      <c r="L263" s="144"/>
      <c r="M263" s="144"/>
      <c r="N263" s="257">
        <f>BK263</f>
        <v>0</v>
      </c>
      <c r="O263" s="258"/>
      <c r="P263" s="258"/>
      <c r="Q263" s="258"/>
      <c r="R263" s="145"/>
      <c r="T263" s="146"/>
      <c r="U263" s="143"/>
      <c r="V263" s="143"/>
      <c r="W263" s="147">
        <f>W264+W280+W291+W293+W295+W300+W306+W340</f>
        <v>0</v>
      </c>
      <c r="X263" s="143"/>
      <c r="Y263" s="147">
        <f>Y264+Y280+Y291+Y293+Y295+Y300+Y306+Y340</f>
        <v>1.1862303</v>
      </c>
      <c r="Z263" s="143"/>
      <c r="AA263" s="148">
        <f>AA264+AA280+AA291+AA293+AA295+AA300+AA306+AA340</f>
        <v>0.11951334999999999</v>
      </c>
      <c r="AR263" s="149" t="s">
        <v>97</v>
      </c>
      <c r="AT263" s="150" t="s">
        <v>75</v>
      </c>
      <c r="AU263" s="150" t="s">
        <v>76</v>
      </c>
      <c r="AY263" s="149" t="s">
        <v>149</v>
      </c>
      <c r="BK263" s="151">
        <f>BK264+BK280+BK291+BK293+BK295+BK300+BK306+BK340</f>
        <v>0</v>
      </c>
    </row>
    <row r="264" spans="2:63" s="9" customFormat="1" ht="19.5" customHeight="1">
      <c r="B264" s="142"/>
      <c r="C264" s="195"/>
      <c r="D264" s="196" t="s">
        <v>113</v>
      </c>
      <c r="E264" s="196"/>
      <c r="F264" s="196"/>
      <c r="G264" s="196"/>
      <c r="H264" s="196"/>
      <c r="I264" s="196"/>
      <c r="J264" s="196"/>
      <c r="K264" s="196"/>
      <c r="L264" s="152"/>
      <c r="M264" s="152"/>
      <c r="N264" s="249">
        <f>BK264</f>
        <v>0</v>
      </c>
      <c r="O264" s="250"/>
      <c r="P264" s="250"/>
      <c r="Q264" s="250"/>
      <c r="R264" s="145"/>
      <c r="T264" s="146"/>
      <c r="U264" s="143"/>
      <c r="V264" s="143"/>
      <c r="W264" s="147">
        <f>SUM(W265:W279)</f>
        <v>0</v>
      </c>
      <c r="X264" s="143"/>
      <c r="Y264" s="147">
        <f>SUM(Y265:Y279)</f>
        <v>0.2879975</v>
      </c>
      <c r="Z264" s="143"/>
      <c r="AA264" s="148">
        <f>SUM(AA265:AA279)</f>
        <v>0</v>
      </c>
      <c r="AR264" s="149" t="s">
        <v>97</v>
      </c>
      <c r="AT264" s="150" t="s">
        <v>75</v>
      </c>
      <c r="AU264" s="150" t="s">
        <v>81</v>
      </c>
      <c r="AY264" s="149" t="s">
        <v>149</v>
      </c>
      <c r="BK264" s="151">
        <f>SUM(BK265:BK279)</f>
        <v>0</v>
      </c>
    </row>
    <row r="265" spans="2:65" s="1" customFormat="1" ht="39.75" customHeight="1">
      <c r="B265" s="124"/>
      <c r="C265" s="182" t="s">
        <v>363</v>
      </c>
      <c r="D265" s="182" t="s">
        <v>150</v>
      </c>
      <c r="E265" s="183" t="s">
        <v>364</v>
      </c>
      <c r="F265" s="282" t="s">
        <v>511</v>
      </c>
      <c r="G265" s="270"/>
      <c r="H265" s="270"/>
      <c r="I265" s="270"/>
      <c r="J265" s="184" t="s">
        <v>202</v>
      </c>
      <c r="K265" s="185">
        <v>18.12</v>
      </c>
      <c r="L265" s="255">
        <v>0</v>
      </c>
      <c r="M265" s="255"/>
      <c r="N265" s="261">
        <f>ROUND(L265*K265,2)</f>
        <v>0</v>
      </c>
      <c r="O265" s="261"/>
      <c r="P265" s="261"/>
      <c r="Q265" s="261"/>
      <c r="R265" s="127"/>
      <c r="T265" s="153" t="s">
        <v>5</v>
      </c>
      <c r="U265" s="45" t="s">
        <v>41</v>
      </c>
      <c r="V265" s="37"/>
      <c r="W265" s="154">
        <f>V265*K265</f>
        <v>0</v>
      </c>
      <c r="X265" s="154">
        <v>0.0035</v>
      </c>
      <c r="Y265" s="154">
        <f>X265*K265</f>
        <v>0.06342</v>
      </c>
      <c r="Z265" s="154">
        <v>0</v>
      </c>
      <c r="AA265" s="155">
        <f>Z265*K265</f>
        <v>0</v>
      </c>
      <c r="AR265" s="20" t="s">
        <v>226</v>
      </c>
      <c r="AT265" s="20" t="s">
        <v>150</v>
      </c>
      <c r="AU265" s="20" t="s">
        <v>97</v>
      </c>
      <c r="AY265" s="20" t="s">
        <v>149</v>
      </c>
      <c r="BE265" s="101">
        <f>IF(U265="základní",N265,0)</f>
        <v>0</v>
      </c>
      <c r="BF265" s="101">
        <f>IF(U265="snížená",N265,0)</f>
        <v>0</v>
      </c>
      <c r="BG265" s="101">
        <f>IF(U265="zákl. přenesená",N265,0)</f>
        <v>0</v>
      </c>
      <c r="BH265" s="101">
        <f>IF(U265="sníž. přenesená",N265,0)</f>
        <v>0</v>
      </c>
      <c r="BI265" s="101">
        <f>IF(U265="nulová",N265,0)</f>
        <v>0</v>
      </c>
      <c r="BJ265" s="20" t="s">
        <v>81</v>
      </c>
      <c r="BK265" s="101">
        <f>ROUND(L265*K265,2)</f>
        <v>0</v>
      </c>
      <c r="BL265" s="20" t="s">
        <v>226</v>
      </c>
      <c r="BM265" s="20" t="s">
        <v>365</v>
      </c>
    </row>
    <row r="266" spans="2:51" s="11" customFormat="1" ht="20.25" customHeight="1">
      <c r="B266" s="162"/>
      <c r="C266" s="189"/>
      <c r="D266" s="189"/>
      <c r="E266" s="190" t="s">
        <v>5</v>
      </c>
      <c r="F266" s="275" t="s">
        <v>366</v>
      </c>
      <c r="G266" s="276"/>
      <c r="H266" s="276"/>
      <c r="I266" s="276"/>
      <c r="J266" s="189"/>
      <c r="K266" s="191">
        <v>18.12</v>
      </c>
      <c r="L266" s="163"/>
      <c r="M266" s="163"/>
      <c r="N266" s="163"/>
      <c r="O266" s="163"/>
      <c r="P266" s="163"/>
      <c r="Q266" s="163"/>
      <c r="R266" s="164"/>
      <c r="T266" s="165"/>
      <c r="U266" s="163"/>
      <c r="V266" s="163"/>
      <c r="W266" s="163"/>
      <c r="X266" s="163"/>
      <c r="Y266" s="163"/>
      <c r="Z266" s="163"/>
      <c r="AA266" s="166"/>
      <c r="AT266" s="167" t="s">
        <v>156</v>
      </c>
      <c r="AU266" s="167" t="s">
        <v>97</v>
      </c>
      <c r="AV266" s="11" t="s">
        <v>97</v>
      </c>
      <c r="AW266" s="11" t="s">
        <v>33</v>
      </c>
      <c r="AX266" s="11" t="s">
        <v>81</v>
      </c>
      <c r="AY266" s="167" t="s">
        <v>149</v>
      </c>
    </row>
    <row r="267" spans="2:65" s="1" customFormat="1" ht="36.75" customHeight="1">
      <c r="B267" s="124"/>
      <c r="C267" s="182" t="s">
        <v>367</v>
      </c>
      <c r="D267" s="182" t="s">
        <v>150</v>
      </c>
      <c r="E267" s="183" t="s">
        <v>368</v>
      </c>
      <c r="F267" s="282" t="s">
        <v>510</v>
      </c>
      <c r="G267" s="270"/>
      <c r="H267" s="270"/>
      <c r="I267" s="270"/>
      <c r="J267" s="184" t="s">
        <v>202</v>
      </c>
      <c r="K267" s="185">
        <v>64.165</v>
      </c>
      <c r="L267" s="255">
        <v>0</v>
      </c>
      <c r="M267" s="255"/>
      <c r="N267" s="261">
        <f>ROUND(L267*K267,2)</f>
        <v>0</v>
      </c>
      <c r="O267" s="261"/>
      <c r="P267" s="261"/>
      <c r="Q267" s="261"/>
      <c r="R267" s="127"/>
      <c r="T267" s="153" t="s">
        <v>5</v>
      </c>
      <c r="U267" s="45" t="s">
        <v>41</v>
      </c>
      <c r="V267" s="37"/>
      <c r="W267" s="154">
        <f>V267*K267</f>
        <v>0</v>
      </c>
      <c r="X267" s="154">
        <v>0.0035</v>
      </c>
      <c r="Y267" s="154">
        <f>X267*K267</f>
        <v>0.2245775</v>
      </c>
      <c r="Z267" s="154">
        <v>0</v>
      </c>
      <c r="AA267" s="155">
        <f>Z267*K267</f>
        <v>0</v>
      </c>
      <c r="AR267" s="20" t="s">
        <v>226</v>
      </c>
      <c r="AT267" s="20" t="s">
        <v>150</v>
      </c>
      <c r="AU267" s="20" t="s">
        <v>97</v>
      </c>
      <c r="AY267" s="20" t="s">
        <v>149</v>
      </c>
      <c r="BE267" s="101">
        <f>IF(U267="základní",N267,0)</f>
        <v>0</v>
      </c>
      <c r="BF267" s="101">
        <f>IF(U267="snížená",N267,0)</f>
        <v>0</v>
      </c>
      <c r="BG267" s="101">
        <f>IF(U267="zákl. přenesená",N267,0)</f>
        <v>0</v>
      </c>
      <c r="BH267" s="101">
        <f>IF(U267="sníž. přenesená",N267,0)</f>
        <v>0</v>
      </c>
      <c r="BI267" s="101">
        <f>IF(U267="nulová",N267,0)</f>
        <v>0</v>
      </c>
      <c r="BJ267" s="20" t="s">
        <v>81</v>
      </c>
      <c r="BK267" s="101">
        <f>ROUND(L267*K267,2)</f>
        <v>0</v>
      </c>
      <c r="BL267" s="20" t="s">
        <v>226</v>
      </c>
      <c r="BM267" s="20" t="s">
        <v>369</v>
      </c>
    </row>
    <row r="268" spans="2:51" s="11" customFormat="1" ht="20.25" customHeight="1">
      <c r="B268" s="162"/>
      <c r="C268" s="189"/>
      <c r="D268" s="189"/>
      <c r="E268" s="190" t="s">
        <v>5</v>
      </c>
      <c r="F268" s="275" t="s">
        <v>234</v>
      </c>
      <c r="G268" s="276"/>
      <c r="H268" s="276"/>
      <c r="I268" s="276"/>
      <c r="J268" s="189"/>
      <c r="K268" s="191">
        <v>52.93</v>
      </c>
      <c r="L268" s="163"/>
      <c r="M268" s="163"/>
      <c r="N268" s="163"/>
      <c r="O268" s="163"/>
      <c r="P268" s="163"/>
      <c r="Q268" s="163"/>
      <c r="R268" s="164"/>
      <c r="T268" s="165"/>
      <c r="U268" s="163"/>
      <c r="V268" s="163"/>
      <c r="W268" s="163"/>
      <c r="X268" s="163"/>
      <c r="Y268" s="163"/>
      <c r="Z268" s="163"/>
      <c r="AA268" s="166"/>
      <c r="AT268" s="167" t="s">
        <v>156</v>
      </c>
      <c r="AU268" s="167" t="s">
        <v>97</v>
      </c>
      <c r="AV268" s="11" t="s">
        <v>97</v>
      </c>
      <c r="AW268" s="11" t="s">
        <v>33</v>
      </c>
      <c r="AX268" s="11" t="s">
        <v>76</v>
      </c>
      <c r="AY268" s="167" t="s">
        <v>149</v>
      </c>
    </row>
    <row r="269" spans="2:51" s="11" customFormat="1" ht="20.25" customHeight="1">
      <c r="B269" s="162"/>
      <c r="C269" s="189"/>
      <c r="D269" s="189"/>
      <c r="E269" s="190" t="s">
        <v>5</v>
      </c>
      <c r="F269" s="262" t="s">
        <v>235</v>
      </c>
      <c r="G269" s="263"/>
      <c r="H269" s="263"/>
      <c r="I269" s="263"/>
      <c r="J269" s="189"/>
      <c r="K269" s="191">
        <v>-11.7</v>
      </c>
      <c r="L269" s="163"/>
      <c r="M269" s="163"/>
      <c r="N269" s="163"/>
      <c r="O269" s="163"/>
      <c r="P269" s="163"/>
      <c r="Q269" s="163"/>
      <c r="R269" s="164"/>
      <c r="T269" s="165"/>
      <c r="U269" s="163"/>
      <c r="V269" s="163"/>
      <c r="W269" s="163"/>
      <c r="X269" s="163"/>
      <c r="Y269" s="163"/>
      <c r="Z269" s="163"/>
      <c r="AA269" s="166"/>
      <c r="AT269" s="167" t="s">
        <v>156</v>
      </c>
      <c r="AU269" s="167" t="s">
        <v>97</v>
      </c>
      <c r="AV269" s="11" t="s">
        <v>97</v>
      </c>
      <c r="AW269" s="11" t="s">
        <v>33</v>
      </c>
      <c r="AX269" s="11" t="s">
        <v>76</v>
      </c>
      <c r="AY269" s="167" t="s">
        <v>149</v>
      </c>
    </row>
    <row r="270" spans="2:51" s="11" customFormat="1" ht="20.25" customHeight="1">
      <c r="B270" s="162"/>
      <c r="C270" s="189"/>
      <c r="D270" s="189"/>
      <c r="E270" s="190" t="s">
        <v>5</v>
      </c>
      <c r="F270" s="262" t="s">
        <v>236</v>
      </c>
      <c r="G270" s="263"/>
      <c r="H270" s="263"/>
      <c r="I270" s="263"/>
      <c r="J270" s="189"/>
      <c r="K270" s="191">
        <v>22.935</v>
      </c>
      <c r="L270" s="163"/>
      <c r="M270" s="163"/>
      <c r="N270" s="163"/>
      <c r="O270" s="163"/>
      <c r="P270" s="163"/>
      <c r="Q270" s="163"/>
      <c r="R270" s="164"/>
      <c r="T270" s="165"/>
      <c r="U270" s="163"/>
      <c r="V270" s="163"/>
      <c r="W270" s="163"/>
      <c r="X270" s="163"/>
      <c r="Y270" s="163"/>
      <c r="Z270" s="163"/>
      <c r="AA270" s="166"/>
      <c r="AT270" s="167" t="s">
        <v>156</v>
      </c>
      <c r="AU270" s="167" t="s">
        <v>97</v>
      </c>
      <c r="AV270" s="11" t="s">
        <v>97</v>
      </c>
      <c r="AW270" s="11" t="s">
        <v>33</v>
      </c>
      <c r="AX270" s="11" t="s">
        <v>76</v>
      </c>
      <c r="AY270" s="167" t="s">
        <v>149</v>
      </c>
    </row>
    <row r="271" spans="2:51" s="12" customFormat="1" ht="20.25" customHeight="1">
      <c r="B271" s="168"/>
      <c r="C271" s="192"/>
      <c r="D271" s="192"/>
      <c r="E271" s="193" t="s">
        <v>5</v>
      </c>
      <c r="F271" s="268" t="s">
        <v>162</v>
      </c>
      <c r="G271" s="269"/>
      <c r="H271" s="269"/>
      <c r="I271" s="269"/>
      <c r="J271" s="192"/>
      <c r="K271" s="194">
        <v>64.165</v>
      </c>
      <c r="L271" s="169"/>
      <c r="M271" s="169"/>
      <c r="N271" s="169"/>
      <c r="O271" s="169"/>
      <c r="P271" s="169"/>
      <c r="Q271" s="169"/>
      <c r="R271" s="170"/>
      <c r="T271" s="171"/>
      <c r="U271" s="169"/>
      <c r="V271" s="169"/>
      <c r="W271" s="169"/>
      <c r="X271" s="169"/>
      <c r="Y271" s="169"/>
      <c r="Z271" s="169"/>
      <c r="AA271" s="172"/>
      <c r="AT271" s="173" t="s">
        <v>156</v>
      </c>
      <c r="AU271" s="173" t="s">
        <v>97</v>
      </c>
      <c r="AV271" s="12" t="s">
        <v>154</v>
      </c>
      <c r="AW271" s="12" t="s">
        <v>33</v>
      </c>
      <c r="AX271" s="12" t="s">
        <v>81</v>
      </c>
      <c r="AY271" s="173" t="s">
        <v>149</v>
      </c>
    </row>
    <row r="272" spans="2:65" s="1" customFormat="1" ht="28.5" customHeight="1">
      <c r="B272" s="124"/>
      <c r="C272" s="182" t="s">
        <v>370</v>
      </c>
      <c r="D272" s="182" t="s">
        <v>150</v>
      </c>
      <c r="E272" s="183" t="s">
        <v>371</v>
      </c>
      <c r="F272" s="270" t="s">
        <v>372</v>
      </c>
      <c r="G272" s="270"/>
      <c r="H272" s="270"/>
      <c r="I272" s="270"/>
      <c r="J272" s="184" t="s">
        <v>202</v>
      </c>
      <c r="K272" s="185">
        <v>18.43</v>
      </c>
      <c r="L272" s="255">
        <v>0</v>
      </c>
      <c r="M272" s="255"/>
      <c r="N272" s="261">
        <f>ROUND(L272*K272,2)</f>
        <v>0</v>
      </c>
      <c r="O272" s="261"/>
      <c r="P272" s="261"/>
      <c r="Q272" s="261"/>
      <c r="R272" s="127"/>
      <c r="T272" s="153" t="s">
        <v>5</v>
      </c>
      <c r="U272" s="45" t="s">
        <v>41</v>
      </c>
      <c r="V272" s="37"/>
      <c r="W272" s="154">
        <f>V272*K272</f>
        <v>0</v>
      </c>
      <c r="X272" s="154">
        <v>0</v>
      </c>
      <c r="Y272" s="154">
        <f>X272*K272</f>
        <v>0</v>
      </c>
      <c r="Z272" s="154">
        <v>0</v>
      </c>
      <c r="AA272" s="155">
        <f>Z272*K272</f>
        <v>0</v>
      </c>
      <c r="AR272" s="20" t="s">
        <v>226</v>
      </c>
      <c r="AT272" s="20" t="s">
        <v>150</v>
      </c>
      <c r="AU272" s="20" t="s">
        <v>97</v>
      </c>
      <c r="AY272" s="20" t="s">
        <v>149</v>
      </c>
      <c r="BE272" s="101">
        <f>IF(U272="základní",N272,0)</f>
        <v>0</v>
      </c>
      <c r="BF272" s="101">
        <f>IF(U272="snížená",N272,0)</f>
        <v>0</v>
      </c>
      <c r="BG272" s="101">
        <f>IF(U272="zákl. přenesená",N272,0)</f>
        <v>0</v>
      </c>
      <c r="BH272" s="101">
        <f>IF(U272="sníž. přenesená",N272,0)</f>
        <v>0</v>
      </c>
      <c r="BI272" s="101">
        <f>IF(U272="nulová",N272,0)</f>
        <v>0</v>
      </c>
      <c r="BJ272" s="20" t="s">
        <v>81</v>
      </c>
      <c r="BK272" s="101">
        <f>ROUND(L272*K272,2)</f>
        <v>0</v>
      </c>
      <c r="BL272" s="20" t="s">
        <v>226</v>
      </c>
      <c r="BM272" s="20" t="s">
        <v>373</v>
      </c>
    </row>
    <row r="273" spans="2:51" s="11" customFormat="1" ht="20.25" customHeight="1">
      <c r="B273" s="162"/>
      <c r="C273" s="189"/>
      <c r="D273" s="189"/>
      <c r="E273" s="190" t="s">
        <v>5</v>
      </c>
      <c r="F273" s="275" t="s">
        <v>374</v>
      </c>
      <c r="G273" s="276"/>
      <c r="H273" s="276"/>
      <c r="I273" s="276"/>
      <c r="J273" s="189"/>
      <c r="K273" s="191">
        <v>18.43</v>
      </c>
      <c r="L273" s="163"/>
      <c r="M273" s="163"/>
      <c r="N273" s="163"/>
      <c r="O273" s="163"/>
      <c r="P273" s="163"/>
      <c r="Q273" s="163"/>
      <c r="R273" s="164"/>
      <c r="T273" s="165"/>
      <c r="U273" s="163"/>
      <c r="V273" s="163"/>
      <c r="W273" s="163"/>
      <c r="X273" s="163"/>
      <c r="Y273" s="163"/>
      <c r="Z273" s="163"/>
      <c r="AA273" s="166"/>
      <c r="AT273" s="167" t="s">
        <v>156</v>
      </c>
      <c r="AU273" s="167" t="s">
        <v>97</v>
      </c>
      <c r="AV273" s="11" t="s">
        <v>97</v>
      </c>
      <c r="AW273" s="11" t="s">
        <v>33</v>
      </c>
      <c r="AX273" s="11" t="s">
        <v>81</v>
      </c>
      <c r="AY273" s="167" t="s">
        <v>149</v>
      </c>
    </row>
    <row r="274" spans="2:65" s="1" customFormat="1" ht="51.75" customHeight="1">
      <c r="B274" s="124"/>
      <c r="C274" s="197" t="s">
        <v>375</v>
      </c>
      <c r="D274" s="197" t="s">
        <v>282</v>
      </c>
      <c r="E274" s="198" t="s">
        <v>376</v>
      </c>
      <c r="F274" s="277" t="s">
        <v>514</v>
      </c>
      <c r="G274" s="277"/>
      <c r="H274" s="277"/>
      <c r="I274" s="277"/>
      <c r="J274" s="199" t="s">
        <v>377</v>
      </c>
      <c r="K274" s="200">
        <v>4</v>
      </c>
      <c r="L274" s="278">
        <v>0</v>
      </c>
      <c r="M274" s="278"/>
      <c r="N274" s="279">
        <f>ROUND(L274*K274,2)</f>
        <v>0</v>
      </c>
      <c r="O274" s="261"/>
      <c r="P274" s="261"/>
      <c r="Q274" s="261"/>
      <c r="R274" s="127"/>
      <c r="T274" s="153" t="s">
        <v>5</v>
      </c>
      <c r="U274" s="45" t="s">
        <v>41</v>
      </c>
      <c r="V274" s="37"/>
      <c r="W274" s="154">
        <f>V274*K274</f>
        <v>0</v>
      </c>
      <c r="X274" s="154">
        <v>0</v>
      </c>
      <c r="Y274" s="154">
        <f>X274*K274</f>
        <v>0</v>
      </c>
      <c r="Z274" s="154">
        <v>0</v>
      </c>
      <c r="AA274" s="155">
        <f>Z274*K274</f>
        <v>0</v>
      </c>
      <c r="AR274" s="20" t="s">
        <v>313</v>
      </c>
      <c r="AT274" s="20" t="s">
        <v>282</v>
      </c>
      <c r="AU274" s="20" t="s">
        <v>97</v>
      </c>
      <c r="AY274" s="20" t="s">
        <v>149</v>
      </c>
      <c r="BE274" s="101">
        <f>IF(U274="základní",N274,0)</f>
        <v>0</v>
      </c>
      <c r="BF274" s="101">
        <f>IF(U274="snížená",N274,0)</f>
        <v>0</v>
      </c>
      <c r="BG274" s="101">
        <f>IF(U274="zákl. přenesená",N274,0)</f>
        <v>0</v>
      </c>
      <c r="BH274" s="101">
        <f>IF(U274="sníž. přenesená",N274,0)</f>
        <v>0</v>
      </c>
      <c r="BI274" s="101">
        <f>IF(U274="nulová",N274,0)</f>
        <v>0</v>
      </c>
      <c r="BJ274" s="20" t="s">
        <v>81</v>
      </c>
      <c r="BK274" s="101">
        <f>ROUND(L274*K274,2)</f>
        <v>0</v>
      </c>
      <c r="BL274" s="20" t="s">
        <v>226</v>
      </c>
      <c r="BM274" s="20" t="s">
        <v>378</v>
      </c>
    </row>
    <row r="275" spans="2:51" s="11" customFormat="1" ht="20.25" customHeight="1">
      <c r="B275" s="162"/>
      <c r="C275" s="189"/>
      <c r="D275" s="189"/>
      <c r="E275" s="190" t="s">
        <v>5</v>
      </c>
      <c r="F275" s="275" t="s">
        <v>154</v>
      </c>
      <c r="G275" s="276"/>
      <c r="H275" s="276"/>
      <c r="I275" s="276"/>
      <c r="J275" s="189"/>
      <c r="K275" s="191">
        <v>4</v>
      </c>
      <c r="L275" s="163"/>
      <c r="M275" s="163"/>
      <c r="N275" s="163"/>
      <c r="O275" s="163"/>
      <c r="P275" s="163"/>
      <c r="Q275" s="163"/>
      <c r="R275" s="164"/>
      <c r="T275" s="165"/>
      <c r="U275" s="163"/>
      <c r="V275" s="163"/>
      <c r="W275" s="163"/>
      <c r="X275" s="163"/>
      <c r="Y275" s="163"/>
      <c r="Z275" s="163"/>
      <c r="AA275" s="166"/>
      <c r="AT275" s="167" t="s">
        <v>156</v>
      </c>
      <c r="AU275" s="167" t="s">
        <v>97</v>
      </c>
      <c r="AV275" s="11" t="s">
        <v>97</v>
      </c>
      <c r="AW275" s="11" t="s">
        <v>33</v>
      </c>
      <c r="AX275" s="11" t="s">
        <v>81</v>
      </c>
      <c r="AY275" s="167" t="s">
        <v>149</v>
      </c>
    </row>
    <row r="276" spans="2:65" s="1" customFormat="1" ht="28.5" customHeight="1">
      <c r="B276" s="124"/>
      <c r="C276" s="182" t="s">
        <v>379</v>
      </c>
      <c r="D276" s="182" t="s">
        <v>150</v>
      </c>
      <c r="E276" s="183" t="s">
        <v>380</v>
      </c>
      <c r="F276" s="270" t="s">
        <v>381</v>
      </c>
      <c r="G276" s="270"/>
      <c r="H276" s="270"/>
      <c r="I276" s="270"/>
      <c r="J276" s="184" t="s">
        <v>202</v>
      </c>
      <c r="K276" s="185">
        <v>7.95</v>
      </c>
      <c r="L276" s="255">
        <v>0</v>
      </c>
      <c r="M276" s="255"/>
      <c r="N276" s="261">
        <f>ROUND(L276*K276,2)</f>
        <v>0</v>
      </c>
      <c r="O276" s="261"/>
      <c r="P276" s="261"/>
      <c r="Q276" s="261"/>
      <c r="R276" s="127"/>
      <c r="T276" s="153" t="s">
        <v>5</v>
      </c>
      <c r="U276" s="45" t="s">
        <v>41</v>
      </c>
      <c r="V276" s="37"/>
      <c r="W276" s="154">
        <f>V276*K276</f>
        <v>0</v>
      </c>
      <c r="X276" s="154">
        <v>0</v>
      </c>
      <c r="Y276" s="154">
        <f>X276*K276</f>
        <v>0</v>
      </c>
      <c r="Z276" s="154">
        <v>0</v>
      </c>
      <c r="AA276" s="155">
        <f>Z276*K276</f>
        <v>0</v>
      </c>
      <c r="AR276" s="20" t="s">
        <v>226</v>
      </c>
      <c r="AT276" s="20" t="s">
        <v>150</v>
      </c>
      <c r="AU276" s="20" t="s">
        <v>97</v>
      </c>
      <c r="AY276" s="20" t="s">
        <v>149</v>
      </c>
      <c r="BE276" s="101">
        <f>IF(U276="základní",N276,0)</f>
        <v>0</v>
      </c>
      <c r="BF276" s="101">
        <f>IF(U276="snížená",N276,0)</f>
        <v>0</v>
      </c>
      <c r="BG276" s="101">
        <f>IF(U276="zákl. přenesená",N276,0)</f>
        <v>0</v>
      </c>
      <c r="BH276" s="101">
        <f>IF(U276="sníž. přenesená",N276,0)</f>
        <v>0</v>
      </c>
      <c r="BI276" s="101">
        <f>IF(U276="nulová",N276,0)</f>
        <v>0</v>
      </c>
      <c r="BJ276" s="20" t="s">
        <v>81</v>
      </c>
      <c r="BK276" s="101">
        <f>ROUND(L276*K276,2)</f>
        <v>0</v>
      </c>
      <c r="BL276" s="20" t="s">
        <v>226</v>
      </c>
      <c r="BM276" s="20" t="s">
        <v>382</v>
      </c>
    </row>
    <row r="277" spans="2:51" s="11" customFormat="1" ht="20.25" customHeight="1">
      <c r="B277" s="162"/>
      <c r="C277" s="189"/>
      <c r="D277" s="189"/>
      <c r="E277" s="190" t="s">
        <v>5</v>
      </c>
      <c r="F277" s="275" t="s">
        <v>217</v>
      </c>
      <c r="G277" s="276"/>
      <c r="H277" s="276"/>
      <c r="I277" s="276"/>
      <c r="J277" s="189"/>
      <c r="K277" s="191">
        <v>7.95</v>
      </c>
      <c r="L277" s="163"/>
      <c r="M277" s="163"/>
      <c r="N277" s="163"/>
      <c r="O277" s="163"/>
      <c r="P277" s="163"/>
      <c r="Q277" s="163"/>
      <c r="R277" s="164"/>
      <c r="T277" s="165"/>
      <c r="U277" s="163"/>
      <c r="V277" s="163"/>
      <c r="W277" s="163"/>
      <c r="X277" s="163"/>
      <c r="Y277" s="163"/>
      <c r="Z277" s="163"/>
      <c r="AA277" s="166"/>
      <c r="AT277" s="167" t="s">
        <v>156</v>
      </c>
      <c r="AU277" s="167" t="s">
        <v>97</v>
      </c>
      <c r="AV277" s="11" t="s">
        <v>97</v>
      </c>
      <c r="AW277" s="11" t="s">
        <v>33</v>
      </c>
      <c r="AX277" s="11" t="s">
        <v>81</v>
      </c>
      <c r="AY277" s="167" t="s">
        <v>149</v>
      </c>
    </row>
    <row r="278" spans="2:65" s="1" customFormat="1" ht="53.25" customHeight="1">
      <c r="B278" s="124"/>
      <c r="C278" s="197" t="s">
        <v>383</v>
      </c>
      <c r="D278" s="197" t="s">
        <v>282</v>
      </c>
      <c r="E278" s="198" t="s">
        <v>376</v>
      </c>
      <c r="F278" s="277" t="s">
        <v>514</v>
      </c>
      <c r="G278" s="277"/>
      <c r="H278" s="277"/>
      <c r="I278" s="277"/>
      <c r="J278" s="199" t="s">
        <v>377</v>
      </c>
      <c r="K278" s="200">
        <v>2.25</v>
      </c>
      <c r="L278" s="278">
        <v>0</v>
      </c>
      <c r="M278" s="278"/>
      <c r="N278" s="279">
        <f>ROUND(L278*K278,2)</f>
        <v>0</v>
      </c>
      <c r="O278" s="261"/>
      <c r="P278" s="261"/>
      <c r="Q278" s="261"/>
      <c r="R278" s="127"/>
      <c r="T278" s="153" t="s">
        <v>5</v>
      </c>
      <c r="U278" s="45" t="s">
        <v>41</v>
      </c>
      <c r="V278" s="37"/>
      <c r="W278" s="154">
        <f>V278*K278</f>
        <v>0</v>
      </c>
      <c r="X278" s="154">
        <v>0</v>
      </c>
      <c r="Y278" s="154">
        <f>X278*K278</f>
        <v>0</v>
      </c>
      <c r="Z278" s="154">
        <v>0</v>
      </c>
      <c r="AA278" s="155">
        <f>Z278*K278</f>
        <v>0</v>
      </c>
      <c r="AR278" s="20" t="s">
        <v>313</v>
      </c>
      <c r="AT278" s="20" t="s">
        <v>282</v>
      </c>
      <c r="AU278" s="20" t="s">
        <v>97</v>
      </c>
      <c r="AY278" s="20" t="s">
        <v>149</v>
      </c>
      <c r="BE278" s="101">
        <f>IF(U278="základní",N278,0)</f>
        <v>0</v>
      </c>
      <c r="BF278" s="101">
        <f>IF(U278="snížená",N278,0)</f>
        <v>0</v>
      </c>
      <c r="BG278" s="101">
        <f>IF(U278="zákl. přenesená",N278,0)</f>
        <v>0</v>
      </c>
      <c r="BH278" s="101">
        <f>IF(U278="sníž. přenesená",N278,0)</f>
        <v>0</v>
      </c>
      <c r="BI278" s="101">
        <f>IF(U278="nulová",N278,0)</f>
        <v>0</v>
      </c>
      <c r="BJ278" s="20" t="s">
        <v>81</v>
      </c>
      <c r="BK278" s="101">
        <f>ROUND(L278*K278,2)</f>
        <v>0</v>
      </c>
      <c r="BL278" s="20" t="s">
        <v>226</v>
      </c>
      <c r="BM278" s="20" t="s">
        <v>384</v>
      </c>
    </row>
    <row r="279" spans="2:65" s="1" customFormat="1" ht="39.75" customHeight="1">
      <c r="B279" s="124"/>
      <c r="C279" s="182" t="s">
        <v>385</v>
      </c>
      <c r="D279" s="182" t="s">
        <v>150</v>
      </c>
      <c r="E279" s="183" t="s">
        <v>386</v>
      </c>
      <c r="F279" s="270" t="s">
        <v>387</v>
      </c>
      <c r="G279" s="270"/>
      <c r="H279" s="270"/>
      <c r="I279" s="270"/>
      <c r="J279" s="184" t="s">
        <v>388</v>
      </c>
      <c r="K279" s="202">
        <v>0</v>
      </c>
      <c r="L279" s="255">
        <v>0</v>
      </c>
      <c r="M279" s="255"/>
      <c r="N279" s="261">
        <f>ROUND(L279*K279,2)</f>
        <v>0</v>
      </c>
      <c r="O279" s="261"/>
      <c r="P279" s="261"/>
      <c r="Q279" s="261"/>
      <c r="R279" s="127"/>
      <c r="T279" s="153" t="s">
        <v>5</v>
      </c>
      <c r="U279" s="45" t="s">
        <v>41</v>
      </c>
      <c r="V279" s="37"/>
      <c r="W279" s="154">
        <f>V279*K279</f>
        <v>0</v>
      </c>
      <c r="X279" s="154">
        <v>0</v>
      </c>
      <c r="Y279" s="154">
        <f>X279*K279</f>
        <v>0</v>
      </c>
      <c r="Z279" s="154">
        <v>0</v>
      </c>
      <c r="AA279" s="155">
        <f>Z279*K279</f>
        <v>0</v>
      </c>
      <c r="AR279" s="20" t="s">
        <v>226</v>
      </c>
      <c r="AT279" s="20" t="s">
        <v>150</v>
      </c>
      <c r="AU279" s="20" t="s">
        <v>97</v>
      </c>
      <c r="AY279" s="20" t="s">
        <v>149</v>
      </c>
      <c r="BE279" s="101">
        <f>IF(U279="základní",N279,0)</f>
        <v>0</v>
      </c>
      <c r="BF279" s="101">
        <f>IF(U279="snížená",N279,0)</f>
        <v>0</v>
      </c>
      <c r="BG279" s="101">
        <f>IF(U279="zákl. přenesená",N279,0)</f>
        <v>0</v>
      </c>
      <c r="BH279" s="101">
        <f>IF(U279="sníž. přenesená",N279,0)</f>
        <v>0</v>
      </c>
      <c r="BI279" s="101">
        <f>IF(U279="nulová",N279,0)</f>
        <v>0</v>
      </c>
      <c r="BJ279" s="20" t="s">
        <v>81</v>
      </c>
      <c r="BK279" s="101">
        <f>ROUND(L279*K279,2)</f>
        <v>0</v>
      </c>
      <c r="BL279" s="20" t="s">
        <v>226</v>
      </c>
      <c r="BM279" s="20" t="s">
        <v>389</v>
      </c>
    </row>
    <row r="280" spans="2:63" s="9" customFormat="1" ht="29.25" customHeight="1">
      <c r="B280" s="142"/>
      <c r="C280" s="195"/>
      <c r="D280" s="196" t="s">
        <v>114</v>
      </c>
      <c r="E280" s="196"/>
      <c r="F280" s="196"/>
      <c r="G280" s="196"/>
      <c r="H280" s="196"/>
      <c r="I280" s="196"/>
      <c r="J280" s="196"/>
      <c r="K280" s="196"/>
      <c r="L280" s="152"/>
      <c r="M280" s="152"/>
      <c r="N280" s="259">
        <f>BK280</f>
        <v>0</v>
      </c>
      <c r="O280" s="260"/>
      <c r="P280" s="260"/>
      <c r="Q280" s="260"/>
      <c r="R280" s="145"/>
      <c r="T280" s="146"/>
      <c r="U280" s="143"/>
      <c r="V280" s="143"/>
      <c r="W280" s="147">
        <f>SUM(W281:W290)</f>
        <v>0</v>
      </c>
      <c r="X280" s="143"/>
      <c r="Y280" s="147">
        <f>SUM(Y281:Y290)</f>
        <v>0.01175</v>
      </c>
      <c r="Z280" s="143"/>
      <c r="AA280" s="148">
        <f>SUM(AA281:AA290)</f>
        <v>0.04022</v>
      </c>
      <c r="AR280" s="149" t="s">
        <v>97</v>
      </c>
      <c r="AT280" s="150" t="s">
        <v>75</v>
      </c>
      <c r="AU280" s="150" t="s">
        <v>81</v>
      </c>
      <c r="AY280" s="149" t="s">
        <v>149</v>
      </c>
      <c r="BK280" s="151">
        <f>SUM(BK281:BK290)</f>
        <v>0</v>
      </c>
    </row>
    <row r="281" spans="2:65" s="1" customFormat="1" ht="20.25" customHeight="1">
      <c r="B281" s="124"/>
      <c r="C281" s="182" t="s">
        <v>390</v>
      </c>
      <c r="D281" s="182" t="s">
        <v>150</v>
      </c>
      <c r="E281" s="183" t="s">
        <v>391</v>
      </c>
      <c r="F281" s="270" t="s">
        <v>504</v>
      </c>
      <c r="G281" s="270"/>
      <c r="H281" s="270"/>
      <c r="I281" s="270"/>
      <c r="J281" s="184" t="s">
        <v>221</v>
      </c>
      <c r="K281" s="185">
        <v>2</v>
      </c>
      <c r="L281" s="255">
        <v>0</v>
      </c>
      <c r="M281" s="255"/>
      <c r="N281" s="261">
        <f>ROUND(L281*K281,2)</f>
        <v>0</v>
      </c>
      <c r="O281" s="261"/>
      <c r="P281" s="261"/>
      <c r="Q281" s="261"/>
      <c r="R281" s="127"/>
      <c r="T281" s="153" t="s">
        <v>5</v>
      </c>
      <c r="U281" s="45" t="s">
        <v>41</v>
      </c>
      <c r="V281" s="37"/>
      <c r="W281" s="154">
        <f>V281*K281</f>
        <v>0</v>
      </c>
      <c r="X281" s="154">
        <v>0</v>
      </c>
      <c r="Y281" s="154">
        <f>X281*K281</f>
        <v>0</v>
      </c>
      <c r="Z281" s="154">
        <v>0.02011</v>
      </c>
      <c r="AA281" s="155">
        <f>Z281*K281</f>
        <v>0.04022</v>
      </c>
      <c r="AR281" s="20" t="s">
        <v>226</v>
      </c>
      <c r="AT281" s="20" t="s">
        <v>150</v>
      </c>
      <c r="AU281" s="20" t="s">
        <v>97</v>
      </c>
      <c r="AY281" s="20" t="s">
        <v>149</v>
      </c>
      <c r="BE281" s="101">
        <f>IF(U281="základní",N281,0)</f>
        <v>0</v>
      </c>
      <c r="BF281" s="101">
        <f>IF(U281="snížená",N281,0)</f>
        <v>0</v>
      </c>
      <c r="BG281" s="101">
        <f>IF(U281="zákl. přenesená",N281,0)</f>
        <v>0</v>
      </c>
      <c r="BH281" s="101">
        <f>IF(U281="sníž. přenesená",N281,0)</f>
        <v>0</v>
      </c>
      <c r="BI281" s="101">
        <f>IF(U281="nulová",N281,0)</f>
        <v>0</v>
      </c>
      <c r="BJ281" s="20" t="s">
        <v>81</v>
      </c>
      <c r="BK281" s="101">
        <f>ROUND(L281*K281,2)</f>
        <v>0</v>
      </c>
      <c r="BL281" s="20" t="s">
        <v>226</v>
      </c>
      <c r="BM281" s="20" t="s">
        <v>392</v>
      </c>
    </row>
    <row r="282" spans="2:51" s="10" customFormat="1" ht="20.25" customHeight="1">
      <c r="B282" s="156"/>
      <c r="C282" s="186"/>
      <c r="D282" s="186"/>
      <c r="E282" s="187" t="s">
        <v>5</v>
      </c>
      <c r="F282" s="264" t="s">
        <v>393</v>
      </c>
      <c r="G282" s="265"/>
      <c r="H282" s="265"/>
      <c r="I282" s="265"/>
      <c r="J282" s="186"/>
      <c r="K282" s="188" t="s">
        <v>5</v>
      </c>
      <c r="L282" s="157"/>
      <c r="M282" s="157"/>
      <c r="N282" s="157"/>
      <c r="O282" s="157"/>
      <c r="P282" s="157"/>
      <c r="Q282" s="157"/>
      <c r="R282" s="158"/>
      <c r="T282" s="159"/>
      <c r="U282" s="157"/>
      <c r="V282" s="157"/>
      <c r="W282" s="157"/>
      <c r="X282" s="157"/>
      <c r="Y282" s="157"/>
      <c r="Z282" s="157"/>
      <c r="AA282" s="160"/>
      <c r="AT282" s="161" t="s">
        <v>156</v>
      </c>
      <c r="AU282" s="161" t="s">
        <v>97</v>
      </c>
      <c r="AV282" s="10" t="s">
        <v>81</v>
      </c>
      <c r="AW282" s="10" t="s">
        <v>33</v>
      </c>
      <c r="AX282" s="10" t="s">
        <v>76</v>
      </c>
      <c r="AY282" s="161" t="s">
        <v>149</v>
      </c>
    </row>
    <row r="283" spans="2:51" s="11" customFormat="1" ht="20.25" customHeight="1">
      <c r="B283" s="162"/>
      <c r="C283" s="189"/>
      <c r="D283" s="189"/>
      <c r="E283" s="190" t="s">
        <v>5</v>
      </c>
      <c r="F283" s="262" t="s">
        <v>81</v>
      </c>
      <c r="G283" s="263"/>
      <c r="H283" s="263"/>
      <c r="I283" s="263"/>
      <c r="J283" s="189"/>
      <c r="K283" s="191">
        <v>1</v>
      </c>
      <c r="L283" s="163"/>
      <c r="M283" s="163"/>
      <c r="N283" s="163"/>
      <c r="O283" s="163"/>
      <c r="P283" s="163"/>
      <c r="Q283" s="163"/>
      <c r="R283" s="164"/>
      <c r="T283" s="165"/>
      <c r="U283" s="163"/>
      <c r="V283" s="163"/>
      <c r="W283" s="163"/>
      <c r="X283" s="163"/>
      <c r="Y283" s="163"/>
      <c r="Z283" s="163"/>
      <c r="AA283" s="166"/>
      <c r="AT283" s="167" t="s">
        <v>156</v>
      </c>
      <c r="AU283" s="167" t="s">
        <v>97</v>
      </c>
      <c r="AV283" s="11" t="s">
        <v>97</v>
      </c>
      <c r="AW283" s="11" t="s">
        <v>33</v>
      </c>
      <c r="AX283" s="11" t="s">
        <v>76</v>
      </c>
      <c r="AY283" s="167" t="s">
        <v>149</v>
      </c>
    </row>
    <row r="284" spans="2:51" s="10" customFormat="1" ht="20.25" customHeight="1">
      <c r="B284" s="156"/>
      <c r="C284" s="186"/>
      <c r="D284" s="186"/>
      <c r="E284" s="187" t="s">
        <v>5</v>
      </c>
      <c r="F284" s="266" t="s">
        <v>394</v>
      </c>
      <c r="G284" s="267"/>
      <c r="H284" s="267"/>
      <c r="I284" s="267"/>
      <c r="J284" s="186"/>
      <c r="K284" s="188" t="s">
        <v>5</v>
      </c>
      <c r="L284" s="157"/>
      <c r="M284" s="157"/>
      <c r="N284" s="157"/>
      <c r="O284" s="157"/>
      <c r="P284" s="157"/>
      <c r="Q284" s="157"/>
      <c r="R284" s="158"/>
      <c r="T284" s="159"/>
      <c r="U284" s="157"/>
      <c r="V284" s="157"/>
      <c r="W284" s="157"/>
      <c r="X284" s="157"/>
      <c r="Y284" s="157"/>
      <c r="Z284" s="157"/>
      <c r="AA284" s="160"/>
      <c r="AT284" s="161" t="s">
        <v>156</v>
      </c>
      <c r="AU284" s="161" t="s">
        <v>97</v>
      </c>
      <c r="AV284" s="10" t="s">
        <v>81</v>
      </c>
      <c r="AW284" s="10" t="s">
        <v>33</v>
      </c>
      <c r="AX284" s="10" t="s">
        <v>76</v>
      </c>
      <c r="AY284" s="161" t="s">
        <v>149</v>
      </c>
    </row>
    <row r="285" spans="2:51" s="11" customFormat="1" ht="20.25" customHeight="1">
      <c r="B285" s="162"/>
      <c r="C285" s="189"/>
      <c r="D285" s="189"/>
      <c r="E285" s="190" t="s">
        <v>5</v>
      </c>
      <c r="F285" s="262" t="s">
        <v>81</v>
      </c>
      <c r="G285" s="263"/>
      <c r="H285" s="263"/>
      <c r="I285" s="263"/>
      <c r="J285" s="189"/>
      <c r="K285" s="191">
        <v>1</v>
      </c>
      <c r="L285" s="163"/>
      <c r="M285" s="163"/>
      <c r="N285" s="163"/>
      <c r="O285" s="163"/>
      <c r="P285" s="163"/>
      <c r="Q285" s="163"/>
      <c r="R285" s="164"/>
      <c r="T285" s="165"/>
      <c r="U285" s="163"/>
      <c r="V285" s="163"/>
      <c r="W285" s="163"/>
      <c r="X285" s="163"/>
      <c r="Y285" s="163"/>
      <c r="Z285" s="163"/>
      <c r="AA285" s="166"/>
      <c r="AT285" s="167" t="s">
        <v>156</v>
      </c>
      <c r="AU285" s="167" t="s">
        <v>97</v>
      </c>
      <c r="AV285" s="11" t="s">
        <v>97</v>
      </c>
      <c r="AW285" s="11" t="s">
        <v>33</v>
      </c>
      <c r="AX285" s="11" t="s">
        <v>76</v>
      </c>
      <c r="AY285" s="167" t="s">
        <v>149</v>
      </c>
    </row>
    <row r="286" spans="2:51" s="12" customFormat="1" ht="20.25" customHeight="1">
      <c r="B286" s="168"/>
      <c r="C286" s="192"/>
      <c r="D286" s="192"/>
      <c r="E286" s="193" t="s">
        <v>5</v>
      </c>
      <c r="F286" s="268" t="s">
        <v>162</v>
      </c>
      <c r="G286" s="269"/>
      <c r="H286" s="269"/>
      <c r="I286" s="269"/>
      <c r="J286" s="192"/>
      <c r="K286" s="194">
        <v>2</v>
      </c>
      <c r="L286" s="169"/>
      <c r="M286" s="169"/>
      <c r="N286" s="169"/>
      <c r="O286" s="169"/>
      <c r="P286" s="169"/>
      <c r="Q286" s="169"/>
      <c r="R286" s="170"/>
      <c r="T286" s="171"/>
      <c r="U286" s="169"/>
      <c r="V286" s="169"/>
      <c r="W286" s="169"/>
      <c r="X286" s="169"/>
      <c r="Y286" s="169"/>
      <c r="Z286" s="169"/>
      <c r="AA286" s="172"/>
      <c r="AT286" s="173" t="s">
        <v>156</v>
      </c>
      <c r="AU286" s="173" t="s">
        <v>97</v>
      </c>
      <c r="AV286" s="12" t="s">
        <v>154</v>
      </c>
      <c r="AW286" s="12" t="s">
        <v>33</v>
      </c>
      <c r="AX286" s="12" t="s">
        <v>81</v>
      </c>
      <c r="AY286" s="173" t="s">
        <v>149</v>
      </c>
    </row>
    <row r="287" spans="2:65" s="1" customFormat="1" ht="39.75" customHeight="1">
      <c r="B287" s="124"/>
      <c r="C287" s="182" t="s">
        <v>395</v>
      </c>
      <c r="D287" s="182" t="s">
        <v>150</v>
      </c>
      <c r="E287" s="183" t="s">
        <v>396</v>
      </c>
      <c r="F287" s="270" t="s">
        <v>397</v>
      </c>
      <c r="G287" s="270"/>
      <c r="H287" s="270"/>
      <c r="I287" s="270"/>
      <c r="J287" s="184" t="s">
        <v>221</v>
      </c>
      <c r="K287" s="185">
        <v>1</v>
      </c>
      <c r="L287" s="255">
        <v>0</v>
      </c>
      <c r="M287" s="255"/>
      <c r="N287" s="261">
        <f>ROUND(L287*K287,2)</f>
        <v>0</v>
      </c>
      <c r="O287" s="261"/>
      <c r="P287" s="261"/>
      <c r="Q287" s="261"/>
      <c r="R287" s="127"/>
      <c r="T287" s="153" t="s">
        <v>5</v>
      </c>
      <c r="U287" s="45" t="s">
        <v>41</v>
      </c>
      <c r="V287" s="37"/>
      <c r="W287" s="154">
        <f>V287*K287</f>
        <v>0</v>
      </c>
      <c r="X287" s="154">
        <v>0.01019</v>
      </c>
      <c r="Y287" s="154">
        <f>X287*K287</f>
        <v>0.01019</v>
      </c>
      <c r="Z287" s="154">
        <v>0</v>
      </c>
      <c r="AA287" s="155">
        <f>Z287*K287</f>
        <v>0</v>
      </c>
      <c r="AR287" s="20" t="s">
        <v>226</v>
      </c>
      <c r="AT287" s="20" t="s">
        <v>150</v>
      </c>
      <c r="AU287" s="20" t="s">
        <v>97</v>
      </c>
      <c r="AY287" s="20" t="s">
        <v>149</v>
      </c>
      <c r="BE287" s="101">
        <f>IF(U287="základní",N287,0)</f>
        <v>0</v>
      </c>
      <c r="BF287" s="101">
        <f>IF(U287="snížená",N287,0)</f>
        <v>0</v>
      </c>
      <c r="BG287" s="101">
        <f>IF(U287="zákl. přenesená",N287,0)</f>
        <v>0</v>
      </c>
      <c r="BH287" s="101">
        <f>IF(U287="sníž. přenesená",N287,0)</f>
        <v>0</v>
      </c>
      <c r="BI287" s="101">
        <f>IF(U287="nulová",N287,0)</f>
        <v>0</v>
      </c>
      <c r="BJ287" s="20" t="s">
        <v>81</v>
      </c>
      <c r="BK287" s="101">
        <f>ROUND(L287*K287,2)</f>
        <v>0</v>
      </c>
      <c r="BL287" s="20" t="s">
        <v>226</v>
      </c>
      <c r="BM287" s="20" t="s">
        <v>398</v>
      </c>
    </row>
    <row r="288" spans="2:65" s="1" customFormat="1" ht="20.25" customHeight="1">
      <c r="B288" s="124"/>
      <c r="C288" s="182" t="s">
        <v>399</v>
      </c>
      <c r="D288" s="182" t="s">
        <v>150</v>
      </c>
      <c r="E288" s="183" t="s">
        <v>400</v>
      </c>
      <c r="F288" s="270" t="s">
        <v>401</v>
      </c>
      <c r="G288" s="270"/>
      <c r="H288" s="270"/>
      <c r="I288" s="270"/>
      <c r="J288" s="184" t="s">
        <v>221</v>
      </c>
      <c r="K288" s="185">
        <v>1</v>
      </c>
      <c r="L288" s="255">
        <v>0</v>
      </c>
      <c r="M288" s="255"/>
      <c r="N288" s="261">
        <f>ROUND(L288*K288,2)</f>
        <v>0</v>
      </c>
      <c r="O288" s="261"/>
      <c r="P288" s="261"/>
      <c r="Q288" s="261"/>
      <c r="R288" s="127"/>
      <c r="T288" s="153" t="s">
        <v>5</v>
      </c>
      <c r="U288" s="45" t="s">
        <v>41</v>
      </c>
      <c r="V288" s="37"/>
      <c r="W288" s="154">
        <f>V288*K288</f>
        <v>0</v>
      </c>
      <c r="X288" s="154">
        <v>0.00056</v>
      </c>
      <c r="Y288" s="154">
        <f>X288*K288</f>
        <v>0.00056</v>
      </c>
      <c r="Z288" s="154">
        <v>0</v>
      </c>
      <c r="AA288" s="155">
        <f>Z288*K288</f>
        <v>0</v>
      </c>
      <c r="AR288" s="20" t="s">
        <v>226</v>
      </c>
      <c r="AT288" s="20" t="s">
        <v>150</v>
      </c>
      <c r="AU288" s="20" t="s">
        <v>97</v>
      </c>
      <c r="AY288" s="20" t="s">
        <v>149</v>
      </c>
      <c r="BE288" s="101">
        <f>IF(U288="základní",N288,0)</f>
        <v>0</v>
      </c>
      <c r="BF288" s="101">
        <f>IF(U288="snížená",N288,0)</f>
        <v>0</v>
      </c>
      <c r="BG288" s="101">
        <f>IF(U288="zákl. přenesená",N288,0)</f>
        <v>0</v>
      </c>
      <c r="BH288" s="101">
        <f>IF(U288="sníž. přenesená",N288,0)</f>
        <v>0</v>
      </c>
      <c r="BI288" s="101">
        <f>IF(U288="nulová",N288,0)</f>
        <v>0</v>
      </c>
      <c r="BJ288" s="20" t="s">
        <v>81</v>
      </c>
      <c r="BK288" s="101">
        <f>ROUND(L288*K288,2)</f>
        <v>0</v>
      </c>
      <c r="BL288" s="20" t="s">
        <v>226</v>
      </c>
      <c r="BM288" s="20" t="s">
        <v>402</v>
      </c>
    </row>
    <row r="289" spans="2:65" s="1" customFormat="1" ht="39.75" customHeight="1">
      <c r="B289" s="124"/>
      <c r="C289" s="197" t="s">
        <v>403</v>
      </c>
      <c r="D289" s="197" t="s">
        <v>282</v>
      </c>
      <c r="E289" s="198" t="s">
        <v>404</v>
      </c>
      <c r="F289" s="281" t="s">
        <v>405</v>
      </c>
      <c r="G289" s="281"/>
      <c r="H289" s="281"/>
      <c r="I289" s="281"/>
      <c r="J289" s="199" t="s">
        <v>221</v>
      </c>
      <c r="K289" s="200">
        <v>1</v>
      </c>
      <c r="L289" s="278">
        <v>0</v>
      </c>
      <c r="M289" s="278"/>
      <c r="N289" s="279">
        <f>ROUND(L289*K289,2)</f>
        <v>0</v>
      </c>
      <c r="O289" s="261"/>
      <c r="P289" s="261"/>
      <c r="Q289" s="261"/>
      <c r="R289" s="127"/>
      <c r="T289" s="153" t="s">
        <v>5</v>
      </c>
      <c r="U289" s="45" t="s">
        <v>41</v>
      </c>
      <c r="V289" s="37"/>
      <c r="W289" s="154">
        <f>V289*K289</f>
        <v>0</v>
      </c>
      <c r="X289" s="154">
        <v>0.001</v>
      </c>
      <c r="Y289" s="154">
        <f>X289*K289</f>
        <v>0.001</v>
      </c>
      <c r="Z289" s="154">
        <v>0</v>
      </c>
      <c r="AA289" s="155">
        <f>Z289*K289</f>
        <v>0</v>
      </c>
      <c r="AR289" s="20" t="s">
        <v>313</v>
      </c>
      <c r="AT289" s="20" t="s">
        <v>282</v>
      </c>
      <c r="AU289" s="20" t="s">
        <v>97</v>
      </c>
      <c r="AY289" s="20" t="s">
        <v>149</v>
      </c>
      <c r="BE289" s="101">
        <f>IF(U289="základní",N289,0)</f>
        <v>0</v>
      </c>
      <c r="BF289" s="101">
        <f>IF(U289="snížená",N289,0)</f>
        <v>0</v>
      </c>
      <c r="BG289" s="101">
        <f>IF(U289="zákl. přenesená",N289,0)</f>
        <v>0</v>
      </c>
      <c r="BH289" s="101">
        <f>IF(U289="sníž. přenesená",N289,0)</f>
        <v>0</v>
      </c>
      <c r="BI289" s="101">
        <f>IF(U289="nulová",N289,0)</f>
        <v>0</v>
      </c>
      <c r="BJ289" s="20" t="s">
        <v>81</v>
      </c>
      <c r="BK289" s="101">
        <f>ROUND(L289*K289,2)</f>
        <v>0</v>
      </c>
      <c r="BL289" s="20" t="s">
        <v>226</v>
      </c>
      <c r="BM289" s="20" t="s">
        <v>406</v>
      </c>
    </row>
    <row r="290" spans="2:65" s="1" customFormat="1" ht="28.5" customHeight="1">
      <c r="B290" s="124"/>
      <c r="C290" s="182" t="s">
        <v>407</v>
      </c>
      <c r="D290" s="182" t="s">
        <v>150</v>
      </c>
      <c r="E290" s="183" t="s">
        <v>408</v>
      </c>
      <c r="F290" s="270" t="s">
        <v>409</v>
      </c>
      <c r="G290" s="270"/>
      <c r="H290" s="270"/>
      <c r="I290" s="270"/>
      <c r="J290" s="184" t="s">
        <v>173</v>
      </c>
      <c r="K290" s="185">
        <v>0.012</v>
      </c>
      <c r="L290" s="255">
        <v>0</v>
      </c>
      <c r="M290" s="255"/>
      <c r="N290" s="261">
        <f>ROUND(L290*K290,2)</f>
        <v>0</v>
      </c>
      <c r="O290" s="261"/>
      <c r="P290" s="261"/>
      <c r="Q290" s="261"/>
      <c r="R290" s="127"/>
      <c r="T290" s="153" t="s">
        <v>5</v>
      </c>
      <c r="U290" s="45" t="s">
        <v>41</v>
      </c>
      <c r="V290" s="37"/>
      <c r="W290" s="154">
        <f>V290*K290</f>
        <v>0</v>
      </c>
      <c r="X290" s="154">
        <v>0</v>
      </c>
      <c r="Y290" s="154">
        <f>X290*K290</f>
        <v>0</v>
      </c>
      <c r="Z290" s="154">
        <v>0</v>
      </c>
      <c r="AA290" s="155">
        <f>Z290*K290</f>
        <v>0</v>
      </c>
      <c r="AR290" s="20" t="s">
        <v>226</v>
      </c>
      <c r="AT290" s="20" t="s">
        <v>150</v>
      </c>
      <c r="AU290" s="20" t="s">
        <v>97</v>
      </c>
      <c r="AY290" s="20" t="s">
        <v>149</v>
      </c>
      <c r="BE290" s="101">
        <f>IF(U290="základní",N290,0)</f>
        <v>0</v>
      </c>
      <c r="BF290" s="101">
        <f>IF(U290="snížená",N290,0)</f>
        <v>0</v>
      </c>
      <c r="BG290" s="101">
        <f>IF(U290="zákl. přenesená",N290,0)</f>
        <v>0</v>
      </c>
      <c r="BH290" s="101">
        <f>IF(U290="sníž. přenesená",N290,0)</f>
        <v>0</v>
      </c>
      <c r="BI290" s="101">
        <f>IF(U290="nulová",N290,0)</f>
        <v>0</v>
      </c>
      <c r="BJ290" s="20" t="s">
        <v>81</v>
      </c>
      <c r="BK290" s="101">
        <f>ROUND(L290*K290,2)</f>
        <v>0</v>
      </c>
      <c r="BL290" s="20" t="s">
        <v>226</v>
      </c>
      <c r="BM290" s="20" t="s">
        <v>410</v>
      </c>
    </row>
    <row r="291" spans="2:63" s="9" customFormat="1" ht="29.25" customHeight="1">
      <c r="B291" s="142"/>
      <c r="C291" s="195"/>
      <c r="D291" s="196" t="s">
        <v>115</v>
      </c>
      <c r="E291" s="196"/>
      <c r="F291" s="196"/>
      <c r="G291" s="196"/>
      <c r="H291" s="196"/>
      <c r="I291" s="196"/>
      <c r="J291" s="196"/>
      <c r="K291" s="196"/>
      <c r="L291" s="152"/>
      <c r="M291" s="152"/>
      <c r="N291" s="259">
        <f>BK291</f>
        <v>0</v>
      </c>
      <c r="O291" s="260"/>
      <c r="P291" s="260"/>
      <c r="Q291" s="260"/>
      <c r="R291" s="145"/>
      <c r="T291" s="146"/>
      <c r="U291" s="143"/>
      <c r="V291" s="143"/>
      <c r="W291" s="147">
        <f>W292</f>
        <v>0</v>
      </c>
      <c r="X291" s="143"/>
      <c r="Y291" s="147">
        <f>Y292</f>
        <v>0.22262</v>
      </c>
      <c r="Z291" s="143"/>
      <c r="AA291" s="148">
        <f>AA292</f>
        <v>0</v>
      </c>
      <c r="AR291" s="149" t="s">
        <v>97</v>
      </c>
      <c r="AT291" s="150" t="s">
        <v>75</v>
      </c>
      <c r="AU291" s="150" t="s">
        <v>81</v>
      </c>
      <c r="AY291" s="149" t="s">
        <v>149</v>
      </c>
      <c r="BK291" s="151">
        <f>BK292</f>
        <v>0</v>
      </c>
    </row>
    <row r="292" spans="2:65" s="1" customFormat="1" ht="28.5" customHeight="1">
      <c r="B292" s="124"/>
      <c r="C292" s="182" t="s">
        <v>411</v>
      </c>
      <c r="D292" s="182" t="s">
        <v>150</v>
      </c>
      <c r="E292" s="183" t="s">
        <v>412</v>
      </c>
      <c r="F292" s="270" t="s">
        <v>413</v>
      </c>
      <c r="G292" s="270"/>
      <c r="H292" s="270"/>
      <c r="I292" s="270"/>
      <c r="J292" s="184" t="s">
        <v>414</v>
      </c>
      <c r="K292" s="185">
        <v>1</v>
      </c>
      <c r="L292" s="255">
        <v>0</v>
      </c>
      <c r="M292" s="255"/>
      <c r="N292" s="261">
        <f>ROUND(L292*K292,2)</f>
        <v>0</v>
      </c>
      <c r="O292" s="261"/>
      <c r="P292" s="261"/>
      <c r="Q292" s="261"/>
      <c r="R292" s="127"/>
      <c r="T292" s="153" t="s">
        <v>5</v>
      </c>
      <c r="U292" s="45" t="s">
        <v>41</v>
      </c>
      <c r="V292" s="37"/>
      <c r="W292" s="154">
        <f>V292*K292</f>
        <v>0</v>
      </c>
      <c r="X292" s="154">
        <v>0.22262</v>
      </c>
      <c r="Y292" s="154">
        <f>X292*K292</f>
        <v>0.22262</v>
      </c>
      <c r="Z292" s="154">
        <v>0</v>
      </c>
      <c r="AA292" s="155">
        <f>Z292*K292</f>
        <v>0</v>
      </c>
      <c r="AR292" s="20" t="s">
        <v>226</v>
      </c>
      <c r="AT292" s="20" t="s">
        <v>150</v>
      </c>
      <c r="AU292" s="20" t="s">
        <v>97</v>
      </c>
      <c r="AY292" s="20" t="s">
        <v>149</v>
      </c>
      <c r="BE292" s="101">
        <f>IF(U292="základní",N292,0)</f>
        <v>0</v>
      </c>
      <c r="BF292" s="101">
        <f>IF(U292="snížená",N292,0)</f>
        <v>0</v>
      </c>
      <c r="BG292" s="101">
        <f>IF(U292="zákl. přenesená",N292,0)</f>
        <v>0</v>
      </c>
      <c r="BH292" s="101">
        <f>IF(U292="sníž. přenesená",N292,0)</f>
        <v>0</v>
      </c>
      <c r="BI292" s="101">
        <f>IF(U292="nulová",N292,0)</f>
        <v>0</v>
      </c>
      <c r="BJ292" s="20" t="s">
        <v>81</v>
      </c>
      <c r="BK292" s="101">
        <f>ROUND(L292*K292,2)</f>
        <v>0</v>
      </c>
      <c r="BL292" s="20" t="s">
        <v>226</v>
      </c>
      <c r="BM292" s="20" t="s">
        <v>415</v>
      </c>
    </row>
    <row r="293" spans="2:63" s="9" customFormat="1" ht="29.25" customHeight="1">
      <c r="B293" s="142"/>
      <c r="C293" s="195"/>
      <c r="D293" s="196" t="s">
        <v>116</v>
      </c>
      <c r="E293" s="196"/>
      <c r="F293" s="196"/>
      <c r="G293" s="196"/>
      <c r="H293" s="196"/>
      <c r="I293" s="196"/>
      <c r="J293" s="196"/>
      <c r="K293" s="196"/>
      <c r="L293" s="152"/>
      <c r="M293" s="152"/>
      <c r="N293" s="259">
        <f>BK293</f>
        <v>0</v>
      </c>
      <c r="O293" s="260"/>
      <c r="P293" s="260"/>
      <c r="Q293" s="260"/>
      <c r="R293" s="145"/>
      <c r="T293" s="146"/>
      <c r="U293" s="143"/>
      <c r="V293" s="143"/>
      <c r="W293" s="147">
        <f>W294</f>
        <v>0</v>
      </c>
      <c r="X293" s="143"/>
      <c r="Y293" s="147">
        <f>Y294</f>
        <v>0</v>
      </c>
      <c r="Z293" s="143"/>
      <c r="AA293" s="148">
        <f>AA294</f>
        <v>0</v>
      </c>
      <c r="AR293" s="149" t="s">
        <v>97</v>
      </c>
      <c r="AT293" s="150" t="s">
        <v>75</v>
      </c>
      <c r="AU293" s="150" t="s">
        <v>81</v>
      </c>
      <c r="AY293" s="149" t="s">
        <v>149</v>
      </c>
      <c r="BK293" s="151">
        <f>BK294</f>
        <v>0</v>
      </c>
    </row>
    <row r="294" spans="2:65" s="1" customFormat="1" ht="28.5" customHeight="1">
      <c r="B294" s="124"/>
      <c r="C294" s="182" t="s">
        <v>416</v>
      </c>
      <c r="D294" s="182" t="s">
        <v>150</v>
      </c>
      <c r="E294" s="183" t="s">
        <v>417</v>
      </c>
      <c r="F294" s="270" t="s">
        <v>418</v>
      </c>
      <c r="G294" s="270"/>
      <c r="H294" s="270"/>
      <c r="I294" s="270"/>
      <c r="J294" s="184" t="s">
        <v>184</v>
      </c>
      <c r="K294" s="185">
        <v>1</v>
      </c>
      <c r="L294" s="255">
        <v>0</v>
      </c>
      <c r="M294" s="255"/>
      <c r="N294" s="261">
        <f>ROUND(L294*K294,2)</f>
        <v>0</v>
      </c>
      <c r="O294" s="261"/>
      <c r="P294" s="261"/>
      <c r="Q294" s="261"/>
      <c r="R294" s="127"/>
      <c r="T294" s="153" t="s">
        <v>5</v>
      </c>
      <c r="U294" s="45" t="s">
        <v>41</v>
      </c>
      <c r="V294" s="37"/>
      <c r="W294" s="154">
        <f>V294*K294</f>
        <v>0</v>
      </c>
      <c r="X294" s="154">
        <v>0</v>
      </c>
      <c r="Y294" s="154">
        <f>X294*K294</f>
        <v>0</v>
      </c>
      <c r="Z294" s="154">
        <v>0</v>
      </c>
      <c r="AA294" s="155">
        <f>Z294*K294</f>
        <v>0</v>
      </c>
      <c r="AR294" s="20" t="s">
        <v>226</v>
      </c>
      <c r="AT294" s="20" t="s">
        <v>150</v>
      </c>
      <c r="AU294" s="20" t="s">
        <v>97</v>
      </c>
      <c r="AY294" s="20" t="s">
        <v>149</v>
      </c>
      <c r="BE294" s="101">
        <f>IF(U294="základní",N294,0)</f>
        <v>0</v>
      </c>
      <c r="BF294" s="101">
        <f>IF(U294="snížená",N294,0)</f>
        <v>0</v>
      </c>
      <c r="BG294" s="101">
        <f>IF(U294="zákl. přenesená",N294,0)</f>
        <v>0</v>
      </c>
      <c r="BH294" s="101">
        <f>IF(U294="sníž. přenesená",N294,0)</f>
        <v>0</v>
      </c>
      <c r="BI294" s="101">
        <f>IF(U294="nulová",N294,0)</f>
        <v>0</v>
      </c>
      <c r="BJ294" s="20" t="s">
        <v>81</v>
      </c>
      <c r="BK294" s="101">
        <f>ROUND(L294*K294,2)</f>
        <v>0</v>
      </c>
      <c r="BL294" s="20" t="s">
        <v>226</v>
      </c>
      <c r="BM294" s="20" t="s">
        <v>419</v>
      </c>
    </row>
    <row r="295" spans="2:63" s="9" customFormat="1" ht="29.25" customHeight="1">
      <c r="B295" s="142"/>
      <c r="C295" s="195"/>
      <c r="D295" s="196" t="s">
        <v>117</v>
      </c>
      <c r="E295" s="196"/>
      <c r="F295" s="196"/>
      <c r="G295" s="196"/>
      <c r="H295" s="196"/>
      <c r="I295" s="196"/>
      <c r="J295" s="196"/>
      <c r="K295" s="196"/>
      <c r="L295" s="152"/>
      <c r="M295" s="152"/>
      <c r="N295" s="259">
        <f>BK295</f>
        <v>0</v>
      </c>
      <c r="O295" s="260"/>
      <c r="P295" s="260"/>
      <c r="Q295" s="260"/>
      <c r="R295" s="145"/>
      <c r="T295" s="146"/>
      <c r="U295" s="143"/>
      <c r="V295" s="143"/>
      <c r="W295" s="147">
        <f>SUM(W296:W299)</f>
        <v>0</v>
      </c>
      <c r="X295" s="143"/>
      <c r="Y295" s="147">
        <f>SUM(Y296:Y299)</f>
        <v>0.12010799999999999</v>
      </c>
      <c r="Z295" s="143"/>
      <c r="AA295" s="148">
        <f>SUM(AA296:AA299)</f>
        <v>0</v>
      </c>
      <c r="AR295" s="149" t="s">
        <v>97</v>
      </c>
      <c r="AT295" s="150" t="s">
        <v>75</v>
      </c>
      <c r="AU295" s="150" t="s">
        <v>81</v>
      </c>
      <c r="AY295" s="149" t="s">
        <v>149</v>
      </c>
      <c r="BK295" s="151">
        <f>SUM(BK296:BK299)</f>
        <v>0</v>
      </c>
    </row>
    <row r="296" spans="2:65" s="1" customFormat="1" ht="39.75" customHeight="1">
      <c r="B296" s="124"/>
      <c r="C296" s="182" t="s">
        <v>420</v>
      </c>
      <c r="D296" s="182" t="s">
        <v>150</v>
      </c>
      <c r="E296" s="183" t="s">
        <v>421</v>
      </c>
      <c r="F296" s="270" t="s">
        <v>422</v>
      </c>
      <c r="G296" s="270"/>
      <c r="H296" s="270"/>
      <c r="I296" s="270"/>
      <c r="J296" s="184" t="s">
        <v>184</v>
      </c>
      <c r="K296" s="185">
        <v>1.8</v>
      </c>
      <c r="L296" s="255">
        <v>0</v>
      </c>
      <c r="M296" s="255"/>
      <c r="N296" s="261">
        <f>ROUND(L296*K296,2)</f>
        <v>0</v>
      </c>
      <c r="O296" s="261"/>
      <c r="P296" s="261"/>
      <c r="Q296" s="261"/>
      <c r="R296" s="127"/>
      <c r="T296" s="153" t="s">
        <v>5</v>
      </c>
      <c r="U296" s="45" t="s">
        <v>41</v>
      </c>
      <c r="V296" s="37"/>
      <c r="W296" s="154">
        <f>V296*K296</f>
        <v>0</v>
      </c>
      <c r="X296" s="154">
        <v>6E-05</v>
      </c>
      <c r="Y296" s="154">
        <f>X296*K296</f>
        <v>0.00010800000000000001</v>
      </c>
      <c r="Z296" s="154">
        <v>0</v>
      </c>
      <c r="AA296" s="155">
        <f>Z296*K296</f>
        <v>0</v>
      </c>
      <c r="AR296" s="20" t="s">
        <v>226</v>
      </c>
      <c r="AT296" s="20" t="s">
        <v>150</v>
      </c>
      <c r="AU296" s="20" t="s">
        <v>97</v>
      </c>
      <c r="AY296" s="20" t="s">
        <v>149</v>
      </c>
      <c r="BE296" s="101">
        <f>IF(U296="základní",N296,0)</f>
        <v>0</v>
      </c>
      <c r="BF296" s="101">
        <f>IF(U296="snížená",N296,0)</f>
        <v>0</v>
      </c>
      <c r="BG296" s="101">
        <f>IF(U296="zákl. přenesená",N296,0)</f>
        <v>0</v>
      </c>
      <c r="BH296" s="101">
        <f>IF(U296="sníž. přenesená",N296,0)</f>
        <v>0</v>
      </c>
      <c r="BI296" s="101">
        <f>IF(U296="nulová",N296,0)</f>
        <v>0</v>
      </c>
      <c r="BJ296" s="20" t="s">
        <v>81</v>
      </c>
      <c r="BK296" s="101">
        <f>ROUND(L296*K296,2)</f>
        <v>0</v>
      </c>
      <c r="BL296" s="20" t="s">
        <v>226</v>
      </c>
      <c r="BM296" s="20" t="s">
        <v>423</v>
      </c>
    </row>
    <row r="297" spans="2:51" s="11" customFormat="1" ht="20.25" customHeight="1">
      <c r="B297" s="162"/>
      <c r="C297" s="189"/>
      <c r="D297" s="189"/>
      <c r="E297" s="190" t="s">
        <v>5</v>
      </c>
      <c r="F297" s="275" t="s">
        <v>424</v>
      </c>
      <c r="G297" s="276"/>
      <c r="H297" s="276"/>
      <c r="I297" s="276"/>
      <c r="J297" s="189"/>
      <c r="K297" s="191">
        <v>1.8</v>
      </c>
      <c r="L297" s="163"/>
      <c r="M297" s="163"/>
      <c r="N297" s="163"/>
      <c r="O297" s="163"/>
      <c r="P297" s="163"/>
      <c r="Q297" s="163"/>
      <c r="R297" s="164"/>
      <c r="T297" s="165"/>
      <c r="U297" s="163"/>
      <c r="V297" s="163"/>
      <c r="W297" s="163"/>
      <c r="X297" s="163"/>
      <c r="Y297" s="163"/>
      <c r="Z297" s="163"/>
      <c r="AA297" s="166"/>
      <c r="AT297" s="167" t="s">
        <v>156</v>
      </c>
      <c r="AU297" s="167" t="s">
        <v>97</v>
      </c>
      <c r="AV297" s="11" t="s">
        <v>97</v>
      </c>
      <c r="AW297" s="11" t="s">
        <v>33</v>
      </c>
      <c r="AX297" s="11" t="s">
        <v>81</v>
      </c>
      <c r="AY297" s="167" t="s">
        <v>149</v>
      </c>
    </row>
    <row r="298" spans="2:65" s="1" customFormat="1" ht="28.5" customHeight="1">
      <c r="B298" s="124"/>
      <c r="C298" s="197" t="s">
        <v>425</v>
      </c>
      <c r="D298" s="197" t="s">
        <v>282</v>
      </c>
      <c r="E298" s="198" t="s">
        <v>426</v>
      </c>
      <c r="F298" s="280" t="s">
        <v>427</v>
      </c>
      <c r="G298" s="280"/>
      <c r="H298" s="280"/>
      <c r="I298" s="280"/>
      <c r="J298" s="199" t="s">
        <v>173</v>
      </c>
      <c r="K298" s="200">
        <v>0.12</v>
      </c>
      <c r="L298" s="278">
        <v>0</v>
      </c>
      <c r="M298" s="278"/>
      <c r="N298" s="279">
        <f>ROUND(L298*K298,2)</f>
        <v>0</v>
      </c>
      <c r="O298" s="261"/>
      <c r="P298" s="261"/>
      <c r="Q298" s="261"/>
      <c r="R298" s="127"/>
      <c r="T298" s="153" t="s">
        <v>5</v>
      </c>
      <c r="U298" s="45" t="s">
        <v>41</v>
      </c>
      <c r="V298" s="37"/>
      <c r="W298" s="154">
        <f>V298*K298</f>
        <v>0</v>
      </c>
      <c r="X298" s="154">
        <v>1</v>
      </c>
      <c r="Y298" s="154">
        <f>X298*K298</f>
        <v>0.12</v>
      </c>
      <c r="Z298" s="154">
        <v>0</v>
      </c>
      <c r="AA298" s="155">
        <f>Z298*K298</f>
        <v>0</v>
      </c>
      <c r="AR298" s="20" t="s">
        <v>313</v>
      </c>
      <c r="AT298" s="20" t="s">
        <v>282</v>
      </c>
      <c r="AU298" s="20" t="s">
        <v>97</v>
      </c>
      <c r="AY298" s="20" t="s">
        <v>149</v>
      </c>
      <c r="BE298" s="101">
        <f>IF(U298="základní",N298,0)</f>
        <v>0</v>
      </c>
      <c r="BF298" s="101">
        <f>IF(U298="snížená",N298,0)</f>
        <v>0</v>
      </c>
      <c r="BG298" s="101">
        <f>IF(U298="zákl. přenesená",N298,0)</f>
        <v>0</v>
      </c>
      <c r="BH298" s="101">
        <f>IF(U298="sníž. přenesená",N298,0)</f>
        <v>0</v>
      </c>
      <c r="BI298" s="101">
        <f>IF(U298="nulová",N298,0)</f>
        <v>0</v>
      </c>
      <c r="BJ298" s="20" t="s">
        <v>81</v>
      </c>
      <c r="BK298" s="101">
        <f>ROUND(L298*K298,2)</f>
        <v>0</v>
      </c>
      <c r="BL298" s="20" t="s">
        <v>226</v>
      </c>
      <c r="BM298" s="20" t="s">
        <v>428</v>
      </c>
    </row>
    <row r="299" spans="2:65" s="1" customFormat="1" ht="28.5" customHeight="1">
      <c r="B299" s="124"/>
      <c r="C299" s="182" t="s">
        <v>429</v>
      </c>
      <c r="D299" s="182" t="s">
        <v>150</v>
      </c>
      <c r="E299" s="183" t="s">
        <v>430</v>
      </c>
      <c r="F299" s="270" t="s">
        <v>431</v>
      </c>
      <c r="G299" s="270"/>
      <c r="H299" s="270"/>
      <c r="I299" s="270"/>
      <c r="J299" s="184" t="s">
        <v>388</v>
      </c>
      <c r="K299" s="202">
        <v>0</v>
      </c>
      <c r="L299" s="255">
        <v>0</v>
      </c>
      <c r="M299" s="255"/>
      <c r="N299" s="261">
        <f>ROUND(L299*K299,2)</f>
        <v>0</v>
      </c>
      <c r="O299" s="261"/>
      <c r="P299" s="261"/>
      <c r="Q299" s="261"/>
      <c r="R299" s="127"/>
      <c r="T299" s="153" t="s">
        <v>5</v>
      </c>
      <c r="U299" s="45" t="s">
        <v>41</v>
      </c>
      <c r="V299" s="37"/>
      <c r="W299" s="154">
        <f>V299*K299</f>
        <v>0</v>
      </c>
      <c r="X299" s="154">
        <v>0</v>
      </c>
      <c r="Y299" s="154">
        <f>X299*K299</f>
        <v>0</v>
      </c>
      <c r="Z299" s="154">
        <v>0</v>
      </c>
      <c r="AA299" s="155">
        <f>Z299*K299</f>
        <v>0</v>
      </c>
      <c r="AR299" s="20" t="s">
        <v>226</v>
      </c>
      <c r="AT299" s="20" t="s">
        <v>150</v>
      </c>
      <c r="AU299" s="20" t="s">
        <v>97</v>
      </c>
      <c r="AY299" s="20" t="s">
        <v>149</v>
      </c>
      <c r="BE299" s="101">
        <f>IF(U299="základní",N299,0)</f>
        <v>0</v>
      </c>
      <c r="BF299" s="101">
        <f>IF(U299="snížená",N299,0)</f>
        <v>0</v>
      </c>
      <c r="BG299" s="101">
        <f>IF(U299="zákl. přenesená",N299,0)</f>
        <v>0</v>
      </c>
      <c r="BH299" s="101">
        <f>IF(U299="sníž. přenesená",N299,0)</f>
        <v>0</v>
      </c>
      <c r="BI299" s="101">
        <f>IF(U299="nulová",N299,0)</f>
        <v>0</v>
      </c>
      <c r="BJ299" s="20" t="s">
        <v>81</v>
      </c>
      <c r="BK299" s="101">
        <f>ROUND(L299*K299,2)</f>
        <v>0</v>
      </c>
      <c r="BL299" s="20" t="s">
        <v>226</v>
      </c>
      <c r="BM299" s="20" t="s">
        <v>432</v>
      </c>
    </row>
    <row r="300" spans="2:63" s="9" customFormat="1" ht="29.25" customHeight="1">
      <c r="B300" s="142"/>
      <c r="C300" s="195"/>
      <c r="D300" s="196" t="s">
        <v>118</v>
      </c>
      <c r="E300" s="196"/>
      <c r="F300" s="196"/>
      <c r="G300" s="196"/>
      <c r="H300" s="196"/>
      <c r="I300" s="196"/>
      <c r="J300" s="196"/>
      <c r="K300" s="196"/>
      <c r="L300" s="152"/>
      <c r="M300" s="152"/>
      <c r="N300" s="259">
        <f>BK300</f>
        <v>0</v>
      </c>
      <c r="O300" s="260"/>
      <c r="P300" s="260"/>
      <c r="Q300" s="260"/>
      <c r="R300" s="145"/>
      <c r="T300" s="146"/>
      <c r="U300" s="143"/>
      <c r="V300" s="143"/>
      <c r="W300" s="147">
        <f>SUM(W301:W305)</f>
        <v>0</v>
      </c>
      <c r="X300" s="143"/>
      <c r="Y300" s="147">
        <f>SUM(Y301:Y305)</f>
        <v>0.07457839999999999</v>
      </c>
      <c r="Z300" s="143"/>
      <c r="AA300" s="148">
        <f>SUM(AA301:AA305)</f>
        <v>0</v>
      </c>
      <c r="AR300" s="149" t="s">
        <v>97</v>
      </c>
      <c r="AT300" s="150" t="s">
        <v>75</v>
      </c>
      <c r="AU300" s="150" t="s">
        <v>81</v>
      </c>
      <c r="AY300" s="149" t="s">
        <v>149</v>
      </c>
      <c r="BK300" s="151">
        <f>SUM(BK301:BK305)</f>
        <v>0</v>
      </c>
    </row>
    <row r="301" spans="2:65" s="1" customFormat="1" ht="28.5" customHeight="1">
      <c r="B301" s="124"/>
      <c r="C301" s="182" t="s">
        <v>433</v>
      </c>
      <c r="D301" s="182" t="s">
        <v>150</v>
      </c>
      <c r="E301" s="183" t="s">
        <v>434</v>
      </c>
      <c r="F301" s="270" t="s">
        <v>435</v>
      </c>
      <c r="G301" s="270"/>
      <c r="H301" s="270"/>
      <c r="I301" s="270"/>
      <c r="J301" s="184" t="s">
        <v>184</v>
      </c>
      <c r="K301" s="185">
        <v>40.4</v>
      </c>
      <c r="L301" s="255">
        <v>0</v>
      </c>
      <c r="M301" s="255"/>
      <c r="N301" s="261">
        <f>ROUND(L301*K301,2)</f>
        <v>0</v>
      </c>
      <c r="O301" s="261"/>
      <c r="P301" s="261"/>
      <c r="Q301" s="261"/>
      <c r="R301" s="127"/>
      <c r="T301" s="153" t="s">
        <v>5</v>
      </c>
      <c r="U301" s="45" t="s">
        <v>41</v>
      </c>
      <c r="V301" s="37"/>
      <c r="W301" s="154">
        <f>V301*K301</f>
        <v>0</v>
      </c>
      <c r="X301" s="154">
        <v>0.00079</v>
      </c>
      <c r="Y301" s="154">
        <f>X301*K301</f>
        <v>0.031916</v>
      </c>
      <c r="Z301" s="154">
        <v>0</v>
      </c>
      <c r="AA301" s="155">
        <f>Z301*K301</f>
        <v>0</v>
      </c>
      <c r="AR301" s="20" t="s">
        <v>226</v>
      </c>
      <c r="AT301" s="20" t="s">
        <v>150</v>
      </c>
      <c r="AU301" s="20" t="s">
        <v>97</v>
      </c>
      <c r="AY301" s="20" t="s">
        <v>149</v>
      </c>
      <c r="BE301" s="101">
        <f>IF(U301="základní",N301,0)</f>
        <v>0</v>
      </c>
      <c r="BF301" s="101">
        <f>IF(U301="snížená",N301,0)</f>
        <v>0</v>
      </c>
      <c r="BG301" s="101">
        <f>IF(U301="zákl. přenesená",N301,0)</f>
        <v>0</v>
      </c>
      <c r="BH301" s="101">
        <f>IF(U301="sníž. přenesená",N301,0)</f>
        <v>0</v>
      </c>
      <c r="BI301" s="101">
        <f>IF(U301="nulová",N301,0)</f>
        <v>0</v>
      </c>
      <c r="BJ301" s="20" t="s">
        <v>81</v>
      </c>
      <c r="BK301" s="101">
        <f>ROUND(L301*K301,2)</f>
        <v>0</v>
      </c>
      <c r="BL301" s="20" t="s">
        <v>226</v>
      </c>
      <c r="BM301" s="20" t="s">
        <v>436</v>
      </c>
    </row>
    <row r="302" spans="2:51" s="11" customFormat="1" ht="20.25" customHeight="1">
      <c r="B302" s="162"/>
      <c r="C302" s="189"/>
      <c r="D302" s="189"/>
      <c r="E302" s="190" t="s">
        <v>5</v>
      </c>
      <c r="F302" s="275" t="s">
        <v>437</v>
      </c>
      <c r="G302" s="276"/>
      <c r="H302" s="276"/>
      <c r="I302" s="276"/>
      <c r="J302" s="189"/>
      <c r="K302" s="191">
        <v>40.4</v>
      </c>
      <c r="L302" s="163"/>
      <c r="M302" s="163"/>
      <c r="N302" s="163"/>
      <c r="O302" s="163"/>
      <c r="P302" s="163"/>
      <c r="Q302" s="163"/>
      <c r="R302" s="164"/>
      <c r="T302" s="165"/>
      <c r="U302" s="163"/>
      <c r="V302" s="163"/>
      <c r="W302" s="163"/>
      <c r="X302" s="163"/>
      <c r="Y302" s="163"/>
      <c r="Z302" s="163"/>
      <c r="AA302" s="166"/>
      <c r="AT302" s="167" t="s">
        <v>156</v>
      </c>
      <c r="AU302" s="167" t="s">
        <v>97</v>
      </c>
      <c r="AV302" s="11" t="s">
        <v>97</v>
      </c>
      <c r="AW302" s="11" t="s">
        <v>33</v>
      </c>
      <c r="AX302" s="11" t="s">
        <v>81</v>
      </c>
      <c r="AY302" s="167" t="s">
        <v>149</v>
      </c>
    </row>
    <row r="303" spans="2:65" s="1" customFormat="1" ht="69.75" customHeight="1">
      <c r="B303" s="124"/>
      <c r="C303" s="197" t="s">
        <v>438</v>
      </c>
      <c r="D303" s="197" t="s">
        <v>282</v>
      </c>
      <c r="E303" s="198" t="s">
        <v>439</v>
      </c>
      <c r="F303" s="277" t="s">
        <v>515</v>
      </c>
      <c r="G303" s="277"/>
      <c r="H303" s="277"/>
      <c r="I303" s="277"/>
      <c r="J303" s="199" t="s">
        <v>202</v>
      </c>
      <c r="K303" s="200">
        <v>2.222</v>
      </c>
      <c r="L303" s="278">
        <v>0</v>
      </c>
      <c r="M303" s="278"/>
      <c r="N303" s="279">
        <f>ROUND(L303*K303,2)</f>
        <v>0</v>
      </c>
      <c r="O303" s="261"/>
      <c r="P303" s="261"/>
      <c r="Q303" s="261"/>
      <c r="R303" s="127"/>
      <c r="T303" s="153" t="s">
        <v>5</v>
      </c>
      <c r="U303" s="45" t="s">
        <v>41</v>
      </c>
      <c r="V303" s="37"/>
      <c r="W303" s="154">
        <f>V303*K303</f>
        <v>0</v>
      </c>
      <c r="X303" s="154">
        <v>0.0192</v>
      </c>
      <c r="Y303" s="154">
        <f>X303*K303</f>
        <v>0.042662399999999996</v>
      </c>
      <c r="Z303" s="154">
        <v>0</v>
      </c>
      <c r="AA303" s="155">
        <f>Z303*K303</f>
        <v>0</v>
      </c>
      <c r="AR303" s="20" t="s">
        <v>313</v>
      </c>
      <c r="AT303" s="20" t="s">
        <v>282</v>
      </c>
      <c r="AU303" s="20" t="s">
        <v>97</v>
      </c>
      <c r="AY303" s="20" t="s">
        <v>149</v>
      </c>
      <c r="BE303" s="101">
        <f>IF(U303="základní",N303,0)</f>
        <v>0</v>
      </c>
      <c r="BF303" s="101">
        <f>IF(U303="snížená",N303,0)</f>
        <v>0</v>
      </c>
      <c r="BG303" s="101">
        <f>IF(U303="zákl. přenesená",N303,0)</f>
        <v>0</v>
      </c>
      <c r="BH303" s="101">
        <f>IF(U303="sníž. přenesená",N303,0)</f>
        <v>0</v>
      </c>
      <c r="BI303" s="101">
        <f>IF(U303="nulová",N303,0)</f>
        <v>0</v>
      </c>
      <c r="BJ303" s="20" t="s">
        <v>81</v>
      </c>
      <c r="BK303" s="101">
        <f>ROUND(L303*K303,2)</f>
        <v>0</v>
      </c>
      <c r="BL303" s="20" t="s">
        <v>226</v>
      </c>
      <c r="BM303" s="20" t="s">
        <v>440</v>
      </c>
    </row>
    <row r="304" spans="2:51" s="11" customFormat="1" ht="20.25" customHeight="1">
      <c r="B304" s="162"/>
      <c r="C304" s="189"/>
      <c r="D304" s="189"/>
      <c r="E304" s="190" t="s">
        <v>5</v>
      </c>
      <c r="F304" s="275" t="s">
        <v>441</v>
      </c>
      <c r="G304" s="276"/>
      <c r="H304" s="276"/>
      <c r="I304" s="276"/>
      <c r="J304" s="189"/>
      <c r="K304" s="191">
        <v>2.02</v>
      </c>
      <c r="L304" s="163"/>
      <c r="M304" s="163"/>
      <c r="N304" s="163"/>
      <c r="O304" s="163"/>
      <c r="P304" s="163"/>
      <c r="Q304" s="163"/>
      <c r="R304" s="164"/>
      <c r="T304" s="165"/>
      <c r="U304" s="163"/>
      <c r="V304" s="163"/>
      <c r="W304" s="163"/>
      <c r="X304" s="163"/>
      <c r="Y304" s="163"/>
      <c r="Z304" s="163"/>
      <c r="AA304" s="166"/>
      <c r="AT304" s="167" t="s">
        <v>156</v>
      </c>
      <c r="AU304" s="167" t="s">
        <v>97</v>
      </c>
      <c r="AV304" s="11" t="s">
        <v>97</v>
      </c>
      <c r="AW304" s="11" t="s">
        <v>33</v>
      </c>
      <c r="AX304" s="11" t="s">
        <v>81</v>
      </c>
      <c r="AY304" s="167" t="s">
        <v>149</v>
      </c>
    </row>
    <row r="305" spans="2:65" s="1" customFormat="1" ht="28.5" customHeight="1">
      <c r="B305" s="124"/>
      <c r="C305" s="182" t="s">
        <v>442</v>
      </c>
      <c r="D305" s="182" t="s">
        <v>150</v>
      </c>
      <c r="E305" s="183" t="s">
        <v>443</v>
      </c>
      <c r="F305" s="270" t="s">
        <v>444</v>
      </c>
      <c r="G305" s="270"/>
      <c r="H305" s="270"/>
      <c r="I305" s="270"/>
      <c r="J305" s="184" t="s">
        <v>388</v>
      </c>
      <c r="K305" s="202">
        <v>0</v>
      </c>
      <c r="L305" s="255">
        <v>0</v>
      </c>
      <c r="M305" s="255"/>
      <c r="N305" s="261">
        <f>ROUND(L305*K305,2)</f>
        <v>0</v>
      </c>
      <c r="O305" s="261"/>
      <c r="P305" s="261"/>
      <c r="Q305" s="261"/>
      <c r="R305" s="127"/>
      <c r="T305" s="153" t="s">
        <v>5</v>
      </c>
      <c r="U305" s="45" t="s">
        <v>41</v>
      </c>
      <c r="V305" s="37"/>
      <c r="W305" s="154">
        <f>V305*K305</f>
        <v>0</v>
      </c>
      <c r="X305" s="154">
        <v>0</v>
      </c>
      <c r="Y305" s="154">
        <f>X305*K305</f>
        <v>0</v>
      </c>
      <c r="Z305" s="154">
        <v>0</v>
      </c>
      <c r="AA305" s="155">
        <f>Z305*K305</f>
        <v>0</v>
      </c>
      <c r="AR305" s="20" t="s">
        <v>226</v>
      </c>
      <c r="AT305" s="20" t="s">
        <v>150</v>
      </c>
      <c r="AU305" s="20" t="s">
        <v>97</v>
      </c>
      <c r="AY305" s="20" t="s">
        <v>149</v>
      </c>
      <c r="BE305" s="101">
        <f>IF(U305="základní",N305,0)</f>
        <v>0</v>
      </c>
      <c r="BF305" s="101">
        <f>IF(U305="snížená",N305,0)</f>
        <v>0</v>
      </c>
      <c r="BG305" s="101">
        <f>IF(U305="zákl. přenesená",N305,0)</f>
        <v>0</v>
      </c>
      <c r="BH305" s="101">
        <f>IF(U305="sníž. přenesená",N305,0)</f>
        <v>0</v>
      </c>
      <c r="BI305" s="101">
        <f>IF(U305="nulová",N305,0)</f>
        <v>0</v>
      </c>
      <c r="BJ305" s="20" t="s">
        <v>81</v>
      </c>
      <c r="BK305" s="101">
        <f>ROUND(L305*K305,2)</f>
        <v>0</v>
      </c>
      <c r="BL305" s="20" t="s">
        <v>226</v>
      </c>
      <c r="BM305" s="20" t="s">
        <v>445</v>
      </c>
    </row>
    <row r="306" spans="2:63" s="9" customFormat="1" ht="29.25" customHeight="1">
      <c r="B306" s="142"/>
      <c r="C306" s="195"/>
      <c r="D306" s="196" t="s">
        <v>119</v>
      </c>
      <c r="E306" s="196"/>
      <c r="F306" s="196"/>
      <c r="G306" s="196"/>
      <c r="H306" s="196"/>
      <c r="I306" s="196"/>
      <c r="J306" s="196"/>
      <c r="K306" s="196"/>
      <c r="L306" s="152"/>
      <c r="M306" s="152"/>
      <c r="N306" s="259">
        <f>BK306</f>
        <v>0</v>
      </c>
      <c r="O306" s="260"/>
      <c r="P306" s="260"/>
      <c r="Q306" s="260"/>
      <c r="R306" s="145"/>
      <c r="T306" s="146"/>
      <c r="U306" s="143"/>
      <c r="V306" s="143"/>
      <c r="W306" s="147">
        <f>SUM(W307:W339)</f>
        <v>0</v>
      </c>
      <c r="X306" s="143"/>
      <c r="Y306" s="147">
        <f>SUM(Y307:Y339)</f>
        <v>0.1417716</v>
      </c>
      <c r="Z306" s="143"/>
      <c r="AA306" s="148">
        <f>SUM(AA307:AA339)</f>
        <v>0</v>
      </c>
      <c r="AR306" s="149" t="s">
        <v>97</v>
      </c>
      <c r="AT306" s="150" t="s">
        <v>75</v>
      </c>
      <c r="AU306" s="150" t="s">
        <v>81</v>
      </c>
      <c r="AY306" s="149" t="s">
        <v>149</v>
      </c>
      <c r="BK306" s="151">
        <f>SUM(BK307:BK339)</f>
        <v>0</v>
      </c>
    </row>
    <row r="307" spans="2:65" s="1" customFormat="1" ht="28.5" customHeight="1">
      <c r="B307" s="124"/>
      <c r="C307" s="182" t="s">
        <v>446</v>
      </c>
      <c r="D307" s="182" t="s">
        <v>150</v>
      </c>
      <c r="E307" s="183" t="s">
        <v>447</v>
      </c>
      <c r="F307" s="270" t="s">
        <v>448</v>
      </c>
      <c r="G307" s="270"/>
      <c r="H307" s="270"/>
      <c r="I307" s="270"/>
      <c r="J307" s="184" t="s">
        <v>202</v>
      </c>
      <c r="K307" s="185">
        <v>44.134</v>
      </c>
      <c r="L307" s="255">
        <v>0</v>
      </c>
      <c r="M307" s="255"/>
      <c r="N307" s="261">
        <f>ROUND(L307*K307,2)</f>
        <v>0</v>
      </c>
      <c r="O307" s="261"/>
      <c r="P307" s="261"/>
      <c r="Q307" s="261"/>
      <c r="R307" s="127"/>
      <c r="T307" s="153" t="s">
        <v>5</v>
      </c>
      <c r="U307" s="45" t="s">
        <v>41</v>
      </c>
      <c r="V307" s="37"/>
      <c r="W307" s="154">
        <f>V307*K307</f>
        <v>0</v>
      </c>
      <c r="X307" s="154">
        <v>0.00011</v>
      </c>
      <c r="Y307" s="154">
        <f>X307*K307</f>
        <v>0.004854740000000001</v>
      </c>
      <c r="Z307" s="154">
        <v>0</v>
      </c>
      <c r="AA307" s="155">
        <f>Z307*K307</f>
        <v>0</v>
      </c>
      <c r="AR307" s="20" t="s">
        <v>226</v>
      </c>
      <c r="AT307" s="20" t="s">
        <v>150</v>
      </c>
      <c r="AU307" s="20" t="s">
        <v>97</v>
      </c>
      <c r="AY307" s="20" t="s">
        <v>149</v>
      </c>
      <c r="BE307" s="101">
        <f>IF(U307="základní",N307,0)</f>
        <v>0</v>
      </c>
      <c r="BF307" s="101">
        <f>IF(U307="snížená",N307,0)</f>
        <v>0</v>
      </c>
      <c r="BG307" s="101">
        <f>IF(U307="zákl. přenesená",N307,0)</f>
        <v>0</v>
      </c>
      <c r="BH307" s="101">
        <f>IF(U307="sníž. přenesená",N307,0)</f>
        <v>0</v>
      </c>
      <c r="BI307" s="101">
        <f>IF(U307="nulová",N307,0)</f>
        <v>0</v>
      </c>
      <c r="BJ307" s="20" t="s">
        <v>81</v>
      </c>
      <c r="BK307" s="101">
        <f>ROUND(L307*K307,2)</f>
        <v>0</v>
      </c>
      <c r="BL307" s="20" t="s">
        <v>226</v>
      </c>
      <c r="BM307" s="20" t="s">
        <v>449</v>
      </c>
    </row>
    <row r="308" spans="2:51" s="10" customFormat="1" ht="20.25" customHeight="1">
      <c r="B308" s="156"/>
      <c r="C308" s="186"/>
      <c r="D308" s="186"/>
      <c r="E308" s="187" t="s">
        <v>5</v>
      </c>
      <c r="F308" s="264" t="s">
        <v>450</v>
      </c>
      <c r="G308" s="265"/>
      <c r="H308" s="265"/>
      <c r="I308" s="265"/>
      <c r="J308" s="186"/>
      <c r="K308" s="188" t="s">
        <v>5</v>
      </c>
      <c r="L308" s="157"/>
      <c r="M308" s="157"/>
      <c r="N308" s="157"/>
      <c r="O308" s="157"/>
      <c r="P308" s="157"/>
      <c r="Q308" s="157"/>
      <c r="R308" s="158"/>
      <c r="T308" s="159"/>
      <c r="U308" s="157"/>
      <c r="V308" s="157"/>
      <c r="W308" s="157"/>
      <c r="X308" s="157"/>
      <c r="Y308" s="157"/>
      <c r="Z308" s="157"/>
      <c r="AA308" s="160"/>
      <c r="AT308" s="161" t="s">
        <v>156</v>
      </c>
      <c r="AU308" s="161" t="s">
        <v>97</v>
      </c>
      <c r="AV308" s="10" t="s">
        <v>81</v>
      </c>
      <c r="AW308" s="10" t="s">
        <v>33</v>
      </c>
      <c r="AX308" s="10" t="s">
        <v>76</v>
      </c>
      <c r="AY308" s="161" t="s">
        <v>149</v>
      </c>
    </row>
    <row r="309" spans="2:51" s="11" customFormat="1" ht="20.25" customHeight="1">
      <c r="B309" s="162"/>
      <c r="C309" s="189"/>
      <c r="D309" s="189"/>
      <c r="E309" s="190" t="s">
        <v>5</v>
      </c>
      <c r="F309" s="262" t="s">
        <v>451</v>
      </c>
      <c r="G309" s="263"/>
      <c r="H309" s="263"/>
      <c r="I309" s="263"/>
      <c r="J309" s="189"/>
      <c r="K309" s="191">
        <v>13.17</v>
      </c>
      <c r="L309" s="163"/>
      <c r="M309" s="163"/>
      <c r="N309" s="163"/>
      <c r="O309" s="163"/>
      <c r="P309" s="163"/>
      <c r="Q309" s="163"/>
      <c r="R309" s="164"/>
      <c r="T309" s="165"/>
      <c r="U309" s="163"/>
      <c r="V309" s="163"/>
      <c r="W309" s="163"/>
      <c r="X309" s="163"/>
      <c r="Y309" s="163"/>
      <c r="Z309" s="163"/>
      <c r="AA309" s="166"/>
      <c r="AT309" s="167" t="s">
        <v>156</v>
      </c>
      <c r="AU309" s="167" t="s">
        <v>97</v>
      </c>
      <c r="AV309" s="11" t="s">
        <v>97</v>
      </c>
      <c r="AW309" s="11" t="s">
        <v>33</v>
      </c>
      <c r="AX309" s="11" t="s">
        <v>76</v>
      </c>
      <c r="AY309" s="167" t="s">
        <v>149</v>
      </c>
    </row>
    <row r="310" spans="2:51" s="10" customFormat="1" ht="20.25" customHeight="1">
      <c r="B310" s="156"/>
      <c r="C310" s="186"/>
      <c r="D310" s="186"/>
      <c r="E310" s="187" t="s">
        <v>5</v>
      </c>
      <c r="F310" s="266" t="s">
        <v>452</v>
      </c>
      <c r="G310" s="267"/>
      <c r="H310" s="267"/>
      <c r="I310" s="267"/>
      <c r="J310" s="186"/>
      <c r="K310" s="188" t="s">
        <v>5</v>
      </c>
      <c r="L310" s="157"/>
      <c r="M310" s="157"/>
      <c r="N310" s="157"/>
      <c r="O310" s="157"/>
      <c r="P310" s="157"/>
      <c r="Q310" s="157"/>
      <c r="R310" s="158"/>
      <c r="T310" s="159"/>
      <c r="U310" s="157"/>
      <c r="V310" s="157"/>
      <c r="W310" s="157"/>
      <c r="X310" s="157"/>
      <c r="Y310" s="157"/>
      <c r="Z310" s="157"/>
      <c r="AA310" s="160"/>
      <c r="AT310" s="161" t="s">
        <v>156</v>
      </c>
      <c r="AU310" s="161" t="s">
        <v>97</v>
      </c>
      <c r="AV310" s="10" t="s">
        <v>81</v>
      </c>
      <c r="AW310" s="10" t="s">
        <v>33</v>
      </c>
      <c r="AX310" s="10" t="s">
        <v>76</v>
      </c>
      <c r="AY310" s="161" t="s">
        <v>149</v>
      </c>
    </row>
    <row r="311" spans="2:51" s="11" customFormat="1" ht="20.25" customHeight="1">
      <c r="B311" s="162"/>
      <c r="C311" s="189"/>
      <c r="D311" s="189"/>
      <c r="E311" s="190" t="s">
        <v>5</v>
      </c>
      <c r="F311" s="262" t="s">
        <v>453</v>
      </c>
      <c r="G311" s="263"/>
      <c r="H311" s="263"/>
      <c r="I311" s="263"/>
      <c r="J311" s="189"/>
      <c r="K311" s="191">
        <v>6.3</v>
      </c>
      <c r="L311" s="163"/>
      <c r="M311" s="163"/>
      <c r="N311" s="163"/>
      <c r="O311" s="163"/>
      <c r="P311" s="163"/>
      <c r="Q311" s="163"/>
      <c r="R311" s="164"/>
      <c r="T311" s="165"/>
      <c r="U311" s="163"/>
      <c r="V311" s="163"/>
      <c r="W311" s="163"/>
      <c r="X311" s="163"/>
      <c r="Y311" s="163"/>
      <c r="Z311" s="163"/>
      <c r="AA311" s="166"/>
      <c r="AT311" s="167" t="s">
        <v>156</v>
      </c>
      <c r="AU311" s="167" t="s">
        <v>97</v>
      </c>
      <c r="AV311" s="11" t="s">
        <v>97</v>
      </c>
      <c r="AW311" s="11" t="s">
        <v>33</v>
      </c>
      <c r="AX311" s="11" t="s">
        <v>76</v>
      </c>
      <c r="AY311" s="167" t="s">
        <v>149</v>
      </c>
    </row>
    <row r="312" spans="2:51" s="10" customFormat="1" ht="20.25" customHeight="1">
      <c r="B312" s="156"/>
      <c r="C312" s="186"/>
      <c r="D312" s="186"/>
      <c r="E312" s="187" t="s">
        <v>5</v>
      </c>
      <c r="F312" s="266" t="s">
        <v>454</v>
      </c>
      <c r="G312" s="267"/>
      <c r="H312" s="267"/>
      <c r="I312" s="267"/>
      <c r="J312" s="186"/>
      <c r="K312" s="188" t="s">
        <v>5</v>
      </c>
      <c r="L312" s="157"/>
      <c r="M312" s="157"/>
      <c r="N312" s="157"/>
      <c r="O312" s="157"/>
      <c r="P312" s="157"/>
      <c r="Q312" s="157"/>
      <c r="R312" s="158"/>
      <c r="T312" s="159"/>
      <c r="U312" s="157"/>
      <c r="V312" s="157"/>
      <c r="W312" s="157"/>
      <c r="X312" s="157"/>
      <c r="Y312" s="157"/>
      <c r="Z312" s="157"/>
      <c r="AA312" s="160"/>
      <c r="AT312" s="161" t="s">
        <v>156</v>
      </c>
      <c r="AU312" s="161" t="s">
        <v>97</v>
      </c>
      <c r="AV312" s="10" t="s">
        <v>81</v>
      </c>
      <c r="AW312" s="10" t="s">
        <v>33</v>
      </c>
      <c r="AX312" s="10" t="s">
        <v>76</v>
      </c>
      <c r="AY312" s="161" t="s">
        <v>149</v>
      </c>
    </row>
    <row r="313" spans="2:51" s="11" customFormat="1" ht="20.25" customHeight="1">
      <c r="B313" s="162"/>
      <c r="C313" s="189"/>
      <c r="D313" s="189"/>
      <c r="E313" s="190" t="s">
        <v>5</v>
      </c>
      <c r="F313" s="262" t="s">
        <v>455</v>
      </c>
      <c r="G313" s="263"/>
      <c r="H313" s="263"/>
      <c r="I313" s="263"/>
      <c r="J313" s="189"/>
      <c r="K313" s="191">
        <v>21.35</v>
      </c>
      <c r="L313" s="163"/>
      <c r="M313" s="163"/>
      <c r="N313" s="163"/>
      <c r="O313" s="163"/>
      <c r="P313" s="163"/>
      <c r="Q313" s="163"/>
      <c r="R313" s="164"/>
      <c r="T313" s="165"/>
      <c r="U313" s="163"/>
      <c r="V313" s="163"/>
      <c r="W313" s="163"/>
      <c r="X313" s="163"/>
      <c r="Y313" s="163"/>
      <c r="Z313" s="163"/>
      <c r="AA313" s="166"/>
      <c r="AT313" s="167" t="s">
        <v>156</v>
      </c>
      <c r="AU313" s="167" t="s">
        <v>97</v>
      </c>
      <c r="AV313" s="11" t="s">
        <v>97</v>
      </c>
      <c r="AW313" s="11" t="s">
        <v>33</v>
      </c>
      <c r="AX313" s="11" t="s">
        <v>76</v>
      </c>
      <c r="AY313" s="167" t="s">
        <v>149</v>
      </c>
    </row>
    <row r="314" spans="2:51" s="10" customFormat="1" ht="20.25" customHeight="1">
      <c r="B314" s="156"/>
      <c r="C314" s="186"/>
      <c r="D314" s="186"/>
      <c r="E314" s="187" t="s">
        <v>5</v>
      </c>
      <c r="F314" s="266" t="s">
        <v>456</v>
      </c>
      <c r="G314" s="267"/>
      <c r="H314" s="267"/>
      <c r="I314" s="267"/>
      <c r="J314" s="186"/>
      <c r="K314" s="188" t="s">
        <v>5</v>
      </c>
      <c r="L314" s="157"/>
      <c r="M314" s="157"/>
      <c r="N314" s="157"/>
      <c r="O314" s="157"/>
      <c r="P314" s="157"/>
      <c r="Q314" s="157"/>
      <c r="R314" s="158"/>
      <c r="T314" s="159"/>
      <c r="U314" s="157"/>
      <c r="V314" s="157"/>
      <c r="W314" s="157"/>
      <c r="X314" s="157"/>
      <c r="Y314" s="157"/>
      <c r="Z314" s="157"/>
      <c r="AA314" s="160"/>
      <c r="AT314" s="161" t="s">
        <v>156</v>
      </c>
      <c r="AU314" s="161" t="s">
        <v>97</v>
      </c>
      <c r="AV314" s="10" t="s">
        <v>81</v>
      </c>
      <c r="AW314" s="10" t="s">
        <v>33</v>
      </c>
      <c r="AX314" s="10" t="s">
        <v>76</v>
      </c>
      <c r="AY314" s="161" t="s">
        <v>149</v>
      </c>
    </row>
    <row r="315" spans="2:51" s="11" customFormat="1" ht="20.25" customHeight="1">
      <c r="B315" s="162"/>
      <c r="C315" s="189"/>
      <c r="D315" s="189"/>
      <c r="E315" s="190" t="s">
        <v>5</v>
      </c>
      <c r="F315" s="262" t="s">
        <v>457</v>
      </c>
      <c r="G315" s="263"/>
      <c r="H315" s="263"/>
      <c r="I315" s="263"/>
      <c r="J315" s="189"/>
      <c r="K315" s="191">
        <v>0.9</v>
      </c>
      <c r="L315" s="163"/>
      <c r="M315" s="163"/>
      <c r="N315" s="163"/>
      <c r="O315" s="163"/>
      <c r="P315" s="163"/>
      <c r="Q315" s="163"/>
      <c r="R315" s="164"/>
      <c r="T315" s="165"/>
      <c r="U315" s="163"/>
      <c r="V315" s="163"/>
      <c r="W315" s="163"/>
      <c r="X315" s="163"/>
      <c r="Y315" s="163"/>
      <c r="Z315" s="163"/>
      <c r="AA315" s="166"/>
      <c r="AT315" s="167" t="s">
        <v>156</v>
      </c>
      <c r="AU315" s="167" t="s">
        <v>97</v>
      </c>
      <c r="AV315" s="11" t="s">
        <v>97</v>
      </c>
      <c r="AW315" s="11" t="s">
        <v>33</v>
      </c>
      <c r="AX315" s="11" t="s">
        <v>76</v>
      </c>
      <c r="AY315" s="167" t="s">
        <v>149</v>
      </c>
    </row>
    <row r="316" spans="2:51" s="10" customFormat="1" ht="20.25" customHeight="1">
      <c r="B316" s="156"/>
      <c r="C316" s="186"/>
      <c r="D316" s="186"/>
      <c r="E316" s="187" t="s">
        <v>5</v>
      </c>
      <c r="F316" s="266" t="s">
        <v>458</v>
      </c>
      <c r="G316" s="267"/>
      <c r="H316" s="267"/>
      <c r="I316" s="267"/>
      <c r="J316" s="186"/>
      <c r="K316" s="188" t="s">
        <v>5</v>
      </c>
      <c r="L316" s="157"/>
      <c r="M316" s="157"/>
      <c r="N316" s="157"/>
      <c r="O316" s="157"/>
      <c r="P316" s="157"/>
      <c r="Q316" s="157"/>
      <c r="R316" s="158"/>
      <c r="T316" s="159"/>
      <c r="U316" s="157"/>
      <c r="V316" s="157"/>
      <c r="W316" s="157"/>
      <c r="X316" s="157"/>
      <c r="Y316" s="157"/>
      <c r="Z316" s="157"/>
      <c r="AA316" s="160"/>
      <c r="AT316" s="161" t="s">
        <v>156</v>
      </c>
      <c r="AU316" s="161" t="s">
        <v>97</v>
      </c>
      <c r="AV316" s="10" t="s">
        <v>81</v>
      </c>
      <c r="AW316" s="10" t="s">
        <v>33</v>
      </c>
      <c r="AX316" s="10" t="s">
        <v>76</v>
      </c>
      <c r="AY316" s="161" t="s">
        <v>149</v>
      </c>
    </row>
    <row r="317" spans="2:51" s="11" customFormat="1" ht="20.25" customHeight="1">
      <c r="B317" s="162"/>
      <c r="C317" s="189"/>
      <c r="D317" s="189"/>
      <c r="E317" s="190" t="s">
        <v>5</v>
      </c>
      <c r="F317" s="262" t="s">
        <v>459</v>
      </c>
      <c r="G317" s="263"/>
      <c r="H317" s="263"/>
      <c r="I317" s="263"/>
      <c r="J317" s="189"/>
      <c r="K317" s="191">
        <v>2.414</v>
      </c>
      <c r="L317" s="163"/>
      <c r="M317" s="163"/>
      <c r="N317" s="163"/>
      <c r="O317" s="163"/>
      <c r="P317" s="163"/>
      <c r="Q317" s="163"/>
      <c r="R317" s="164"/>
      <c r="T317" s="165"/>
      <c r="U317" s="163"/>
      <c r="V317" s="163"/>
      <c r="W317" s="163"/>
      <c r="X317" s="163"/>
      <c r="Y317" s="163"/>
      <c r="Z317" s="163"/>
      <c r="AA317" s="166"/>
      <c r="AT317" s="167" t="s">
        <v>156</v>
      </c>
      <c r="AU317" s="167" t="s">
        <v>97</v>
      </c>
      <c r="AV317" s="11" t="s">
        <v>97</v>
      </c>
      <c r="AW317" s="11" t="s">
        <v>33</v>
      </c>
      <c r="AX317" s="11" t="s">
        <v>76</v>
      </c>
      <c r="AY317" s="167" t="s">
        <v>149</v>
      </c>
    </row>
    <row r="318" spans="2:51" s="12" customFormat="1" ht="20.25" customHeight="1">
      <c r="B318" s="168"/>
      <c r="C318" s="192"/>
      <c r="D318" s="192"/>
      <c r="E318" s="193" t="s">
        <v>5</v>
      </c>
      <c r="F318" s="268" t="s">
        <v>162</v>
      </c>
      <c r="G318" s="269"/>
      <c r="H318" s="269"/>
      <c r="I318" s="269"/>
      <c r="J318" s="192"/>
      <c r="K318" s="194">
        <v>44.134</v>
      </c>
      <c r="L318" s="169"/>
      <c r="M318" s="169"/>
      <c r="N318" s="169"/>
      <c r="O318" s="169"/>
      <c r="P318" s="169"/>
      <c r="Q318" s="169"/>
      <c r="R318" s="170"/>
      <c r="T318" s="171"/>
      <c r="U318" s="169"/>
      <c r="V318" s="169"/>
      <c r="W318" s="169"/>
      <c r="X318" s="169"/>
      <c r="Y318" s="169"/>
      <c r="Z318" s="169"/>
      <c r="AA318" s="172"/>
      <c r="AT318" s="173" t="s">
        <v>156</v>
      </c>
      <c r="AU318" s="173" t="s">
        <v>97</v>
      </c>
      <c r="AV318" s="12" t="s">
        <v>154</v>
      </c>
      <c r="AW318" s="12" t="s">
        <v>33</v>
      </c>
      <c r="AX318" s="12" t="s">
        <v>81</v>
      </c>
      <c r="AY318" s="173" t="s">
        <v>149</v>
      </c>
    </row>
    <row r="319" spans="2:65" s="1" customFormat="1" ht="41.25" customHeight="1">
      <c r="B319" s="124"/>
      <c r="C319" s="182" t="s">
        <v>460</v>
      </c>
      <c r="D319" s="182" t="s">
        <v>150</v>
      </c>
      <c r="E319" s="183" t="s">
        <v>461</v>
      </c>
      <c r="F319" s="270" t="s">
        <v>462</v>
      </c>
      <c r="G319" s="270"/>
      <c r="H319" s="270"/>
      <c r="I319" s="270"/>
      <c r="J319" s="184" t="s">
        <v>202</v>
      </c>
      <c r="K319" s="185">
        <v>44.134</v>
      </c>
      <c r="L319" s="255">
        <v>0</v>
      </c>
      <c r="M319" s="255"/>
      <c r="N319" s="261">
        <f>ROUND(L319*K319,2)</f>
        <v>0</v>
      </c>
      <c r="O319" s="261"/>
      <c r="P319" s="261"/>
      <c r="Q319" s="261"/>
      <c r="R319" s="127"/>
      <c r="T319" s="153" t="s">
        <v>5</v>
      </c>
      <c r="U319" s="45" t="s">
        <v>41</v>
      </c>
      <c r="V319" s="37"/>
      <c r="W319" s="154">
        <f>V319*K319</f>
        <v>0</v>
      </c>
      <c r="X319" s="154">
        <v>0.00014</v>
      </c>
      <c r="Y319" s="154">
        <f>X319*K319</f>
        <v>0.006178759999999999</v>
      </c>
      <c r="Z319" s="154">
        <v>0</v>
      </c>
      <c r="AA319" s="155">
        <f>Z319*K319</f>
        <v>0</v>
      </c>
      <c r="AR319" s="20" t="s">
        <v>226</v>
      </c>
      <c r="AT319" s="20" t="s">
        <v>150</v>
      </c>
      <c r="AU319" s="20" t="s">
        <v>97</v>
      </c>
      <c r="AY319" s="20" t="s">
        <v>149</v>
      </c>
      <c r="BE319" s="101">
        <f>IF(U319="základní",N319,0)</f>
        <v>0</v>
      </c>
      <c r="BF319" s="101">
        <f>IF(U319="snížená",N319,0)</f>
        <v>0</v>
      </c>
      <c r="BG319" s="101">
        <f>IF(U319="zákl. přenesená",N319,0)</f>
        <v>0</v>
      </c>
      <c r="BH319" s="101">
        <f>IF(U319="sníž. přenesená",N319,0)</f>
        <v>0</v>
      </c>
      <c r="BI319" s="101">
        <f>IF(U319="nulová",N319,0)</f>
        <v>0</v>
      </c>
      <c r="BJ319" s="20" t="s">
        <v>81</v>
      </c>
      <c r="BK319" s="101">
        <f>ROUND(L319*K319,2)</f>
        <v>0</v>
      </c>
      <c r="BL319" s="20" t="s">
        <v>226</v>
      </c>
      <c r="BM319" s="20" t="s">
        <v>463</v>
      </c>
    </row>
    <row r="320" spans="2:65" s="1" customFormat="1" ht="28.5" customHeight="1">
      <c r="B320" s="124"/>
      <c r="C320" s="182" t="s">
        <v>464</v>
      </c>
      <c r="D320" s="182" t="s">
        <v>150</v>
      </c>
      <c r="E320" s="183" t="s">
        <v>465</v>
      </c>
      <c r="F320" s="270" t="s">
        <v>505</v>
      </c>
      <c r="G320" s="270"/>
      <c r="H320" s="270"/>
      <c r="I320" s="270"/>
      <c r="J320" s="184" t="s">
        <v>202</v>
      </c>
      <c r="K320" s="185">
        <v>44.134</v>
      </c>
      <c r="L320" s="255">
        <v>0</v>
      </c>
      <c r="M320" s="255"/>
      <c r="N320" s="261">
        <f>ROUND(L320*K320,2)</f>
        <v>0</v>
      </c>
      <c r="O320" s="261"/>
      <c r="P320" s="261"/>
      <c r="Q320" s="261"/>
      <c r="R320" s="127"/>
      <c r="T320" s="153" t="s">
        <v>5</v>
      </c>
      <c r="U320" s="45" t="s">
        <v>41</v>
      </c>
      <c r="V320" s="37"/>
      <c r="W320" s="154">
        <f>V320*K320</f>
        <v>0</v>
      </c>
      <c r="X320" s="154">
        <v>0.00012</v>
      </c>
      <c r="Y320" s="154">
        <f>X320*K320</f>
        <v>0.00529608</v>
      </c>
      <c r="Z320" s="154">
        <v>0</v>
      </c>
      <c r="AA320" s="155">
        <f>Z320*K320</f>
        <v>0</v>
      </c>
      <c r="AR320" s="20" t="s">
        <v>226</v>
      </c>
      <c r="AT320" s="20" t="s">
        <v>150</v>
      </c>
      <c r="AU320" s="20" t="s">
        <v>97</v>
      </c>
      <c r="AY320" s="20" t="s">
        <v>149</v>
      </c>
      <c r="BE320" s="101">
        <f>IF(U320="základní",N320,0)</f>
        <v>0</v>
      </c>
      <c r="BF320" s="101">
        <f>IF(U320="snížená",N320,0)</f>
        <v>0</v>
      </c>
      <c r="BG320" s="101">
        <f>IF(U320="zákl. přenesená",N320,0)</f>
        <v>0</v>
      </c>
      <c r="BH320" s="101">
        <f>IF(U320="sníž. přenesená",N320,0)</f>
        <v>0</v>
      </c>
      <c r="BI320" s="101">
        <f>IF(U320="nulová",N320,0)</f>
        <v>0</v>
      </c>
      <c r="BJ320" s="20" t="s">
        <v>81</v>
      </c>
      <c r="BK320" s="101">
        <f>ROUND(L320*K320,2)</f>
        <v>0</v>
      </c>
      <c r="BL320" s="20" t="s">
        <v>226</v>
      </c>
      <c r="BM320" s="20" t="s">
        <v>466</v>
      </c>
    </row>
    <row r="321" spans="2:65" s="1" customFormat="1" ht="28.5" customHeight="1">
      <c r="B321" s="124"/>
      <c r="C321" s="182" t="s">
        <v>467</v>
      </c>
      <c r="D321" s="182" t="s">
        <v>150</v>
      </c>
      <c r="E321" s="183" t="s">
        <v>468</v>
      </c>
      <c r="F321" s="270" t="s">
        <v>506</v>
      </c>
      <c r="G321" s="270"/>
      <c r="H321" s="270"/>
      <c r="I321" s="270"/>
      <c r="J321" s="184" t="s">
        <v>184</v>
      </c>
      <c r="K321" s="185">
        <v>44.134</v>
      </c>
      <c r="L321" s="255">
        <v>0</v>
      </c>
      <c r="M321" s="255"/>
      <c r="N321" s="261">
        <f>ROUND(L321*K321,2)</f>
        <v>0</v>
      </c>
      <c r="O321" s="261"/>
      <c r="P321" s="261"/>
      <c r="Q321" s="261"/>
      <c r="R321" s="127"/>
      <c r="T321" s="153" t="s">
        <v>5</v>
      </c>
      <c r="U321" s="45" t="s">
        <v>41</v>
      </c>
      <c r="V321" s="37"/>
      <c r="W321" s="154">
        <f>V321*K321</f>
        <v>0</v>
      </c>
      <c r="X321" s="154">
        <v>0.00023</v>
      </c>
      <c r="Y321" s="154">
        <f>X321*K321</f>
        <v>0.01015082</v>
      </c>
      <c r="Z321" s="154">
        <v>0</v>
      </c>
      <c r="AA321" s="155">
        <f>Z321*K321</f>
        <v>0</v>
      </c>
      <c r="AR321" s="20" t="s">
        <v>226</v>
      </c>
      <c r="AT321" s="20" t="s">
        <v>150</v>
      </c>
      <c r="AU321" s="20" t="s">
        <v>97</v>
      </c>
      <c r="AY321" s="20" t="s">
        <v>149</v>
      </c>
      <c r="BE321" s="101">
        <f>IF(U321="základní",N321,0)</f>
        <v>0</v>
      </c>
      <c r="BF321" s="101">
        <f>IF(U321="snížená",N321,0)</f>
        <v>0</v>
      </c>
      <c r="BG321" s="101">
        <f>IF(U321="zákl. přenesená",N321,0)</f>
        <v>0</v>
      </c>
      <c r="BH321" s="101">
        <f>IF(U321="sníž. přenesená",N321,0)</f>
        <v>0</v>
      </c>
      <c r="BI321" s="101">
        <f>IF(U321="nulová",N321,0)</f>
        <v>0</v>
      </c>
      <c r="BJ321" s="20" t="s">
        <v>81</v>
      </c>
      <c r="BK321" s="101">
        <f>ROUND(L321*K321,2)</f>
        <v>0</v>
      </c>
      <c r="BL321" s="20" t="s">
        <v>226</v>
      </c>
      <c r="BM321" s="20" t="s">
        <v>469</v>
      </c>
    </row>
    <row r="322" spans="2:51" s="10" customFormat="1" ht="20.25" customHeight="1">
      <c r="B322" s="156"/>
      <c r="C322" s="186"/>
      <c r="D322" s="186"/>
      <c r="E322" s="187" t="s">
        <v>5</v>
      </c>
      <c r="F322" s="264" t="s">
        <v>450</v>
      </c>
      <c r="G322" s="265"/>
      <c r="H322" s="265"/>
      <c r="I322" s="265"/>
      <c r="J322" s="186"/>
      <c r="K322" s="188" t="s">
        <v>5</v>
      </c>
      <c r="L322" s="157"/>
      <c r="M322" s="157"/>
      <c r="N322" s="157"/>
      <c r="O322" s="157"/>
      <c r="P322" s="157"/>
      <c r="Q322" s="157"/>
      <c r="R322" s="158"/>
      <c r="T322" s="159"/>
      <c r="U322" s="157"/>
      <c r="V322" s="157"/>
      <c r="W322" s="157"/>
      <c r="X322" s="157"/>
      <c r="Y322" s="157"/>
      <c r="Z322" s="157"/>
      <c r="AA322" s="160"/>
      <c r="AT322" s="161" t="s">
        <v>156</v>
      </c>
      <c r="AU322" s="161" t="s">
        <v>97</v>
      </c>
      <c r="AV322" s="10" t="s">
        <v>81</v>
      </c>
      <c r="AW322" s="10" t="s">
        <v>33</v>
      </c>
      <c r="AX322" s="10" t="s">
        <v>76</v>
      </c>
      <c r="AY322" s="161" t="s">
        <v>149</v>
      </c>
    </row>
    <row r="323" spans="2:51" s="11" customFormat="1" ht="20.25" customHeight="1">
      <c r="B323" s="162"/>
      <c r="C323" s="189"/>
      <c r="D323" s="189"/>
      <c r="E323" s="190" t="s">
        <v>5</v>
      </c>
      <c r="F323" s="262" t="s">
        <v>451</v>
      </c>
      <c r="G323" s="263"/>
      <c r="H323" s="263"/>
      <c r="I323" s="263"/>
      <c r="J323" s="189"/>
      <c r="K323" s="191">
        <v>13.17</v>
      </c>
      <c r="L323" s="163"/>
      <c r="M323" s="163"/>
      <c r="N323" s="163"/>
      <c r="O323" s="163"/>
      <c r="P323" s="163"/>
      <c r="Q323" s="163"/>
      <c r="R323" s="164"/>
      <c r="T323" s="165"/>
      <c r="U323" s="163"/>
      <c r="V323" s="163"/>
      <c r="W323" s="163"/>
      <c r="X323" s="163"/>
      <c r="Y323" s="163"/>
      <c r="Z323" s="163"/>
      <c r="AA323" s="166"/>
      <c r="AT323" s="167" t="s">
        <v>156</v>
      </c>
      <c r="AU323" s="167" t="s">
        <v>97</v>
      </c>
      <c r="AV323" s="11" t="s">
        <v>97</v>
      </c>
      <c r="AW323" s="11" t="s">
        <v>33</v>
      </c>
      <c r="AX323" s="11" t="s">
        <v>76</v>
      </c>
      <c r="AY323" s="167" t="s">
        <v>149</v>
      </c>
    </row>
    <row r="324" spans="2:51" s="10" customFormat="1" ht="20.25" customHeight="1">
      <c r="B324" s="156"/>
      <c r="C324" s="186"/>
      <c r="D324" s="186"/>
      <c r="E324" s="187" t="s">
        <v>5</v>
      </c>
      <c r="F324" s="266" t="s">
        <v>452</v>
      </c>
      <c r="G324" s="267"/>
      <c r="H324" s="267"/>
      <c r="I324" s="267"/>
      <c r="J324" s="186"/>
      <c r="K324" s="188" t="s">
        <v>5</v>
      </c>
      <c r="L324" s="157"/>
      <c r="M324" s="157"/>
      <c r="N324" s="157"/>
      <c r="O324" s="157"/>
      <c r="P324" s="157"/>
      <c r="Q324" s="157"/>
      <c r="R324" s="158"/>
      <c r="T324" s="159"/>
      <c r="U324" s="157"/>
      <c r="V324" s="157"/>
      <c r="W324" s="157"/>
      <c r="X324" s="157"/>
      <c r="Y324" s="157"/>
      <c r="Z324" s="157"/>
      <c r="AA324" s="160"/>
      <c r="AT324" s="161" t="s">
        <v>156</v>
      </c>
      <c r="AU324" s="161" t="s">
        <v>97</v>
      </c>
      <c r="AV324" s="10" t="s">
        <v>81</v>
      </c>
      <c r="AW324" s="10" t="s">
        <v>33</v>
      </c>
      <c r="AX324" s="10" t="s">
        <v>76</v>
      </c>
      <c r="AY324" s="161" t="s">
        <v>149</v>
      </c>
    </row>
    <row r="325" spans="2:51" s="11" customFormat="1" ht="20.25" customHeight="1">
      <c r="B325" s="162"/>
      <c r="C325" s="189"/>
      <c r="D325" s="189"/>
      <c r="E325" s="190" t="s">
        <v>5</v>
      </c>
      <c r="F325" s="262" t="s">
        <v>453</v>
      </c>
      <c r="G325" s="263"/>
      <c r="H325" s="263"/>
      <c r="I325" s="263"/>
      <c r="J325" s="189"/>
      <c r="K325" s="191">
        <v>6.3</v>
      </c>
      <c r="L325" s="163"/>
      <c r="M325" s="163"/>
      <c r="N325" s="163"/>
      <c r="O325" s="163"/>
      <c r="P325" s="163"/>
      <c r="Q325" s="163"/>
      <c r="R325" s="164"/>
      <c r="T325" s="165"/>
      <c r="U325" s="163"/>
      <c r="V325" s="163"/>
      <c r="W325" s="163"/>
      <c r="X325" s="163"/>
      <c r="Y325" s="163"/>
      <c r="Z325" s="163"/>
      <c r="AA325" s="166"/>
      <c r="AT325" s="167" t="s">
        <v>156</v>
      </c>
      <c r="AU325" s="167" t="s">
        <v>97</v>
      </c>
      <c r="AV325" s="11" t="s">
        <v>97</v>
      </c>
      <c r="AW325" s="11" t="s">
        <v>33</v>
      </c>
      <c r="AX325" s="11" t="s">
        <v>76</v>
      </c>
      <c r="AY325" s="167" t="s">
        <v>149</v>
      </c>
    </row>
    <row r="326" spans="2:51" s="10" customFormat="1" ht="20.25" customHeight="1">
      <c r="B326" s="156"/>
      <c r="C326" s="186"/>
      <c r="D326" s="186"/>
      <c r="E326" s="187" t="s">
        <v>5</v>
      </c>
      <c r="F326" s="266" t="s">
        <v>454</v>
      </c>
      <c r="G326" s="267"/>
      <c r="H326" s="267"/>
      <c r="I326" s="267"/>
      <c r="J326" s="186"/>
      <c r="K326" s="188" t="s">
        <v>5</v>
      </c>
      <c r="L326" s="157"/>
      <c r="M326" s="157"/>
      <c r="N326" s="157"/>
      <c r="O326" s="157"/>
      <c r="P326" s="157"/>
      <c r="Q326" s="157"/>
      <c r="R326" s="158"/>
      <c r="T326" s="159"/>
      <c r="U326" s="157"/>
      <c r="V326" s="157"/>
      <c r="W326" s="157"/>
      <c r="X326" s="157"/>
      <c r="Y326" s="157"/>
      <c r="Z326" s="157"/>
      <c r="AA326" s="160"/>
      <c r="AT326" s="161" t="s">
        <v>156</v>
      </c>
      <c r="AU326" s="161" t="s">
        <v>97</v>
      </c>
      <c r="AV326" s="10" t="s">
        <v>81</v>
      </c>
      <c r="AW326" s="10" t="s">
        <v>33</v>
      </c>
      <c r="AX326" s="10" t="s">
        <v>76</v>
      </c>
      <c r="AY326" s="161" t="s">
        <v>149</v>
      </c>
    </row>
    <row r="327" spans="2:51" s="11" customFormat="1" ht="20.25" customHeight="1">
      <c r="B327" s="162"/>
      <c r="C327" s="189"/>
      <c r="D327" s="189"/>
      <c r="E327" s="190" t="s">
        <v>5</v>
      </c>
      <c r="F327" s="262" t="s">
        <v>455</v>
      </c>
      <c r="G327" s="263"/>
      <c r="H327" s="263"/>
      <c r="I327" s="263"/>
      <c r="J327" s="189"/>
      <c r="K327" s="191">
        <v>21.35</v>
      </c>
      <c r="L327" s="163"/>
      <c r="M327" s="163"/>
      <c r="N327" s="163"/>
      <c r="O327" s="163"/>
      <c r="P327" s="163"/>
      <c r="Q327" s="163"/>
      <c r="R327" s="164"/>
      <c r="T327" s="165"/>
      <c r="U327" s="163"/>
      <c r="V327" s="163"/>
      <c r="W327" s="163"/>
      <c r="X327" s="163"/>
      <c r="Y327" s="163"/>
      <c r="Z327" s="163"/>
      <c r="AA327" s="166"/>
      <c r="AT327" s="167" t="s">
        <v>156</v>
      </c>
      <c r="AU327" s="167" t="s">
        <v>97</v>
      </c>
      <c r="AV327" s="11" t="s">
        <v>97</v>
      </c>
      <c r="AW327" s="11" t="s">
        <v>33</v>
      </c>
      <c r="AX327" s="11" t="s">
        <v>76</v>
      </c>
      <c r="AY327" s="167" t="s">
        <v>149</v>
      </c>
    </row>
    <row r="328" spans="2:51" s="10" customFormat="1" ht="20.25" customHeight="1">
      <c r="B328" s="156"/>
      <c r="C328" s="186"/>
      <c r="D328" s="186"/>
      <c r="E328" s="187" t="s">
        <v>5</v>
      </c>
      <c r="F328" s="266" t="s">
        <v>456</v>
      </c>
      <c r="G328" s="267"/>
      <c r="H328" s="267"/>
      <c r="I328" s="267"/>
      <c r="J328" s="186"/>
      <c r="K328" s="188" t="s">
        <v>5</v>
      </c>
      <c r="L328" s="157"/>
      <c r="M328" s="157"/>
      <c r="N328" s="157"/>
      <c r="O328" s="157"/>
      <c r="P328" s="157"/>
      <c r="Q328" s="157"/>
      <c r="R328" s="158"/>
      <c r="T328" s="159"/>
      <c r="U328" s="157"/>
      <c r="V328" s="157"/>
      <c r="W328" s="157"/>
      <c r="X328" s="157"/>
      <c r="Y328" s="157"/>
      <c r="Z328" s="157"/>
      <c r="AA328" s="160"/>
      <c r="AT328" s="161" t="s">
        <v>156</v>
      </c>
      <c r="AU328" s="161" t="s">
        <v>97</v>
      </c>
      <c r="AV328" s="10" t="s">
        <v>81</v>
      </c>
      <c r="AW328" s="10" t="s">
        <v>33</v>
      </c>
      <c r="AX328" s="10" t="s">
        <v>76</v>
      </c>
      <c r="AY328" s="161" t="s">
        <v>149</v>
      </c>
    </row>
    <row r="329" spans="2:51" s="11" customFormat="1" ht="20.25" customHeight="1">
      <c r="B329" s="162"/>
      <c r="C329" s="189"/>
      <c r="D329" s="189"/>
      <c r="E329" s="190" t="s">
        <v>5</v>
      </c>
      <c r="F329" s="262" t="s">
        <v>457</v>
      </c>
      <c r="G329" s="263"/>
      <c r="H329" s="263"/>
      <c r="I329" s="263"/>
      <c r="J329" s="189"/>
      <c r="K329" s="191">
        <v>0.9</v>
      </c>
      <c r="L329" s="163"/>
      <c r="M329" s="163"/>
      <c r="N329" s="163"/>
      <c r="O329" s="163"/>
      <c r="P329" s="163"/>
      <c r="Q329" s="163"/>
      <c r="R329" s="164"/>
      <c r="T329" s="165"/>
      <c r="U329" s="163"/>
      <c r="V329" s="163"/>
      <c r="W329" s="163"/>
      <c r="X329" s="163"/>
      <c r="Y329" s="163"/>
      <c r="Z329" s="163"/>
      <c r="AA329" s="166"/>
      <c r="AT329" s="167" t="s">
        <v>156</v>
      </c>
      <c r="AU329" s="167" t="s">
        <v>97</v>
      </c>
      <c r="AV329" s="11" t="s">
        <v>97</v>
      </c>
      <c r="AW329" s="11" t="s">
        <v>33</v>
      </c>
      <c r="AX329" s="11" t="s">
        <v>76</v>
      </c>
      <c r="AY329" s="167" t="s">
        <v>149</v>
      </c>
    </row>
    <row r="330" spans="2:51" s="10" customFormat="1" ht="20.25" customHeight="1">
      <c r="B330" s="156"/>
      <c r="C330" s="186"/>
      <c r="D330" s="186"/>
      <c r="E330" s="187" t="s">
        <v>5</v>
      </c>
      <c r="F330" s="266" t="s">
        <v>458</v>
      </c>
      <c r="G330" s="267"/>
      <c r="H330" s="267"/>
      <c r="I330" s="267"/>
      <c r="J330" s="186"/>
      <c r="K330" s="188" t="s">
        <v>5</v>
      </c>
      <c r="L330" s="157"/>
      <c r="M330" s="157"/>
      <c r="N330" s="157"/>
      <c r="O330" s="157"/>
      <c r="P330" s="157"/>
      <c r="Q330" s="157"/>
      <c r="R330" s="158"/>
      <c r="T330" s="159"/>
      <c r="U330" s="157"/>
      <c r="V330" s="157"/>
      <c r="W330" s="157"/>
      <c r="X330" s="157"/>
      <c r="Y330" s="157"/>
      <c r="Z330" s="157"/>
      <c r="AA330" s="160"/>
      <c r="AT330" s="161" t="s">
        <v>156</v>
      </c>
      <c r="AU330" s="161" t="s">
        <v>97</v>
      </c>
      <c r="AV330" s="10" t="s">
        <v>81</v>
      </c>
      <c r="AW330" s="10" t="s">
        <v>33</v>
      </c>
      <c r="AX330" s="10" t="s">
        <v>76</v>
      </c>
      <c r="AY330" s="161" t="s">
        <v>149</v>
      </c>
    </row>
    <row r="331" spans="2:51" s="11" customFormat="1" ht="20.25" customHeight="1">
      <c r="B331" s="162"/>
      <c r="C331" s="189"/>
      <c r="D331" s="189"/>
      <c r="E331" s="190" t="s">
        <v>5</v>
      </c>
      <c r="F331" s="262" t="s">
        <v>459</v>
      </c>
      <c r="G331" s="263"/>
      <c r="H331" s="263"/>
      <c r="I331" s="263"/>
      <c r="J331" s="189"/>
      <c r="K331" s="191">
        <v>2.414</v>
      </c>
      <c r="L331" s="163"/>
      <c r="M331" s="163"/>
      <c r="N331" s="163"/>
      <c r="O331" s="163"/>
      <c r="P331" s="163"/>
      <c r="Q331" s="163"/>
      <c r="R331" s="164"/>
      <c r="T331" s="165"/>
      <c r="U331" s="163"/>
      <c r="V331" s="163"/>
      <c r="W331" s="163"/>
      <c r="X331" s="163"/>
      <c r="Y331" s="163"/>
      <c r="Z331" s="163"/>
      <c r="AA331" s="166"/>
      <c r="AT331" s="167" t="s">
        <v>156</v>
      </c>
      <c r="AU331" s="167" t="s">
        <v>97</v>
      </c>
      <c r="AV331" s="11" t="s">
        <v>97</v>
      </c>
      <c r="AW331" s="11" t="s">
        <v>33</v>
      </c>
      <c r="AX331" s="11" t="s">
        <v>76</v>
      </c>
      <c r="AY331" s="167" t="s">
        <v>149</v>
      </c>
    </row>
    <row r="332" spans="2:51" s="12" customFormat="1" ht="20.25" customHeight="1">
      <c r="B332" s="168"/>
      <c r="C332" s="192"/>
      <c r="D332" s="192"/>
      <c r="E332" s="193" t="s">
        <v>5</v>
      </c>
      <c r="F332" s="268" t="s">
        <v>162</v>
      </c>
      <c r="G332" s="269"/>
      <c r="H332" s="269"/>
      <c r="I332" s="269"/>
      <c r="J332" s="192"/>
      <c r="K332" s="194">
        <v>44.134</v>
      </c>
      <c r="L332" s="169"/>
      <c r="M332" s="169"/>
      <c r="N332" s="169"/>
      <c r="O332" s="169"/>
      <c r="P332" s="169"/>
      <c r="Q332" s="169"/>
      <c r="R332" s="170"/>
      <c r="T332" s="171"/>
      <c r="U332" s="169"/>
      <c r="V332" s="169"/>
      <c r="W332" s="169"/>
      <c r="X332" s="169"/>
      <c r="Y332" s="169"/>
      <c r="Z332" s="169"/>
      <c r="AA332" s="172"/>
      <c r="AT332" s="173" t="s">
        <v>156</v>
      </c>
      <c r="AU332" s="173" t="s">
        <v>97</v>
      </c>
      <c r="AV332" s="12" t="s">
        <v>154</v>
      </c>
      <c r="AW332" s="12" t="s">
        <v>33</v>
      </c>
      <c r="AX332" s="12" t="s">
        <v>81</v>
      </c>
      <c r="AY332" s="173" t="s">
        <v>149</v>
      </c>
    </row>
    <row r="333" spans="2:65" s="1" customFormat="1" ht="58.5" customHeight="1">
      <c r="B333" s="124"/>
      <c r="C333" s="182" t="s">
        <v>470</v>
      </c>
      <c r="D333" s="182" t="s">
        <v>150</v>
      </c>
      <c r="E333" s="183" t="s">
        <v>471</v>
      </c>
      <c r="F333" s="273" t="s">
        <v>516</v>
      </c>
      <c r="G333" s="274"/>
      <c r="H333" s="274"/>
      <c r="I333" s="274"/>
      <c r="J333" s="184" t="s">
        <v>202</v>
      </c>
      <c r="K333" s="185">
        <v>18.17</v>
      </c>
      <c r="L333" s="255">
        <v>0</v>
      </c>
      <c r="M333" s="255"/>
      <c r="N333" s="261">
        <f>ROUND(L333*K333,2)</f>
        <v>0</v>
      </c>
      <c r="O333" s="261"/>
      <c r="P333" s="261"/>
      <c r="Q333" s="261"/>
      <c r="R333" s="127"/>
      <c r="T333" s="153" t="s">
        <v>5</v>
      </c>
      <c r="U333" s="45" t="s">
        <v>41</v>
      </c>
      <c r="V333" s="37"/>
      <c r="W333" s="154">
        <f>V333*K333</f>
        <v>0</v>
      </c>
      <c r="X333" s="154">
        <v>0.00036</v>
      </c>
      <c r="Y333" s="154">
        <f>X333*K333</f>
        <v>0.006541200000000001</v>
      </c>
      <c r="Z333" s="154">
        <v>0</v>
      </c>
      <c r="AA333" s="155">
        <f>Z333*K333</f>
        <v>0</v>
      </c>
      <c r="AR333" s="20" t="s">
        <v>226</v>
      </c>
      <c r="AT333" s="20" t="s">
        <v>150</v>
      </c>
      <c r="AU333" s="20" t="s">
        <v>97</v>
      </c>
      <c r="AY333" s="20" t="s">
        <v>149</v>
      </c>
      <c r="BE333" s="101">
        <f>IF(U333="základní",N333,0)</f>
        <v>0</v>
      </c>
      <c r="BF333" s="101">
        <f>IF(U333="snížená",N333,0)</f>
        <v>0</v>
      </c>
      <c r="BG333" s="101">
        <f>IF(U333="zákl. přenesená",N333,0)</f>
        <v>0</v>
      </c>
      <c r="BH333" s="101">
        <f>IF(U333="sníž. přenesená",N333,0)</f>
        <v>0</v>
      </c>
      <c r="BI333" s="101">
        <f>IF(U333="nulová",N333,0)</f>
        <v>0</v>
      </c>
      <c r="BJ333" s="20" t="s">
        <v>81</v>
      </c>
      <c r="BK333" s="101">
        <f>ROUND(L333*K333,2)</f>
        <v>0</v>
      </c>
      <c r="BL333" s="20" t="s">
        <v>226</v>
      </c>
      <c r="BM333" s="20" t="s">
        <v>472</v>
      </c>
    </row>
    <row r="334" spans="2:51" s="10" customFormat="1" ht="20.25" customHeight="1">
      <c r="B334" s="156"/>
      <c r="C334" s="186"/>
      <c r="D334" s="186"/>
      <c r="E334" s="187" t="s">
        <v>5</v>
      </c>
      <c r="F334" s="264" t="s">
        <v>269</v>
      </c>
      <c r="G334" s="265"/>
      <c r="H334" s="265"/>
      <c r="I334" s="265"/>
      <c r="J334" s="186"/>
      <c r="K334" s="188" t="s">
        <v>5</v>
      </c>
      <c r="L334" s="157"/>
      <c r="M334" s="157"/>
      <c r="N334" s="157"/>
      <c r="O334" s="157"/>
      <c r="P334" s="157"/>
      <c r="Q334" s="157"/>
      <c r="R334" s="158"/>
      <c r="T334" s="159"/>
      <c r="U334" s="157"/>
      <c r="V334" s="157"/>
      <c r="W334" s="157"/>
      <c r="X334" s="157"/>
      <c r="Y334" s="157"/>
      <c r="Z334" s="157"/>
      <c r="AA334" s="160"/>
      <c r="AT334" s="161" t="s">
        <v>156</v>
      </c>
      <c r="AU334" s="161" t="s">
        <v>97</v>
      </c>
      <c r="AV334" s="10" t="s">
        <v>81</v>
      </c>
      <c r="AW334" s="10" t="s">
        <v>33</v>
      </c>
      <c r="AX334" s="10" t="s">
        <v>76</v>
      </c>
      <c r="AY334" s="161" t="s">
        <v>149</v>
      </c>
    </row>
    <row r="335" spans="2:51" s="11" customFormat="1" ht="20.25" customHeight="1">
      <c r="B335" s="162"/>
      <c r="C335" s="189"/>
      <c r="D335" s="189"/>
      <c r="E335" s="190" t="s">
        <v>5</v>
      </c>
      <c r="F335" s="262" t="s">
        <v>270</v>
      </c>
      <c r="G335" s="263"/>
      <c r="H335" s="263"/>
      <c r="I335" s="263"/>
      <c r="J335" s="189"/>
      <c r="K335" s="191">
        <v>18.17</v>
      </c>
      <c r="L335" s="163"/>
      <c r="M335" s="163"/>
      <c r="N335" s="163"/>
      <c r="O335" s="163"/>
      <c r="P335" s="163"/>
      <c r="Q335" s="163"/>
      <c r="R335" s="164"/>
      <c r="T335" s="165"/>
      <c r="U335" s="163"/>
      <c r="V335" s="163"/>
      <c r="W335" s="163"/>
      <c r="X335" s="163"/>
      <c r="Y335" s="163"/>
      <c r="Z335" s="163"/>
      <c r="AA335" s="166"/>
      <c r="AT335" s="167" t="s">
        <v>156</v>
      </c>
      <c r="AU335" s="167" t="s">
        <v>97</v>
      </c>
      <c r="AV335" s="11" t="s">
        <v>97</v>
      </c>
      <c r="AW335" s="11" t="s">
        <v>33</v>
      </c>
      <c r="AX335" s="11" t="s">
        <v>81</v>
      </c>
      <c r="AY335" s="167" t="s">
        <v>149</v>
      </c>
    </row>
    <row r="336" spans="2:65" s="1" customFormat="1" ht="66" customHeight="1">
      <c r="B336" s="124"/>
      <c r="C336" s="182" t="s">
        <v>473</v>
      </c>
      <c r="D336" s="182" t="s">
        <v>150</v>
      </c>
      <c r="E336" s="183" t="s">
        <v>474</v>
      </c>
      <c r="F336" s="273" t="s">
        <v>517</v>
      </c>
      <c r="G336" s="274"/>
      <c r="H336" s="274"/>
      <c r="I336" s="274"/>
      <c r="J336" s="184" t="s">
        <v>202</v>
      </c>
      <c r="K336" s="185">
        <v>43.5</v>
      </c>
      <c r="L336" s="255">
        <v>0</v>
      </c>
      <c r="M336" s="255"/>
      <c r="N336" s="261">
        <f>ROUND(L336*K336,2)</f>
        <v>0</v>
      </c>
      <c r="O336" s="261"/>
      <c r="P336" s="261"/>
      <c r="Q336" s="261"/>
      <c r="R336" s="127"/>
      <c r="T336" s="153" t="s">
        <v>5</v>
      </c>
      <c r="U336" s="45" t="s">
        <v>41</v>
      </c>
      <c r="V336" s="37"/>
      <c r="W336" s="154">
        <f>V336*K336</f>
        <v>0</v>
      </c>
      <c r="X336" s="154">
        <v>0.0025</v>
      </c>
      <c r="Y336" s="154">
        <f>X336*K336</f>
        <v>0.10875</v>
      </c>
      <c r="Z336" s="154">
        <v>0</v>
      </c>
      <c r="AA336" s="155">
        <f>Z336*K336</f>
        <v>0</v>
      </c>
      <c r="AR336" s="20" t="s">
        <v>226</v>
      </c>
      <c r="AT336" s="20" t="s">
        <v>150</v>
      </c>
      <c r="AU336" s="20" t="s">
        <v>97</v>
      </c>
      <c r="AY336" s="20" t="s">
        <v>149</v>
      </c>
      <c r="BE336" s="101">
        <f>IF(U336="základní",N336,0)</f>
        <v>0</v>
      </c>
      <c r="BF336" s="101">
        <f>IF(U336="snížená",N336,0)</f>
        <v>0</v>
      </c>
      <c r="BG336" s="101">
        <f>IF(U336="zákl. přenesená",N336,0)</f>
        <v>0</v>
      </c>
      <c r="BH336" s="101">
        <f>IF(U336="sníž. přenesená",N336,0)</f>
        <v>0</v>
      </c>
      <c r="BI336" s="101">
        <f>IF(U336="nulová",N336,0)</f>
        <v>0</v>
      </c>
      <c r="BJ336" s="20" t="s">
        <v>81</v>
      </c>
      <c r="BK336" s="101">
        <f>ROUND(L336*K336,2)</f>
        <v>0</v>
      </c>
      <c r="BL336" s="20" t="s">
        <v>226</v>
      </c>
      <c r="BM336" s="20" t="s">
        <v>475</v>
      </c>
    </row>
    <row r="337" spans="2:51" s="11" customFormat="1" ht="20.25" customHeight="1">
      <c r="B337" s="162"/>
      <c r="C337" s="189"/>
      <c r="D337" s="189"/>
      <c r="E337" s="190" t="s">
        <v>5</v>
      </c>
      <c r="F337" s="275" t="s">
        <v>272</v>
      </c>
      <c r="G337" s="276"/>
      <c r="H337" s="276"/>
      <c r="I337" s="276"/>
      <c r="J337" s="189"/>
      <c r="K337" s="191">
        <v>55.2</v>
      </c>
      <c r="L337" s="163"/>
      <c r="M337" s="163"/>
      <c r="N337" s="163"/>
      <c r="O337" s="163"/>
      <c r="P337" s="163"/>
      <c r="Q337" s="163"/>
      <c r="R337" s="164"/>
      <c r="T337" s="165"/>
      <c r="U337" s="163"/>
      <c r="V337" s="163"/>
      <c r="W337" s="163"/>
      <c r="X337" s="163"/>
      <c r="Y337" s="163"/>
      <c r="Z337" s="163"/>
      <c r="AA337" s="166"/>
      <c r="AT337" s="167" t="s">
        <v>156</v>
      </c>
      <c r="AU337" s="167" t="s">
        <v>97</v>
      </c>
      <c r="AV337" s="11" t="s">
        <v>97</v>
      </c>
      <c r="AW337" s="11" t="s">
        <v>33</v>
      </c>
      <c r="AX337" s="11" t="s">
        <v>76</v>
      </c>
      <c r="AY337" s="167" t="s">
        <v>149</v>
      </c>
    </row>
    <row r="338" spans="2:51" s="11" customFormat="1" ht="20.25" customHeight="1">
      <c r="B338" s="162"/>
      <c r="C338" s="189"/>
      <c r="D338" s="189"/>
      <c r="E338" s="190" t="s">
        <v>5</v>
      </c>
      <c r="F338" s="262" t="s">
        <v>235</v>
      </c>
      <c r="G338" s="263"/>
      <c r="H338" s="263"/>
      <c r="I338" s="263"/>
      <c r="J338" s="189"/>
      <c r="K338" s="191">
        <v>-11.7</v>
      </c>
      <c r="L338" s="163"/>
      <c r="M338" s="163"/>
      <c r="N338" s="163"/>
      <c r="O338" s="163"/>
      <c r="P338" s="163"/>
      <c r="Q338" s="163"/>
      <c r="R338" s="164"/>
      <c r="T338" s="165"/>
      <c r="U338" s="163"/>
      <c r="V338" s="163"/>
      <c r="W338" s="163"/>
      <c r="X338" s="163"/>
      <c r="Y338" s="163"/>
      <c r="Z338" s="163"/>
      <c r="AA338" s="166"/>
      <c r="AT338" s="167" t="s">
        <v>156</v>
      </c>
      <c r="AU338" s="167" t="s">
        <v>97</v>
      </c>
      <c r="AV338" s="11" t="s">
        <v>97</v>
      </c>
      <c r="AW338" s="11" t="s">
        <v>33</v>
      </c>
      <c r="AX338" s="11" t="s">
        <v>76</v>
      </c>
      <c r="AY338" s="167" t="s">
        <v>149</v>
      </c>
    </row>
    <row r="339" spans="2:51" s="12" customFormat="1" ht="20.25" customHeight="1">
      <c r="B339" s="168"/>
      <c r="C339" s="192"/>
      <c r="D339" s="192"/>
      <c r="E339" s="193" t="s">
        <v>5</v>
      </c>
      <c r="F339" s="268" t="s">
        <v>162</v>
      </c>
      <c r="G339" s="269"/>
      <c r="H339" s="269"/>
      <c r="I339" s="269"/>
      <c r="J339" s="192"/>
      <c r="K339" s="194">
        <v>43.5</v>
      </c>
      <c r="L339" s="169"/>
      <c r="M339" s="169"/>
      <c r="N339" s="169"/>
      <c r="O339" s="169"/>
      <c r="P339" s="169"/>
      <c r="Q339" s="169"/>
      <c r="R339" s="170"/>
      <c r="T339" s="171"/>
      <c r="U339" s="169"/>
      <c r="V339" s="169"/>
      <c r="W339" s="169"/>
      <c r="X339" s="169"/>
      <c r="Y339" s="169"/>
      <c r="Z339" s="169"/>
      <c r="AA339" s="172"/>
      <c r="AT339" s="173" t="s">
        <v>156</v>
      </c>
      <c r="AU339" s="173" t="s">
        <v>97</v>
      </c>
      <c r="AV339" s="12" t="s">
        <v>154</v>
      </c>
      <c r="AW339" s="12" t="s">
        <v>33</v>
      </c>
      <c r="AX339" s="12" t="s">
        <v>81</v>
      </c>
      <c r="AY339" s="173" t="s">
        <v>149</v>
      </c>
    </row>
    <row r="340" spans="2:63" s="9" customFormat="1" ht="29.25" customHeight="1">
      <c r="B340" s="142"/>
      <c r="C340" s="195"/>
      <c r="D340" s="196" t="s">
        <v>120</v>
      </c>
      <c r="E340" s="196"/>
      <c r="F340" s="196"/>
      <c r="G340" s="196"/>
      <c r="H340" s="196"/>
      <c r="I340" s="196"/>
      <c r="J340" s="196"/>
      <c r="K340" s="196"/>
      <c r="L340" s="152"/>
      <c r="M340" s="152"/>
      <c r="N340" s="249">
        <f>BK340</f>
        <v>0</v>
      </c>
      <c r="O340" s="250"/>
      <c r="P340" s="250"/>
      <c r="Q340" s="250"/>
      <c r="R340" s="145"/>
      <c r="T340" s="146"/>
      <c r="U340" s="143"/>
      <c r="V340" s="143"/>
      <c r="W340" s="147">
        <f>SUM(W341:W354)</f>
        <v>0</v>
      </c>
      <c r="X340" s="143"/>
      <c r="Y340" s="147">
        <f>SUM(Y341:Y354)</f>
        <v>0.3274048</v>
      </c>
      <c r="Z340" s="143"/>
      <c r="AA340" s="148">
        <f>SUM(AA341:AA354)</f>
        <v>0.07929335</v>
      </c>
      <c r="AR340" s="149" t="s">
        <v>97</v>
      </c>
      <c r="AT340" s="150" t="s">
        <v>75</v>
      </c>
      <c r="AU340" s="150" t="s">
        <v>81</v>
      </c>
      <c r="AY340" s="149" t="s">
        <v>149</v>
      </c>
      <c r="BK340" s="151">
        <f>SUM(BK341:BK354)</f>
        <v>0</v>
      </c>
    </row>
    <row r="341" spans="2:65" s="1" customFormat="1" ht="28.5" customHeight="1">
      <c r="B341" s="124"/>
      <c r="C341" s="182" t="s">
        <v>476</v>
      </c>
      <c r="D341" s="182" t="s">
        <v>150</v>
      </c>
      <c r="E341" s="183" t="s">
        <v>477</v>
      </c>
      <c r="F341" s="270" t="s">
        <v>478</v>
      </c>
      <c r="G341" s="270"/>
      <c r="H341" s="270"/>
      <c r="I341" s="270"/>
      <c r="J341" s="184" t="s">
        <v>202</v>
      </c>
      <c r="K341" s="185">
        <v>255.785</v>
      </c>
      <c r="L341" s="255">
        <v>0</v>
      </c>
      <c r="M341" s="255"/>
      <c r="N341" s="261">
        <f>ROUND(L341*K341,2)</f>
        <v>0</v>
      </c>
      <c r="O341" s="261"/>
      <c r="P341" s="261"/>
      <c r="Q341" s="261"/>
      <c r="R341" s="127"/>
      <c r="T341" s="153" t="s">
        <v>5</v>
      </c>
      <c r="U341" s="45" t="s">
        <v>41</v>
      </c>
      <c r="V341" s="37"/>
      <c r="W341" s="154">
        <f>V341*K341</f>
        <v>0</v>
      </c>
      <c r="X341" s="154">
        <v>0.001</v>
      </c>
      <c r="Y341" s="154">
        <f>X341*K341</f>
        <v>0.255785</v>
      </c>
      <c r="Z341" s="154">
        <v>0.00031</v>
      </c>
      <c r="AA341" s="155">
        <f>Z341*K341</f>
        <v>0.07929335</v>
      </c>
      <c r="AR341" s="20" t="s">
        <v>226</v>
      </c>
      <c r="AT341" s="20" t="s">
        <v>150</v>
      </c>
      <c r="AU341" s="20" t="s">
        <v>97</v>
      </c>
      <c r="AY341" s="20" t="s">
        <v>149</v>
      </c>
      <c r="BE341" s="101">
        <f>IF(U341="základní",N341,0)</f>
        <v>0</v>
      </c>
      <c r="BF341" s="101">
        <f>IF(U341="snížená",N341,0)</f>
        <v>0</v>
      </c>
      <c r="BG341" s="101">
        <f>IF(U341="zákl. přenesená",N341,0)</f>
        <v>0</v>
      </c>
      <c r="BH341" s="101">
        <f>IF(U341="sníž. přenesená",N341,0)</f>
        <v>0</v>
      </c>
      <c r="BI341" s="101">
        <f>IF(U341="nulová",N341,0)</f>
        <v>0</v>
      </c>
      <c r="BJ341" s="20" t="s">
        <v>81</v>
      </c>
      <c r="BK341" s="101">
        <f>ROUND(L341*K341,2)</f>
        <v>0</v>
      </c>
      <c r="BL341" s="20" t="s">
        <v>226</v>
      </c>
      <c r="BM341" s="20" t="s">
        <v>479</v>
      </c>
    </row>
    <row r="342" spans="2:51" s="11" customFormat="1" ht="20.25" customHeight="1">
      <c r="B342" s="162"/>
      <c r="C342" s="189"/>
      <c r="D342" s="189"/>
      <c r="E342" s="190" t="s">
        <v>5</v>
      </c>
      <c r="F342" s="275" t="s">
        <v>480</v>
      </c>
      <c r="G342" s="276"/>
      <c r="H342" s="276"/>
      <c r="I342" s="276"/>
      <c r="J342" s="189"/>
      <c r="K342" s="191">
        <v>255.785</v>
      </c>
      <c r="L342" s="163"/>
      <c r="M342" s="163"/>
      <c r="N342" s="163"/>
      <c r="O342" s="163"/>
      <c r="P342" s="163"/>
      <c r="Q342" s="163"/>
      <c r="R342" s="164"/>
      <c r="T342" s="165"/>
      <c r="U342" s="163"/>
      <c r="V342" s="163"/>
      <c r="W342" s="163"/>
      <c r="X342" s="163"/>
      <c r="Y342" s="163"/>
      <c r="Z342" s="163"/>
      <c r="AA342" s="166"/>
      <c r="AT342" s="167" t="s">
        <v>156</v>
      </c>
      <c r="AU342" s="167" t="s">
        <v>97</v>
      </c>
      <c r="AV342" s="11" t="s">
        <v>97</v>
      </c>
      <c r="AW342" s="11" t="s">
        <v>33</v>
      </c>
      <c r="AX342" s="11" t="s">
        <v>81</v>
      </c>
      <c r="AY342" s="167" t="s">
        <v>149</v>
      </c>
    </row>
    <row r="343" spans="2:65" s="1" customFormat="1" ht="28.5" customHeight="1">
      <c r="B343" s="124"/>
      <c r="C343" s="182" t="s">
        <v>481</v>
      </c>
      <c r="D343" s="182" t="s">
        <v>150</v>
      </c>
      <c r="E343" s="183" t="s">
        <v>482</v>
      </c>
      <c r="F343" s="270" t="s">
        <v>483</v>
      </c>
      <c r="G343" s="270"/>
      <c r="H343" s="270"/>
      <c r="I343" s="270"/>
      <c r="J343" s="184" t="s">
        <v>202</v>
      </c>
      <c r="K343" s="185">
        <v>255.785</v>
      </c>
      <c r="L343" s="255">
        <v>0</v>
      </c>
      <c r="M343" s="255"/>
      <c r="N343" s="261">
        <f>ROUND(L343*K343,2)</f>
        <v>0</v>
      </c>
      <c r="O343" s="261"/>
      <c r="P343" s="261"/>
      <c r="Q343" s="261"/>
      <c r="R343" s="127"/>
      <c r="T343" s="153" t="s">
        <v>5</v>
      </c>
      <c r="U343" s="45" t="s">
        <v>41</v>
      </c>
      <c r="V343" s="37"/>
      <c r="W343" s="154">
        <f>V343*K343</f>
        <v>0</v>
      </c>
      <c r="X343" s="154">
        <v>0.00028</v>
      </c>
      <c r="Y343" s="154">
        <f>X343*K343</f>
        <v>0.0716198</v>
      </c>
      <c r="Z343" s="154">
        <v>0</v>
      </c>
      <c r="AA343" s="155">
        <f>Z343*K343</f>
        <v>0</v>
      </c>
      <c r="AR343" s="20" t="s">
        <v>226</v>
      </c>
      <c r="AT343" s="20" t="s">
        <v>150</v>
      </c>
      <c r="AU343" s="20" t="s">
        <v>97</v>
      </c>
      <c r="AY343" s="20" t="s">
        <v>149</v>
      </c>
      <c r="BE343" s="101">
        <f>IF(U343="základní",N343,0)</f>
        <v>0</v>
      </c>
      <c r="BF343" s="101">
        <f>IF(U343="snížená",N343,0)</f>
        <v>0</v>
      </c>
      <c r="BG343" s="101">
        <f>IF(U343="zákl. přenesená",N343,0)</f>
        <v>0</v>
      </c>
      <c r="BH343" s="101">
        <f>IF(U343="sníž. přenesená",N343,0)</f>
        <v>0</v>
      </c>
      <c r="BI343" s="101">
        <f>IF(U343="nulová",N343,0)</f>
        <v>0</v>
      </c>
      <c r="BJ343" s="20" t="s">
        <v>81</v>
      </c>
      <c r="BK343" s="101">
        <f>ROUND(L343*K343,2)</f>
        <v>0</v>
      </c>
      <c r="BL343" s="20" t="s">
        <v>226</v>
      </c>
      <c r="BM343" s="20" t="s">
        <v>484</v>
      </c>
    </row>
    <row r="344" spans="2:51" s="10" customFormat="1" ht="20.25" customHeight="1">
      <c r="B344" s="156"/>
      <c r="C344" s="186"/>
      <c r="D344" s="186"/>
      <c r="E344" s="187" t="s">
        <v>5</v>
      </c>
      <c r="F344" s="264" t="s">
        <v>244</v>
      </c>
      <c r="G344" s="265"/>
      <c r="H344" s="265"/>
      <c r="I344" s="265"/>
      <c r="J344" s="186"/>
      <c r="K344" s="188" t="s">
        <v>5</v>
      </c>
      <c r="L344" s="157"/>
      <c r="M344" s="157"/>
      <c r="N344" s="157"/>
      <c r="O344" s="157"/>
      <c r="P344" s="157"/>
      <c r="Q344" s="157"/>
      <c r="R344" s="158"/>
      <c r="T344" s="159"/>
      <c r="U344" s="157"/>
      <c r="V344" s="157"/>
      <c r="W344" s="157"/>
      <c r="X344" s="157"/>
      <c r="Y344" s="157"/>
      <c r="Z344" s="157"/>
      <c r="AA344" s="160"/>
      <c r="AT344" s="161" t="s">
        <v>156</v>
      </c>
      <c r="AU344" s="161" t="s">
        <v>97</v>
      </c>
      <c r="AV344" s="10" t="s">
        <v>81</v>
      </c>
      <c r="AW344" s="10" t="s">
        <v>33</v>
      </c>
      <c r="AX344" s="10" t="s">
        <v>76</v>
      </c>
      <c r="AY344" s="161" t="s">
        <v>149</v>
      </c>
    </row>
    <row r="345" spans="2:51" s="11" customFormat="1" ht="20.25" customHeight="1">
      <c r="B345" s="162"/>
      <c r="C345" s="189"/>
      <c r="D345" s="189"/>
      <c r="E345" s="190" t="s">
        <v>5</v>
      </c>
      <c r="F345" s="262" t="s">
        <v>245</v>
      </c>
      <c r="G345" s="263"/>
      <c r="H345" s="263"/>
      <c r="I345" s="263"/>
      <c r="J345" s="189"/>
      <c r="K345" s="191">
        <v>91</v>
      </c>
      <c r="L345" s="163"/>
      <c r="M345" s="163"/>
      <c r="N345" s="163"/>
      <c r="O345" s="163"/>
      <c r="P345" s="163"/>
      <c r="Q345" s="163"/>
      <c r="R345" s="164"/>
      <c r="T345" s="165"/>
      <c r="U345" s="163"/>
      <c r="V345" s="163"/>
      <c r="W345" s="163"/>
      <c r="X345" s="163"/>
      <c r="Y345" s="163"/>
      <c r="Z345" s="163"/>
      <c r="AA345" s="166"/>
      <c r="AT345" s="167" t="s">
        <v>156</v>
      </c>
      <c r="AU345" s="167" t="s">
        <v>97</v>
      </c>
      <c r="AV345" s="11" t="s">
        <v>97</v>
      </c>
      <c r="AW345" s="11" t="s">
        <v>33</v>
      </c>
      <c r="AX345" s="11" t="s">
        <v>76</v>
      </c>
      <c r="AY345" s="167" t="s">
        <v>149</v>
      </c>
    </row>
    <row r="346" spans="2:51" s="10" customFormat="1" ht="20.25" customHeight="1">
      <c r="B346" s="156"/>
      <c r="C346" s="186"/>
      <c r="D346" s="186"/>
      <c r="E346" s="187" t="s">
        <v>5</v>
      </c>
      <c r="F346" s="266" t="s">
        <v>246</v>
      </c>
      <c r="G346" s="267"/>
      <c r="H346" s="267"/>
      <c r="I346" s="267"/>
      <c r="J346" s="186"/>
      <c r="K346" s="188" t="s">
        <v>5</v>
      </c>
      <c r="L346" s="157"/>
      <c r="M346" s="157"/>
      <c r="N346" s="157"/>
      <c r="O346" s="157"/>
      <c r="P346" s="157"/>
      <c r="Q346" s="157"/>
      <c r="R346" s="158"/>
      <c r="T346" s="159"/>
      <c r="U346" s="157"/>
      <c r="V346" s="157"/>
      <c r="W346" s="157"/>
      <c r="X346" s="157"/>
      <c r="Y346" s="157"/>
      <c r="Z346" s="157"/>
      <c r="AA346" s="160"/>
      <c r="AT346" s="161" t="s">
        <v>156</v>
      </c>
      <c r="AU346" s="161" t="s">
        <v>97</v>
      </c>
      <c r="AV346" s="10" t="s">
        <v>81</v>
      </c>
      <c r="AW346" s="10" t="s">
        <v>33</v>
      </c>
      <c r="AX346" s="10" t="s">
        <v>76</v>
      </c>
      <c r="AY346" s="161" t="s">
        <v>149</v>
      </c>
    </row>
    <row r="347" spans="2:51" s="11" customFormat="1" ht="20.25" customHeight="1">
      <c r="B347" s="162"/>
      <c r="C347" s="189"/>
      <c r="D347" s="189"/>
      <c r="E347" s="190" t="s">
        <v>5</v>
      </c>
      <c r="F347" s="262" t="s">
        <v>234</v>
      </c>
      <c r="G347" s="263"/>
      <c r="H347" s="263"/>
      <c r="I347" s="263"/>
      <c r="J347" s="189"/>
      <c r="K347" s="191">
        <v>52.93</v>
      </c>
      <c r="L347" s="163"/>
      <c r="M347" s="163"/>
      <c r="N347" s="163"/>
      <c r="O347" s="163"/>
      <c r="P347" s="163"/>
      <c r="Q347" s="163"/>
      <c r="R347" s="164"/>
      <c r="T347" s="165"/>
      <c r="U347" s="163"/>
      <c r="V347" s="163"/>
      <c r="W347" s="163"/>
      <c r="X347" s="163"/>
      <c r="Y347" s="163"/>
      <c r="Z347" s="163"/>
      <c r="AA347" s="166"/>
      <c r="AT347" s="167" t="s">
        <v>156</v>
      </c>
      <c r="AU347" s="167" t="s">
        <v>97</v>
      </c>
      <c r="AV347" s="11" t="s">
        <v>97</v>
      </c>
      <c r="AW347" s="11" t="s">
        <v>33</v>
      </c>
      <c r="AX347" s="11" t="s">
        <v>76</v>
      </c>
      <c r="AY347" s="167" t="s">
        <v>149</v>
      </c>
    </row>
    <row r="348" spans="2:51" s="11" customFormat="1" ht="20.25" customHeight="1">
      <c r="B348" s="162"/>
      <c r="C348" s="189"/>
      <c r="D348" s="189"/>
      <c r="E348" s="190" t="s">
        <v>5</v>
      </c>
      <c r="F348" s="262" t="s">
        <v>235</v>
      </c>
      <c r="G348" s="263"/>
      <c r="H348" s="263"/>
      <c r="I348" s="263"/>
      <c r="J348" s="189"/>
      <c r="K348" s="191">
        <v>-11.7</v>
      </c>
      <c r="L348" s="163"/>
      <c r="M348" s="163"/>
      <c r="N348" s="163"/>
      <c r="O348" s="163"/>
      <c r="P348" s="163"/>
      <c r="Q348" s="163"/>
      <c r="R348" s="164"/>
      <c r="T348" s="165"/>
      <c r="U348" s="163"/>
      <c r="V348" s="163"/>
      <c r="W348" s="163"/>
      <c r="X348" s="163"/>
      <c r="Y348" s="163"/>
      <c r="Z348" s="163"/>
      <c r="AA348" s="166"/>
      <c r="AT348" s="167" t="s">
        <v>156</v>
      </c>
      <c r="AU348" s="167" t="s">
        <v>97</v>
      </c>
      <c r="AV348" s="11" t="s">
        <v>97</v>
      </c>
      <c r="AW348" s="11" t="s">
        <v>33</v>
      </c>
      <c r="AX348" s="11" t="s">
        <v>76</v>
      </c>
      <c r="AY348" s="167" t="s">
        <v>149</v>
      </c>
    </row>
    <row r="349" spans="2:51" s="11" customFormat="1" ht="20.25" customHeight="1">
      <c r="B349" s="162"/>
      <c r="C349" s="189"/>
      <c r="D349" s="189"/>
      <c r="E349" s="190" t="s">
        <v>5</v>
      </c>
      <c r="F349" s="262" t="s">
        <v>236</v>
      </c>
      <c r="G349" s="263"/>
      <c r="H349" s="263"/>
      <c r="I349" s="263"/>
      <c r="J349" s="189"/>
      <c r="K349" s="191">
        <v>22.935</v>
      </c>
      <c r="L349" s="163"/>
      <c r="M349" s="163"/>
      <c r="N349" s="163"/>
      <c r="O349" s="163"/>
      <c r="P349" s="163"/>
      <c r="Q349" s="163"/>
      <c r="R349" s="164"/>
      <c r="T349" s="165"/>
      <c r="U349" s="163"/>
      <c r="V349" s="163"/>
      <c r="W349" s="163"/>
      <c r="X349" s="163"/>
      <c r="Y349" s="163"/>
      <c r="Z349" s="163"/>
      <c r="AA349" s="166"/>
      <c r="AT349" s="167" t="s">
        <v>156</v>
      </c>
      <c r="AU349" s="167" t="s">
        <v>97</v>
      </c>
      <c r="AV349" s="11" t="s">
        <v>97</v>
      </c>
      <c r="AW349" s="11" t="s">
        <v>33</v>
      </c>
      <c r="AX349" s="11" t="s">
        <v>76</v>
      </c>
      <c r="AY349" s="167" t="s">
        <v>149</v>
      </c>
    </row>
    <row r="350" spans="2:51" s="11" customFormat="1" ht="20.25" customHeight="1">
      <c r="B350" s="162"/>
      <c r="C350" s="189"/>
      <c r="D350" s="189"/>
      <c r="E350" s="190" t="s">
        <v>5</v>
      </c>
      <c r="F350" s="262" t="s">
        <v>247</v>
      </c>
      <c r="G350" s="263"/>
      <c r="H350" s="263"/>
      <c r="I350" s="263"/>
      <c r="J350" s="189"/>
      <c r="K350" s="191">
        <v>26.86</v>
      </c>
      <c r="L350" s="163"/>
      <c r="M350" s="163"/>
      <c r="N350" s="163"/>
      <c r="O350" s="163"/>
      <c r="P350" s="163"/>
      <c r="Q350" s="163"/>
      <c r="R350" s="164"/>
      <c r="T350" s="165"/>
      <c r="U350" s="163"/>
      <c r="V350" s="163"/>
      <c r="W350" s="163"/>
      <c r="X350" s="163"/>
      <c r="Y350" s="163"/>
      <c r="Z350" s="163"/>
      <c r="AA350" s="166"/>
      <c r="AT350" s="167" t="s">
        <v>156</v>
      </c>
      <c r="AU350" s="167" t="s">
        <v>97</v>
      </c>
      <c r="AV350" s="11" t="s">
        <v>97</v>
      </c>
      <c r="AW350" s="11" t="s">
        <v>33</v>
      </c>
      <c r="AX350" s="11" t="s">
        <v>76</v>
      </c>
      <c r="AY350" s="167" t="s">
        <v>149</v>
      </c>
    </row>
    <row r="351" spans="2:51" s="11" customFormat="1" ht="20.25" customHeight="1">
      <c r="B351" s="162"/>
      <c r="C351" s="189"/>
      <c r="D351" s="189"/>
      <c r="E351" s="190" t="s">
        <v>5</v>
      </c>
      <c r="F351" s="262" t="s">
        <v>247</v>
      </c>
      <c r="G351" s="263"/>
      <c r="H351" s="263"/>
      <c r="I351" s="263"/>
      <c r="J351" s="189"/>
      <c r="K351" s="191">
        <v>26.86</v>
      </c>
      <c r="L351" s="163"/>
      <c r="M351" s="163"/>
      <c r="N351" s="163"/>
      <c r="O351" s="163"/>
      <c r="P351" s="163"/>
      <c r="Q351" s="163"/>
      <c r="R351" s="164"/>
      <c r="T351" s="165"/>
      <c r="U351" s="163"/>
      <c r="V351" s="163"/>
      <c r="W351" s="163"/>
      <c r="X351" s="163"/>
      <c r="Y351" s="163"/>
      <c r="Z351" s="163"/>
      <c r="AA351" s="166"/>
      <c r="AT351" s="167" t="s">
        <v>156</v>
      </c>
      <c r="AU351" s="167" t="s">
        <v>97</v>
      </c>
      <c r="AV351" s="11" t="s">
        <v>97</v>
      </c>
      <c r="AW351" s="11" t="s">
        <v>33</v>
      </c>
      <c r="AX351" s="11" t="s">
        <v>76</v>
      </c>
      <c r="AY351" s="167" t="s">
        <v>149</v>
      </c>
    </row>
    <row r="352" spans="2:51" s="11" customFormat="1" ht="20.25" customHeight="1">
      <c r="B352" s="162"/>
      <c r="C352" s="189"/>
      <c r="D352" s="189"/>
      <c r="E352" s="190" t="s">
        <v>5</v>
      </c>
      <c r="F352" s="262" t="s">
        <v>238</v>
      </c>
      <c r="G352" s="263"/>
      <c r="H352" s="263"/>
      <c r="I352" s="263"/>
      <c r="J352" s="189"/>
      <c r="K352" s="191">
        <v>-6.03</v>
      </c>
      <c r="L352" s="163"/>
      <c r="M352" s="163"/>
      <c r="N352" s="163"/>
      <c r="O352" s="163"/>
      <c r="P352" s="163"/>
      <c r="Q352" s="163"/>
      <c r="R352" s="164"/>
      <c r="T352" s="165"/>
      <c r="U352" s="163"/>
      <c r="V352" s="163"/>
      <c r="W352" s="163"/>
      <c r="X352" s="163"/>
      <c r="Y352" s="163"/>
      <c r="Z352" s="163"/>
      <c r="AA352" s="166"/>
      <c r="AT352" s="167" t="s">
        <v>156</v>
      </c>
      <c r="AU352" s="167" t="s">
        <v>97</v>
      </c>
      <c r="AV352" s="11" t="s">
        <v>97</v>
      </c>
      <c r="AW352" s="11" t="s">
        <v>33</v>
      </c>
      <c r="AX352" s="11" t="s">
        <v>76</v>
      </c>
      <c r="AY352" s="167" t="s">
        <v>149</v>
      </c>
    </row>
    <row r="353" spans="2:51" s="11" customFormat="1" ht="20.25" customHeight="1">
      <c r="B353" s="162"/>
      <c r="C353" s="189"/>
      <c r="D353" s="189"/>
      <c r="E353" s="190" t="s">
        <v>5</v>
      </c>
      <c r="F353" s="262" t="s">
        <v>234</v>
      </c>
      <c r="G353" s="263"/>
      <c r="H353" s="263"/>
      <c r="I353" s="263"/>
      <c r="J353" s="189"/>
      <c r="K353" s="191">
        <v>52.93</v>
      </c>
      <c r="L353" s="163"/>
      <c r="M353" s="163"/>
      <c r="N353" s="163"/>
      <c r="O353" s="163"/>
      <c r="P353" s="163"/>
      <c r="Q353" s="163"/>
      <c r="R353" s="164"/>
      <c r="T353" s="165"/>
      <c r="U353" s="163"/>
      <c r="V353" s="163"/>
      <c r="W353" s="163"/>
      <c r="X353" s="163"/>
      <c r="Y353" s="163"/>
      <c r="Z353" s="163"/>
      <c r="AA353" s="166"/>
      <c r="AT353" s="167" t="s">
        <v>156</v>
      </c>
      <c r="AU353" s="167" t="s">
        <v>97</v>
      </c>
      <c r="AV353" s="11" t="s">
        <v>97</v>
      </c>
      <c r="AW353" s="11" t="s">
        <v>33</v>
      </c>
      <c r="AX353" s="11" t="s">
        <v>76</v>
      </c>
      <c r="AY353" s="167" t="s">
        <v>149</v>
      </c>
    </row>
    <row r="354" spans="2:51" s="12" customFormat="1" ht="20.25" customHeight="1">
      <c r="B354" s="168"/>
      <c r="C354" s="192"/>
      <c r="D354" s="192"/>
      <c r="E354" s="193" t="s">
        <v>5</v>
      </c>
      <c r="F354" s="268" t="s">
        <v>162</v>
      </c>
      <c r="G354" s="269"/>
      <c r="H354" s="269"/>
      <c r="I354" s="269"/>
      <c r="J354" s="192"/>
      <c r="K354" s="194">
        <v>255.785</v>
      </c>
      <c r="L354" s="169"/>
      <c r="M354" s="169"/>
      <c r="N354" s="169"/>
      <c r="O354" s="169"/>
      <c r="P354" s="169"/>
      <c r="Q354" s="169"/>
      <c r="R354" s="170"/>
      <c r="T354" s="171"/>
      <c r="U354" s="169"/>
      <c r="V354" s="169"/>
      <c r="W354" s="169"/>
      <c r="X354" s="169"/>
      <c r="Y354" s="169"/>
      <c r="Z354" s="169"/>
      <c r="AA354" s="172"/>
      <c r="AT354" s="173" t="s">
        <v>156</v>
      </c>
      <c r="AU354" s="173" t="s">
        <v>97</v>
      </c>
      <c r="AV354" s="12" t="s">
        <v>154</v>
      </c>
      <c r="AW354" s="12" t="s">
        <v>33</v>
      </c>
      <c r="AX354" s="12" t="s">
        <v>81</v>
      </c>
      <c r="AY354" s="173" t="s">
        <v>149</v>
      </c>
    </row>
    <row r="355" spans="2:63" s="9" customFormat="1" ht="36.75" customHeight="1">
      <c r="B355" s="142"/>
      <c r="C355" s="195"/>
      <c r="D355" s="201" t="s">
        <v>121</v>
      </c>
      <c r="E355" s="201"/>
      <c r="F355" s="201"/>
      <c r="G355" s="201"/>
      <c r="H355" s="201"/>
      <c r="I355" s="201"/>
      <c r="J355" s="201"/>
      <c r="K355" s="201"/>
      <c r="L355" s="144"/>
      <c r="M355" s="144"/>
      <c r="N355" s="271">
        <f>BK355</f>
        <v>0</v>
      </c>
      <c r="O355" s="272"/>
      <c r="P355" s="272"/>
      <c r="Q355" s="272"/>
      <c r="R355" s="145"/>
      <c r="T355" s="146"/>
      <c r="U355" s="143"/>
      <c r="V355" s="143"/>
      <c r="W355" s="147">
        <f>W356</f>
        <v>0</v>
      </c>
      <c r="X355" s="143"/>
      <c r="Y355" s="147">
        <f>Y356</f>
        <v>0</v>
      </c>
      <c r="Z355" s="143"/>
      <c r="AA355" s="148">
        <f>AA356</f>
        <v>0</v>
      </c>
      <c r="AR355" s="149" t="s">
        <v>154</v>
      </c>
      <c r="AT355" s="150" t="s">
        <v>75</v>
      </c>
      <c r="AU355" s="150" t="s">
        <v>76</v>
      </c>
      <c r="AY355" s="149" t="s">
        <v>149</v>
      </c>
      <c r="BK355" s="151">
        <f>BK356</f>
        <v>0</v>
      </c>
    </row>
    <row r="356" spans="2:63" s="9" customFormat="1" ht="19.5" customHeight="1">
      <c r="B356" s="142"/>
      <c r="C356" s="195"/>
      <c r="D356" s="196" t="s">
        <v>122</v>
      </c>
      <c r="E356" s="196"/>
      <c r="F356" s="196"/>
      <c r="G356" s="196"/>
      <c r="H356" s="196"/>
      <c r="I356" s="196"/>
      <c r="J356" s="196"/>
      <c r="K356" s="196"/>
      <c r="L356" s="152"/>
      <c r="M356" s="152"/>
      <c r="N356" s="249">
        <f>BK356</f>
        <v>0</v>
      </c>
      <c r="O356" s="250"/>
      <c r="P356" s="250"/>
      <c r="Q356" s="250"/>
      <c r="R356" s="145"/>
      <c r="T356" s="146"/>
      <c r="U356" s="143"/>
      <c r="V356" s="143"/>
      <c r="W356" s="147">
        <f>W357</f>
        <v>0</v>
      </c>
      <c r="X356" s="143"/>
      <c r="Y356" s="147">
        <f>Y357</f>
        <v>0</v>
      </c>
      <c r="Z356" s="143"/>
      <c r="AA356" s="148">
        <f>AA357</f>
        <v>0</v>
      </c>
      <c r="AR356" s="149" t="s">
        <v>154</v>
      </c>
      <c r="AT356" s="150" t="s">
        <v>75</v>
      </c>
      <c r="AU356" s="150" t="s">
        <v>81</v>
      </c>
      <c r="AY356" s="149" t="s">
        <v>149</v>
      </c>
      <c r="BK356" s="151">
        <f>BK357</f>
        <v>0</v>
      </c>
    </row>
    <row r="357" spans="2:65" s="1" customFormat="1" ht="39.75" customHeight="1">
      <c r="B357" s="124"/>
      <c r="C357" s="182" t="s">
        <v>485</v>
      </c>
      <c r="D357" s="182" t="s">
        <v>150</v>
      </c>
      <c r="E357" s="183" t="s">
        <v>486</v>
      </c>
      <c r="F357" s="270" t="s">
        <v>487</v>
      </c>
      <c r="G357" s="270"/>
      <c r="H357" s="270"/>
      <c r="I357" s="270"/>
      <c r="J357" s="184" t="s">
        <v>488</v>
      </c>
      <c r="K357" s="185">
        <v>90</v>
      </c>
      <c r="L357" s="255">
        <v>0</v>
      </c>
      <c r="M357" s="255"/>
      <c r="N357" s="261">
        <f>ROUND(L357*K357,2)</f>
        <v>0</v>
      </c>
      <c r="O357" s="261"/>
      <c r="P357" s="261"/>
      <c r="Q357" s="261"/>
      <c r="R357" s="127"/>
      <c r="T357" s="153" t="s">
        <v>5</v>
      </c>
      <c r="U357" s="45" t="s">
        <v>41</v>
      </c>
      <c r="V357" s="37"/>
      <c r="W357" s="154">
        <f>V357*K357</f>
        <v>0</v>
      </c>
      <c r="X357" s="154">
        <v>0</v>
      </c>
      <c r="Y357" s="154">
        <f>X357*K357</f>
        <v>0</v>
      </c>
      <c r="Z357" s="154">
        <v>0</v>
      </c>
      <c r="AA357" s="155">
        <f>Z357*K357</f>
        <v>0</v>
      </c>
      <c r="AR357" s="20" t="s">
        <v>489</v>
      </c>
      <c r="AT357" s="20" t="s">
        <v>150</v>
      </c>
      <c r="AU357" s="20" t="s">
        <v>97</v>
      </c>
      <c r="AY357" s="20" t="s">
        <v>149</v>
      </c>
      <c r="BE357" s="101">
        <f>IF(U357="základní",N357,0)</f>
        <v>0</v>
      </c>
      <c r="BF357" s="101">
        <f>IF(U357="snížená",N357,0)</f>
        <v>0</v>
      </c>
      <c r="BG357" s="101">
        <f>IF(U357="zákl. přenesená",N357,0)</f>
        <v>0</v>
      </c>
      <c r="BH357" s="101">
        <f>IF(U357="sníž. přenesená",N357,0)</f>
        <v>0</v>
      </c>
      <c r="BI357" s="101">
        <f>IF(U357="nulová",N357,0)</f>
        <v>0</v>
      </c>
      <c r="BJ357" s="20" t="s">
        <v>81</v>
      </c>
      <c r="BK357" s="101">
        <f>ROUND(L357*K357,2)</f>
        <v>0</v>
      </c>
      <c r="BL357" s="20" t="s">
        <v>489</v>
      </c>
      <c r="BM357" s="20" t="s">
        <v>490</v>
      </c>
    </row>
    <row r="358" spans="2:63" s="9" customFormat="1" ht="36.75" customHeight="1">
      <c r="B358" s="142"/>
      <c r="C358" s="195"/>
      <c r="D358" s="201" t="s">
        <v>123</v>
      </c>
      <c r="E358" s="201"/>
      <c r="F358" s="201"/>
      <c r="G358" s="201"/>
      <c r="H358" s="201"/>
      <c r="I358" s="201"/>
      <c r="J358" s="201"/>
      <c r="K358" s="201"/>
      <c r="L358" s="144"/>
      <c r="M358" s="144"/>
      <c r="N358" s="257">
        <f>BK358</f>
        <v>0</v>
      </c>
      <c r="O358" s="258"/>
      <c r="P358" s="258"/>
      <c r="Q358" s="258"/>
      <c r="R358" s="145"/>
      <c r="T358" s="146"/>
      <c r="U358" s="143"/>
      <c r="V358" s="143"/>
      <c r="W358" s="147">
        <f>W359</f>
        <v>0</v>
      </c>
      <c r="X358" s="143"/>
      <c r="Y358" s="147">
        <f>Y359</f>
        <v>0</v>
      </c>
      <c r="Z358" s="143"/>
      <c r="AA358" s="148">
        <f>AA359</f>
        <v>0</v>
      </c>
      <c r="AR358" s="149" t="s">
        <v>175</v>
      </c>
      <c r="AT358" s="150" t="s">
        <v>75</v>
      </c>
      <c r="AU358" s="150" t="s">
        <v>76</v>
      </c>
      <c r="AY358" s="149" t="s">
        <v>149</v>
      </c>
      <c r="BK358" s="151">
        <f>BK359</f>
        <v>0</v>
      </c>
    </row>
    <row r="359" spans="2:63" s="9" customFormat="1" ht="19.5" customHeight="1">
      <c r="B359" s="142"/>
      <c r="C359" s="195"/>
      <c r="D359" s="196" t="s">
        <v>124</v>
      </c>
      <c r="E359" s="196"/>
      <c r="F359" s="196"/>
      <c r="G359" s="196"/>
      <c r="H359" s="196"/>
      <c r="I359" s="196"/>
      <c r="J359" s="196"/>
      <c r="K359" s="196"/>
      <c r="L359" s="152"/>
      <c r="M359" s="152"/>
      <c r="N359" s="249">
        <f>BK359</f>
        <v>0</v>
      </c>
      <c r="O359" s="250"/>
      <c r="P359" s="250"/>
      <c r="Q359" s="250"/>
      <c r="R359" s="145"/>
      <c r="T359" s="146"/>
      <c r="U359" s="143"/>
      <c r="V359" s="143"/>
      <c r="W359" s="147">
        <f>SUM(W360:W361)</f>
        <v>0</v>
      </c>
      <c r="X359" s="143"/>
      <c r="Y359" s="147">
        <f>SUM(Y360:Y361)</f>
        <v>0</v>
      </c>
      <c r="Z359" s="143"/>
      <c r="AA359" s="148">
        <f>SUM(AA360:AA361)</f>
        <v>0</v>
      </c>
      <c r="AR359" s="149" t="s">
        <v>175</v>
      </c>
      <c r="AT359" s="150" t="s">
        <v>75</v>
      </c>
      <c r="AU359" s="150" t="s">
        <v>81</v>
      </c>
      <c r="AY359" s="149" t="s">
        <v>149</v>
      </c>
      <c r="BK359" s="151">
        <f>SUM(BK360:BK361)</f>
        <v>0</v>
      </c>
    </row>
    <row r="360" spans="2:65" s="1" customFormat="1" ht="28.5" customHeight="1">
      <c r="B360" s="124"/>
      <c r="C360" s="182" t="s">
        <v>491</v>
      </c>
      <c r="D360" s="182" t="s">
        <v>150</v>
      </c>
      <c r="E360" s="183" t="s">
        <v>492</v>
      </c>
      <c r="F360" s="270" t="s">
        <v>493</v>
      </c>
      <c r="G360" s="270"/>
      <c r="H360" s="270"/>
      <c r="I360" s="270"/>
      <c r="J360" s="184" t="s">
        <v>494</v>
      </c>
      <c r="K360" s="185">
        <v>1</v>
      </c>
      <c r="L360" s="255">
        <v>0</v>
      </c>
      <c r="M360" s="255"/>
      <c r="N360" s="261">
        <f>ROUND(L360*K360,2)</f>
        <v>0</v>
      </c>
      <c r="O360" s="261"/>
      <c r="P360" s="261"/>
      <c r="Q360" s="261"/>
      <c r="R360" s="127"/>
      <c r="T360" s="153" t="s">
        <v>5</v>
      </c>
      <c r="U360" s="45" t="s">
        <v>41</v>
      </c>
      <c r="V360" s="37"/>
      <c r="W360" s="154">
        <f>V360*K360</f>
        <v>0</v>
      </c>
      <c r="X360" s="154">
        <v>0</v>
      </c>
      <c r="Y360" s="154">
        <f>X360*K360</f>
        <v>0</v>
      </c>
      <c r="Z360" s="154">
        <v>0</v>
      </c>
      <c r="AA360" s="155">
        <f>Z360*K360</f>
        <v>0</v>
      </c>
      <c r="AR360" s="20" t="s">
        <v>495</v>
      </c>
      <c r="AT360" s="20" t="s">
        <v>150</v>
      </c>
      <c r="AU360" s="20" t="s">
        <v>97</v>
      </c>
      <c r="AY360" s="20" t="s">
        <v>149</v>
      </c>
      <c r="BE360" s="101">
        <f>IF(U360="základní",N360,0)</f>
        <v>0</v>
      </c>
      <c r="BF360" s="101">
        <f>IF(U360="snížená",N360,0)</f>
        <v>0</v>
      </c>
      <c r="BG360" s="101">
        <f>IF(U360="zákl. přenesená",N360,0)</f>
        <v>0</v>
      </c>
      <c r="BH360" s="101">
        <f>IF(U360="sníž. přenesená",N360,0)</f>
        <v>0</v>
      </c>
      <c r="BI360" s="101">
        <f>IF(U360="nulová",N360,0)</f>
        <v>0</v>
      </c>
      <c r="BJ360" s="20" t="s">
        <v>81</v>
      </c>
      <c r="BK360" s="101">
        <f>ROUND(L360*K360,2)</f>
        <v>0</v>
      </c>
      <c r="BL360" s="20" t="s">
        <v>495</v>
      </c>
      <c r="BM360" s="20" t="s">
        <v>496</v>
      </c>
    </row>
    <row r="361" spans="2:65" s="1" customFormat="1" ht="28.5" customHeight="1">
      <c r="B361" s="124"/>
      <c r="C361" s="182" t="s">
        <v>497</v>
      </c>
      <c r="D361" s="182" t="s">
        <v>150</v>
      </c>
      <c r="E361" s="183" t="s">
        <v>498</v>
      </c>
      <c r="F361" s="270" t="s">
        <v>499</v>
      </c>
      <c r="G361" s="270"/>
      <c r="H361" s="270"/>
      <c r="I361" s="270"/>
      <c r="J361" s="184" t="s">
        <v>500</v>
      </c>
      <c r="K361" s="185">
        <v>1</v>
      </c>
      <c r="L361" s="255">
        <v>0</v>
      </c>
      <c r="M361" s="255"/>
      <c r="N361" s="261">
        <f>ROUND(L361*K361,2)</f>
        <v>0</v>
      </c>
      <c r="O361" s="261"/>
      <c r="P361" s="261"/>
      <c r="Q361" s="261"/>
      <c r="R361" s="127"/>
      <c r="T361" s="153" t="s">
        <v>5</v>
      </c>
      <c r="U361" s="45" t="s">
        <v>41</v>
      </c>
      <c r="V361" s="37"/>
      <c r="W361" s="154">
        <f>V361*K361</f>
        <v>0</v>
      </c>
      <c r="X361" s="154">
        <v>0</v>
      </c>
      <c r="Y361" s="154">
        <f>X361*K361</f>
        <v>0</v>
      </c>
      <c r="Z361" s="154">
        <v>0</v>
      </c>
      <c r="AA361" s="155">
        <f>Z361*K361</f>
        <v>0</v>
      </c>
      <c r="AR361" s="20" t="s">
        <v>495</v>
      </c>
      <c r="AT361" s="20" t="s">
        <v>150</v>
      </c>
      <c r="AU361" s="20" t="s">
        <v>97</v>
      </c>
      <c r="AY361" s="20" t="s">
        <v>149</v>
      </c>
      <c r="BE361" s="101">
        <f>IF(U361="základní",N361,0)</f>
        <v>0</v>
      </c>
      <c r="BF361" s="101">
        <f>IF(U361="snížená",N361,0)</f>
        <v>0</v>
      </c>
      <c r="BG361" s="101">
        <f>IF(U361="zákl. přenesená",N361,0)</f>
        <v>0</v>
      </c>
      <c r="BH361" s="101">
        <f>IF(U361="sníž. přenesená",N361,0)</f>
        <v>0</v>
      </c>
      <c r="BI361" s="101">
        <f>IF(U361="nulová",N361,0)</f>
        <v>0</v>
      </c>
      <c r="BJ361" s="20" t="s">
        <v>81</v>
      </c>
      <c r="BK361" s="101">
        <f>ROUND(L361*K361,2)</f>
        <v>0</v>
      </c>
      <c r="BL361" s="20" t="s">
        <v>495</v>
      </c>
      <c r="BM361" s="20" t="s">
        <v>501</v>
      </c>
    </row>
    <row r="362" spans="2:63" s="1" customFormat="1" ht="49.5" customHeight="1">
      <c r="B362" s="36"/>
      <c r="C362" s="37"/>
      <c r="D362" s="144" t="s">
        <v>502</v>
      </c>
      <c r="E362" s="37"/>
      <c r="F362" s="37"/>
      <c r="G362" s="37"/>
      <c r="H362" s="37"/>
      <c r="I362" s="37"/>
      <c r="J362" s="37"/>
      <c r="K362" s="37"/>
      <c r="L362" s="37"/>
      <c r="M362" s="37"/>
      <c r="N362" s="251">
        <f aca="true" t="shared" si="15" ref="N362:N367">BK362</f>
        <v>0</v>
      </c>
      <c r="O362" s="252"/>
      <c r="P362" s="252"/>
      <c r="Q362" s="252"/>
      <c r="R362" s="38"/>
      <c r="T362" s="175"/>
      <c r="U362" s="37"/>
      <c r="V362" s="37"/>
      <c r="W362" s="37"/>
      <c r="X362" s="37"/>
      <c r="Y362" s="37"/>
      <c r="Z362" s="37"/>
      <c r="AA362" s="75"/>
      <c r="AT362" s="20" t="s">
        <v>75</v>
      </c>
      <c r="AU362" s="20" t="s">
        <v>76</v>
      </c>
      <c r="AY362" s="20" t="s">
        <v>503</v>
      </c>
      <c r="BK362" s="101">
        <f>SUM(BK363:BK367)</f>
        <v>0</v>
      </c>
    </row>
    <row r="363" spans="2:63" s="1" customFormat="1" ht="21.75" customHeight="1">
      <c r="B363" s="36"/>
      <c r="C363" s="176" t="s">
        <v>5</v>
      </c>
      <c r="D363" s="176" t="s">
        <v>150</v>
      </c>
      <c r="E363" s="177" t="s">
        <v>5</v>
      </c>
      <c r="F363" s="254" t="s">
        <v>5</v>
      </c>
      <c r="G363" s="254"/>
      <c r="H363" s="254"/>
      <c r="I363" s="254"/>
      <c r="J363" s="178" t="s">
        <v>5</v>
      </c>
      <c r="K363" s="174"/>
      <c r="L363" s="255"/>
      <c r="M363" s="256"/>
      <c r="N363" s="256">
        <f t="shared" si="15"/>
        <v>0</v>
      </c>
      <c r="O363" s="256"/>
      <c r="P363" s="256"/>
      <c r="Q363" s="256"/>
      <c r="R363" s="38"/>
      <c r="T363" s="153" t="s">
        <v>5</v>
      </c>
      <c r="U363" s="179" t="s">
        <v>41</v>
      </c>
      <c r="V363" s="37"/>
      <c r="W363" s="37"/>
      <c r="X363" s="37"/>
      <c r="Y363" s="37"/>
      <c r="Z363" s="37"/>
      <c r="AA363" s="75"/>
      <c r="AT363" s="20" t="s">
        <v>503</v>
      </c>
      <c r="AU363" s="20" t="s">
        <v>81</v>
      </c>
      <c r="AY363" s="20" t="s">
        <v>503</v>
      </c>
      <c r="BE363" s="101">
        <f>IF(U363="základní",N363,0)</f>
        <v>0</v>
      </c>
      <c r="BF363" s="101">
        <f>IF(U363="snížená",N363,0)</f>
        <v>0</v>
      </c>
      <c r="BG363" s="101">
        <f>IF(U363="zákl. přenesená",N363,0)</f>
        <v>0</v>
      </c>
      <c r="BH363" s="101">
        <f>IF(U363="sníž. přenesená",N363,0)</f>
        <v>0</v>
      </c>
      <c r="BI363" s="101">
        <f>IF(U363="nulová",N363,0)</f>
        <v>0</v>
      </c>
      <c r="BJ363" s="20" t="s">
        <v>81</v>
      </c>
      <c r="BK363" s="101">
        <f>L363*K363</f>
        <v>0</v>
      </c>
    </row>
    <row r="364" spans="2:63" s="1" customFormat="1" ht="21.75" customHeight="1">
      <c r="B364" s="36"/>
      <c r="C364" s="176" t="s">
        <v>5</v>
      </c>
      <c r="D364" s="176" t="s">
        <v>150</v>
      </c>
      <c r="E364" s="177" t="s">
        <v>5</v>
      </c>
      <c r="F364" s="254" t="s">
        <v>5</v>
      </c>
      <c r="G364" s="254"/>
      <c r="H364" s="254"/>
      <c r="I364" s="254"/>
      <c r="J364" s="178" t="s">
        <v>5</v>
      </c>
      <c r="K364" s="174"/>
      <c r="L364" s="255"/>
      <c r="M364" s="256"/>
      <c r="N364" s="256">
        <f t="shared" si="15"/>
        <v>0</v>
      </c>
      <c r="O364" s="256"/>
      <c r="P364" s="256"/>
      <c r="Q364" s="256"/>
      <c r="R364" s="38"/>
      <c r="T364" s="153" t="s">
        <v>5</v>
      </c>
      <c r="U364" s="179" t="s">
        <v>41</v>
      </c>
      <c r="V364" s="37"/>
      <c r="W364" s="37"/>
      <c r="X364" s="37"/>
      <c r="Y364" s="37"/>
      <c r="Z364" s="37"/>
      <c r="AA364" s="75"/>
      <c r="AT364" s="20" t="s">
        <v>503</v>
      </c>
      <c r="AU364" s="20" t="s">
        <v>81</v>
      </c>
      <c r="AY364" s="20" t="s">
        <v>503</v>
      </c>
      <c r="BE364" s="101">
        <f>IF(U364="základní",N364,0)</f>
        <v>0</v>
      </c>
      <c r="BF364" s="101">
        <f>IF(U364="snížená",N364,0)</f>
        <v>0</v>
      </c>
      <c r="BG364" s="101">
        <f>IF(U364="zákl. přenesená",N364,0)</f>
        <v>0</v>
      </c>
      <c r="BH364" s="101">
        <f>IF(U364="sníž. přenesená",N364,0)</f>
        <v>0</v>
      </c>
      <c r="BI364" s="101">
        <f>IF(U364="nulová",N364,0)</f>
        <v>0</v>
      </c>
      <c r="BJ364" s="20" t="s">
        <v>81</v>
      </c>
      <c r="BK364" s="101">
        <f>L364*K364</f>
        <v>0</v>
      </c>
    </row>
    <row r="365" spans="2:63" s="1" customFormat="1" ht="21.75" customHeight="1">
      <c r="B365" s="36"/>
      <c r="C365" s="176" t="s">
        <v>5</v>
      </c>
      <c r="D365" s="176" t="s">
        <v>150</v>
      </c>
      <c r="E365" s="177" t="s">
        <v>5</v>
      </c>
      <c r="F365" s="254" t="s">
        <v>5</v>
      </c>
      <c r="G365" s="254"/>
      <c r="H365" s="254"/>
      <c r="I365" s="254"/>
      <c r="J365" s="178" t="s">
        <v>5</v>
      </c>
      <c r="K365" s="174"/>
      <c r="L365" s="255"/>
      <c r="M365" s="256"/>
      <c r="N365" s="256">
        <f t="shared" si="15"/>
        <v>0</v>
      </c>
      <c r="O365" s="256"/>
      <c r="P365" s="256"/>
      <c r="Q365" s="256"/>
      <c r="R365" s="38"/>
      <c r="T365" s="153" t="s">
        <v>5</v>
      </c>
      <c r="U365" s="179" t="s">
        <v>41</v>
      </c>
      <c r="V365" s="37"/>
      <c r="W365" s="37"/>
      <c r="X365" s="37"/>
      <c r="Y365" s="37"/>
      <c r="Z365" s="37"/>
      <c r="AA365" s="75"/>
      <c r="AT365" s="20" t="s">
        <v>503</v>
      </c>
      <c r="AU365" s="20" t="s">
        <v>81</v>
      </c>
      <c r="AY365" s="20" t="s">
        <v>503</v>
      </c>
      <c r="BE365" s="101">
        <f>IF(U365="základní",N365,0)</f>
        <v>0</v>
      </c>
      <c r="BF365" s="101">
        <f>IF(U365="snížená",N365,0)</f>
        <v>0</v>
      </c>
      <c r="BG365" s="101">
        <f>IF(U365="zákl. přenesená",N365,0)</f>
        <v>0</v>
      </c>
      <c r="BH365" s="101">
        <f>IF(U365="sníž. přenesená",N365,0)</f>
        <v>0</v>
      </c>
      <c r="BI365" s="101">
        <f>IF(U365="nulová",N365,0)</f>
        <v>0</v>
      </c>
      <c r="BJ365" s="20" t="s">
        <v>81</v>
      </c>
      <c r="BK365" s="101">
        <f>L365*K365</f>
        <v>0</v>
      </c>
    </row>
    <row r="366" spans="2:63" s="1" customFormat="1" ht="21.75" customHeight="1">
      <c r="B366" s="36"/>
      <c r="C366" s="176" t="s">
        <v>5</v>
      </c>
      <c r="D366" s="176" t="s">
        <v>150</v>
      </c>
      <c r="E366" s="177" t="s">
        <v>5</v>
      </c>
      <c r="F366" s="254" t="s">
        <v>5</v>
      </c>
      <c r="G366" s="254"/>
      <c r="H366" s="254"/>
      <c r="I366" s="254"/>
      <c r="J366" s="178" t="s">
        <v>5</v>
      </c>
      <c r="K366" s="174"/>
      <c r="L366" s="255"/>
      <c r="M366" s="256"/>
      <c r="N366" s="256">
        <f t="shared" si="15"/>
        <v>0</v>
      </c>
      <c r="O366" s="256"/>
      <c r="P366" s="256"/>
      <c r="Q366" s="256"/>
      <c r="R366" s="38"/>
      <c r="T366" s="153" t="s">
        <v>5</v>
      </c>
      <c r="U366" s="179" t="s">
        <v>41</v>
      </c>
      <c r="V366" s="37"/>
      <c r="W366" s="37"/>
      <c r="X366" s="37"/>
      <c r="Y366" s="37"/>
      <c r="Z366" s="37"/>
      <c r="AA366" s="75"/>
      <c r="AT366" s="20" t="s">
        <v>503</v>
      </c>
      <c r="AU366" s="20" t="s">
        <v>81</v>
      </c>
      <c r="AY366" s="20" t="s">
        <v>503</v>
      </c>
      <c r="BE366" s="101">
        <f>IF(U366="základní",N366,0)</f>
        <v>0</v>
      </c>
      <c r="BF366" s="101">
        <f>IF(U366="snížená",N366,0)</f>
        <v>0</v>
      </c>
      <c r="BG366" s="101">
        <f>IF(U366="zákl. přenesená",N366,0)</f>
        <v>0</v>
      </c>
      <c r="BH366" s="101">
        <f>IF(U366="sníž. přenesená",N366,0)</f>
        <v>0</v>
      </c>
      <c r="BI366" s="101">
        <f>IF(U366="nulová",N366,0)</f>
        <v>0</v>
      </c>
      <c r="BJ366" s="20" t="s">
        <v>81</v>
      </c>
      <c r="BK366" s="101">
        <f>L366*K366</f>
        <v>0</v>
      </c>
    </row>
    <row r="367" spans="2:63" s="1" customFormat="1" ht="21.75" customHeight="1">
      <c r="B367" s="36"/>
      <c r="C367" s="176" t="s">
        <v>5</v>
      </c>
      <c r="D367" s="176" t="s">
        <v>150</v>
      </c>
      <c r="E367" s="177" t="s">
        <v>5</v>
      </c>
      <c r="F367" s="254" t="s">
        <v>5</v>
      </c>
      <c r="G367" s="254"/>
      <c r="H367" s="254"/>
      <c r="I367" s="254"/>
      <c r="J367" s="178" t="s">
        <v>5</v>
      </c>
      <c r="K367" s="174"/>
      <c r="L367" s="255"/>
      <c r="M367" s="256"/>
      <c r="N367" s="256">
        <f t="shared" si="15"/>
        <v>0</v>
      </c>
      <c r="O367" s="256"/>
      <c r="P367" s="256"/>
      <c r="Q367" s="256"/>
      <c r="R367" s="38"/>
      <c r="T367" s="153" t="s">
        <v>5</v>
      </c>
      <c r="U367" s="179" t="s">
        <v>41</v>
      </c>
      <c r="V367" s="57"/>
      <c r="W367" s="57"/>
      <c r="X367" s="57"/>
      <c r="Y367" s="57"/>
      <c r="Z367" s="57"/>
      <c r="AA367" s="59"/>
      <c r="AT367" s="20" t="s">
        <v>503</v>
      </c>
      <c r="AU367" s="20" t="s">
        <v>81</v>
      </c>
      <c r="AY367" s="20" t="s">
        <v>503</v>
      </c>
      <c r="BE367" s="101">
        <f>IF(U367="základní",N367,0)</f>
        <v>0</v>
      </c>
      <c r="BF367" s="101">
        <f>IF(U367="snížená",N367,0)</f>
        <v>0</v>
      </c>
      <c r="BG367" s="101">
        <f>IF(U367="zákl. přenesená",N367,0)</f>
        <v>0</v>
      </c>
      <c r="BH367" s="101">
        <f>IF(U367="sníž. přenesená",N367,0)</f>
        <v>0</v>
      </c>
      <c r="BI367" s="101">
        <f>IF(U367="nulová",N367,0)</f>
        <v>0</v>
      </c>
      <c r="BJ367" s="20" t="s">
        <v>81</v>
      </c>
      <c r="BK367" s="101">
        <f>L367*K367</f>
        <v>0</v>
      </c>
    </row>
    <row r="368" spans="2:18" s="1" customFormat="1" ht="6.75" customHeight="1">
      <c r="B368" s="60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2"/>
    </row>
  </sheetData>
  <sheetProtection password="CF4D" sheet="1"/>
  <mergeCells count="475"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E23:L23"/>
    <mergeCell ref="M26:P26"/>
    <mergeCell ref="M27:P27"/>
    <mergeCell ref="O14:P14"/>
    <mergeCell ref="M29:P29"/>
    <mergeCell ref="O16:P16"/>
    <mergeCell ref="O17:P17"/>
    <mergeCell ref="O19:P19"/>
    <mergeCell ref="O20:P20"/>
    <mergeCell ref="N85:Q85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M80:Q80"/>
    <mergeCell ref="C82:G82"/>
    <mergeCell ref="N82:Q82"/>
    <mergeCell ref="N84:Q84"/>
    <mergeCell ref="C73:Q73"/>
    <mergeCell ref="F75:P75"/>
    <mergeCell ref="M77:P77"/>
    <mergeCell ref="M79:Q79"/>
    <mergeCell ref="N103:Q103"/>
    <mergeCell ref="N86:Q86"/>
    <mergeCell ref="N87:Q87"/>
    <mergeCell ref="N88:Q88"/>
    <mergeCell ref="N89:Q89"/>
    <mergeCell ref="N90:Q90"/>
    <mergeCell ref="N91:Q91"/>
    <mergeCell ref="N92:Q92"/>
    <mergeCell ref="N93:Q93"/>
    <mergeCell ref="N94:Q94"/>
    <mergeCell ref="N99:Q99"/>
    <mergeCell ref="N100:Q100"/>
    <mergeCell ref="N101:Q101"/>
    <mergeCell ref="N102:Q102"/>
    <mergeCell ref="N95:Q95"/>
    <mergeCell ref="N96:Q96"/>
    <mergeCell ref="N97:Q97"/>
    <mergeCell ref="N98:Q98"/>
    <mergeCell ref="D109:H109"/>
    <mergeCell ref="N109:Q109"/>
    <mergeCell ref="D110:H110"/>
    <mergeCell ref="N110:Q110"/>
    <mergeCell ref="N104:Q104"/>
    <mergeCell ref="N105:Q105"/>
    <mergeCell ref="N107:Q107"/>
    <mergeCell ref="D108:H108"/>
    <mergeCell ref="N108:Q108"/>
    <mergeCell ref="F135:I135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M125:P125"/>
    <mergeCell ref="F130:I130"/>
    <mergeCell ref="L130:M130"/>
    <mergeCell ref="N130:Q130"/>
    <mergeCell ref="F134:I134"/>
    <mergeCell ref="L134:M134"/>
    <mergeCell ref="N134:Q134"/>
    <mergeCell ref="N131:Q131"/>
    <mergeCell ref="N132:Q132"/>
    <mergeCell ref="N133:Q133"/>
    <mergeCell ref="L142:M142"/>
    <mergeCell ref="N142:Q142"/>
    <mergeCell ref="M127:Q127"/>
    <mergeCell ref="M128:Q128"/>
    <mergeCell ref="F147:I147"/>
    <mergeCell ref="L147:M147"/>
    <mergeCell ref="N147:Q147"/>
    <mergeCell ref="F136:I136"/>
    <mergeCell ref="F137:I137"/>
    <mergeCell ref="F138:I138"/>
    <mergeCell ref="F139:I139"/>
    <mergeCell ref="F140:I140"/>
    <mergeCell ref="F141:I141"/>
    <mergeCell ref="F142:I142"/>
    <mergeCell ref="F145:I145"/>
    <mergeCell ref="F146:I146"/>
    <mergeCell ref="L146:M146"/>
    <mergeCell ref="N146:Q146"/>
    <mergeCell ref="F143:I143"/>
    <mergeCell ref="F144:I144"/>
    <mergeCell ref="L144:M144"/>
    <mergeCell ref="N144:Q144"/>
    <mergeCell ref="L152:M152"/>
    <mergeCell ref="N152:Q152"/>
    <mergeCell ref="F153:I153"/>
    <mergeCell ref="L153:M153"/>
    <mergeCell ref="N153:Q153"/>
    <mergeCell ref="F148:I148"/>
    <mergeCell ref="F149:I149"/>
    <mergeCell ref="F150:I150"/>
    <mergeCell ref="F152:I152"/>
    <mergeCell ref="N151:Q151"/>
    <mergeCell ref="F158:I158"/>
    <mergeCell ref="L158:M158"/>
    <mergeCell ref="N158:Q158"/>
    <mergeCell ref="F164:I164"/>
    <mergeCell ref="L164:M164"/>
    <mergeCell ref="N164:Q164"/>
    <mergeCell ref="F161:I161"/>
    <mergeCell ref="F163:I163"/>
    <mergeCell ref="L163:M163"/>
    <mergeCell ref="N163:Q16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9:I159"/>
    <mergeCell ref="F160:I160"/>
    <mergeCell ref="L160:M160"/>
    <mergeCell ref="N160:Q160"/>
    <mergeCell ref="F168:I168"/>
    <mergeCell ref="L168:M168"/>
    <mergeCell ref="N168:Q168"/>
    <mergeCell ref="N162:Q162"/>
    <mergeCell ref="F169:I169"/>
    <mergeCell ref="L169:M169"/>
    <mergeCell ref="N169:Q169"/>
    <mergeCell ref="F165:I165"/>
    <mergeCell ref="F166:I166"/>
    <mergeCell ref="L166:M166"/>
    <mergeCell ref="N166:Q166"/>
    <mergeCell ref="N167:Q167"/>
    <mergeCell ref="N171:Q171"/>
    <mergeCell ref="F172:I172"/>
    <mergeCell ref="F173:I173"/>
    <mergeCell ref="F174:I174"/>
    <mergeCell ref="F183:I183"/>
    <mergeCell ref="F170:I170"/>
    <mergeCell ref="F171:I171"/>
    <mergeCell ref="L171:M171"/>
    <mergeCell ref="F175:I175"/>
    <mergeCell ref="F176:I176"/>
    <mergeCell ref="L180:M180"/>
    <mergeCell ref="N180:Q180"/>
    <mergeCell ref="F181:I181"/>
    <mergeCell ref="F182:I182"/>
    <mergeCell ref="F177:I177"/>
    <mergeCell ref="F178:I178"/>
    <mergeCell ref="F179:I179"/>
    <mergeCell ref="F180:I180"/>
    <mergeCell ref="N198:Q198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204:I204"/>
    <mergeCell ref="L192:M192"/>
    <mergeCell ref="N192:Q192"/>
    <mergeCell ref="F193:I193"/>
    <mergeCell ref="F194:I194"/>
    <mergeCell ref="F195:I195"/>
    <mergeCell ref="F196:I196"/>
    <mergeCell ref="F197:I197"/>
    <mergeCell ref="F198:I198"/>
    <mergeCell ref="L198:M198"/>
    <mergeCell ref="L211:M211"/>
    <mergeCell ref="N211:Q211"/>
    <mergeCell ref="F199:I199"/>
    <mergeCell ref="F200:I200"/>
    <mergeCell ref="L200:M200"/>
    <mergeCell ref="N200:Q200"/>
    <mergeCell ref="F201:I201"/>
    <mergeCell ref="F203:I203"/>
    <mergeCell ref="L203:M203"/>
    <mergeCell ref="N203:Q203"/>
    <mergeCell ref="N215:Q215"/>
    <mergeCell ref="F205:I205"/>
    <mergeCell ref="F206:I206"/>
    <mergeCell ref="F207:I207"/>
    <mergeCell ref="F208:I208"/>
    <mergeCell ref="F209:I209"/>
    <mergeCell ref="F210:I210"/>
    <mergeCell ref="L210:M210"/>
    <mergeCell ref="N210:Q210"/>
    <mergeCell ref="F211:I211"/>
    <mergeCell ref="F222:I222"/>
    <mergeCell ref="F212:I212"/>
    <mergeCell ref="L212:M212"/>
    <mergeCell ref="N212:Q212"/>
    <mergeCell ref="F213:I213"/>
    <mergeCell ref="L213:M213"/>
    <mergeCell ref="N213:Q213"/>
    <mergeCell ref="F214:I214"/>
    <mergeCell ref="F215:I215"/>
    <mergeCell ref="L215:M215"/>
    <mergeCell ref="F220:I220"/>
    <mergeCell ref="F221:I221"/>
    <mergeCell ref="L221:M221"/>
    <mergeCell ref="N221:Q221"/>
    <mergeCell ref="F216:I216"/>
    <mergeCell ref="F217:I217"/>
    <mergeCell ref="F218:I218"/>
    <mergeCell ref="F219:I219"/>
    <mergeCell ref="N233:Q233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8:I238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L233:M233"/>
    <mergeCell ref="F236:I236"/>
    <mergeCell ref="L236:M236"/>
    <mergeCell ref="N236:Q236"/>
    <mergeCell ref="F237:I237"/>
    <mergeCell ref="F234:I234"/>
    <mergeCell ref="F235:I235"/>
    <mergeCell ref="L235:M235"/>
    <mergeCell ref="N235:Q235"/>
    <mergeCell ref="N249:Q249"/>
    <mergeCell ref="F239:I239"/>
    <mergeCell ref="F240:I240"/>
    <mergeCell ref="F241:I241"/>
    <mergeCell ref="F242:I242"/>
    <mergeCell ref="F243:I243"/>
    <mergeCell ref="F244:I244"/>
    <mergeCell ref="F245:I245"/>
    <mergeCell ref="L245:M245"/>
    <mergeCell ref="N245:Q245"/>
    <mergeCell ref="N252:Q252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50:Q250"/>
    <mergeCell ref="F251:I251"/>
    <mergeCell ref="L251:M251"/>
    <mergeCell ref="N251:Q251"/>
    <mergeCell ref="F258:I258"/>
    <mergeCell ref="F259:I259"/>
    <mergeCell ref="F250:I250"/>
    <mergeCell ref="L250:M250"/>
    <mergeCell ref="F252:I252"/>
    <mergeCell ref="L252:M252"/>
    <mergeCell ref="F267:I267"/>
    <mergeCell ref="L267:M267"/>
    <mergeCell ref="N267:Q267"/>
    <mergeCell ref="F253:I253"/>
    <mergeCell ref="F254:I254"/>
    <mergeCell ref="L254:M254"/>
    <mergeCell ref="N254:Q254"/>
    <mergeCell ref="F255:I255"/>
    <mergeCell ref="F256:I256"/>
    <mergeCell ref="F257:I257"/>
    <mergeCell ref="F265:I265"/>
    <mergeCell ref="L265:M265"/>
    <mergeCell ref="N265:Q265"/>
    <mergeCell ref="F266:I266"/>
    <mergeCell ref="F260:I260"/>
    <mergeCell ref="F262:I262"/>
    <mergeCell ref="L262:M262"/>
    <mergeCell ref="N262:Q262"/>
    <mergeCell ref="N264:Q264"/>
    <mergeCell ref="N274:Q274"/>
    <mergeCell ref="F279:I279"/>
    <mergeCell ref="L279:M279"/>
    <mergeCell ref="N279:Q279"/>
    <mergeCell ref="F275:I275"/>
    <mergeCell ref="F276:I276"/>
    <mergeCell ref="L276:M276"/>
    <mergeCell ref="N276:Q276"/>
    <mergeCell ref="F268:I268"/>
    <mergeCell ref="F269:I269"/>
    <mergeCell ref="F270:I270"/>
    <mergeCell ref="F271:I271"/>
    <mergeCell ref="F272:I272"/>
    <mergeCell ref="L272:M272"/>
    <mergeCell ref="F273:I273"/>
    <mergeCell ref="F274:I274"/>
    <mergeCell ref="L274:M274"/>
    <mergeCell ref="L287:M287"/>
    <mergeCell ref="N287:Q287"/>
    <mergeCell ref="F290:I290"/>
    <mergeCell ref="L290:M290"/>
    <mergeCell ref="N290:Q290"/>
    <mergeCell ref="N272:Q272"/>
    <mergeCell ref="F277:I277"/>
    <mergeCell ref="F278:I278"/>
    <mergeCell ref="L278:M278"/>
    <mergeCell ref="N278:Q278"/>
    <mergeCell ref="F281:I281"/>
    <mergeCell ref="L281:M281"/>
    <mergeCell ref="N281:Q281"/>
    <mergeCell ref="F282:I282"/>
    <mergeCell ref="F283:I283"/>
    <mergeCell ref="F284:I284"/>
    <mergeCell ref="L296:M296"/>
    <mergeCell ref="F285:I285"/>
    <mergeCell ref="F288:I288"/>
    <mergeCell ref="L288:M288"/>
    <mergeCell ref="N288:Q288"/>
    <mergeCell ref="F289:I289"/>
    <mergeCell ref="L289:M289"/>
    <mergeCell ref="N289:Q289"/>
    <mergeCell ref="F286:I286"/>
    <mergeCell ref="F287:I287"/>
    <mergeCell ref="F301:I301"/>
    <mergeCell ref="L301:M301"/>
    <mergeCell ref="N301:Q301"/>
    <mergeCell ref="F292:I292"/>
    <mergeCell ref="L292:M292"/>
    <mergeCell ref="N292:Q292"/>
    <mergeCell ref="F294:I294"/>
    <mergeCell ref="L294:M294"/>
    <mergeCell ref="N294:Q294"/>
    <mergeCell ref="F296:I296"/>
    <mergeCell ref="F297:I297"/>
    <mergeCell ref="F298:I298"/>
    <mergeCell ref="L298:M298"/>
    <mergeCell ref="N298:Q298"/>
    <mergeCell ref="F299:I299"/>
    <mergeCell ref="L299:M299"/>
    <mergeCell ref="N299:Q299"/>
    <mergeCell ref="N303:Q303"/>
    <mergeCell ref="F304:I304"/>
    <mergeCell ref="F305:I305"/>
    <mergeCell ref="L305:M305"/>
    <mergeCell ref="N305:Q305"/>
    <mergeCell ref="F316:I316"/>
    <mergeCell ref="N307:Q307"/>
    <mergeCell ref="N306:Q306"/>
    <mergeCell ref="F314:I314"/>
    <mergeCell ref="F315:I315"/>
    <mergeCell ref="F302:I302"/>
    <mergeCell ref="F303:I303"/>
    <mergeCell ref="L303:M303"/>
    <mergeCell ref="F307:I307"/>
    <mergeCell ref="L307:M307"/>
    <mergeCell ref="F317:I317"/>
    <mergeCell ref="F308:I308"/>
    <mergeCell ref="F309:I309"/>
    <mergeCell ref="F310:I310"/>
    <mergeCell ref="F311:I311"/>
    <mergeCell ref="F312:I312"/>
    <mergeCell ref="F313:I313"/>
    <mergeCell ref="N319:Q319"/>
    <mergeCell ref="F320:I320"/>
    <mergeCell ref="L320:M320"/>
    <mergeCell ref="N320:Q320"/>
    <mergeCell ref="L319:M319"/>
    <mergeCell ref="F318:I318"/>
    <mergeCell ref="F329:I329"/>
    <mergeCell ref="F330:I330"/>
    <mergeCell ref="F319:I319"/>
    <mergeCell ref="F321:I321"/>
    <mergeCell ref="N321:Q321"/>
    <mergeCell ref="L321:M321"/>
    <mergeCell ref="N341:Q341"/>
    <mergeCell ref="F322:I322"/>
    <mergeCell ref="F323:I323"/>
    <mergeCell ref="F324:I324"/>
    <mergeCell ref="F325:I325"/>
    <mergeCell ref="F326:I326"/>
    <mergeCell ref="F327:I327"/>
    <mergeCell ref="F328:I328"/>
    <mergeCell ref="N340:Q340"/>
    <mergeCell ref="F337:I337"/>
    <mergeCell ref="F339:I339"/>
    <mergeCell ref="N333:Q333"/>
    <mergeCell ref="F334:I334"/>
    <mergeCell ref="F335:I335"/>
    <mergeCell ref="F336:I336"/>
    <mergeCell ref="L336:M336"/>
    <mergeCell ref="N336:Q336"/>
    <mergeCell ref="F331:I331"/>
    <mergeCell ref="F332:I332"/>
    <mergeCell ref="F333:I333"/>
    <mergeCell ref="L333:M333"/>
    <mergeCell ref="F342:I342"/>
    <mergeCell ref="F343:I343"/>
    <mergeCell ref="L343:M343"/>
    <mergeCell ref="F341:I341"/>
    <mergeCell ref="L341:M341"/>
    <mergeCell ref="F338:I338"/>
    <mergeCell ref="F364:I364"/>
    <mergeCell ref="L364:M364"/>
    <mergeCell ref="N364:Q364"/>
    <mergeCell ref="N356:Q356"/>
    <mergeCell ref="N358:Q358"/>
    <mergeCell ref="N359:Q359"/>
    <mergeCell ref="L361:M361"/>
    <mergeCell ref="N361:Q361"/>
    <mergeCell ref="N343:Q343"/>
    <mergeCell ref="F363:I363"/>
    <mergeCell ref="L363:M363"/>
    <mergeCell ref="N363:Q363"/>
    <mergeCell ref="F365:I365"/>
    <mergeCell ref="F353:I353"/>
    <mergeCell ref="F354:I354"/>
    <mergeCell ref="F357:I357"/>
    <mergeCell ref="N357:Q357"/>
    <mergeCell ref="F360:I360"/>
    <mergeCell ref="N355:Q355"/>
    <mergeCell ref="L360:M360"/>
    <mergeCell ref="N360:Q360"/>
    <mergeCell ref="F361:I361"/>
    <mergeCell ref="F350:I350"/>
    <mergeCell ref="F351:I351"/>
    <mergeCell ref="L365:M365"/>
    <mergeCell ref="N365:Q365"/>
    <mergeCell ref="L357:M357"/>
    <mergeCell ref="F344:I344"/>
    <mergeCell ref="F345:I345"/>
    <mergeCell ref="F346:I346"/>
    <mergeCell ref="F347:I347"/>
    <mergeCell ref="F352:I352"/>
    <mergeCell ref="N293:Q293"/>
    <mergeCell ref="N295:Q295"/>
    <mergeCell ref="N300:Q300"/>
    <mergeCell ref="N296:Q296"/>
    <mergeCell ref="N280:Q280"/>
    <mergeCell ref="F367:I367"/>
    <mergeCell ref="L367:M367"/>
    <mergeCell ref="N367:Q367"/>
    <mergeCell ref="F348:I348"/>
    <mergeCell ref="F349:I349"/>
    <mergeCell ref="N202:Q202"/>
    <mergeCell ref="N362:Q362"/>
    <mergeCell ref="H1:K1"/>
    <mergeCell ref="S2:AC2"/>
    <mergeCell ref="F366:I366"/>
    <mergeCell ref="L366:M366"/>
    <mergeCell ref="N366:Q366"/>
    <mergeCell ref="N261:Q261"/>
    <mergeCell ref="N263:Q263"/>
    <mergeCell ref="N291:Q291"/>
  </mergeCells>
  <dataValidations count="2">
    <dataValidation type="list" allowBlank="1" showInputMessage="1" showErrorMessage="1" error="Povoleny jsou hodnoty K, M." sqref="D363:D368">
      <formula1>"K, M"</formula1>
    </dataValidation>
    <dataValidation type="list" allowBlank="1" showInputMessage="1" showErrorMessage="1" error="Povoleny jsou hodnoty základní, snížená, zákl. přenesená, sníž. přenesená, nulová." sqref="U363:U36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33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Suchomel</dc:creator>
  <cp:keywords/>
  <dc:description/>
  <cp:lastModifiedBy>Administrator</cp:lastModifiedBy>
  <cp:lastPrinted>2018-06-04T07:45:53Z</cp:lastPrinted>
  <dcterms:created xsi:type="dcterms:W3CDTF">2017-12-17T17:18:08Z</dcterms:created>
  <dcterms:modified xsi:type="dcterms:W3CDTF">2018-07-09T10:38:41Z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