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Veřejné zakázky_2026\Stavební práce - rodinný dům č.p.202\Výzva\"/>
    </mc:Choice>
  </mc:AlternateContent>
  <bookViews>
    <workbookView xWindow="-120" yWindow="-120" windowWidth="29040" windowHeight="15720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Pol'!$A$1:$U$149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9" i="12" l="1"/>
  <c r="F39" i="1" s="1"/>
  <c r="BA129" i="12"/>
  <c r="BA127" i="12"/>
  <c r="BA125" i="12"/>
  <c r="BA123" i="12"/>
  <c r="BA121" i="12"/>
  <c r="BA119" i="12"/>
  <c r="BA117" i="12"/>
  <c r="BA115" i="12"/>
  <c r="BA113" i="12"/>
  <c r="BA111" i="12"/>
  <c r="BA109" i="12"/>
  <c r="BA107" i="12"/>
  <c r="BA105" i="12"/>
  <c r="BA103" i="12"/>
  <c r="BA101" i="12"/>
  <c r="BA99" i="12"/>
  <c r="BA97" i="12"/>
  <c r="BA95" i="12"/>
  <c r="BA93" i="12"/>
  <c r="BA91" i="12"/>
  <c r="BA89" i="12"/>
  <c r="BA87" i="12"/>
  <c r="BA84" i="12"/>
  <c r="BA83" i="12"/>
  <c r="BA73" i="12"/>
  <c r="BA71" i="12"/>
  <c r="BA70" i="12"/>
  <c r="BA69" i="12"/>
  <c r="BA21" i="12"/>
  <c r="BA20" i="12"/>
  <c r="BA19" i="12"/>
  <c r="F9" i="12"/>
  <c r="G9" i="12" s="1"/>
  <c r="I9" i="12"/>
  <c r="K9" i="12"/>
  <c r="O9" i="12"/>
  <c r="Q9" i="12"/>
  <c r="U9" i="12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4" i="12"/>
  <c r="G14" i="12"/>
  <c r="M14" i="12" s="1"/>
  <c r="I14" i="12"/>
  <c r="K14" i="12"/>
  <c r="O14" i="12"/>
  <c r="Q14" i="12"/>
  <c r="Q13" i="12" s="1"/>
  <c r="U14" i="12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8" i="12"/>
  <c r="G18" i="12"/>
  <c r="M18" i="12" s="1"/>
  <c r="I18" i="12"/>
  <c r="K18" i="12"/>
  <c r="O18" i="12"/>
  <c r="Q18" i="12"/>
  <c r="U18" i="12"/>
  <c r="F22" i="12"/>
  <c r="G22" i="12" s="1"/>
  <c r="M22" i="12" s="1"/>
  <c r="I22" i="12"/>
  <c r="K22" i="12"/>
  <c r="O22" i="12"/>
  <c r="Q22" i="12"/>
  <c r="U22" i="12"/>
  <c r="F23" i="12"/>
  <c r="G23" i="12"/>
  <c r="M23" i="12" s="1"/>
  <c r="I23" i="12"/>
  <c r="K23" i="12"/>
  <c r="O23" i="12"/>
  <c r="Q23" i="12"/>
  <c r="U23" i="12"/>
  <c r="F25" i="12"/>
  <c r="G25" i="12"/>
  <c r="M25" i="12" s="1"/>
  <c r="M24" i="12" s="1"/>
  <c r="I25" i="12"/>
  <c r="I24" i="12" s="1"/>
  <c r="K25" i="12"/>
  <c r="K24" i="12" s="1"/>
  <c r="O25" i="12"/>
  <c r="O24" i="12" s="1"/>
  <c r="Q25" i="12"/>
  <c r="Q24" i="12" s="1"/>
  <c r="U25" i="12"/>
  <c r="U24" i="12" s="1"/>
  <c r="F27" i="12"/>
  <c r="G27" i="12"/>
  <c r="M27" i="12" s="1"/>
  <c r="I27" i="12"/>
  <c r="K27" i="12"/>
  <c r="O27" i="12"/>
  <c r="Q27" i="12"/>
  <c r="U27" i="12"/>
  <c r="U26" i="12" s="1"/>
  <c r="F28" i="12"/>
  <c r="G28" i="12"/>
  <c r="M28" i="12" s="1"/>
  <c r="I28" i="12"/>
  <c r="I26" i="12" s="1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1" i="12"/>
  <c r="G31" i="12"/>
  <c r="G30" i="12" s="1"/>
  <c r="I52" i="1" s="1"/>
  <c r="I31" i="12"/>
  <c r="K31" i="12"/>
  <c r="O31" i="12"/>
  <c r="Q31" i="12"/>
  <c r="U31" i="12"/>
  <c r="U30" i="12" s="1"/>
  <c r="F32" i="12"/>
  <c r="G32" i="12"/>
  <c r="M32" i="12" s="1"/>
  <c r="I32" i="12"/>
  <c r="K32" i="12"/>
  <c r="O32" i="12"/>
  <c r="Q32" i="12"/>
  <c r="U32" i="12"/>
  <c r="F34" i="12"/>
  <c r="G34" i="12"/>
  <c r="G33" i="12" s="1"/>
  <c r="I53" i="1" s="1"/>
  <c r="I34" i="12"/>
  <c r="I33" i="12" s="1"/>
  <c r="K34" i="12"/>
  <c r="K33" i="12" s="1"/>
  <c r="O34" i="12"/>
  <c r="O33" i="12" s="1"/>
  <c r="Q34" i="12"/>
  <c r="Q33" i="12" s="1"/>
  <c r="U34" i="12"/>
  <c r="U33" i="12" s="1"/>
  <c r="F36" i="12"/>
  <c r="G36" i="12" s="1"/>
  <c r="I36" i="12"/>
  <c r="I35" i="12" s="1"/>
  <c r="K36" i="12"/>
  <c r="K35" i="12" s="1"/>
  <c r="O36" i="12"/>
  <c r="O35" i="12" s="1"/>
  <c r="Q36" i="12"/>
  <c r="Q35" i="12" s="1"/>
  <c r="U36" i="12"/>
  <c r="U35" i="12" s="1"/>
  <c r="F38" i="12"/>
  <c r="G38" i="12" s="1"/>
  <c r="I38" i="12"/>
  <c r="I37" i="12" s="1"/>
  <c r="K38" i="12"/>
  <c r="K37" i="12" s="1"/>
  <c r="O38" i="12"/>
  <c r="O37" i="12" s="1"/>
  <c r="Q38" i="12"/>
  <c r="Q37" i="12" s="1"/>
  <c r="U38" i="12"/>
  <c r="U37" i="12" s="1"/>
  <c r="F40" i="12"/>
  <c r="G40" i="12"/>
  <c r="M40" i="12" s="1"/>
  <c r="M39" i="12" s="1"/>
  <c r="I40" i="12"/>
  <c r="I39" i="12" s="1"/>
  <c r="K40" i="12"/>
  <c r="K39" i="12" s="1"/>
  <c r="O40" i="12"/>
  <c r="O39" i="12" s="1"/>
  <c r="Q40" i="12"/>
  <c r="Q39" i="12" s="1"/>
  <c r="U40" i="12"/>
  <c r="U39" i="12" s="1"/>
  <c r="F42" i="12"/>
  <c r="G42" i="12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8" i="12"/>
  <c r="G48" i="12"/>
  <c r="M48" i="12" s="1"/>
  <c r="M47" i="12" s="1"/>
  <c r="I48" i="12"/>
  <c r="I47" i="12" s="1"/>
  <c r="K48" i="12"/>
  <c r="K47" i="12" s="1"/>
  <c r="O48" i="12"/>
  <c r="O47" i="12" s="1"/>
  <c r="Q48" i="12"/>
  <c r="Q47" i="12" s="1"/>
  <c r="U48" i="12"/>
  <c r="U47" i="12" s="1"/>
  <c r="G49" i="12"/>
  <c r="I59" i="1" s="1"/>
  <c r="F50" i="12"/>
  <c r="G50" i="12"/>
  <c r="M50" i="12" s="1"/>
  <c r="I50" i="12"/>
  <c r="K50" i="12"/>
  <c r="O50" i="12"/>
  <c r="Q50" i="12"/>
  <c r="U50" i="12"/>
  <c r="F51" i="12"/>
  <c r="G51" i="12"/>
  <c r="M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4" i="12"/>
  <c r="G54" i="12"/>
  <c r="M54" i="12" s="1"/>
  <c r="I54" i="12"/>
  <c r="K54" i="12"/>
  <c r="O54" i="12"/>
  <c r="Q54" i="12"/>
  <c r="U54" i="12"/>
  <c r="F55" i="12"/>
  <c r="G55" i="12"/>
  <c r="M55" i="12" s="1"/>
  <c r="I55" i="12"/>
  <c r="K55" i="12"/>
  <c r="O55" i="12"/>
  <c r="Q55" i="12"/>
  <c r="U55" i="12"/>
  <c r="F57" i="12"/>
  <c r="G57" i="12"/>
  <c r="G56" i="12" s="1"/>
  <c r="I60" i="1" s="1"/>
  <c r="I57" i="12"/>
  <c r="I56" i="12" s="1"/>
  <c r="K57" i="12"/>
  <c r="K56" i="12" s="1"/>
  <c r="O57" i="12"/>
  <c r="O56" i="12" s="1"/>
  <c r="Q57" i="12"/>
  <c r="Q56" i="12" s="1"/>
  <c r="U57" i="12"/>
  <c r="U56" i="12" s="1"/>
  <c r="F59" i="12"/>
  <c r="G59" i="12" s="1"/>
  <c r="I59" i="12"/>
  <c r="K59" i="12"/>
  <c r="O59" i="12"/>
  <c r="O58" i="12" s="1"/>
  <c r="Q59" i="12"/>
  <c r="U59" i="12"/>
  <c r="F60" i="12"/>
  <c r="G60" i="12" s="1"/>
  <c r="M60" i="12" s="1"/>
  <c r="I60" i="12"/>
  <c r="K60" i="12"/>
  <c r="O60" i="12"/>
  <c r="Q60" i="12"/>
  <c r="U60" i="12"/>
  <c r="F62" i="12"/>
  <c r="G62" i="12" s="1"/>
  <c r="I62" i="12"/>
  <c r="I61" i="12" s="1"/>
  <c r="K62" i="12"/>
  <c r="K61" i="12" s="1"/>
  <c r="O62" i="12"/>
  <c r="O61" i="12" s="1"/>
  <c r="Q62" i="12"/>
  <c r="Q61" i="12" s="1"/>
  <c r="U62" i="12"/>
  <c r="U61" i="12" s="1"/>
  <c r="F64" i="12"/>
  <c r="G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8" i="12"/>
  <c r="G68" i="12"/>
  <c r="M68" i="12" s="1"/>
  <c r="I68" i="12"/>
  <c r="K68" i="12"/>
  <c r="K67" i="12" s="1"/>
  <c r="O68" i="12"/>
  <c r="Q68" i="12"/>
  <c r="Q67" i="12" s="1"/>
  <c r="U68" i="12"/>
  <c r="F74" i="12"/>
  <c r="G74" i="12" s="1"/>
  <c r="I74" i="12"/>
  <c r="K74" i="12"/>
  <c r="O74" i="12"/>
  <c r="Q74" i="12"/>
  <c r="U74" i="12"/>
  <c r="F76" i="12"/>
  <c r="G76" i="12" s="1"/>
  <c r="I76" i="12"/>
  <c r="I75" i="12" s="1"/>
  <c r="K76" i="12"/>
  <c r="O76" i="12"/>
  <c r="O75" i="12" s="1"/>
  <c r="Q76" i="12"/>
  <c r="U76" i="12"/>
  <c r="U75" i="12" s="1"/>
  <c r="F77" i="12"/>
  <c r="G77" i="12"/>
  <c r="M77" i="12" s="1"/>
  <c r="I77" i="12"/>
  <c r="K77" i="12"/>
  <c r="O77" i="12"/>
  <c r="Q77" i="12"/>
  <c r="U77" i="12"/>
  <c r="F79" i="12"/>
  <c r="G79" i="12"/>
  <c r="M79" i="12" s="1"/>
  <c r="I79" i="12"/>
  <c r="K79" i="12"/>
  <c r="K78" i="12" s="1"/>
  <c r="O79" i="12"/>
  <c r="Q79" i="12"/>
  <c r="Q78" i="12" s="1"/>
  <c r="U79" i="12"/>
  <c r="F80" i="12"/>
  <c r="G80" i="12" s="1"/>
  <c r="I80" i="12"/>
  <c r="K80" i="12"/>
  <c r="O80" i="12"/>
  <c r="Q80" i="12"/>
  <c r="U80" i="12"/>
  <c r="F82" i="12"/>
  <c r="G82" i="12" s="1"/>
  <c r="I82" i="12"/>
  <c r="I81" i="12" s="1"/>
  <c r="K82" i="12"/>
  <c r="O82" i="12"/>
  <c r="Q82" i="12"/>
  <c r="U82" i="12"/>
  <c r="F130" i="12"/>
  <c r="G130" i="12" s="1"/>
  <c r="M130" i="12" s="1"/>
  <c r="I130" i="12"/>
  <c r="K130" i="12"/>
  <c r="O130" i="12"/>
  <c r="Q130" i="12"/>
  <c r="U130" i="12"/>
  <c r="F131" i="12"/>
  <c r="G131" i="12" s="1"/>
  <c r="M131" i="12" s="1"/>
  <c r="I131" i="12"/>
  <c r="K131" i="12"/>
  <c r="O131" i="12"/>
  <c r="Q131" i="12"/>
  <c r="U131" i="12"/>
  <c r="F132" i="12"/>
  <c r="G132" i="12" s="1"/>
  <c r="M132" i="12" s="1"/>
  <c r="I132" i="12"/>
  <c r="K132" i="12"/>
  <c r="O132" i="12"/>
  <c r="Q132" i="12"/>
  <c r="U132" i="12"/>
  <c r="F134" i="12"/>
  <c r="G134" i="12" s="1"/>
  <c r="I134" i="12"/>
  <c r="K134" i="12"/>
  <c r="O134" i="12"/>
  <c r="Q134" i="12"/>
  <c r="U134" i="12"/>
  <c r="F135" i="12"/>
  <c r="G135" i="12" s="1"/>
  <c r="M135" i="12" s="1"/>
  <c r="I135" i="12"/>
  <c r="K135" i="12"/>
  <c r="O135" i="12"/>
  <c r="Q135" i="12"/>
  <c r="U135" i="12"/>
  <c r="F136" i="12"/>
  <c r="G136" i="12" s="1"/>
  <c r="M136" i="12" s="1"/>
  <c r="I136" i="12"/>
  <c r="K136" i="12"/>
  <c r="O136" i="12"/>
  <c r="Q136" i="12"/>
  <c r="U136" i="12"/>
  <c r="F137" i="12"/>
  <c r="G137" i="12" s="1"/>
  <c r="M137" i="12" s="1"/>
  <c r="I137" i="12"/>
  <c r="K137" i="12"/>
  <c r="O137" i="12"/>
  <c r="Q137" i="12"/>
  <c r="U137" i="12"/>
  <c r="I20" i="1"/>
  <c r="G27" i="1"/>
  <c r="J28" i="1"/>
  <c r="J26" i="1"/>
  <c r="G38" i="1"/>
  <c r="F38" i="1"/>
  <c r="H32" i="1"/>
  <c r="J23" i="1"/>
  <c r="J24" i="1"/>
  <c r="J25" i="1"/>
  <c r="J27" i="1"/>
  <c r="E24" i="1"/>
  <c r="E26" i="1"/>
  <c r="G133" i="12" l="1"/>
  <c r="I68" i="1" s="1"/>
  <c r="I19" i="1" s="1"/>
  <c r="M134" i="12"/>
  <c r="M133" i="12" s="1"/>
  <c r="M82" i="12"/>
  <c r="M81" i="12" s="1"/>
  <c r="G81" i="12"/>
  <c r="I67" i="1" s="1"/>
  <c r="I18" i="1" s="1"/>
  <c r="F40" i="1"/>
  <c r="G23" i="1" s="1"/>
  <c r="G29" i="1" s="1"/>
  <c r="H39" i="1"/>
  <c r="I39" i="1" s="1"/>
  <c r="I40" i="1" s="1"/>
  <c r="M76" i="12"/>
  <c r="M75" i="12" s="1"/>
  <c r="G75" i="12"/>
  <c r="I65" i="1" s="1"/>
  <c r="M74" i="12"/>
  <c r="G67" i="12"/>
  <c r="I64" i="1" s="1"/>
  <c r="G61" i="12"/>
  <c r="I62" i="1" s="1"/>
  <c r="M62" i="12"/>
  <c r="M61" i="12" s="1"/>
  <c r="M26" i="12"/>
  <c r="G35" i="12"/>
  <c r="I54" i="1" s="1"/>
  <c r="M36" i="12"/>
  <c r="M35" i="12" s="1"/>
  <c r="M80" i="12"/>
  <c r="G78" i="12"/>
  <c r="I66" i="1" s="1"/>
  <c r="M49" i="12"/>
  <c r="Q133" i="12"/>
  <c r="M41" i="12"/>
  <c r="I133" i="12"/>
  <c r="M78" i="12"/>
  <c r="K63" i="12"/>
  <c r="U58" i="12"/>
  <c r="U49" i="12"/>
  <c r="K41" i="12"/>
  <c r="G39" i="12"/>
  <c r="I56" i="1" s="1"/>
  <c r="K30" i="12"/>
  <c r="K26" i="12"/>
  <c r="U133" i="12"/>
  <c r="K81" i="12"/>
  <c r="U78" i="12"/>
  <c r="K75" i="12"/>
  <c r="U67" i="12"/>
  <c r="I63" i="12"/>
  <c r="Q58" i="12"/>
  <c r="Q49" i="12"/>
  <c r="I41" i="12"/>
  <c r="M34" i="12"/>
  <c r="M33" i="12" s="1"/>
  <c r="I30" i="12"/>
  <c r="I17" i="12"/>
  <c r="U13" i="12"/>
  <c r="I8" i="12"/>
  <c r="G13" i="12"/>
  <c r="I48" i="1" s="1"/>
  <c r="O133" i="12"/>
  <c r="U81" i="12"/>
  <c r="O78" i="12"/>
  <c r="O67" i="12"/>
  <c r="U63" i="12"/>
  <c r="K58" i="12"/>
  <c r="M57" i="12"/>
  <c r="M56" i="12" s="1"/>
  <c r="U41" i="12"/>
  <c r="Q30" i="12"/>
  <c r="Q26" i="12"/>
  <c r="U17" i="12"/>
  <c r="O13" i="12"/>
  <c r="U8" i="12"/>
  <c r="O49" i="12"/>
  <c r="M17" i="12"/>
  <c r="Q81" i="12"/>
  <c r="Q63" i="12"/>
  <c r="I58" i="12"/>
  <c r="K49" i="12"/>
  <c r="G47" i="12"/>
  <c r="I58" i="1" s="1"/>
  <c r="Q41" i="12"/>
  <c r="G41" i="12"/>
  <c r="I57" i="1" s="1"/>
  <c r="O30" i="12"/>
  <c r="O26" i="12"/>
  <c r="G26" i="12"/>
  <c r="I51" i="1" s="1"/>
  <c r="Q17" i="12"/>
  <c r="G17" i="12"/>
  <c r="I49" i="1" s="1"/>
  <c r="K13" i="12"/>
  <c r="Q8" i="12"/>
  <c r="AD139" i="12"/>
  <c r="G39" i="1" s="1"/>
  <c r="G40" i="1" s="1"/>
  <c r="G25" i="1" s="1"/>
  <c r="G26" i="1" s="1"/>
  <c r="K133" i="12"/>
  <c r="O81" i="12"/>
  <c r="I78" i="12"/>
  <c r="Q75" i="12"/>
  <c r="I67" i="12"/>
  <c r="O63" i="12"/>
  <c r="I49" i="12"/>
  <c r="O41" i="12"/>
  <c r="M31" i="12"/>
  <c r="M30" i="12" s="1"/>
  <c r="O17" i="12"/>
  <c r="I13" i="12"/>
  <c r="O8" i="12"/>
  <c r="G24" i="12"/>
  <c r="I50" i="1" s="1"/>
  <c r="K17" i="12"/>
  <c r="K8" i="12"/>
  <c r="G24" i="1"/>
  <c r="G58" i="12"/>
  <c r="I61" i="1" s="1"/>
  <c r="M59" i="12"/>
  <c r="M58" i="12" s="1"/>
  <c r="G8" i="12"/>
  <c r="M9" i="12"/>
  <c r="M8" i="12" s="1"/>
  <c r="G63" i="12"/>
  <c r="I63" i="1" s="1"/>
  <c r="M64" i="12"/>
  <c r="M63" i="12" s="1"/>
  <c r="G37" i="12"/>
  <c r="I55" i="1" s="1"/>
  <c r="M38" i="12"/>
  <c r="M37" i="12" s="1"/>
  <c r="M67" i="12"/>
  <c r="M13" i="12"/>
  <c r="J39" i="1"/>
  <c r="J40" i="1" l="1"/>
  <c r="I16" i="1"/>
  <c r="I21" i="1" s="1"/>
  <c r="H40" i="1"/>
  <c r="G28" i="1"/>
  <c r="I17" i="1"/>
  <c r="G139" i="12"/>
  <c r="I47" i="1"/>
  <c r="I6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<sst xmlns="http://schemas.openxmlformats.org/spreadsheetml/2006/main" count="596" uniqueCount="275">
  <si>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</si>
  <si>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</si>
  <si>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</si>
  <si>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</si>
  <si>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</si>
  <si>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</si>
  <si>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</si>
  <si>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</si>
  <si>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</si>
  <si>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</si>
  <si>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</si>
  <si>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</si>
  <si>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</si>
  <si>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</si>
  <si>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</si>
  <si>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</si>
  <si>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</si>
  <si>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</si>
  <si>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</si>
  <si>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</si>
  <si>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</si>
  <si>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</si>
  <si>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</si>
  <si>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</si>
  <si>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</si>
  <si>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</si>
  <si>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</si>
  <si>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</si>
  <si>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</si>
  <si>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</si>
  <si>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</si>
  <si>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</si>
  <si>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</si>
  <si>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</si>
  <si>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</si>
  <si>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</si>
  <si>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</si>
  <si>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</si>
  <si>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</si>
  <si>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</si>
  <si>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</si>
  <si>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</si>
  <si>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</si>
  <si>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</si>
  <si>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</si>
  <si>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Stavební úpravy čp. 202 Píska</t>
  </si>
  <si>
    <t>Střední lesnická škola a Střední odborné učiliště</t>
  </si>
  <si>
    <t xml:space="preserve"> Křivoklát, Písky 181</t>
  </si>
  <si>
    <t>Křivoklát</t>
  </si>
  <si>
    <t>27023</t>
  </si>
  <si>
    <t xml:space="preserve"> 00069434 </t>
  </si>
  <si>
    <t xml:space="preserve">CZ00069434 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</si>
  <si>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</si>
  <si>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</si>
  <si>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</si>
  <si>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</si>
  <si>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</si>
  <si>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</si>
  <si>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</si>
  <si>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</si>
  <si>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</si>
  <si>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</si>
  <si>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</si>
  <si>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63</t>
  </si>
  <si>
    <t>Podlahy a podlahové konstrukce</t>
  </si>
  <si>
    <t>64</t>
  </si>
  <si>
    <t>Výplně otvorů</t>
  </si>
  <si>
    <t>97</t>
  </si>
  <si>
    <t>Prorážení otvorů</t>
  </si>
  <si>
    <t>98</t>
  </si>
  <si>
    <t>Demolice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</si>
  <si>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</si>
  <si>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</si>
  <si>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</si>
  <si>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</si>
  <si>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</si>
  <si>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</si>
  <si>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</si>
  <si>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</si>
  <si>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</si>
  <si>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Instalační prefabrikáty</t>
  </si>
  <si>
    <t>730</t>
  </si>
  <si>
    <t>Ústřední vytápění</t>
  </si>
  <si>
    <t>733</t>
  </si>
  <si>
    <t>Rozvod potrubí</t>
  </si>
  <si>
    <t>734</t>
  </si>
  <si>
    <t>Armatury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</si>
  <si>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</si>
  <si>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</si>
  <si>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</si>
  <si>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</si>
  <si>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</si>
  <si>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</si>
  <si>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781</t>
  </si>
  <si>
    <t>Obklady keramické</t>
  </si>
  <si>
    <t>784</t>
  </si>
  <si>
    <t>Malby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</si>
  <si>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</si>
  <si>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</si>
  <si>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</si>
  <si>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</si>
  <si>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</si>
  <si>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</si>
  <si>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</si>
  <si>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</si>
  <si>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</si>
  <si>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</si>
  <si>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</si>
  <si>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</si>
  <si>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</si>
  <si>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</si>
  <si>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</si>
  <si>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</si>
  <si>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</si>
  <si>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</si>
  <si>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</si>
  <si>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</si>
  <si>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</si>
  <si>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</si>
  <si>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</si>
  <si>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</si>
  <si>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</si>
  <si>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</si>
  <si>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</si>
  <si>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</si>
  <si>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</si>
  <si>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</si>
  <si>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</si>
  <si>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342270042RA0</t>
  </si>
  <si>
    <t>Příčka z desek Ytong hladkých, tloušťka 10 cm</t>
  </si>
  <si>
    <t>m2</t>
  </si>
  <si>
    <t>POL1_0</t>
  </si>
  <si>
    <t>317 94-1213.RA0</t>
  </si>
  <si>
    <t>Překlad z nosníků I č. 180, dl. 1,5 m, pro zdivo tl. 300 mm</t>
  </si>
  <si>
    <t>kus</t>
  </si>
  <si>
    <t>POL2_0</t>
  </si>
  <si>
    <t>346244313R00</t>
  </si>
  <si>
    <t>Obezdívky WC nádržek z desek Ytong tl. 100 mm</t>
  </si>
  <si>
    <t>317120033RAB</t>
  </si>
  <si>
    <t>Překlad nenosný Ytong, překlad 125 x 25 x 10 cm</t>
  </si>
  <si>
    <t>416021121R00</t>
  </si>
  <si>
    <t>Podhledy SDK, kovová.kce CD. 1x deska RB 12,5 mm</t>
  </si>
  <si>
    <t>416021123R00</t>
  </si>
  <si>
    <t>Podhledy SDK, kovová.kce CD. 1x deska RBI 12,5 mm</t>
  </si>
  <si>
    <t>447113121RT2</t>
  </si>
  <si>
    <t>Podkroví SDK, oprava pružným tmelem, tmelení+ broušení</t>
  </si>
  <si>
    <t>612100037RAA</t>
  </si>
  <si>
    <t>Oprava omítek stěn vnitřních cem. ocelí hlazených, oprava ze 30 % po instalacích o přezdění</t>
  </si>
  <si>
    <t>Omítky budou opraveny - lepidlo + perlinka + štuk v celé ploše</t>
  </si>
  <si>
    <t>POP</t>
  </si>
  <si>
    <t>V místech elektroinstalací, vodoinstalací a kanalizace bude omítka provedena nově</t>
  </si>
  <si>
    <t>u nových vyzdívek bude omítka provedena nově</t>
  </si>
  <si>
    <t>612100020RA0</t>
  </si>
  <si>
    <t>Začištění omítek kolem oken a dveří</t>
  </si>
  <si>
    <t>m</t>
  </si>
  <si>
    <t>14</t>
  </si>
  <si>
    <t>Urovnání omítek cca 30% plochy</t>
  </si>
  <si>
    <t>632415325R00</t>
  </si>
  <si>
    <t>Potěr samonivelační , ruční zpracování, tl. 25 mm</t>
  </si>
  <si>
    <t>642945121T00</t>
  </si>
  <si>
    <t>Osazení zárubně ocelové jednokřídlé, plocha do 2,5 m2, zazděním</t>
  </si>
  <si>
    <t>642940012RA0</t>
  </si>
  <si>
    <t>Dveře jednokřídlové 70/197, práh, klika + kování</t>
  </si>
  <si>
    <t>642940014RAA</t>
  </si>
  <si>
    <t>Dveře jednokřídlové 80/197, práh, klika + kování</t>
  </si>
  <si>
    <t>971100021RA0</t>
  </si>
  <si>
    <t>Vybourání otvorů ve zdivu cihelném</t>
  </si>
  <si>
    <t>979981101R00</t>
  </si>
  <si>
    <t>Kontejner, přistavení na 24 h, odvoz a likvidace, suť bez příměsí, kapacita 3 t, včetně odvozu na skládku Lány</t>
  </si>
  <si>
    <t>t</t>
  </si>
  <si>
    <t>981020010RAD</t>
  </si>
  <si>
    <t>Demolice stěn cihelných, staveništní přesun vodorovný i svislý do 50m</t>
  </si>
  <si>
    <t>soubor</t>
  </si>
  <si>
    <t>711212001RS4</t>
  </si>
  <si>
    <t>Nátěr hydroizolační, včetně dodávky  hydroizolace</t>
  </si>
  <si>
    <t>15</t>
  </si>
  <si>
    <t>Výměna rozvodů kanalizace dle PD</t>
  </si>
  <si>
    <t>2</t>
  </si>
  <si>
    <t>Výměna rozvodů vody dle PD</t>
  </si>
  <si>
    <t>725100001RA0</t>
  </si>
  <si>
    <t>Umyvadlo, baterie, zápachová uzávěrka, 550mm x 420mm</t>
  </si>
  <si>
    <t>725014163R00</t>
  </si>
  <si>
    <t>Klozet závěsný LYRA Plus včetně sedátka, hl. 460 mm</t>
  </si>
  <si>
    <t>554-84451.AR</t>
  </si>
  <si>
    <t xml:space="preserve">Dveře sprchové dělené 90 cm </t>
  </si>
  <si>
    <t>Vanička - litý mramor vč. montáže</t>
  </si>
  <si>
    <t>725845111R00</t>
  </si>
  <si>
    <t>Baterie sprchová nástěnná ruční, hlavice</t>
  </si>
  <si>
    <t>726211121R00</t>
  </si>
  <si>
    <t>Modul pro WC Kombifix, UP320, h. 1080 mm</t>
  </si>
  <si>
    <t>nátěr a nástřik radiátorů - litinových</t>
  </si>
  <si>
    <t>ks</t>
  </si>
  <si>
    <t xml:space="preserve">Přesun 1 ks topení  </t>
  </si>
  <si>
    <t>13</t>
  </si>
  <si>
    <t>Broušení radiatoru</t>
  </si>
  <si>
    <t>56</t>
  </si>
  <si>
    <t>Drobný topenářský materiál - nové šroubení,, fitinky, armatury</t>
  </si>
  <si>
    <t>Vypuštění a napuštění systému topení</t>
  </si>
  <si>
    <t>8</t>
  </si>
  <si>
    <t>Koupelnový žebřík KD 450/1320</t>
  </si>
  <si>
    <t>733165504R00</t>
  </si>
  <si>
    <t>Montáž rozvodu pro vytápění , měděného, do D 22 mm</t>
  </si>
  <si>
    <t>734225122R00</t>
  </si>
  <si>
    <t>Ventil termostatický</t>
  </si>
  <si>
    <t>nové napojení rozvodu ze sklepa</t>
  </si>
  <si>
    <t>070 12-2111.RA0</t>
  </si>
  <si>
    <t>Okno dřevěné sklopné a otvíravé plochy do 1 m2, zapuštěná montáž, těsnění spáry</t>
  </si>
  <si>
    <t>771990010RA0</t>
  </si>
  <si>
    <t>Vybourání keramické nebo teracové dlažby</t>
  </si>
  <si>
    <t>771570014RAI</t>
  </si>
  <si>
    <t>Dlažba z dlaždic keramických 30 x 30 cm, do tmele, dlažba ve specifikaci</t>
  </si>
  <si>
    <t>11</t>
  </si>
  <si>
    <t>Dlažba dle výběru investora - 500Kč/m2, rezerva na prořez 20%</t>
  </si>
  <si>
    <t>775540040RA0</t>
  </si>
  <si>
    <t>Podlaha lamelová, nášlap vinyl, podložka , materiál v ceně položky</t>
  </si>
  <si>
    <t>podložka - nutná - kročejový útlum</t>
  </si>
  <si>
    <t>rezerva 10% - prořez</t>
  </si>
  <si>
    <t>včetně lišt v barvě podlahy</t>
  </si>
  <si>
    <t/>
  </si>
  <si>
    <t>např. Experto LVT 30</t>
  </si>
  <si>
    <t>7</t>
  </si>
  <si>
    <t>Demontáž a likvidace stávajících lin, oškrábání povrchu</t>
  </si>
  <si>
    <t>781475118T00</t>
  </si>
  <si>
    <t>Montáž obkladu vnitřního keramického , do tmele</t>
  </si>
  <si>
    <t>1</t>
  </si>
  <si>
    <t>Obklad dle výběru investora - 500Kč/m2, rezerva na prořez 15%</t>
  </si>
  <si>
    <t>784900010RAB</t>
  </si>
  <si>
    <t>Odstranění stávajících maleb, oškrábáním</t>
  </si>
  <si>
    <t>784450010RAB</t>
  </si>
  <si>
    <t>Malba z malíř. směsí jednobarevná s bílým stropem, dvojnásobná bílá včetně penetrace</t>
  </si>
  <si>
    <t>5</t>
  </si>
  <si>
    <t>Elektroinstalace dle PD</t>
  </si>
  <si>
    <t>Orientační výpis materiálu elektro:</t>
  </si>
  <si>
    <t>1.NP, 2.Np, sklep - zůstanou stávající rozvody</t>
  </si>
  <si>
    <t>Kabel silový s Cu jádrem 750 V CYKY-J 5 x 2,5 mm 85 m</t>
  </si>
  <si>
    <t>Kabel silový s Cu jádrem 750 V CYKY-J 3 x 2,5 mm 340 m</t>
  </si>
  <si>
    <t>Kabel silový s Cu jádrem 750 V CYKY-J 3 x 1,5 mm 240 m</t>
  </si>
  <si>
    <t>Kabel silový s Cu jádrem 750 V CYKY-O 3 x 1,5 mm 85 m</t>
  </si>
  <si>
    <t>Kabel silový s Cu jádrem 750 V CYKY-J 5 x 1,5 mm 40 m</t>
  </si>
  <si>
    <t>Strojek přepínače sériového, řaz 1. 9 kusů</t>
  </si>
  <si>
    <t>Strojek přepínače sériového, řaz 6. 10 kusů</t>
  </si>
  <si>
    <t>Strojek přepínače sériového, řaz 7. 4 kusů</t>
  </si>
  <si>
    <t>Zásuvka 230 V jednonásobná ABB 35 kusů</t>
  </si>
  <si>
    <t>tlačítko č.1/0So 1/0S 3559-A9134515 3 kusy</t>
  </si>
  <si>
    <t>Krabice přístrojová pod omítku Kopos KP 68_KE 60 kusů</t>
  </si>
  <si>
    <t>Hlavní jistič 3x25A třífázový Eaton PL7-B25/3/10kA 1 kus</t>
  </si>
  <si>
    <t>Hlavní vypínač 40A Eaton IS-40/3 1 kus</t>
  </si>
  <si>
    <t>Jistič 3x16A třífázový Eaton PL6-B16/3/6kA 23 kus</t>
  </si>
  <si>
    <t>Proudový chránič 25A PF6-25/4/003-A 4kusy</t>
  </si>
  <si>
    <t>Jistič 16A jednofázový Eaton PL6-B16/1/6kA 13 kusů</t>
  </si>
  <si>
    <t>Proudový chránič s jističem 10A EATON PFL6-10/1N/B/003 5 kusy</t>
  </si>
  <si>
    <t>Proudový chránič s jističem 16A EATON PFL6-16/1N/B/003 3 kus</t>
  </si>
  <si>
    <t>Vodič H07V-K 6 černá (CYA 6) 36 m</t>
  </si>
  <si>
    <t>Elektrický rozvaděč 56 modulů EATON KLV-36UPS-F 1 kus</t>
  </si>
  <si>
    <t>Propojovací lišta EATON Z-GV-16/3P-3TE /ZV7/ 271064 3 kusy</t>
  </si>
  <si>
    <t>Drobný spojovací materiál. Wago svorky / nulový můstek/ chráničky atp. 3500,-</t>
  </si>
  <si>
    <t>6</t>
  </si>
  <si>
    <t>Světlo Panlux - nástěnné, přisazené , 10W/90W</t>
  </si>
  <si>
    <t>9</t>
  </si>
  <si>
    <t>Elektroinstalace - slaboproud dle PD</t>
  </si>
  <si>
    <t>23</t>
  </si>
  <si>
    <t>Přepojování stávajících rozvodů, sklep a koupelny 2.NP</t>
  </si>
  <si>
    <t>10</t>
  </si>
  <si>
    <t>Zařízení staveniště</t>
  </si>
  <si>
    <t>-</t>
  </si>
  <si>
    <t>Doprava materiálu</t>
  </si>
  <si>
    <t>12</t>
  </si>
  <si>
    <t>Doprava pracovníků</t>
  </si>
  <si>
    <t>kompletační činnost zhotovitele</t>
  </si>
  <si>
    <t>SUM</t>
  </si>
  <si>
    <t>Poznámky uchazeče k zadání</t>
  </si>
  <si>
    <t>POPUZIV</t>
  </si>
  <si>
    <t>END</t>
  </si>
  <si>
    <t>Stavební úpravy čp. 202 Písky</t>
  </si>
  <si>
    <t>Stavební práce – kompletní rekonstrukce rodinného domu (DM) Písky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</si>
</sst>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3" xfId="0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98" t="s">
        <v>39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2"/>
  <sheetViews>
    <sheetView showGridLines="0" topLeftCell="B44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20" t="s">
        <v>42</v>
      </c>
      <c r="C1" s="221"/>
      <c r="D1" s="221"/>
      <c r="E1" s="221"/>
      <c r="F1" s="221"/>
      <c r="G1" s="221"/>
      <c r="H1" s="221"/>
      <c r="I1" s="221"/>
      <c r="J1" s="222"/>
    </row>
    <row r="2" spans="1:15" ht="23.25" customHeight="1" x14ac:dyDescent="0.2">
      <c r="A2" s="4"/>
      <c r="B2" s="79" t="s">
        <v>40</v>
      </c>
      <c r="C2" s="80"/>
      <c r="D2" s="236" t="s">
        <v>274</v>
      </c>
      <c r="E2" s="237"/>
      <c r="F2" s="237"/>
      <c r="G2" s="237"/>
      <c r="H2" s="237"/>
      <c r="I2" s="237"/>
      <c r="J2" s="238"/>
      <c r="O2" s="2"/>
    </row>
    <row r="3" spans="1:15" ht="23.25" hidden="1" customHeight="1" x14ac:dyDescent="0.2">
      <c r="A3" s="4"/>
      <c r="B3" s="81" t="s">
        <v>43</v>
      </c>
      <c r="C3" s="82"/>
      <c r="D3" s="240"/>
      <c r="E3" s="241"/>
      <c r="F3" s="241"/>
      <c r="G3" s="241"/>
      <c r="H3" s="241"/>
      <c r="I3" s="241"/>
      <c r="J3" s="242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46</v>
      </c>
      <c r="E5" s="25"/>
      <c r="F5" s="25"/>
      <c r="G5" s="25"/>
      <c r="H5" s="27" t="s">
        <v>33</v>
      </c>
      <c r="I5" s="89" t="s">
        <v>50</v>
      </c>
      <c r="J5" s="11"/>
    </row>
    <row r="6" spans="1:15" ht="15.75" customHeight="1" x14ac:dyDescent="0.2">
      <c r="A6" s="4"/>
      <c r="B6" s="39"/>
      <c r="C6" s="25"/>
      <c r="D6" s="89" t="s">
        <v>47</v>
      </c>
      <c r="E6" s="25"/>
      <c r="F6" s="25"/>
      <c r="G6" s="25"/>
      <c r="H6" s="27" t="s">
        <v>34</v>
      </c>
      <c r="I6" s="89" t="s">
        <v>51</v>
      </c>
      <c r="J6" s="11"/>
    </row>
    <row r="7" spans="1:15" ht="15.75" customHeight="1" x14ac:dyDescent="0.2">
      <c r="A7" s="4"/>
      <c r="B7" s="40"/>
      <c r="C7" s="90" t="s">
        <v>49</v>
      </c>
      <c r="D7" s="78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32"/>
      <c r="E11" s="232"/>
      <c r="F11" s="232"/>
      <c r="G11" s="232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46"/>
      <c r="E12" s="246"/>
      <c r="F12" s="246"/>
      <c r="G12" s="246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06"/>
      <c r="E13" s="206"/>
      <c r="F13" s="206"/>
      <c r="G13" s="206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39"/>
      <c r="F15" s="239"/>
      <c r="G15" s="244"/>
      <c r="H15" s="244"/>
      <c r="I15" s="244" t="s">
        <v>28</v>
      </c>
      <c r="J15" s="245"/>
    </row>
    <row r="16" spans="1:15" ht="23.25" customHeight="1" x14ac:dyDescent="0.2">
      <c r="A16" s="139" t="s">
        <v>23</v>
      </c>
      <c r="B16" s="140" t="s">
        <v>23</v>
      </c>
      <c r="C16" s="56"/>
      <c r="D16" s="57"/>
      <c r="E16" s="209"/>
      <c r="F16" s="210"/>
      <c r="G16" s="209"/>
      <c r="H16" s="210"/>
      <c r="I16" s="209">
        <f>SUMIF(F47:F68,A16,I47:I68)+SUMIF(F47:F68,"PSU",I47:I68)</f>
        <v>0</v>
      </c>
      <c r="J16" s="229"/>
    </row>
    <row r="17" spans="1:10" ht="23.25" customHeight="1" x14ac:dyDescent="0.2">
      <c r="A17" s="139" t="s">
        <v>24</v>
      </c>
      <c r="B17" s="140" t="s">
        <v>24</v>
      </c>
      <c r="C17" s="56"/>
      <c r="D17" s="57"/>
      <c r="E17" s="209"/>
      <c r="F17" s="210"/>
      <c r="G17" s="209"/>
      <c r="H17" s="210"/>
      <c r="I17" s="209">
        <f>SUMIF(F47:F68,A17,I47:I68)</f>
        <v>0</v>
      </c>
      <c r="J17" s="229"/>
    </row>
    <row r="18" spans="1:10" ht="23.25" customHeight="1" x14ac:dyDescent="0.2">
      <c r="A18" s="139" t="s">
        <v>25</v>
      </c>
      <c r="B18" s="140" t="s">
        <v>25</v>
      </c>
      <c r="C18" s="56"/>
      <c r="D18" s="57"/>
      <c r="E18" s="209"/>
      <c r="F18" s="210"/>
      <c r="G18" s="209"/>
      <c r="H18" s="210"/>
      <c r="I18" s="209">
        <f>SUMIF(F47:F68,A18,I47:I68)</f>
        <v>0</v>
      </c>
      <c r="J18" s="229"/>
    </row>
    <row r="19" spans="1:10" ht="23.25" customHeight="1" x14ac:dyDescent="0.2">
      <c r="A19" s="139" t="s">
        <v>99</v>
      </c>
      <c r="B19" s="140" t="s">
        <v>26</v>
      </c>
      <c r="C19" s="56"/>
      <c r="D19" s="57"/>
      <c r="E19" s="209"/>
      <c r="F19" s="210"/>
      <c r="G19" s="209"/>
      <c r="H19" s="210"/>
      <c r="I19" s="209">
        <f>SUMIF(F47:F68,A19,I47:I68)</f>
        <v>0</v>
      </c>
      <c r="J19" s="229"/>
    </row>
    <row r="20" spans="1:10" ht="23.25" customHeight="1" x14ac:dyDescent="0.2">
      <c r="A20" s="139" t="s">
        <v>100</v>
      </c>
      <c r="B20" s="140" t="s">
        <v>27</v>
      </c>
      <c r="C20" s="56"/>
      <c r="D20" s="57"/>
      <c r="E20" s="209"/>
      <c r="F20" s="210"/>
      <c r="G20" s="209"/>
      <c r="H20" s="210"/>
      <c r="I20" s="209">
        <f>SUMIF(F47:F68,A20,I47:I68)</f>
        <v>0</v>
      </c>
      <c r="J20" s="229"/>
    </row>
    <row r="21" spans="1:10" ht="23.25" customHeight="1" x14ac:dyDescent="0.2">
      <c r="A21" s="4"/>
      <c r="B21" s="72" t="s">
        <v>28</v>
      </c>
      <c r="C21" s="73"/>
      <c r="D21" s="74"/>
      <c r="E21" s="230"/>
      <c r="F21" s="231"/>
      <c r="G21" s="230"/>
      <c r="H21" s="231"/>
      <c r="I21" s="230">
        <f>SUM(I16:J20)</f>
        <v>0</v>
      </c>
      <c r="J21" s="235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27">
        <f>ZakladDPHSniVypocet</f>
        <v>0</v>
      </c>
      <c r="H23" s="228"/>
      <c r="I23" s="22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33">
        <f>ZakladDPHSni*SazbaDPH1/100</f>
        <v>0</v>
      </c>
      <c r="H24" s="234"/>
      <c r="I24" s="234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27">
        <f>ZakladDPHZaklVypocet</f>
        <v>0</v>
      </c>
      <c r="H25" s="228"/>
      <c r="I25" s="22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23">
        <f>ZakladDPHZakl*SazbaDPH2/100</f>
        <v>0</v>
      </c>
      <c r="H26" s="224"/>
      <c r="I26" s="224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25">
        <f>0</f>
        <v>0</v>
      </c>
      <c r="H27" s="225"/>
      <c r="I27" s="225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43">
        <f>ZakladDPHSniVypocet+ZakladDPHZaklVypocet</f>
        <v>0</v>
      </c>
      <c r="H28" s="243"/>
      <c r="I28" s="243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26">
        <f>ZakladDPHSni+DPHSni+ZakladDPHZakl+DPHZakl+Zaokrouhleni</f>
        <v>0</v>
      </c>
      <c r="H29" s="226"/>
      <c r="I29" s="226"/>
      <c r="J29" s="117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46090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07"/>
      <c r="E34" s="207"/>
      <c r="F34" s="30"/>
      <c r="G34" s="207"/>
      <c r="H34" s="207"/>
      <c r="I34" s="207"/>
      <c r="J34" s="36"/>
    </row>
    <row r="35" spans="1:10" ht="12.75" customHeight="1" x14ac:dyDescent="0.2">
      <c r="A35" s="4"/>
      <c r="B35" s="4"/>
      <c r="C35" s="5"/>
      <c r="D35" s="208" t="s">
        <v>2</v>
      </c>
      <c r="E35" s="208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52</v>
      </c>
      <c r="C39" s="211" t="s">
        <v>45</v>
      </c>
      <c r="D39" s="212"/>
      <c r="E39" s="212"/>
      <c r="F39" s="106">
        <f>'Rozpočet Pol'!AC139</f>
        <v>0</v>
      </c>
      <c r="G39" s="107">
        <f>'Rozpočet Pol'!AD139</f>
        <v>0</v>
      </c>
      <c r="H39" s="108">
        <f>(F39*SazbaDPH1/100)+(G39*SazbaDPH2/100)</f>
        <v>0</v>
      </c>
      <c r="I39" s="108">
        <f>F39+G39+H39</f>
        <v>0</v>
      </c>
      <c r="J39" s="102" t="e">
        <f ca="1">IF(_xlfn.SINGLE(CenaCelkemVypocet)=0,"",I39/_xlfn.SINGLE(CenaCelkemVypocet)*100)</f>
        <v>#NAME?</v>
      </c>
    </row>
    <row r="40" spans="1:10" ht="25.5" hidden="1" customHeight="1" x14ac:dyDescent="0.2">
      <c r="A40" s="95"/>
      <c r="B40" s="213" t="s">
        <v>53</v>
      </c>
      <c r="C40" s="214"/>
      <c r="D40" s="214"/>
      <c r="E40" s="215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 t="e">
        <f ca="1">SUMIF(A39:A39,"=1",J39:J39)</f>
        <v>#NAME?</v>
      </c>
    </row>
    <row r="44" spans="1:10" ht="15.75" x14ac:dyDescent="0.25">
      <c r="B44" s="118" t="s">
        <v>55</v>
      </c>
    </row>
    <row r="46" spans="1:10" ht="25.5" customHeight="1" x14ac:dyDescent="0.2">
      <c r="A46" s="119"/>
      <c r="B46" s="123" t="s">
        <v>16</v>
      </c>
      <c r="C46" s="123" t="s">
        <v>5</v>
      </c>
      <c r="D46" s="124"/>
      <c r="E46" s="124"/>
      <c r="F46" s="127" t="s">
        <v>56</v>
      </c>
      <c r="G46" s="127"/>
      <c r="H46" s="127"/>
      <c r="I46" s="216" t="s">
        <v>28</v>
      </c>
      <c r="J46" s="216"/>
    </row>
    <row r="47" spans="1:10" ht="25.5" customHeight="1" x14ac:dyDescent="0.2">
      <c r="A47" s="120"/>
      <c r="B47" s="128" t="s">
        <v>57</v>
      </c>
      <c r="C47" s="218" t="s">
        <v>58</v>
      </c>
      <c r="D47" s="219"/>
      <c r="E47" s="219"/>
      <c r="F47" s="130" t="s">
        <v>23</v>
      </c>
      <c r="G47" s="131"/>
      <c r="H47" s="131"/>
      <c r="I47" s="217">
        <f>'Rozpočet Pol'!G8</f>
        <v>0</v>
      </c>
      <c r="J47" s="217"/>
    </row>
    <row r="48" spans="1:10" ht="25.5" customHeight="1" x14ac:dyDescent="0.2">
      <c r="A48" s="120"/>
      <c r="B48" s="122" t="s">
        <v>59</v>
      </c>
      <c r="C48" s="201" t="s">
        <v>60</v>
      </c>
      <c r="D48" s="202"/>
      <c r="E48" s="202"/>
      <c r="F48" s="132" t="s">
        <v>23</v>
      </c>
      <c r="G48" s="133"/>
      <c r="H48" s="133"/>
      <c r="I48" s="200">
        <f>'Rozpočet Pol'!G13</f>
        <v>0</v>
      </c>
      <c r="J48" s="200"/>
    </row>
    <row r="49" spans="1:10" ht="25.5" customHeight="1" x14ac:dyDescent="0.2">
      <c r="A49" s="120"/>
      <c r="B49" s="122" t="s">
        <v>61</v>
      </c>
      <c r="C49" s="201" t="s">
        <v>62</v>
      </c>
      <c r="D49" s="202"/>
      <c r="E49" s="202"/>
      <c r="F49" s="132" t="s">
        <v>23</v>
      </c>
      <c r="G49" s="133"/>
      <c r="H49" s="133"/>
      <c r="I49" s="200">
        <f>'Rozpočet Pol'!G17</f>
        <v>0</v>
      </c>
      <c r="J49" s="200"/>
    </row>
    <row r="50" spans="1:10" ht="25.5" customHeight="1" x14ac:dyDescent="0.2">
      <c r="A50" s="120"/>
      <c r="B50" s="122" t="s">
        <v>63</v>
      </c>
      <c r="C50" s="201" t="s">
        <v>64</v>
      </c>
      <c r="D50" s="202"/>
      <c r="E50" s="202"/>
      <c r="F50" s="132" t="s">
        <v>23</v>
      </c>
      <c r="G50" s="133"/>
      <c r="H50" s="133"/>
      <c r="I50" s="200">
        <f>'Rozpočet Pol'!G24</f>
        <v>0</v>
      </c>
      <c r="J50" s="200"/>
    </row>
    <row r="51" spans="1:10" ht="25.5" customHeight="1" x14ac:dyDescent="0.2">
      <c r="A51" s="120"/>
      <c r="B51" s="122" t="s">
        <v>65</v>
      </c>
      <c r="C51" s="201" t="s">
        <v>66</v>
      </c>
      <c r="D51" s="202"/>
      <c r="E51" s="202"/>
      <c r="F51" s="132" t="s">
        <v>23</v>
      </c>
      <c r="G51" s="133"/>
      <c r="H51" s="133"/>
      <c r="I51" s="200">
        <f>'Rozpočet Pol'!G26</f>
        <v>0</v>
      </c>
      <c r="J51" s="200"/>
    </row>
    <row r="52" spans="1:10" ht="25.5" customHeight="1" x14ac:dyDescent="0.2">
      <c r="A52" s="120"/>
      <c r="B52" s="122" t="s">
        <v>67</v>
      </c>
      <c r="C52" s="201" t="s">
        <v>68</v>
      </c>
      <c r="D52" s="202"/>
      <c r="E52" s="202"/>
      <c r="F52" s="132" t="s">
        <v>23</v>
      </c>
      <c r="G52" s="133"/>
      <c r="H52" s="133"/>
      <c r="I52" s="200">
        <f>'Rozpočet Pol'!G30</f>
        <v>0</v>
      </c>
      <c r="J52" s="200"/>
    </row>
    <row r="53" spans="1:10" ht="25.5" customHeight="1" x14ac:dyDescent="0.2">
      <c r="A53" s="120"/>
      <c r="B53" s="122" t="s">
        <v>69</v>
      </c>
      <c r="C53" s="201" t="s">
        <v>70</v>
      </c>
      <c r="D53" s="202"/>
      <c r="E53" s="202"/>
      <c r="F53" s="132" t="s">
        <v>23</v>
      </c>
      <c r="G53" s="133"/>
      <c r="H53" s="133"/>
      <c r="I53" s="200">
        <f>'Rozpočet Pol'!G33</f>
        <v>0</v>
      </c>
      <c r="J53" s="200"/>
    </row>
    <row r="54" spans="1:10" ht="25.5" customHeight="1" x14ac:dyDescent="0.2">
      <c r="A54" s="120"/>
      <c r="B54" s="122" t="s">
        <v>71</v>
      </c>
      <c r="C54" s="201" t="s">
        <v>72</v>
      </c>
      <c r="D54" s="202"/>
      <c r="E54" s="202"/>
      <c r="F54" s="132" t="s">
        <v>24</v>
      </c>
      <c r="G54" s="133"/>
      <c r="H54" s="133"/>
      <c r="I54" s="200">
        <f>'Rozpočet Pol'!G35</f>
        <v>0</v>
      </c>
      <c r="J54" s="200"/>
    </row>
    <row r="55" spans="1:10" ht="25.5" customHeight="1" x14ac:dyDescent="0.2">
      <c r="A55" s="120"/>
      <c r="B55" s="122" t="s">
        <v>73</v>
      </c>
      <c r="C55" s="201" t="s">
        <v>74</v>
      </c>
      <c r="D55" s="202"/>
      <c r="E55" s="202"/>
      <c r="F55" s="132" t="s">
        <v>24</v>
      </c>
      <c r="G55" s="133"/>
      <c r="H55" s="133"/>
      <c r="I55" s="200">
        <f>'Rozpočet Pol'!G37</f>
        <v>0</v>
      </c>
      <c r="J55" s="200"/>
    </row>
    <row r="56" spans="1:10" ht="25.5" customHeight="1" x14ac:dyDescent="0.2">
      <c r="A56" s="120"/>
      <c r="B56" s="122" t="s">
        <v>75</v>
      </c>
      <c r="C56" s="201" t="s">
        <v>76</v>
      </c>
      <c r="D56" s="202"/>
      <c r="E56" s="202"/>
      <c r="F56" s="132" t="s">
        <v>24</v>
      </c>
      <c r="G56" s="133"/>
      <c r="H56" s="133"/>
      <c r="I56" s="200">
        <f>'Rozpočet Pol'!G39</f>
        <v>0</v>
      </c>
      <c r="J56" s="200"/>
    </row>
    <row r="57" spans="1:10" ht="25.5" customHeight="1" x14ac:dyDescent="0.2">
      <c r="A57" s="120"/>
      <c r="B57" s="122" t="s">
        <v>77</v>
      </c>
      <c r="C57" s="201" t="s">
        <v>78</v>
      </c>
      <c r="D57" s="202"/>
      <c r="E57" s="202"/>
      <c r="F57" s="132" t="s">
        <v>24</v>
      </c>
      <c r="G57" s="133"/>
      <c r="H57" s="133"/>
      <c r="I57" s="200">
        <f>'Rozpočet Pol'!G41</f>
        <v>0</v>
      </c>
      <c r="J57" s="200"/>
    </row>
    <row r="58" spans="1:10" ht="25.5" customHeight="1" x14ac:dyDescent="0.2">
      <c r="A58" s="120"/>
      <c r="B58" s="122" t="s">
        <v>79</v>
      </c>
      <c r="C58" s="201" t="s">
        <v>80</v>
      </c>
      <c r="D58" s="202"/>
      <c r="E58" s="202"/>
      <c r="F58" s="132" t="s">
        <v>24</v>
      </c>
      <c r="G58" s="133"/>
      <c r="H58" s="133"/>
      <c r="I58" s="200">
        <f>'Rozpočet Pol'!G47</f>
        <v>0</v>
      </c>
      <c r="J58" s="200"/>
    </row>
    <row r="59" spans="1:10" ht="25.5" customHeight="1" x14ac:dyDescent="0.2">
      <c r="A59" s="120"/>
      <c r="B59" s="122" t="s">
        <v>81</v>
      </c>
      <c r="C59" s="201" t="s">
        <v>82</v>
      </c>
      <c r="D59" s="202"/>
      <c r="E59" s="202"/>
      <c r="F59" s="132" t="s">
        <v>24</v>
      </c>
      <c r="G59" s="133"/>
      <c r="H59" s="133"/>
      <c r="I59" s="200">
        <f>'Rozpočet Pol'!G49</f>
        <v>0</v>
      </c>
      <c r="J59" s="200"/>
    </row>
    <row r="60" spans="1:10" ht="25.5" customHeight="1" x14ac:dyDescent="0.2">
      <c r="A60" s="120"/>
      <c r="B60" s="122" t="s">
        <v>83</v>
      </c>
      <c r="C60" s="201" t="s">
        <v>84</v>
      </c>
      <c r="D60" s="202"/>
      <c r="E60" s="202"/>
      <c r="F60" s="132" t="s">
        <v>24</v>
      </c>
      <c r="G60" s="133"/>
      <c r="H60" s="133"/>
      <c r="I60" s="200">
        <f>'Rozpočet Pol'!G56</f>
        <v>0</v>
      </c>
      <c r="J60" s="200"/>
    </row>
    <row r="61" spans="1:10" ht="25.5" customHeight="1" x14ac:dyDescent="0.2">
      <c r="A61" s="120"/>
      <c r="B61" s="122" t="s">
        <v>85</v>
      </c>
      <c r="C61" s="201" t="s">
        <v>86</v>
      </c>
      <c r="D61" s="202"/>
      <c r="E61" s="202"/>
      <c r="F61" s="132" t="s">
        <v>24</v>
      </c>
      <c r="G61" s="133"/>
      <c r="H61" s="133"/>
      <c r="I61" s="200">
        <f>'Rozpočet Pol'!G58</f>
        <v>0</v>
      </c>
      <c r="J61" s="200"/>
    </row>
    <row r="62" spans="1:10" ht="25.5" customHeight="1" x14ac:dyDescent="0.2">
      <c r="A62" s="120"/>
      <c r="B62" s="122" t="s">
        <v>87</v>
      </c>
      <c r="C62" s="201" t="s">
        <v>88</v>
      </c>
      <c r="D62" s="202"/>
      <c r="E62" s="202"/>
      <c r="F62" s="132" t="s">
        <v>24</v>
      </c>
      <c r="G62" s="133"/>
      <c r="H62" s="133"/>
      <c r="I62" s="200">
        <f>'Rozpočet Pol'!G61</f>
        <v>0</v>
      </c>
      <c r="J62" s="200"/>
    </row>
    <row r="63" spans="1:10" ht="25.5" customHeight="1" x14ac:dyDescent="0.2">
      <c r="A63" s="120"/>
      <c r="B63" s="122" t="s">
        <v>89</v>
      </c>
      <c r="C63" s="201" t="s">
        <v>90</v>
      </c>
      <c r="D63" s="202"/>
      <c r="E63" s="202"/>
      <c r="F63" s="132" t="s">
        <v>24</v>
      </c>
      <c r="G63" s="133"/>
      <c r="H63" s="133"/>
      <c r="I63" s="200">
        <f>'Rozpočet Pol'!G63</f>
        <v>0</v>
      </c>
      <c r="J63" s="200"/>
    </row>
    <row r="64" spans="1:10" ht="25.5" customHeight="1" x14ac:dyDescent="0.2">
      <c r="A64" s="120"/>
      <c r="B64" s="122" t="s">
        <v>91</v>
      </c>
      <c r="C64" s="201" t="s">
        <v>92</v>
      </c>
      <c r="D64" s="202"/>
      <c r="E64" s="202"/>
      <c r="F64" s="132" t="s">
        <v>24</v>
      </c>
      <c r="G64" s="133"/>
      <c r="H64" s="133"/>
      <c r="I64" s="200">
        <f>'Rozpočet Pol'!G67</f>
        <v>0</v>
      </c>
      <c r="J64" s="200"/>
    </row>
    <row r="65" spans="1:10" ht="25.5" customHeight="1" x14ac:dyDescent="0.2">
      <c r="A65" s="120"/>
      <c r="B65" s="122" t="s">
        <v>93</v>
      </c>
      <c r="C65" s="201" t="s">
        <v>94</v>
      </c>
      <c r="D65" s="202"/>
      <c r="E65" s="202"/>
      <c r="F65" s="132" t="s">
        <v>24</v>
      </c>
      <c r="G65" s="133"/>
      <c r="H65" s="133"/>
      <c r="I65" s="200">
        <f>'Rozpočet Pol'!G75</f>
        <v>0</v>
      </c>
      <c r="J65" s="200"/>
    </row>
    <row r="66" spans="1:10" ht="25.5" customHeight="1" x14ac:dyDescent="0.2">
      <c r="A66" s="120"/>
      <c r="B66" s="122" t="s">
        <v>95</v>
      </c>
      <c r="C66" s="201" t="s">
        <v>96</v>
      </c>
      <c r="D66" s="202"/>
      <c r="E66" s="202"/>
      <c r="F66" s="132" t="s">
        <v>24</v>
      </c>
      <c r="G66" s="133"/>
      <c r="H66" s="133"/>
      <c r="I66" s="200">
        <f>'Rozpočet Pol'!G78</f>
        <v>0</v>
      </c>
      <c r="J66" s="200"/>
    </row>
    <row r="67" spans="1:10" ht="25.5" customHeight="1" x14ac:dyDescent="0.2">
      <c r="A67" s="120"/>
      <c r="B67" s="122" t="s">
        <v>97</v>
      </c>
      <c r="C67" s="201" t="s">
        <v>98</v>
      </c>
      <c r="D67" s="202"/>
      <c r="E67" s="202"/>
      <c r="F67" s="132" t="s">
        <v>25</v>
      </c>
      <c r="G67" s="133"/>
      <c r="H67" s="133"/>
      <c r="I67" s="200">
        <f>'Rozpočet Pol'!G81</f>
        <v>0</v>
      </c>
      <c r="J67" s="200"/>
    </row>
    <row r="68" spans="1:10" ht="25.5" customHeight="1" x14ac:dyDescent="0.2">
      <c r="A68" s="120"/>
      <c r="B68" s="129" t="s">
        <v>99</v>
      </c>
      <c r="C68" s="204" t="s">
        <v>26</v>
      </c>
      <c r="D68" s="205"/>
      <c r="E68" s="205"/>
      <c r="F68" s="134" t="s">
        <v>99</v>
      </c>
      <c r="G68" s="135"/>
      <c r="H68" s="135"/>
      <c r="I68" s="203">
        <f>'Rozpočet Pol'!G133</f>
        <v>0</v>
      </c>
      <c r="J68" s="203"/>
    </row>
    <row r="69" spans="1:10" ht="25.5" customHeight="1" x14ac:dyDescent="0.2">
      <c r="A69" s="121"/>
      <c r="B69" s="125" t="s">
        <v>1</v>
      </c>
      <c r="C69" s="125"/>
      <c r="D69" s="126"/>
      <c r="E69" s="126"/>
      <c r="F69" s="136"/>
      <c r="G69" s="137"/>
      <c r="H69" s="137"/>
      <c r="I69" s="199">
        <f>SUM(I47:I68)</f>
        <v>0</v>
      </c>
      <c r="J69" s="199"/>
    </row>
    <row r="70" spans="1:10" x14ac:dyDescent="0.2">
      <c r="F70" s="138"/>
      <c r="G70" s="94"/>
      <c r="H70" s="138"/>
      <c r="I70" s="94"/>
      <c r="J70" s="94"/>
    </row>
    <row r="71" spans="1:10" x14ac:dyDescent="0.2">
      <c r="F71" s="138"/>
      <c r="G71" s="94"/>
      <c r="H71" s="138"/>
      <c r="I71" s="94"/>
      <c r="J71" s="94"/>
    </row>
    <row r="72" spans="1:10" x14ac:dyDescent="0.2">
      <c r="F72" s="138"/>
      <c r="G72" s="94"/>
      <c r="H72" s="138"/>
      <c r="I72" s="94"/>
      <c r="J72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85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13:G13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  <mergeCell ref="C64:E64"/>
    <mergeCell ref="I65:J65"/>
    <mergeCell ref="C65:E65"/>
    <mergeCell ref="I69:J69"/>
    <mergeCell ref="I66:J66"/>
    <mergeCell ref="C66:E66"/>
    <mergeCell ref="I67:J67"/>
    <mergeCell ref="C67:E67"/>
    <mergeCell ref="I68:J68"/>
    <mergeCell ref="C68:E6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77" t="s">
        <v>41</v>
      </c>
      <c r="B2" s="76"/>
      <c r="C2" s="249"/>
      <c r="D2" s="249"/>
      <c r="E2" s="249"/>
      <c r="F2" s="249"/>
      <c r="G2" s="250"/>
    </row>
    <row r="3" spans="1:7" ht="24.95" hidden="1" customHeight="1" x14ac:dyDescent="0.2">
      <c r="A3" s="77" t="s">
        <v>7</v>
      </c>
      <c r="B3" s="76"/>
      <c r="C3" s="249"/>
      <c r="D3" s="249"/>
      <c r="E3" s="249"/>
      <c r="F3" s="249"/>
      <c r="G3" s="250"/>
    </row>
    <row r="4" spans="1:7" ht="24.95" hidden="1" customHeight="1" x14ac:dyDescent="0.2">
      <c r="A4" s="77" t="s">
        <v>8</v>
      </c>
      <c r="B4" s="76"/>
      <c r="C4" s="249"/>
      <c r="D4" s="249"/>
      <c r="E4" s="249"/>
      <c r="F4" s="249"/>
      <c r="G4" s="25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49"/>
  <sheetViews>
    <sheetView topLeftCell="A111" workbookViewId="0">
      <selection activeCell="C6" sqref="C6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0" t="s">
        <v>6</v>
      </c>
      <c r="B1" s="270"/>
      <c r="C1" s="270"/>
      <c r="D1" s="270"/>
      <c r="E1" s="270"/>
      <c r="F1" s="270"/>
      <c r="G1" s="270"/>
      <c r="AE1" t="s">
        <v>102</v>
      </c>
    </row>
    <row r="2" spans="1:60" ht="24.95" customHeight="1" x14ac:dyDescent="0.2">
      <c r="A2" s="143" t="s">
        <v>101</v>
      </c>
      <c r="B2" s="141"/>
      <c r="C2" s="271" t="s">
        <v>273</v>
      </c>
      <c r="D2" s="272"/>
      <c r="E2" s="272"/>
      <c r="F2" s="272"/>
      <c r="G2" s="273"/>
      <c r="AE2" t="s">
        <v>103</v>
      </c>
    </row>
    <row r="3" spans="1:60" ht="24.95" hidden="1" customHeight="1" x14ac:dyDescent="0.2">
      <c r="A3" s="144" t="s">
        <v>7</v>
      </c>
      <c r="B3" s="142"/>
      <c r="C3" s="274"/>
      <c r="D3" s="275"/>
      <c r="E3" s="275"/>
      <c r="F3" s="275"/>
      <c r="G3" s="276"/>
      <c r="AE3" t="s">
        <v>104</v>
      </c>
    </row>
    <row r="4" spans="1:60" ht="24.95" hidden="1" customHeight="1" x14ac:dyDescent="0.2">
      <c r="A4" s="144" t="s">
        <v>8</v>
      </c>
      <c r="B4" s="142"/>
      <c r="C4" s="274"/>
      <c r="D4" s="275"/>
      <c r="E4" s="275"/>
      <c r="F4" s="275"/>
      <c r="G4" s="276"/>
      <c r="AE4" t="s">
        <v>105</v>
      </c>
    </row>
    <row r="5" spans="1:60" hidden="1" x14ac:dyDescent="0.2">
      <c r="A5" s="145" t="s">
        <v>106</v>
      </c>
      <c r="B5" s="146"/>
      <c r="C5" s="147"/>
      <c r="D5" s="148"/>
      <c r="E5" s="148"/>
      <c r="F5" s="148"/>
      <c r="G5" s="149"/>
      <c r="AE5" t="s">
        <v>107</v>
      </c>
    </row>
    <row r="7" spans="1:60" ht="38.25" x14ac:dyDescent="0.2">
      <c r="A7" s="155" t="s">
        <v>108</v>
      </c>
      <c r="B7" s="156" t="s">
        <v>109</v>
      </c>
      <c r="C7" s="156" t="s">
        <v>110</v>
      </c>
      <c r="D7" s="155" t="s">
        <v>111</v>
      </c>
      <c r="E7" s="155" t="s">
        <v>112</v>
      </c>
      <c r="F7" s="150" t="s">
        <v>113</v>
      </c>
      <c r="G7" s="173" t="s">
        <v>28</v>
      </c>
      <c r="H7" s="174" t="s">
        <v>29</v>
      </c>
      <c r="I7" s="174" t="s">
        <v>114</v>
      </c>
      <c r="J7" s="174" t="s">
        <v>30</v>
      </c>
      <c r="K7" s="174" t="s">
        <v>115</v>
      </c>
      <c r="L7" s="174" t="s">
        <v>116</v>
      </c>
      <c r="M7" s="174" t="s">
        <v>117</v>
      </c>
      <c r="N7" s="174" t="s">
        <v>118</v>
      </c>
      <c r="O7" s="174" t="s">
        <v>119</v>
      </c>
      <c r="P7" s="174" t="s">
        <v>120</v>
      </c>
      <c r="Q7" s="174" t="s">
        <v>121</v>
      </c>
      <c r="R7" s="174" t="s">
        <v>122</v>
      </c>
      <c r="S7" s="174" t="s">
        <v>123</v>
      </c>
      <c r="T7" s="174" t="s">
        <v>124</v>
      </c>
      <c r="U7" s="158" t="s">
        <v>125</v>
      </c>
    </row>
    <row r="8" spans="1:60" x14ac:dyDescent="0.2">
      <c r="A8" s="175" t="s">
        <v>126</v>
      </c>
      <c r="B8" s="176" t="s">
        <v>57</v>
      </c>
      <c r="C8" s="177" t="s">
        <v>58</v>
      </c>
      <c r="D8" s="157"/>
      <c r="E8" s="178"/>
      <c r="F8" s="179"/>
      <c r="G8" s="179">
        <f>SUMIF(AE9:AE12,"&lt;&gt;NOR",G9:G12)</f>
        <v>0</v>
      </c>
      <c r="H8" s="179"/>
      <c r="I8" s="179">
        <f>SUM(I9:I12)</f>
        <v>0</v>
      </c>
      <c r="J8" s="179"/>
      <c r="K8" s="179">
        <f>SUM(K9:K12)</f>
        <v>0</v>
      </c>
      <c r="L8" s="179"/>
      <c r="M8" s="179">
        <f>SUM(M9:M12)</f>
        <v>0</v>
      </c>
      <c r="N8" s="157"/>
      <c r="O8" s="157">
        <f>SUM(O9:O12)</f>
        <v>2.66439</v>
      </c>
      <c r="P8" s="157"/>
      <c r="Q8" s="157">
        <f>SUM(Q9:Q12)</f>
        <v>0.1278</v>
      </c>
      <c r="R8" s="157"/>
      <c r="S8" s="157"/>
      <c r="T8" s="175"/>
      <c r="U8" s="157">
        <f>SUM(U9:U12)</f>
        <v>25.96</v>
      </c>
      <c r="AE8" t="s">
        <v>127</v>
      </c>
    </row>
    <row r="9" spans="1:60" outlineLevel="1" x14ac:dyDescent="0.2">
      <c r="A9" s="152">
        <v>1</v>
      </c>
      <c r="B9" s="159" t="s">
        <v>128</v>
      </c>
      <c r="C9" s="191" t="s">
        <v>129</v>
      </c>
      <c r="D9" s="161" t="s">
        <v>130</v>
      </c>
      <c r="E9" s="166">
        <v>27</v>
      </c>
      <c r="F9" s="169">
        <f>H9+J9</f>
        <v>0</v>
      </c>
      <c r="G9" s="170">
        <f>ROUND(E9*F9,2)</f>
        <v>0</v>
      </c>
      <c r="H9" s="170"/>
      <c r="I9" s="170">
        <f>ROUND(E9*H9,2)</f>
        <v>0</v>
      </c>
      <c r="J9" s="170"/>
      <c r="K9" s="170">
        <f>ROUND(E9*J9,2)</f>
        <v>0</v>
      </c>
      <c r="L9" s="170">
        <v>21</v>
      </c>
      <c r="M9" s="170">
        <f>G9*(1+L9/100)</f>
        <v>0</v>
      </c>
      <c r="N9" s="161">
        <v>7.5340000000000004E-2</v>
      </c>
      <c r="O9" s="161">
        <f>ROUND(E9*N9,5)</f>
        <v>2.0341800000000001</v>
      </c>
      <c r="P9" s="161">
        <v>0</v>
      </c>
      <c r="Q9" s="161">
        <f>ROUND(E9*P9,5)</f>
        <v>0</v>
      </c>
      <c r="R9" s="161"/>
      <c r="S9" s="161"/>
      <c r="T9" s="162">
        <v>0.59333999999999998</v>
      </c>
      <c r="U9" s="161">
        <f>ROUND(E9*T9,2)</f>
        <v>16.02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131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2.5" outlineLevel="1" x14ac:dyDescent="0.2">
      <c r="A10" s="152">
        <v>2</v>
      </c>
      <c r="B10" s="159" t="s">
        <v>132</v>
      </c>
      <c r="C10" s="191" t="s">
        <v>133</v>
      </c>
      <c r="D10" s="161" t="s">
        <v>134</v>
      </c>
      <c r="E10" s="166">
        <v>1</v>
      </c>
      <c r="F10" s="169">
        <f>H10+J10</f>
        <v>0</v>
      </c>
      <c r="G10" s="170">
        <f>ROUND(E10*F10,2)</f>
        <v>0</v>
      </c>
      <c r="H10" s="170"/>
      <c r="I10" s="170">
        <f>ROUND(E10*H10,2)</f>
        <v>0</v>
      </c>
      <c r="J10" s="170"/>
      <c r="K10" s="170">
        <f>ROUND(E10*J10,2)</f>
        <v>0</v>
      </c>
      <c r="L10" s="170">
        <v>21</v>
      </c>
      <c r="M10" s="170">
        <f>G10*(1+L10/100)</f>
        <v>0</v>
      </c>
      <c r="N10" s="161">
        <v>0.255</v>
      </c>
      <c r="O10" s="161">
        <f>ROUND(E10*N10,5)</f>
        <v>0.255</v>
      </c>
      <c r="P10" s="161">
        <v>0.1278</v>
      </c>
      <c r="Q10" s="161">
        <f>ROUND(E10*P10,5)</f>
        <v>0.1278</v>
      </c>
      <c r="R10" s="161"/>
      <c r="S10" s="161"/>
      <c r="T10" s="162">
        <v>6.0789600000000004</v>
      </c>
      <c r="U10" s="161">
        <f>ROUND(E10*T10,2)</f>
        <v>6.08</v>
      </c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135</v>
      </c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2">
        <v>3</v>
      </c>
      <c r="B11" s="159" t="s">
        <v>136</v>
      </c>
      <c r="C11" s="191" t="s">
        <v>137</v>
      </c>
      <c r="D11" s="161" t="s">
        <v>130</v>
      </c>
      <c r="E11" s="166">
        <v>4</v>
      </c>
      <c r="F11" s="169">
        <f>H11+J11</f>
        <v>0</v>
      </c>
      <c r="G11" s="170">
        <f>ROUND(E11*F11,2)</f>
        <v>0</v>
      </c>
      <c r="H11" s="170"/>
      <c r="I11" s="170">
        <f>ROUND(E11*H11,2)</f>
        <v>0</v>
      </c>
      <c r="J11" s="170"/>
      <c r="K11" s="170">
        <f>ROUND(E11*J11,2)</f>
        <v>0</v>
      </c>
      <c r="L11" s="170">
        <v>21</v>
      </c>
      <c r="M11" s="170">
        <f>G11*(1+L11/100)</f>
        <v>0</v>
      </c>
      <c r="N11" s="161">
        <v>7.392E-2</v>
      </c>
      <c r="O11" s="161">
        <f>ROUND(E11*N11,5)</f>
        <v>0.29568</v>
      </c>
      <c r="P11" s="161">
        <v>0</v>
      </c>
      <c r="Q11" s="161">
        <f>ROUND(E11*P11,5)</f>
        <v>0</v>
      </c>
      <c r="R11" s="161"/>
      <c r="S11" s="161"/>
      <c r="T11" s="162">
        <v>0.77700000000000002</v>
      </c>
      <c r="U11" s="161">
        <f>ROUND(E11*T11,2)</f>
        <v>3.11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131</v>
      </c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52">
        <v>4</v>
      </c>
      <c r="B12" s="159" t="s">
        <v>138</v>
      </c>
      <c r="C12" s="191" t="s">
        <v>139</v>
      </c>
      <c r="D12" s="161" t="s">
        <v>134</v>
      </c>
      <c r="E12" s="166">
        <v>3</v>
      </c>
      <c r="F12" s="169">
        <f>H12+J12</f>
        <v>0</v>
      </c>
      <c r="G12" s="170">
        <f>ROUND(E12*F12,2)</f>
        <v>0</v>
      </c>
      <c r="H12" s="170"/>
      <c r="I12" s="170">
        <f>ROUND(E12*H12,2)</f>
        <v>0</v>
      </c>
      <c r="J12" s="170"/>
      <c r="K12" s="170">
        <f>ROUND(E12*J12,2)</f>
        <v>0</v>
      </c>
      <c r="L12" s="170">
        <v>21</v>
      </c>
      <c r="M12" s="170">
        <f>G12*(1+L12/100)</f>
        <v>0</v>
      </c>
      <c r="N12" s="161">
        <v>2.6509999999999999E-2</v>
      </c>
      <c r="O12" s="161">
        <f>ROUND(E12*N12,5)</f>
        <v>7.9530000000000003E-2</v>
      </c>
      <c r="P12" s="161">
        <v>0</v>
      </c>
      <c r="Q12" s="161">
        <f>ROUND(E12*P12,5)</f>
        <v>0</v>
      </c>
      <c r="R12" s="161"/>
      <c r="S12" s="161"/>
      <c r="T12" s="162">
        <v>0.25013999999999997</v>
      </c>
      <c r="U12" s="161">
        <f>ROUND(E12*T12,2)</f>
        <v>0.75</v>
      </c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131</v>
      </c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x14ac:dyDescent="0.2">
      <c r="A13" s="153" t="s">
        <v>126</v>
      </c>
      <c r="B13" s="160" t="s">
        <v>59</v>
      </c>
      <c r="C13" s="192" t="s">
        <v>60</v>
      </c>
      <c r="D13" s="163"/>
      <c r="E13" s="167"/>
      <c r="F13" s="171"/>
      <c r="G13" s="171">
        <f>SUMIF(AE14:AE16,"&lt;&gt;NOR",G14:G16)</f>
        <v>0</v>
      </c>
      <c r="H13" s="171"/>
      <c r="I13" s="171">
        <f>SUM(I14:I16)</f>
        <v>0</v>
      </c>
      <c r="J13" s="171"/>
      <c r="K13" s="171">
        <f>SUM(K14:K16)</f>
        <v>0</v>
      </c>
      <c r="L13" s="171"/>
      <c r="M13" s="171">
        <f>SUM(M14:M16)</f>
        <v>0</v>
      </c>
      <c r="N13" s="163"/>
      <c r="O13" s="163">
        <f>SUM(O14:O16)</f>
        <v>2.2328200000000002</v>
      </c>
      <c r="P13" s="163"/>
      <c r="Q13" s="163">
        <f>SUM(Q14:Q16)</f>
        <v>0</v>
      </c>
      <c r="R13" s="163"/>
      <c r="S13" s="163"/>
      <c r="T13" s="164"/>
      <c r="U13" s="163">
        <f>SUM(U14:U16)</f>
        <v>189.9</v>
      </c>
      <c r="AE13" t="s">
        <v>127</v>
      </c>
    </row>
    <row r="14" spans="1:60" ht="22.5" outlineLevel="1" x14ac:dyDescent="0.2">
      <c r="A14" s="152">
        <v>5</v>
      </c>
      <c r="B14" s="159" t="s">
        <v>140</v>
      </c>
      <c r="C14" s="191" t="s">
        <v>141</v>
      </c>
      <c r="D14" s="161" t="s">
        <v>130</v>
      </c>
      <c r="E14" s="166">
        <v>80</v>
      </c>
      <c r="F14" s="169">
        <f>H14+J14</f>
        <v>0</v>
      </c>
      <c r="G14" s="170">
        <f>ROUND(E14*F14,2)</f>
        <v>0</v>
      </c>
      <c r="H14" s="170"/>
      <c r="I14" s="170">
        <f>ROUND(E14*H14,2)</f>
        <v>0</v>
      </c>
      <c r="J14" s="170"/>
      <c r="K14" s="170">
        <f>ROUND(E14*J14,2)</f>
        <v>0</v>
      </c>
      <c r="L14" s="170">
        <v>21</v>
      </c>
      <c r="M14" s="170">
        <f>G14*(1+L14/100)</f>
        <v>0</v>
      </c>
      <c r="N14" s="161">
        <v>1.1690000000000001E-2</v>
      </c>
      <c r="O14" s="161">
        <f>ROUND(E14*N14,5)</f>
        <v>0.93520000000000003</v>
      </c>
      <c r="P14" s="161">
        <v>0</v>
      </c>
      <c r="Q14" s="161">
        <f>ROUND(E14*P14,5)</f>
        <v>0</v>
      </c>
      <c r="R14" s="161"/>
      <c r="S14" s="161"/>
      <c r="T14" s="162">
        <v>0.95</v>
      </c>
      <c r="U14" s="161">
        <f>ROUND(E14*T14,2)</f>
        <v>76</v>
      </c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131</v>
      </c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2.5" outlineLevel="1" x14ac:dyDescent="0.2">
      <c r="A15" s="152">
        <v>6</v>
      </c>
      <c r="B15" s="159" t="s">
        <v>142</v>
      </c>
      <c r="C15" s="191" t="s">
        <v>143</v>
      </c>
      <c r="D15" s="161" t="s">
        <v>130</v>
      </c>
      <c r="E15" s="166">
        <v>7</v>
      </c>
      <c r="F15" s="169">
        <f>H15+J15</f>
        <v>0</v>
      </c>
      <c r="G15" s="170">
        <f>ROUND(E15*F15,2)</f>
        <v>0</v>
      </c>
      <c r="H15" s="170"/>
      <c r="I15" s="170">
        <f>ROUND(E15*H15,2)</f>
        <v>0</v>
      </c>
      <c r="J15" s="170"/>
      <c r="K15" s="170">
        <f>ROUND(E15*J15,2)</f>
        <v>0</v>
      </c>
      <c r="L15" s="170">
        <v>21</v>
      </c>
      <c r="M15" s="170">
        <f>G15*(1+L15/100)</f>
        <v>0</v>
      </c>
      <c r="N15" s="161">
        <v>1.201E-2</v>
      </c>
      <c r="O15" s="161">
        <f>ROUND(E15*N15,5)</f>
        <v>8.4070000000000006E-2</v>
      </c>
      <c r="P15" s="161">
        <v>0</v>
      </c>
      <c r="Q15" s="161">
        <f>ROUND(E15*P15,5)</f>
        <v>0</v>
      </c>
      <c r="R15" s="161"/>
      <c r="S15" s="161"/>
      <c r="T15" s="162">
        <v>0.95</v>
      </c>
      <c r="U15" s="161">
        <f>ROUND(E15*T15,2)</f>
        <v>6.65</v>
      </c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131</v>
      </c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ht="22.5" outlineLevel="1" x14ac:dyDescent="0.2">
      <c r="A16" s="152">
        <v>7</v>
      </c>
      <c r="B16" s="159" t="s">
        <v>144</v>
      </c>
      <c r="C16" s="191" t="s">
        <v>145</v>
      </c>
      <c r="D16" s="161" t="s">
        <v>130</v>
      </c>
      <c r="E16" s="166">
        <v>65</v>
      </c>
      <c r="F16" s="169">
        <f>H16+J16</f>
        <v>0</v>
      </c>
      <c r="G16" s="170">
        <f>ROUND(E16*F16,2)</f>
        <v>0</v>
      </c>
      <c r="H16" s="170"/>
      <c r="I16" s="170">
        <f>ROUND(E16*H16,2)</f>
        <v>0</v>
      </c>
      <c r="J16" s="170"/>
      <c r="K16" s="170">
        <f>ROUND(E16*J16,2)</f>
        <v>0</v>
      </c>
      <c r="L16" s="170">
        <v>21</v>
      </c>
      <c r="M16" s="170">
        <f>G16*(1+L16/100)</f>
        <v>0</v>
      </c>
      <c r="N16" s="161">
        <v>1.8669999999999999E-2</v>
      </c>
      <c r="O16" s="161">
        <f>ROUND(E16*N16,5)</f>
        <v>1.2135499999999999</v>
      </c>
      <c r="P16" s="161">
        <v>0</v>
      </c>
      <c r="Q16" s="161">
        <f>ROUND(E16*P16,5)</f>
        <v>0</v>
      </c>
      <c r="R16" s="161"/>
      <c r="S16" s="161"/>
      <c r="T16" s="162">
        <v>1.65</v>
      </c>
      <c r="U16" s="161">
        <f>ROUND(E16*T16,2)</f>
        <v>107.25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131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x14ac:dyDescent="0.2">
      <c r="A17" s="153" t="s">
        <v>126</v>
      </c>
      <c r="B17" s="160" t="s">
        <v>61</v>
      </c>
      <c r="C17" s="192" t="s">
        <v>62</v>
      </c>
      <c r="D17" s="163"/>
      <c r="E17" s="167"/>
      <c r="F17" s="171"/>
      <c r="G17" s="171">
        <f>SUMIF(AE18:AE23,"&lt;&gt;NOR",G18:G23)</f>
        <v>0</v>
      </c>
      <c r="H17" s="171"/>
      <c r="I17" s="171">
        <f>SUM(I18:I23)</f>
        <v>0</v>
      </c>
      <c r="J17" s="171"/>
      <c r="K17" s="171">
        <f>SUM(K18:K23)</f>
        <v>0</v>
      </c>
      <c r="L17" s="171"/>
      <c r="M17" s="171">
        <f>SUM(M18:M23)</f>
        <v>0</v>
      </c>
      <c r="N17" s="163"/>
      <c r="O17" s="163">
        <f>SUM(O18:O23)</f>
        <v>5.15388</v>
      </c>
      <c r="P17" s="163"/>
      <c r="Q17" s="163">
        <f>SUM(Q18:Q23)</f>
        <v>4.6319999999999997</v>
      </c>
      <c r="R17" s="163"/>
      <c r="S17" s="163"/>
      <c r="T17" s="164"/>
      <c r="U17" s="163">
        <f>SUM(U18:U23)</f>
        <v>309.42999999999995</v>
      </c>
      <c r="AE17" t="s">
        <v>127</v>
      </c>
    </row>
    <row r="18" spans="1:60" ht="22.5" outlineLevel="1" x14ac:dyDescent="0.2">
      <c r="A18" s="152">
        <v>8</v>
      </c>
      <c r="B18" s="159" t="s">
        <v>146</v>
      </c>
      <c r="C18" s="191" t="s">
        <v>147</v>
      </c>
      <c r="D18" s="161" t="s">
        <v>130</v>
      </c>
      <c r="E18" s="166">
        <v>386</v>
      </c>
      <c r="F18" s="169">
        <f>H18+J18</f>
        <v>0</v>
      </c>
      <c r="G18" s="170">
        <f>ROUND(E18*F18,2)</f>
        <v>0</v>
      </c>
      <c r="H18" s="170"/>
      <c r="I18" s="170">
        <f>ROUND(E18*H18,2)</f>
        <v>0</v>
      </c>
      <c r="J18" s="170"/>
      <c r="K18" s="170">
        <f>ROUND(E18*J18,2)</f>
        <v>0</v>
      </c>
      <c r="L18" s="170">
        <v>21</v>
      </c>
      <c r="M18" s="170">
        <f>G18*(1+L18/100)</f>
        <v>0</v>
      </c>
      <c r="N18" s="161">
        <v>1.2659999999999999E-2</v>
      </c>
      <c r="O18" s="161">
        <f>ROUND(E18*N18,5)</f>
        <v>4.8867599999999998</v>
      </c>
      <c r="P18" s="161">
        <v>1.2E-2</v>
      </c>
      <c r="Q18" s="161">
        <f>ROUND(E18*P18,5)</f>
        <v>4.6319999999999997</v>
      </c>
      <c r="R18" s="161"/>
      <c r="S18" s="161"/>
      <c r="T18" s="162">
        <v>0.76593999999999995</v>
      </c>
      <c r="U18" s="161">
        <f>ROUND(E18*T18,2)</f>
        <v>295.64999999999998</v>
      </c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131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2"/>
      <c r="B19" s="159"/>
      <c r="C19" s="263" t="s">
        <v>148</v>
      </c>
      <c r="D19" s="264"/>
      <c r="E19" s="265"/>
      <c r="F19" s="266"/>
      <c r="G19" s="267"/>
      <c r="H19" s="170"/>
      <c r="I19" s="170"/>
      <c r="J19" s="170"/>
      <c r="K19" s="170"/>
      <c r="L19" s="170"/>
      <c r="M19" s="170"/>
      <c r="N19" s="161"/>
      <c r="O19" s="161"/>
      <c r="P19" s="161"/>
      <c r="Q19" s="161"/>
      <c r="R19" s="161"/>
      <c r="S19" s="161"/>
      <c r="T19" s="162"/>
      <c r="U19" s="161"/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149</v>
      </c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4" t="str">
        <f>C19</f>
        <v>Omítky budou opraveny - lepidlo + perlinka + štuk v celé ploše</v>
      </c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2"/>
      <c r="B20" s="159"/>
      <c r="C20" s="263" t="s">
        <v>150</v>
      </c>
      <c r="D20" s="264"/>
      <c r="E20" s="265"/>
      <c r="F20" s="266"/>
      <c r="G20" s="267"/>
      <c r="H20" s="170"/>
      <c r="I20" s="170"/>
      <c r="J20" s="170"/>
      <c r="K20" s="170"/>
      <c r="L20" s="170"/>
      <c r="M20" s="170"/>
      <c r="N20" s="161"/>
      <c r="O20" s="161"/>
      <c r="P20" s="161"/>
      <c r="Q20" s="161"/>
      <c r="R20" s="161"/>
      <c r="S20" s="161"/>
      <c r="T20" s="162"/>
      <c r="U20" s="161"/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149</v>
      </c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4" t="str">
        <f>C20</f>
        <v>V místech elektroinstalací, vodoinstalací a kanalizace bude omítka provedena nově</v>
      </c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/>
      <c r="B21" s="159"/>
      <c r="C21" s="263" t="s">
        <v>151</v>
      </c>
      <c r="D21" s="264"/>
      <c r="E21" s="265"/>
      <c r="F21" s="266"/>
      <c r="G21" s="267"/>
      <c r="H21" s="170"/>
      <c r="I21" s="170"/>
      <c r="J21" s="170"/>
      <c r="K21" s="170"/>
      <c r="L21" s="170"/>
      <c r="M21" s="170"/>
      <c r="N21" s="161"/>
      <c r="O21" s="161"/>
      <c r="P21" s="161"/>
      <c r="Q21" s="161"/>
      <c r="R21" s="161"/>
      <c r="S21" s="161"/>
      <c r="T21" s="162"/>
      <c r="U21" s="161"/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149</v>
      </c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4" t="str">
        <f>C21</f>
        <v>u nových vyzdívek bude omítka provedena nově</v>
      </c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2">
        <v>9</v>
      </c>
      <c r="B22" s="159" t="s">
        <v>152</v>
      </c>
      <c r="C22" s="191" t="s">
        <v>153</v>
      </c>
      <c r="D22" s="161" t="s">
        <v>154</v>
      </c>
      <c r="E22" s="166">
        <v>72</v>
      </c>
      <c r="F22" s="169">
        <f>H22+J22</f>
        <v>0</v>
      </c>
      <c r="G22" s="170">
        <f>ROUND(E22*F22,2)</f>
        <v>0</v>
      </c>
      <c r="H22" s="170"/>
      <c r="I22" s="170">
        <f>ROUND(E22*H22,2)</f>
        <v>0</v>
      </c>
      <c r="J22" s="170"/>
      <c r="K22" s="170">
        <f>ROUND(E22*J22,2)</f>
        <v>0</v>
      </c>
      <c r="L22" s="170">
        <v>21</v>
      </c>
      <c r="M22" s="170">
        <f>G22*(1+L22/100)</f>
        <v>0</v>
      </c>
      <c r="N22" s="161">
        <v>3.7100000000000002E-3</v>
      </c>
      <c r="O22" s="161">
        <f>ROUND(E22*N22,5)</f>
        <v>0.26712000000000002</v>
      </c>
      <c r="P22" s="161">
        <v>0</v>
      </c>
      <c r="Q22" s="161">
        <f>ROUND(E22*P22,5)</f>
        <v>0</v>
      </c>
      <c r="R22" s="161"/>
      <c r="S22" s="161"/>
      <c r="T22" s="162">
        <v>0.19136</v>
      </c>
      <c r="U22" s="161">
        <f>ROUND(E22*T22,2)</f>
        <v>13.78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131</v>
      </c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52">
        <v>10</v>
      </c>
      <c r="B23" s="159" t="s">
        <v>155</v>
      </c>
      <c r="C23" s="191" t="s">
        <v>156</v>
      </c>
      <c r="D23" s="161" t="s">
        <v>130</v>
      </c>
      <c r="E23" s="166">
        <v>115</v>
      </c>
      <c r="F23" s="169">
        <f>H23+J23</f>
        <v>0</v>
      </c>
      <c r="G23" s="170">
        <f>ROUND(E23*F23,2)</f>
        <v>0</v>
      </c>
      <c r="H23" s="170"/>
      <c r="I23" s="170">
        <f>ROUND(E23*H23,2)</f>
        <v>0</v>
      </c>
      <c r="J23" s="170"/>
      <c r="K23" s="170">
        <f>ROUND(E23*J23,2)</f>
        <v>0</v>
      </c>
      <c r="L23" s="170">
        <v>21</v>
      </c>
      <c r="M23" s="170">
        <f>G23*(1+L23/100)</f>
        <v>0</v>
      </c>
      <c r="N23" s="161">
        <v>0</v>
      </c>
      <c r="O23" s="161">
        <f>ROUND(E23*N23,5)</f>
        <v>0</v>
      </c>
      <c r="P23" s="161">
        <v>0</v>
      </c>
      <c r="Q23" s="161">
        <f>ROUND(E23*P23,5)</f>
        <v>0</v>
      </c>
      <c r="R23" s="161"/>
      <c r="S23" s="161"/>
      <c r="T23" s="162">
        <v>0</v>
      </c>
      <c r="U23" s="161">
        <f>ROUND(E23*T23,2)</f>
        <v>0</v>
      </c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131</v>
      </c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x14ac:dyDescent="0.2">
      <c r="A24" s="153" t="s">
        <v>126</v>
      </c>
      <c r="B24" s="160" t="s">
        <v>63</v>
      </c>
      <c r="C24" s="192" t="s">
        <v>64</v>
      </c>
      <c r="D24" s="163"/>
      <c r="E24" s="167"/>
      <c r="F24" s="171"/>
      <c r="G24" s="171">
        <f>SUMIF(AE25:AE25,"&lt;&gt;NOR",G25:G25)</f>
        <v>0</v>
      </c>
      <c r="H24" s="171"/>
      <c r="I24" s="171">
        <f>SUM(I25:I25)</f>
        <v>0</v>
      </c>
      <c r="J24" s="171"/>
      <c r="K24" s="171">
        <f>SUM(K25:K25)</f>
        <v>0</v>
      </c>
      <c r="L24" s="171"/>
      <c r="M24" s="171">
        <f>SUM(M25:M25)</f>
        <v>0</v>
      </c>
      <c r="N24" s="163"/>
      <c r="O24" s="163">
        <f>SUM(O25:O25)</f>
        <v>6.6107500000000003</v>
      </c>
      <c r="P24" s="163"/>
      <c r="Q24" s="163">
        <f>SUM(Q25:Q25)</f>
        <v>0</v>
      </c>
      <c r="R24" s="163"/>
      <c r="S24" s="163"/>
      <c r="T24" s="164"/>
      <c r="U24" s="163">
        <f>SUM(U25:U25)</f>
        <v>33.020000000000003</v>
      </c>
      <c r="AE24" t="s">
        <v>127</v>
      </c>
    </row>
    <row r="25" spans="1:60" outlineLevel="1" x14ac:dyDescent="0.2">
      <c r="A25" s="152">
        <v>11</v>
      </c>
      <c r="B25" s="159" t="s">
        <v>157</v>
      </c>
      <c r="C25" s="191" t="s">
        <v>158</v>
      </c>
      <c r="D25" s="161" t="s">
        <v>130</v>
      </c>
      <c r="E25" s="166">
        <v>155</v>
      </c>
      <c r="F25" s="169">
        <f>H25+J25</f>
        <v>0</v>
      </c>
      <c r="G25" s="170">
        <f>ROUND(E25*F25,2)</f>
        <v>0</v>
      </c>
      <c r="H25" s="170"/>
      <c r="I25" s="170">
        <f>ROUND(E25*H25,2)</f>
        <v>0</v>
      </c>
      <c r="J25" s="170"/>
      <c r="K25" s="170">
        <f>ROUND(E25*J25,2)</f>
        <v>0</v>
      </c>
      <c r="L25" s="170">
        <v>21</v>
      </c>
      <c r="M25" s="170">
        <f>G25*(1+L25/100)</f>
        <v>0</v>
      </c>
      <c r="N25" s="161">
        <v>4.265E-2</v>
      </c>
      <c r="O25" s="161">
        <f>ROUND(E25*N25,5)</f>
        <v>6.6107500000000003</v>
      </c>
      <c r="P25" s="161">
        <v>0</v>
      </c>
      <c r="Q25" s="161">
        <f>ROUND(E25*P25,5)</f>
        <v>0</v>
      </c>
      <c r="R25" s="161"/>
      <c r="S25" s="161"/>
      <c r="T25" s="162">
        <v>0.21299999999999999</v>
      </c>
      <c r="U25" s="161">
        <f>ROUND(E25*T25,2)</f>
        <v>33.020000000000003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131</v>
      </c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x14ac:dyDescent="0.2">
      <c r="A26" s="153" t="s">
        <v>126</v>
      </c>
      <c r="B26" s="160" t="s">
        <v>65</v>
      </c>
      <c r="C26" s="192" t="s">
        <v>66</v>
      </c>
      <c r="D26" s="163"/>
      <c r="E26" s="167"/>
      <c r="F26" s="171"/>
      <c r="G26" s="171">
        <f>SUMIF(AE27:AE29,"&lt;&gt;NOR",G27:G29)</f>
        <v>0</v>
      </c>
      <c r="H26" s="171"/>
      <c r="I26" s="171">
        <f>SUM(I27:I29)</f>
        <v>0</v>
      </c>
      <c r="J26" s="171"/>
      <c r="K26" s="171">
        <f>SUM(K27:K29)</f>
        <v>0</v>
      </c>
      <c r="L26" s="171"/>
      <c r="M26" s="171">
        <f>SUM(M27:M29)</f>
        <v>0</v>
      </c>
      <c r="N26" s="163"/>
      <c r="O26" s="163">
        <f>SUM(O27:O29)</f>
        <v>1.1715599999999999</v>
      </c>
      <c r="P26" s="163"/>
      <c r="Q26" s="163">
        <f>SUM(Q27:Q29)</f>
        <v>0</v>
      </c>
      <c r="R26" s="163"/>
      <c r="S26" s="163"/>
      <c r="T26" s="164"/>
      <c r="U26" s="163">
        <f>SUM(U27:U29)</f>
        <v>50.59</v>
      </c>
      <c r="AE26" t="s">
        <v>127</v>
      </c>
    </row>
    <row r="27" spans="1:60" ht="22.5" outlineLevel="1" x14ac:dyDescent="0.2">
      <c r="A27" s="152">
        <v>12</v>
      </c>
      <c r="B27" s="159" t="s">
        <v>159</v>
      </c>
      <c r="C27" s="191" t="s">
        <v>160</v>
      </c>
      <c r="D27" s="161" t="s">
        <v>134</v>
      </c>
      <c r="E27" s="166">
        <v>7</v>
      </c>
      <c r="F27" s="169">
        <f>H27+J27</f>
        <v>0</v>
      </c>
      <c r="G27" s="170">
        <f>ROUND(E27*F27,2)</f>
        <v>0</v>
      </c>
      <c r="H27" s="170"/>
      <c r="I27" s="170">
        <f>ROUND(E27*H27,2)</f>
        <v>0</v>
      </c>
      <c r="J27" s="170"/>
      <c r="K27" s="170">
        <f>ROUND(E27*J27,2)</f>
        <v>0</v>
      </c>
      <c r="L27" s="170">
        <v>21</v>
      </c>
      <c r="M27" s="170">
        <f>G27*(1+L27/100)</f>
        <v>0</v>
      </c>
      <c r="N27" s="161">
        <v>4.3200000000000002E-2</v>
      </c>
      <c r="O27" s="161">
        <f>ROUND(E27*N27,5)</f>
        <v>0.3024</v>
      </c>
      <c r="P27" s="161">
        <v>0</v>
      </c>
      <c r="Q27" s="161">
        <f>ROUND(E27*P27,5)</f>
        <v>0</v>
      </c>
      <c r="R27" s="161"/>
      <c r="S27" s="161"/>
      <c r="T27" s="162">
        <v>3.258</v>
      </c>
      <c r="U27" s="161">
        <f>ROUND(E27*T27,2)</f>
        <v>22.81</v>
      </c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131</v>
      </c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2">
        <v>13</v>
      </c>
      <c r="B28" s="159" t="s">
        <v>161</v>
      </c>
      <c r="C28" s="191" t="s">
        <v>162</v>
      </c>
      <c r="D28" s="161" t="s">
        <v>134</v>
      </c>
      <c r="E28" s="166">
        <v>2</v>
      </c>
      <c r="F28" s="169">
        <f>H28+J28</f>
        <v>0</v>
      </c>
      <c r="G28" s="170">
        <f>ROUND(E28*F28,2)</f>
        <v>0</v>
      </c>
      <c r="H28" s="170"/>
      <c r="I28" s="170">
        <f>ROUND(E28*H28,2)</f>
        <v>0</v>
      </c>
      <c r="J28" s="170"/>
      <c r="K28" s="170">
        <f>ROUND(E28*J28,2)</f>
        <v>0</v>
      </c>
      <c r="L28" s="170">
        <v>21</v>
      </c>
      <c r="M28" s="170">
        <f>G28*(1+L28/100)</f>
        <v>0</v>
      </c>
      <c r="N28" s="161">
        <v>0.14463999999999999</v>
      </c>
      <c r="O28" s="161">
        <f>ROUND(E28*N28,5)</f>
        <v>0.28927999999999998</v>
      </c>
      <c r="P28" s="161">
        <v>0</v>
      </c>
      <c r="Q28" s="161">
        <f>ROUND(E28*P28,5)</f>
        <v>0</v>
      </c>
      <c r="R28" s="161"/>
      <c r="S28" s="161"/>
      <c r="T28" s="162">
        <v>4.6294500000000003</v>
      </c>
      <c r="U28" s="161">
        <f>ROUND(E28*T28,2)</f>
        <v>9.26</v>
      </c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131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2">
        <v>14</v>
      </c>
      <c r="B29" s="159" t="s">
        <v>163</v>
      </c>
      <c r="C29" s="191" t="s">
        <v>164</v>
      </c>
      <c r="D29" s="161" t="s">
        <v>134</v>
      </c>
      <c r="E29" s="166">
        <v>4</v>
      </c>
      <c r="F29" s="169">
        <f>H29+J29</f>
        <v>0</v>
      </c>
      <c r="G29" s="170">
        <f>ROUND(E29*F29,2)</f>
        <v>0</v>
      </c>
      <c r="H29" s="170"/>
      <c r="I29" s="170">
        <f>ROUND(E29*H29,2)</f>
        <v>0</v>
      </c>
      <c r="J29" s="170"/>
      <c r="K29" s="170">
        <f>ROUND(E29*J29,2)</f>
        <v>0</v>
      </c>
      <c r="L29" s="170">
        <v>21</v>
      </c>
      <c r="M29" s="170">
        <f>G29*(1+L29/100)</f>
        <v>0</v>
      </c>
      <c r="N29" s="161">
        <v>0.14496999999999999</v>
      </c>
      <c r="O29" s="161">
        <f>ROUND(E29*N29,5)</f>
        <v>0.57987999999999995</v>
      </c>
      <c r="P29" s="161">
        <v>0</v>
      </c>
      <c r="Q29" s="161">
        <f>ROUND(E29*P29,5)</f>
        <v>0</v>
      </c>
      <c r="R29" s="161"/>
      <c r="S29" s="161"/>
      <c r="T29" s="162">
        <v>4.6295500000000001</v>
      </c>
      <c r="U29" s="161">
        <f>ROUND(E29*T29,2)</f>
        <v>18.52</v>
      </c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131</v>
      </c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x14ac:dyDescent="0.2">
      <c r="A30" s="153" t="s">
        <v>126</v>
      </c>
      <c r="B30" s="160" t="s">
        <v>67</v>
      </c>
      <c r="C30" s="192" t="s">
        <v>68</v>
      </c>
      <c r="D30" s="163"/>
      <c r="E30" s="167"/>
      <c r="F30" s="171"/>
      <c r="G30" s="171">
        <f>SUMIF(AE31:AE32,"&lt;&gt;NOR",G31:G32)</f>
        <v>0</v>
      </c>
      <c r="H30" s="171"/>
      <c r="I30" s="171">
        <f>SUM(I31:I32)</f>
        <v>0</v>
      </c>
      <c r="J30" s="171"/>
      <c r="K30" s="171">
        <f>SUM(K31:K32)</f>
        <v>0</v>
      </c>
      <c r="L30" s="171"/>
      <c r="M30" s="171">
        <f>SUM(M31:M32)</f>
        <v>0</v>
      </c>
      <c r="N30" s="163"/>
      <c r="O30" s="163">
        <f>SUM(O31:O32)</f>
        <v>1.65E-3</v>
      </c>
      <c r="P30" s="163"/>
      <c r="Q30" s="163">
        <f>SUM(Q31:Q32)</f>
        <v>1.62</v>
      </c>
      <c r="R30" s="163"/>
      <c r="S30" s="163"/>
      <c r="T30" s="164"/>
      <c r="U30" s="163">
        <f>SUM(U31:U32)</f>
        <v>9.0299999999999994</v>
      </c>
      <c r="AE30" t="s">
        <v>127</v>
      </c>
    </row>
    <row r="31" spans="1:60" outlineLevel="1" x14ac:dyDescent="0.2">
      <c r="A31" s="152">
        <v>15</v>
      </c>
      <c r="B31" s="159" t="s">
        <v>165</v>
      </c>
      <c r="C31" s="191" t="s">
        <v>166</v>
      </c>
      <c r="D31" s="161" t="s">
        <v>130</v>
      </c>
      <c r="E31" s="166">
        <v>3</v>
      </c>
      <c r="F31" s="169">
        <f>H31+J31</f>
        <v>0</v>
      </c>
      <c r="G31" s="170">
        <f>ROUND(E31*F31,2)</f>
        <v>0</v>
      </c>
      <c r="H31" s="170"/>
      <c r="I31" s="170">
        <f>ROUND(E31*H31,2)</f>
        <v>0</v>
      </c>
      <c r="J31" s="170"/>
      <c r="K31" s="170">
        <f>ROUND(E31*J31,2)</f>
        <v>0</v>
      </c>
      <c r="L31" s="170">
        <v>21</v>
      </c>
      <c r="M31" s="170">
        <f>G31*(1+L31/100)</f>
        <v>0</v>
      </c>
      <c r="N31" s="161">
        <v>5.5000000000000003E-4</v>
      </c>
      <c r="O31" s="161">
        <f>ROUND(E31*N31,5)</f>
        <v>1.65E-3</v>
      </c>
      <c r="P31" s="161">
        <v>0.54</v>
      </c>
      <c r="Q31" s="161">
        <f>ROUND(E31*P31,5)</f>
        <v>1.62</v>
      </c>
      <c r="R31" s="161"/>
      <c r="S31" s="161"/>
      <c r="T31" s="162">
        <v>3.0087000000000002</v>
      </c>
      <c r="U31" s="161">
        <f>ROUND(E31*T31,2)</f>
        <v>9.0299999999999994</v>
      </c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131</v>
      </c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ht="33.75" outlineLevel="1" x14ac:dyDescent="0.2">
      <c r="A32" s="152">
        <v>16</v>
      </c>
      <c r="B32" s="159" t="s">
        <v>167</v>
      </c>
      <c r="C32" s="191" t="s">
        <v>168</v>
      </c>
      <c r="D32" s="161" t="s">
        <v>169</v>
      </c>
      <c r="E32" s="166">
        <v>9</v>
      </c>
      <c r="F32" s="169">
        <f>H32+J32</f>
        <v>0</v>
      </c>
      <c r="G32" s="170">
        <f>ROUND(E32*F32,2)</f>
        <v>0</v>
      </c>
      <c r="H32" s="170"/>
      <c r="I32" s="170">
        <f>ROUND(E32*H32,2)</f>
        <v>0</v>
      </c>
      <c r="J32" s="170"/>
      <c r="K32" s="170">
        <f>ROUND(E32*J32,2)</f>
        <v>0</v>
      </c>
      <c r="L32" s="170">
        <v>21</v>
      </c>
      <c r="M32" s="170">
        <f>G32*(1+L32/100)</f>
        <v>0</v>
      </c>
      <c r="N32" s="161">
        <v>0</v>
      </c>
      <c r="O32" s="161">
        <f>ROUND(E32*N32,5)</f>
        <v>0</v>
      </c>
      <c r="P32" s="161">
        <v>0</v>
      </c>
      <c r="Q32" s="161">
        <f>ROUND(E32*P32,5)</f>
        <v>0</v>
      </c>
      <c r="R32" s="161"/>
      <c r="S32" s="161"/>
      <c r="T32" s="162">
        <v>0</v>
      </c>
      <c r="U32" s="161">
        <f>ROUND(E32*T32,2)</f>
        <v>0</v>
      </c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131</v>
      </c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x14ac:dyDescent="0.2">
      <c r="A33" s="153" t="s">
        <v>126</v>
      </c>
      <c r="B33" s="160" t="s">
        <v>69</v>
      </c>
      <c r="C33" s="192" t="s">
        <v>70</v>
      </c>
      <c r="D33" s="163"/>
      <c r="E33" s="167"/>
      <c r="F33" s="171"/>
      <c r="G33" s="171">
        <f>SUMIF(AE34:AE34,"&lt;&gt;NOR",G34:G34)</f>
        <v>0</v>
      </c>
      <c r="H33" s="171"/>
      <c r="I33" s="171">
        <f>SUM(I34:I34)</f>
        <v>0</v>
      </c>
      <c r="J33" s="171"/>
      <c r="K33" s="171">
        <f>SUM(K34:K34)</f>
        <v>0</v>
      </c>
      <c r="L33" s="171"/>
      <c r="M33" s="171">
        <f>SUM(M34:M34)</f>
        <v>0</v>
      </c>
      <c r="N33" s="163"/>
      <c r="O33" s="163">
        <f>SUM(O34:O34)</f>
        <v>5.9000000000000003E-4</v>
      </c>
      <c r="P33" s="163"/>
      <c r="Q33" s="163">
        <f>SUM(Q34:Q34)</f>
        <v>0.55000000000000004</v>
      </c>
      <c r="R33" s="163"/>
      <c r="S33" s="163"/>
      <c r="T33" s="164"/>
      <c r="U33" s="163">
        <f>SUM(U34:U34)</f>
        <v>0.56000000000000005</v>
      </c>
      <c r="AE33" t="s">
        <v>127</v>
      </c>
    </row>
    <row r="34" spans="1:60" ht="22.5" outlineLevel="1" x14ac:dyDescent="0.2">
      <c r="A34" s="152">
        <v>17</v>
      </c>
      <c r="B34" s="159" t="s">
        <v>170</v>
      </c>
      <c r="C34" s="191" t="s">
        <v>171</v>
      </c>
      <c r="D34" s="161" t="s">
        <v>172</v>
      </c>
      <c r="E34" s="166">
        <v>1</v>
      </c>
      <c r="F34" s="169">
        <f>H34+J34</f>
        <v>0</v>
      </c>
      <c r="G34" s="170">
        <f>ROUND(E34*F34,2)</f>
        <v>0</v>
      </c>
      <c r="H34" s="170"/>
      <c r="I34" s="170">
        <f>ROUND(E34*H34,2)</f>
        <v>0</v>
      </c>
      <c r="J34" s="170"/>
      <c r="K34" s="170">
        <f>ROUND(E34*J34,2)</f>
        <v>0</v>
      </c>
      <c r="L34" s="170">
        <v>21</v>
      </c>
      <c r="M34" s="170">
        <f>G34*(1+L34/100)</f>
        <v>0</v>
      </c>
      <c r="N34" s="161">
        <v>5.9000000000000003E-4</v>
      </c>
      <c r="O34" s="161">
        <f>ROUND(E34*N34,5)</f>
        <v>5.9000000000000003E-4</v>
      </c>
      <c r="P34" s="161">
        <v>0.55000000000000004</v>
      </c>
      <c r="Q34" s="161">
        <f>ROUND(E34*P34,5)</f>
        <v>0.55000000000000004</v>
      </c>
      <c r="R34" s="161"/>
      <c r="S34" s="161"/>
      <c r="T34" s="162">
        <v>0.55710000000000004</v>
      </c>
      <c r="U34" s="161">
        <f>ROUND(E34*T34,2)</f>
        <v>0.56000000000000005</v>
      </c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131</v>
      </c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x14ac:dyDescent="0.2">
      <c r="A35" s="153" t="s">
        <v>126</v>
      </c>
      <c r="B35" s="160" t="s">
        <v>71</v>
      </c>
      <c r="C35" s="192" t="s">
        <v>72</v>
      </c>
      <c r="D35" s="163"/>
      <c r="E35" s="167"/>
      <c r="F35" s="171"/>
      <c r="G35" s="171">
        <f>SUMIF(AE36:AE36,"&lt;&gt;NOR",G36:G36)</f>
        <v>0</v>
      </c>
      <c r="H35" s="171"/>
      <c r="I35" s="171">
        <f>SUM(I36:I36)</f>
        <v>0</v>
      </c>
      <c r="J35" s="171"/>
      <c r="K35" s="171">
        <f>SUM(K36:K36)</f>
        <v>0</v>
      </c>
      <c r="L35" s="171"/>
      <c r="M35" s="171">
        <f>SUM(M36:M36)</f>
        <v>0</v>
      </c>
      <c r="N35" s="163"/>
      <c r="O35" s="163">
        <f>SUM(O36:O36)</f>
        <v>5.67E-2</v>
      </c>
      <c r="P35" s="163"/>
      <c r="Q35" s="163">
        <f>SUM(Q36:Q36)</f>
        <v>0</v>
      </c>
      <c r="R35" s="163"/>
      <c r="S35" s="163"/>
      <c r="T35" s="164"/>
      <c r="U35" s="163">
        <f>SUM(U36:U36)</f>
        <v>4.68</v>
      </c>
      <c r="AE35" t="s">
        <v>127</v>
      </c>
    </row>
    <row r="36" spans="1:60" outlineLevel="1" x14ac:dyDescent="0.2">
      <c r="A36" s="152">
        <v>18</v>
      </c>
      <c r="B36" s="159" t="s">
        <v>173</v>
      </c>
      <c r="C36" s="191" t="s">
        <v>174</v>
      </c>
      <c r="D36" s="161" t="s">
        <v>130</v>
      </c>
      <c r="E36" s="166">
        <v>18</v>
      </c>
      <c r="F36" s="169">
        <f>H36+J36</f>
        <v>0</v>
      </c>
      <c r="G36" s="170">
        <f>ROUND(E36*F36,2)</f>
        <v>0</v>
      </c>
      <c r="H36" s="170"/>
      <c r="I36" s="170">
        <f>ROUND(E36*H36,2)</f>
        <v>0</v>
      </c>
      <c r="J36" s="170"/>
      <c r="K36" s="170">
        <f>ROUND(E36*J36,2)</f>
        <v>0</v>
      </c>
      <c r="L36" s="170">
        <v>21</v>
      </c>
      <c r="M36" s="170">
        <f>G36*(1+L36/100)</f>
        <v>0</v>
      </c>
      <c r="N36" s="161">
        <v>3.15E-3</v>
      </c>
      <c r="O36" s="161">
        <f>ROUND(E36*N36,5)</f>
        <v>5.67E-2</v>
      </c>
      <c r="P36" s="161">
        <v>0</v>
      </c>
      <c r="Q36" s="161">
        <f>ROUND(E36*P36,5)</f>
        <v>0</v>
      </c>
      <c r="R36" s="161"/>
      <c r="S36" s="161"/>
      <c r="T36" s="162">
        <v>0.26</v>
      </c>
      <c r="U36" s="161">
        <f>ROUND(E36*T36,2)</f>
        <v>4.68</v>
      </c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131</v>
      </c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x14ac:dyDescent="0.2">
      <c r="A37" s="153" t="s">
        <v>126</v>
      </c>
      <c r="B37" s="160" t="s">
        <v>73</v>
      </c>
      <c r="C37" s="192" t="s">
        <v>74</v>
      </c>
      <c r="D37" s="163"/>
      <c r="E37" s="167"/>
      <c r="F37" s="171"/>
      <c r="G37" s="171">
        <f>SUMIF(AE38:AE38,"&lt;&gt;NOR",G38:G38)</f>
        <v>0</v>
      </c>
      <c r="H37" s="171"/>
      <c r="I37" s="171">
        <f>SUM(I38:I38)</f>
        <v>0</v>
      </c>
      <c r="J37" s="171"/>
      <c r="K37" s="171">
        <f>SUM(K38:K38)</f>
        <v>0</v>
      </c>
      <c r="L37" s="171"/>
      <c r="M37" s="171">
        <f>SUM(M38:M38)</f>
        <v>0</v>
      </c>
      <c r="N37" s="163"/>
      <c r="O37" s="163">
        <f>SUM(O38:O38)</f>
        <v>0</v>
      </c>
      <c r="P37" s="163"/>
      <c r="Q37" s="163">
        <f>SUM(Q38:Q38)</f>
        <v>0</v>
      </c>
      <c r="R37" s="163"/>
      <c r="S37" s="163"/>
      <c r="T37" s="164"/>
      <c r="U37" s="163">
        <f>SUM(U38:U38)</f>
        <v>0</v>
      </c>
      <c r="AE37" t="s">
        <v>127</v>
      </c>
    </row>
    <row r="38" spans="1:60" outlineLevel="1" x14ac:dyDescent="0.2">
      <c r="A38" s="152">
        <v>19</v>
      </c>
      <c r="B38" s="159" t="s">
        <v>175</v>
      </c>
      <c r="C38" s="191" t="s">
        <v>176</v>
      </c>
      <c r="D38" s="161" t="s">
        <v>172</v>
      </c>
      <c r="E38" s="166">
        <v>1</v>
      </c>
      <c r="F38" s="169">
        <f>H38+J38</f>
        <v>0</v>
      </c>
      <c r="G38" s="170">
        <f>ROUND(E38*F38,2)</f>
        <v>0</v>
      </c>
      <c r="H38" s="170"/>
      <c r="I38" s="170">
        <f>ROUND(E38*H38,2)</f>
        <v>0</v>
      </c>
      <c r="J38" s="170"/>
      <c r="K38" s="170">
        <f>ROUND(E38*J38,2)</f>
        <v>0</v>
      </c>
      <c r="L38" s="170">
        <v>21</v>
      </c>
      <c r="M38" s="170">
        <f>G38*(1+L38/100)</f>
        <v>0</v>
      </c>
      <c r="N38" s="161">
        <v>0</v>
      </c>
      <c r="O38" s="161">
        <f>ROUND(E38*N38,5)</f>
        <v>0</v>
      </c>
      <c r="P38" s="161">
        <v>0</v>
      </c>
      <c r="Q38" s="161">
        <f>ROUND(E38*P38,5)</f>
        <v>0</v>
      </c>
      <c r="R38" s="161"/>
      <c r="S38" s="161"/>
      <c r="T38" s="162">
        <v>0</v>
      </c>
      <c r="U38" s="161">
        <f>ROUND(E38*T38,2)</f>
        <v>0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131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x14ac:dyDescent="0.2">
      <c r="A39" s="153" t="s">
        <v>126</v>
      </c>
      <c r="B39" s="160" t="s">
        <v>75</v>
      </c>
      <c r="C39" s="192" t="s">
        <v>76</v>
      </c>
      <c r="D39" s="163"/>
      <c r="E39" s="167"/>
      <c r="F39" s="171"/>
      <c r="G39" s="171">
        <f>SUMIF(AE40:AE40,"&lt;&gt;NOR",G40:G40)</f>
        <v>0</v>
      </c>
      <c r="H39" s="171"/>
      <c r="I39" s="171">
        <f>SUM(I40:I40)</f>
        <v>0</v>
      </c>
      <c r="J39" s="171"/>
      <c r="K39" s="171">
        <f>SUM(K40:K40)</f>
        <v>0</v>
      </c>
      <c r="L39" s="171"/>
      <c r="M39" s="171">
        <f>SUM(M40:M40)</f>
        <v>0</v>
      </c>
      <c r="N39" s="163"/>
      <c r="O39" s="163">
        <f>SUM(O40:O40)</f>
        <v>0</v>
      </c>
      <c r="P39" s="163"/>
      <c r="Q39" s="163">
        <f>SUM(Q40:Q40)</f>
        <v>0</v>
      </c>
      <c r="R39" s="163"/>
      <c r="S39" s="163"/>
      <c r="T39" s="164"/>
      <c r="U39" s="163">
        <f>SUM(U40:U40)</f>
        <v>0</v>
      </c>
      <c r="AE39" t="s">
        <v>127</v>
      </c>
    </row>
    <row r="40" spans="1:60" outlineLevel="1" x14ac:dyDescent="0.2">
      <c r="A40" s="152">
        <v>20</v>
      </c>
      <c r="B40" s="159" t="s">
        <v>177</v>
      </c>
      <c r="C40" s="191" t="s">
        <v>178</v>
      </c>
      <c r="D40" s="161" t="s">
        <v>172</v>
      </c>
      <c r="E40" s="166">
        <v>1</v>
      </c>
      <c r="F40" s="169">
        <f>H40+J40</f>
        <v>0</v>
      </c>
      <c r="G40" s="170">
        <f>ROUND(E40*F40,2)</f>
        <v>0</v>
      </c>
      <c r="H40" s="170"/>
      <c r="I40" s="170">
        <f>ROUND(E40*H40,2)</f>
        <v>0</v>
      </c>
      <c r="J40" s="170"/>
      <c r="K40" s="170">
        <f>ROUND(E40*J40,2)</f>
        <v>0</v>
      </c>
      <c r="L40" s="170">
        <v>21</v>
      </c>
      <c r="M40" s="170">
        <f>G40*(1+L40/100)</f>
        <v>0</v>
      </c>
      <c r="N40" s="161">
        <v>0</v>
      </c>
      <c r="O40" s="161">
        <f>ROUND(E40*N40,5)</f>
        <v>0</v>
      </c>
      <c r="P40" s="161">
        <v>0</v>
      </c>
      <c r="Q40" s="161">
        <f>ROUND(E40*P40,5)</f>
        <v>0</v>
      </c>
      <c r="R40" s="161"/>
      <c r="S40" s="161"/>
      <c r="T40" s="162">
        <v>0</v>
      </c>
      <c r="U40" s="161">
        <f>ROUND(E40*T40,2)</f>
        <v>0</v>
      </c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131</v>
      </c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x14ac:dyDescent="0.2">
      <c r="A41" s="153" t="s">
        <v>126</v>
      </c>
      <c r="B41" s="160" t="s">
        <v>77</v>
      </c>
      <c r="C41" s="192" t="s">
        <v>78</v>
      </c>
      <c r="D41" s="163"/>
      <c r="E41" s="167"/>
      <c r="F41" s="171"/>
      <c r="G41" s="171">
        <f>SUMIF(AE42:AE46,"&lt;&gt;NOR",G42:G46)</f>
        <v>0</v>
      </c>
      <c r="H41" s="171"/>
      <c r="I41" s="171">
        <f>SUM(I42:I46)</f>
        <v>0</v>
      </c>
      <c r="J41" s="171"/>
      <c r="K41" s="171">
        <f>SUM(K42:K46)</f>
        <v>0</v>
      </c>
      <c r="L41" s="171"/>
      <c r="M41" s="171">
        <f>SUM(M42:M46)</f>
        <v>0</v>
      </c>
      <c r="N41" s="163"/>
      <c r="O41" s="163">
        <f>SUM(O42:O46)</f>
        <v>0.10112</v>
      </c>
      <c r="P41" s="163"/>
      <c r="Q41" s="163">
        <f>SUM(Q42:Q46)</f>
        <v>0</v>
      </c>
      <c r="R41" s="163"/>
      <c r="S41" s="163"/>
      <c r="T41" s="164"/>
      <c r="U41" s="163">
        <f>SUM(U42:U46)</f>
        <v>8.9600000000000009</v>
      </c>
      <c r="AE41" t="s">
        <v>127</v>
      </c>
    </row>
    <row r="42" spans="1:60" ht="22.5" outlineLevel="1" x14ac:dyDescent="0.2">
      <c r="A42" s="152">
        <v>21</v>
      </c>
      <c r="B42" s="159" t="s">
        <v>179</v>
      </c>
      <c r="C42" s="191" t="s">
        <v>180</v>
      </c>
      <c r="D42" s="161" t="s">
        <v>134</v>
      </c>
      <c r="E42" s="166">
        <v>2</v>
      </c>
      <c r="F42" s="169">
        <f>H42+J42</f>
        <v>0</v>
      </c>
      <c r="G42" s="170">
        <f>ROUND(E42*F42,2)</f>
        <v>0</v>
      </c>
      <c r="H42" s="170"/>
      <c r="I42" s="170">
        <f>ROUND(E42*H42,2)</f>
        <v>0</v>
      </c>
      <c r="J42" s="170"/>
      <c r="K42" s="170">
        <f>ROUND(E42*J42,2)</f>
        <v>0</v>
      </c>
      <c r="L42" s="170">
        <v>21</v>
      </c>
      <c r="M42" s="170">
        <f>G42*(1+L42/100)</f>
        <v>0</v>
      </c>
      <c r="N42" s="161">
        <v>1.917E-2</v>
      </c>
      <c r="O42" s="161">
        <f>ROUND(E42*N42,5)</f>
        <v>3.8339999999999999E-2</v>
      </c>
      <c r="P42" s="161">
        <v>0</v>
      </c>
      <c r="Q42" s="161">
        <f>ROUND(E42*P42,5)</f>
        <v>0</v>
      </c>
      <c r="R42" s="161"/>
      <c r="S42" s="161"/>
      <c r="T42" s="162">
        <v>2.9221499999999998</v>
      </c>
      <c r="U42" s="161">
        <f>ROUND(E42*T42,2)</f>
        <v>5.84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131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ht="22.5" outlineLevel="1" x14ac:dyDescent="0.2">
      <c r="A43" s="152">
        <v>22</v>
      </c>
      <c r="B43" s="159" t="s">
        <v>181</v>
      </c>
      <c r="C43" s="191" t="s">
        <v>182</v>
      </c>
      <c r="D43" s="161" t="s">
        <v>172</v>
      </c>
      <c r="E43" s="166">
        <v>2</v>
      </c>
      <c r="F43" s="169">
        <f>H43+J43</f>
        <v>0</v>
      </c>
      <c r="G43" s="170">
        <f>ROUND(E43*F43,2)</f>
        <v>0</v>
      </c>
      <c r="H43" s="170"/>
      <c r="I43" s="170">
        <f>ROUND(E43*H43,2)</f>
        <v>0</v>
      </c>
      <c r="J43" s="170"/>
      <c r="K43" s="170">
        <f>ROUND(E43*J43,2)</f>
        <v>0</v>
      </c>
      <c r="L43" s="170">
        <v>21</v>
      </c>
      <c r="M43" s="170">
        <f>G43*(1+L43/100)</f>
        <v>0</v>
      </c>
      <c r="N43" s="161">
        <v>1.9869999999999999E-2</v>
      </c>
      <c r="O43" s="161">
        <f>ROUND(E43*N43,5)</f>
        <v>3.9739999999999998E-2</v>
      </c>
      <c r="P43" s="161">
        <v>0</v>
      </c>
      <c r="Q43" s="161">
        <f>ROUND(E43*P43,5)</f>
        <v>0</v>
      </c>
      <c r="R43" s="161"/>
      <c r="S43" s="161"/>
      <c r="T43" s="162">
        <v>0.97299999999999998</v>
      </c>
      <c r="U43" s="161">
        <f>ROUND(E43*T43,2)</f>
        <v>1.95</v>
      </c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131</v>
      </c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>
        <v>23</v>
      </c>
      <c r="B44" s="159" t="s">
        <v>183</v>
      </c>
      <c r="C44" s="191" t="s">
        <v>184</v>
      </c>
      <c r="D44" s="161" t="s">
        <v>134</v>
      </c>
      <c r="E44" s="166">
        <v>2</v>
      </c>
      <c r="F44" s="169">
        <f>H44+J44</f>
        <v>0</v>
      </c>
      <c r="G44" s="170">
        <f>ROUND(E44*F44,2)</f>
        <v>0</v>
      </c>
      <c r="H44" s="170"/>
      <c r="I44" s="170">
        <f>ROUND(E44*H44,2)</f>
        <v>0</v>
      </c>
      <c r="J44" s="170"/>
      <c r="K44" s="170">
        <f>ROUND(E44*J44,2)</f>
        <v>0</v>
      </c>
      <c r="L44" s="170">
        <v>21</v>
      </c>
      <c r="M44" s="170">
        <f>G44*(1+L44/100)</f>
        <v>0</v>
      </c>
      <c r="N44" s="161">
        <v>0.01</v>
      </c>
      <c r="O44" s="161">
        <f>ROUND(E44*N44,5)</f>
        <v>0.02</v>
      </c>
      <c r="P44" s="161">
        <v>0</v>
      </c>
      <c r="Q44" s="161">
        <f>ROUND(E44*P44,5)</f>
        <v>0</v>
      </c>
      <c r="R44" s="161"/>
      <c r="S44" s="161"/>
      <c r="T44" s="162">
        <v>0</v>
      </c>
      <c r="U44" s="161">
        <f>ROUND(E44*T44,2)</f>
        <v>0</v>
      </c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131</v>
      </c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52">
        <v>24</v>
      </c>
      <c r="B45" s="159" t="s">
        <v>69</v>
      </c>
      <c r="C45" s="191" t="s">
        <v>185</v>
      </c>
      <c r="D45" s="161" t="s">
        <v>172</v>
      </c>
      <c r="E45" s="166">
        <v>2</v>
      </c>
      <c r="F45" s="169">
        <f>H45+J45</f>
        <v>0</v>
      </c>
      <c r="G45" s="170">
        <f>ROUND(E45*F45,2)</f>
        <v>0</v>
      </c>
      <c r="H45" s="170"/>
      <c r="I45" s="170">
        <f>ROUND(E45*H45,2)</f>
        <v>0</v>
      </c>
      <c r="J45" s="170"/>
      <c r="K45" s="170">
        <f>ROUND(E45*J45,2)</f>
        <v>0</v>
      </c>
      <c r="L45" s="170">
        <v>21</v>
      </c>
      <c r="M45" s="170">
        <f>G45*(1+L45/100)</f>
        <v>0</v>
      </c>
      <c r="N45" s="161">
        <v>0</v>
      </c>
      <c r="O45" s="161">
        <f>ROUND(E45*N45,5)</f>
        <v>0</v>
      </c>
      <c r="P45" s="161">
        <v>0</v>
      </c>
      <c r="Q45" s="161">
        <f>ROUND(E45*P45,5)</f>
        <v>0</v>
      </c>
      <c r="R45" s="161"/>
      <c r="S45" s="161"/>
      <c r="T45" s="162">
        <v>0</v>
      </c>
      <c r="U45" s="161">
        <f>ROUND(E45*T45,2)</f>
        <v>0</v>
      </c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131</v>
      </c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2">
        <v>25</v>
      </c>
      <c r="B46" s="159" t="s">
        <v>186</v>
      </c>
      <c r="C46" s="191" t="s">
        <v>187</v>
      </c>
      <c r="D46" s="161" t="s">
        <v>134</v>
      </c>
      <c r="E46" s="166">
        <v>2</v>
      </c>
      <c r="F46" s="169">
        <f>H46+J46</f>
        <v>0</v>
      </c>
      <c r="G46" s="170">
        <f>ROUND(E46*F46,2)</f>
        <v>0</v>
      </c>
      <c r="H46" s="170"/>
      <c r="I46" s="170">
        <f>ROUND(E46*H46,2)</f>
        <v>0</v>
      </c>
      <c r="J46" s="170"/>
      <c r="K46" s="170">
        <f>ROUND(E46*J46,2)</f>
        <v>0</v>
      </c>
      <c r="L46" s="170">
        <v>21</v>
      </c>
      <c r="M46" s="170">
        <f>G46*(1+L46/100)</f>
        <v>0</v>
      </c>
      <c r="N46" s="161">
        <v>1.5200000000000001E-3</v>
      </c>
      <c r="O46" s="161">
        <f>ROUND(E46*N46,5)</f>
        <v>3.0400000000000002E-3</v>
      </c>
      <c r="P46" s="161">
        <v>0</v>
      </c>
      <c r="Q46" s="161">
        <f>ROUND(E46*P46,5)</f>
        <v>0</v>
      </c>
      <c r="R46" s="161"/>
      <c r="S46" s="161"/>
      <c r="T46" s="162">
        <v>0.58699999999999997</v>
      </c>
      <c r="U46" s="161">
        <f>ROUND(E46*T46,2)</f>
        <v>1.17</v>
      </c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131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x14ac:dyDescent="0.2">
      <c r="A47" s="153" t="s">
        <v>126</v>
      </c>
      <c r="B47" s="160" t="s">
        <v>79</v>
      </c>
      <c r="C47" s="192" t="s">
        <v>80</v>
      </c>
      <c r="D47" s="163"/>
      <c r="E47" s="167"/>
      <c r="F47" s="171"/>
      <c r="G47" s="171">
        <f>SUMIF(AE48:AE48,"&lt;&gt;NOR",G48:G48)</f>
        <v>0</v>
      </c>
      <c r="H47" s="171"/>
      <c r="I47" s="171">
        <f>SUM(I48:I48)</f>
        <v>0</v>
      </c>
      <c r="J47" s="171"/>
      <c r="K47" s="171">
        <f>SUM(K48:K48)</f>
        <v>0</v>
      </c>
      <c r="L47" s="171"/>
      <c r="M47" s="171">
        <f>SUM(M48:M48)</f>
        <v>0</v>
      </c>
      <c r="N47" s="163"/>
      <c r="O47" s="163">
        <f>SUM(O48:O48)</f>
        <v>1.7999999999999999E-2</v>
      </c>
      <c r="P47" s="163"/>
      <c r="Q47" s="163">
        <f>SUM(Q48:Q48)</f>
        <v>0</v>
      </c>
      <c r="R47" s="163"/>
      <c r="S47" s="163"/>
      <c r="T47" s="164"/>
      <c r="U47" s="163">
        <f>SUM(U48:U48)</f>
        <v>3.54</v>
      </c>
      <c r="AE47" t="s">
        <v>127</v>
      </c>
    </row>
    <row r="48" spans="1:60" outlineLevel="1" x14ac:dyDescent="0.2">
      <c r="A48" s="152">
        <v>26</v>
      </c>
      <c r="B48" s="159" t="s">
        <v>188</v>
      </c>
      <c r="C48" s="191" t="s">
        <v>189</v>
      </c>
      <c r="D48" s="161" t="s">
        <v>172</v>
      </c>
      <c r="E48" s="166">
        <v>2</v>
      </c>
      <c r="F48" s="169">
        <f>H48+J48</f>
        <v>0</v>
      </c>
      <c r="G48" s="170">
        <f>ROUND(E48*F48,2)</f>
        <v>0</v>
      </c>
      <c r="H48" s="170"/>
      <c r="I48" s="170">
        <f>ROUND(E48*H48,2)</f>
        <v>0</v>
      </c>
      <c r="J48" s="170"/>
      <c r="K48" s="170">
        <f>ROUND(E48*J48,2)</f>
        <v>0</v>
      </c>
      <c r="L48" s="170">
        <v>21</v>
      </c>
      <c r="M48" s="170">
        <f>G48*(1+L48/100)</f>
        <v>0</v>
      </c>
      <c r="N48" s="161">
        <v>8.9999999999999993E-3</v>
      </c>
      <c r="O48" s="161">
        <f>ROUND(E48*N48,5)</f>
        <v>1.7999999999999999E-2</v>
      </c>
      <c r="P48" s="161">
        <v>0</v>
      </c>
      <c r="Q48" s="161">
        <f>ROUND(E48*P48,5)</f>
        <v>0</v>
      </c>
      <c r="R48" s="161"/>
      <c r="S48" s="161"/>
      <c r="T48" s="162">
        <v>1.77</v>
      </c>
      <c r="U48" s="161">
        <f>ROUND(E48*T48,2)</f>
        <v>3.54</v>
      </c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131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x14ac:dyDescent="0.2">
      <c r="A49" s="153" t="s">
        <v>126</v>
      </c>
      <c r="B49" s="160" t="s">
        <v>81</v>
      </c>
      <c r="C49" s="192" t="s">
        <v>82</v>
      </c>
      <c r="D49" s="163"/>
      <c r="E49" s="167"/>
      <c r="F49" s="171"/>
      <c r="G49" s="171">
        <f>SUMIF(AE50:AE55,"&lt;&gt;NOR",G50:G55)</f>
        <v>0</v>
      </c>
      <c r="H49" s="171"/>
      <c r="I49" s="171">
        <f>SUM(I50:I55)</f>
        <v>0</v>
      </c>
      <c r="J49" s="171"/>
      <c r="K49" s="171">
        <f>SUM(K50:K55)</f>
        <v>0</v>
      </c>
      <c r="L49" s="171"/>
      <c r="M49" s="171">
        <f>SUM(M50:M55)</f>
        <v>0</v>
      </c>
      <c r="N49" s="163"/>
      <c r="O49" s="163">
        <f>SUM(O50:O55)</f>
        <v>0</v>
      </c>
      <c r="P49" s="163"/>
      <c r="Q49" s="163">
        <f>SUM(Q50:Q55)</f>
        <v>0</v>
      </c>
      <c r="R49" s="163"/>
      <c r="S49" s="163"/>
      <c r="T49" s="164"/>
      <c r="U49" s="163">
        <f>SUM(U50:U55)</f>
        <v>0</v>
      </c>
      <c r="AE49" t="s">
        <v>127</v>
      </c>
    </row>
    <row r="50" spans="1:60" outlineLevel="1" x14ac:dyDescent="0.2">
      <c r="A50" s="152">
        <v>27</v>
      </c>
      <c r="B50" s="159" t="s">
        <v>57</v>
      </c>
      <c r="C50" s="191" t="s">
        <v>190</v>
      </c>
      <c r="D50" s="161" t="s">
        <v>191</v>
      </c>
      <c r="E50" s="166">
        <v>10</v>
      </c>
      <c r="F50" s="169">
        <f t="shared" ref="F50:F55" si="0">H50+J50</f>
        <v>0</v>
      </c>
      <c r="G50" s="170">
        <f t="shared" ref="G50:G55" si="1">ROUND(E50*F50,2)</f>
        <v>0</v>
      </c>
      <c r="H50" s="170"/>
      <c r="I50" s="170">
        <f t="shared" ref="I50:I55" si="2">ROUND(E50*H50,2)</f>
        <v>0</v>
      </c>
      <c r="J50" s="170"/>
      <c r="K50" s="170">
        <f t="shared" ref="K50:K55" si="3">ROUND(E50*J50,2)</f>
        <v>0</v>
      </c>
      <c r="L50" s="170">
        <v>21</v>
      </c>
      <c r="M50" s="170">
        <f t="shared" ref="M50:M55" si="4">G50*(1+L50/100)</f>
        <v>0</v>
      </c>
      <c r="N50" s="161">
        <v>0</v>
      </c>
      <c r="O50" s="161">
        <f t="shared" ref="O50:O55" si="5">ROUND(E50*N50,5)</f>
        <v>0</v>
      </c>
      <c r="P50" s="161">
        <v>0</v>
      </c>
      <c r="Q50" s="161">
        <f t="shared" ref="Q50:Q55" si="6">ROUND(E50*P50,5)</f>
        <v>0</v>
      </c>
      <c r="R50" s="161"/>
      <c r="S50" s="161"/>
      <c r="T50" s="162">
        <v>0</v>
      </c>
      <c r="U50" s="161">
        <f t="shared" ref="U50:U55" si="7">ROUND(E50*T50,2)</f>
        <v>0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131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2">
        <v>28</v>
      </c>
      <c r="B51" s="159" t="s">
        <v>59</v>
      </c>
      <c r="C51" s="191" t="s">
        <v>192</v>
      </c>
      <c r="D51" s="161" t="s">
        <v>172</v>
      </c>
      <c r="E51" s="166">
        <v>1</v>
      </c>
      <c r="F51" s="169">
        <f t="shared" si="0"/>
        <v>0</v>
      </c>
      <c r="G51" s="170">
        <f t="shared" si="1"/>
        <v>0</v>
      </c>
      <c r="H51" s="170"/>
      <c r="I51" s="170">
        <f t="shared" si="2"/>
        <v>0</v>
      </c>
      <c r="J51" s="170"/>
      <c r="K51" s="170">
        <f t="shared" si="3"/>
        <v>0</v>
      </c>
      <c r="L51" s="170">
        <v>21</v>
      </c>
      <c r="M51" s="170">
        <f t="shared" si="4"/>
        <v>0</v>
      </c>
      <c r="N51" s="161">
        <v>0</v>
      </c>
      <c r="O51" s="161">
        <f t="shared" si="5"/>
        <v>0</v>
      </c>
      <c r="P51" s="161">
        <v>0</v>
      </c>
      <c r="Q51" s="161">
        <f t="shared" si="6"/>
        <v>0</v>
      </c>
      <c r="R51" s="161"/>
      <c r="S51" s="161"/>
      <c r="T51" s="162">
        <v>0</v>
      </c>
      <c r="U51" s="161">
        <f t="shared" si="7"/>
        <v>0</v>
      </c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131</v>
      </c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2">
        <v>29</v>
      </c>
      <c r="B52" s="159" t="s">
        <v>193</v>
      </c>
      <c r="C52" s="191" t="s">
        <v>194</v>
      </c>
      <c r="D52" s="161" t="s">
        <v>191</v>
      </c>
      <c r="E52" s="166">
        <v>10</v>
      </c>
      <c r="F52" s="169">
        <f t="shared" si="0"/>
        <v>0</v>
      </c>
      <c r="G52" s="170">
        <f t="shared" si="1"/>
        <v>0</v>
      </c>
      <c r="H52" s="170"/>
      <c r="I52" s="170">
        <f t="shared" si="2"/>
        <v>0</v>
      </c>
      <c r="J52" s="170"/>
      <c r="K52" s="170">
        <f t="shared" si="3"/>
        <v>0</v>
      </c>
      <c r="L52" s="170">
        <v>21</v>
      </c>
      <c r="M52" s="170">
        <f t="shared" si="4"/>
        <v>0</v>
      </c>
      <c r="N52" s="161">
        <v>0</v>
      </c>
      <c r="O52" s="161">
        <f t="shared" si="5"/>
        <v>0</v>
      </c>
      <c r="P52" s="161">
        <v>0</v>
      </c>
      <c r="Q52" s="161">
        <f t="shared" si="6"/>
        <v>0</v>
      </c>
      <c r="R52" s="161"/>
      <c r="S52" s="161"/>
      <c r="T52" s="162">
        <v>0</v>
      </c>
      <c r="U52" s="161">
        <f t="shared" si="7"/>
        <v>0</v>
      </c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131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ht="22.5" outlineLevel="1" x14ac:dyDescent="0.2">
      <c r="A53" s="152">
        <v>30</v>
      </c>
      <c r="B53" s="159" t="s">
        <v>195</v>
      </c>
      <c r="C53" s="191" t="s">
        <v>196</v>
      </c>
      <c r="D53" s="161" t="s">
        <v>172</v>
      </c>
      <c r="E53" s="166">
        <v>1</v>
      </c>
      <c r="F53" s="169">
        <f t="shared" si="0"/>
        <v>0</v>
      </c>
      <c r="G53" s="170">
        <f t="shared" si="1"/>
        <v>0</v>
      </c>
      <c r="H53" s="170"/>
      <c r="I53" s="170">
        <f t="shared" si="2"/>
        <v>0</v>
      </c>
      <c r="J53" s="170"/>
      <c r="K53" s="170">
        <f t="shared" si="3"/>
        <v>0</v>
      </c>
      <c r="L53" s="170">
        <v>21</v>
      </c>
      <c r="M53" s="170">
        <f t="shared" si="4"/>
        <v>0</v>
      </c>
      <c r="N53" s="161">
        <v>0</v>
      </c>
      <c r="O53" s="161">
        <f t="shared" si="5"/>
        <v>0</v>
      </c>
      <c r="P53" s="161">
        <v>0</v>
      </c>
      <c r="Q53" s="161">
        <f t="shared" si="6"/>
        <v>0</v>
      </c>
      <c r="R53" s="161"/>
      <c r="S53" s="161"/>
      <c r="T53" s="162">
        <v>0</v>
      </c>
      <c r="U53" s="161">
        <f t="shared" si="7"/>
        <v>0</v>
      </c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131</v>
      </c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52">
        <v>31</v>
      </c>
      <c r="B54" s="159" t="s">
        <v>59</v>
      </c>
      <c r="C54" s="191" t="s">
        <v>197</v>
      </c>
      <c r="D54" s="161" t="s">
        <v>172</v>
      </c>
      <c r="E54" s="166">
        <v>1</v>
      </c>
      <c r="F54" s="169">
        <f t="shared" si="0"/>
        <v>0</v>
      </c>
      <c r="G54" s="170">
        <f t="shared" si="1"/>
        <v>0</v>
      </c>
      <c r="H54" s="170"/>
      <c r="I54" s="170">
        <f t="shared" si="2"/>
        <v>0</v>
      </c>
      <c r="J54" s="170"/>
      <c r="K54" s="170">
        <f t="shared" si="3"/>
        <v>0</v>
      </c>
      <c r="L54" s="170">
        <v>21</v>
      </c>
      <c r="M54" s="170">
        <f t="shared" si="4"/>
        <v>0</v>
      </c>
      <c r="N54" s="161">
        <v>0</v>
      </c>
      <c r="O54" s="161">
        <f t="shared" si="5"/>
        <v>0</v>
      </c>
      <c r="P54" s="161">
        <v>0</v>
      </c>
      <c r="Q54" s="161">
        <f t="shared" si="6"/>
        <v>0</v>
      </c>
      <c r="R54" s="161"/>
      <c r="S54" s="161"/>
      <c r="T54" s="162">
        <v>0</v>
      </c>
      <c r="U54" s="161">
        <f t="shared" si="7"/>
        <v>0</v>
      </c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131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2">
        <v>32</v>
      </c>
      <c r="B55" s="159" t="s">
        <v>198</v>
      </c>
      <c r="C55" s="191" t="s">
        <v>199</v>
      </c>
      <c r="D55" s="161" t="s">
        <v>172</v>
      </c>
      <c r="E55" s="166">
        <v>2</v>
      </c>
      <c r="F55" s="169">
        <f t="shared" si="0"/>
        <v>0</v>
      </c>
      <c r="G55" s="170">
        <f t="shared" si="1"/>
        <v>0</v>
      </c>
      <c r="H55" s="170"/>
      <c r="I55" s="170">
        <f t="shared" si="2"/>
        <v>0</v>
      </c>
      <c r="J55" s="170"/>
      <c r="K55" s="170">
        <f t="shared" si="3"/>
        <v>0</v>
      </c>
      <c r="L55" s="170">
        <v>21</v>
      </c>
      <c r="M55" s="170">
        <f t="shared" si="4"/>
        <v>0</v>
      </c>
      <c r="N55" s="161">
        <v>0</v>
      </c>
      <c r="O55" s="161">
        <f t="shared" si="5"/>
        <v>0</v>
      </c>
      <c r="P55" s="161">
        <v>0</v>
      </c>
      <c r="Q55" s="161">
        <f t="shared" si="6"/>
        <v>0</v>
      </c>
      <c r="R55" s="161"/>
      <c r="S55" s="161"/>
      <c r="T55" s="162">
        <v>0</v>
      </c>
      <c r="U55" s="161">
        <f t="shared" si="7"/>
        <v>0</v>
      </c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131</v>
      </c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x14ac:dyDescent="0.2">
      <c r="A56" s="153" t="s">
        <v>126</v>
      </c>
      <c r="B56" s="160" t="s">
        <v>83</v>
      </c>
      <c r="C56" s="192" t="s">
        <v>84</v>
      </c>
      <c r="D56" s="163"/>
      <c r="E56" s="167"/>
      <c r="F56" s="171"/>
      <c r="G56" s="171">
        <f>SUMIF(AE57:AE57,"&lt;&gt;NOR",G57:G57)</f>
        <v>0</v>
      </c>
      <c r="H56" s="171"/>
      <c r="I56" s="171">
        <f>SUM(I57:I57)</f>
        <v>0</v>
      </c>
      <c r="J56" s="171"/>
      <c r="K56" s="171">
        <f>SUM(K57:K57)</f>
        <v>0</v>
      </c>
      <c r="L56" s="171"/>
      <c r="M56" s="171">
        <f>SUM(M57:M57)</f>
        <v>0</v>
      </c>
      <c r="N56" s="163"/>
      <c r="O56" s="163">
        <f>SUM(O57:O57)</f>
        <v>0</v>
      </c>
      <c r="P56" s="163"/>
      <c r="Q56" s="163">
        <f>SUM(Q57:Q57)</f>
        <v>0</v>
      </c>
      <c r="R56" s="163"/>
      <c r="S56" s="163"/>
      <c r="T56" s="164"/>
      <c r="U56" s="163">
        <f>SUM(U57:U57)</f>
        <v>26.59</v>
      </c>
      <c r="AE56" t="s">
        <v>127</v>
      </c>
    </row>
    <row r="57" spans="1:60" ht="22.5" outlineLevel="1" x14ac:dyDescent="0.2">
      <c r="A57" s="152">
        <v>33</v>
      </c>
      <c r="B57" s="159" t="s">
        <v>200</v>
      </c>
      <c r="C57" s="191" t="s">
        <v>201</v>
      </c>
      <c r="D57" s="161" t="s">
        <v>154</v>
      </c>
      <c r="E57" s="166">
        <v>92</v>
      </c>
      <c r="F57" s="169">
        <f>H57+J57</f>
        <v>0</v>
      </c>
      <c r="G57" s="170">
        <f>ROUND(E57*F57,2)</f>
        <v>0</v>
      </c>
      <c r="H57" s="170"/>
      <c r="I57" s="170">
        <f>ROUND(E57*H57,2)</f>
        <v>0</v>
      </c>
      <c r="J57" s="170"/>
      <c r="K57" s="170">
        <f>ROUND(E57*J57,2)</f>
        <v>0</v>
      </c>
      <c r="L57" s="170">
        <v>21</v>
      </c>
      <c r="M57" s="170">
        <f>G57*(1+L57/100)</f>
        <v>0</v>
      </c>
      <c r="N57" s="161">
        <v>0</v>
      </c>
      <c r="O57" s="161">
        <f>ROUND(E57*N57,5)</f>
        <v>0</v>
      </c>
      <c r="P57" s="161">
        <v>0</v>
      </c>
      <c r="Q57" s="161">
        <f>ROUND(E57*P57,5)</f>
        <v>0</v>
      </c>
      <c r="R57" s="161"/>
      <c r="S57" s="161"/>
      <c r="T57" s="162">
        <v>0.28899999999999998</v>
      </c>
      <c r="U57" s="161">
        <f>ROUND(E57*T57,2)</f>
        <v>26.59</v>
      </c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131</v>
      </c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x14ac:dyDescent="0.2">
      <c r="A58" s="153" t="s">
        <v>126</v>
      </c>
      <c r="B58" s="160" t="s">
        <v>85</v>
      </c>
      <c r="C58" s="192" t="s">
        <v>86</v>
      </c>
      <c r="D58" s="163"/>
      <c r="E58" s="167"/>
      <c r="F58" s="171"/>
      <c r="G58" s="171">
        <f>SUMIF(AE59:AE60,"&lt;&gt;NOR",G59:G60)</f>
        <v>0</v>
      </c>
      <c r="H58" s="171"/>
      <c r="I58" s="171">
        <f>SUM(I59:I60)</f>
        <v>0</v>
      </c>
      <c r="J58" s="171"/>
      <c r="K58" s="171">
        <f>SUM(K59:K60)</f>
        <v>0</v>
      </c>
      <c r="L58" s="171"/>
      <c r="M58" s="171">
        <f>SUM(M59:M60)</f>
        <v>0</v>
      </c>
      <c r="N58" s="163"/>
      <c r="O58" s="163">
        <f>SUM(O59:O60)</f>
        <v>3.0000000000000001E-3</v>
      </c>
      <c r="P58" s="163"/>
      <c r="Q58" s="163">
        <f>SUM(Q59:Q60)</f>
        <v>0</v>
      </c>
      <c r="R58" s="163"/>
      <c r="S58" s="163"/>
      <c r="T58" s="164"/>
      <c r="U58" s="163">
        <f>SUM(U59:U60)</f>
        <v>2.1</v>
      </c>
      <c r="AE58" t="s">
        <v>127</v>
      </c>
    </row>
    <row r="59" spans="1:60" outlineLevel="1" x14ac:dyDescent="0.2">
      <c r="A59" s="152">
        <v>34</v>
      </c>
      <c r="B59" s="159" t="s">
        <v>202</v>
      </c>
      <c r="C59" s="191" t="s">
        <v>203</v>
      </c>
      <c r="D59" s="161" t="s">
        <v>134</v>
      </c>
      <c r="E59" s="166">
        <v>12</v>
      </c>
      <c r="F59" s="169">
        <f>H59+J59</f>
        <v>0</v>
      </c>
      <c r="G59" s="170">
        <f>ROUND(E59*F59,2)</f>
        <v>0</v>
      </c>
      <c r="H59" s="170"/>
      <c r="I59" s="170">
        <f>ROUND(E59*H59,2)</f>
        <v>0</v>
      </c>
      <c r="J59" s="170"/>
      <c r="K59" s="170">
        <f>ROUND(E59*J59,2)</f>
        <v>0</v>
      </c>
      <c r="L59" s="170">
        <v>21</v>
      </c>
      <c r="M59" s="170">
        <f>G59*(1+L59/100)</f>
        <v>0</v>
      </c>
      <c r="N59" s="161">
        <v>2.5000000000000001E-4</v>
      </c>
      <c r="O59" s="161">
        <f>ROUND(E59*N59,5)</f>
        <v>3.0000000000000001E-3</v>
      </c>
      <c r="P59" s="161">
        <v>0</v>
      </c>
      <c r="Q59" s="161">
        <f>ROUND(E59*P59,5)</f>
        <v>0</v>
      </c>
      <c r="R59" s="161"/>
      <c r="S59" s="161"/>
      <c r="T59" s="162">
        <v>0.17499999999999999</v>
      </c>
      <c r="U59" s="161">
        <f>ROUND(E59*T59,2)</f>
        <v>2.1</v>
      </c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131</v>
      </c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2">
        <v>35</v>
      </c>
      <c r="B60" s="159" t="s">
        <v>198</v>
      </c>
      <c r="C60" s="191" t="s">
        <v>204</v>
      </c>
      <c r="D60" s="161" t="s">
        <v>172</v>
      </c>
      <c r="E60" s="166">
        <v>1</v>
      </c>
      <c r="F60" s="169">
        <f>H60+J60</f>
        <v>0</v>
      </c>
      <c r="G60" s="170">
        <f>ROUND(E60*F60,2)</f>
        <v>0</v>
      </c>
      <c r="H60" s="170"/>
      <c r="I60" s="170">
        <f>ROUND(E60*H60,2)</f>
        <v>0</v>
      </c>
      <c r="J60" s="170"/>
      <c r="K60" s="170">
        <f>ROUND(E60*J60,2)</f>
        <v>0</v>
      </c>
      <c r="L60" s="170">
        <v>21</v>
      </c>
      <c r="M60" s="170">
        <f>G60*(1+L60/100)</f>
        <v>0</v>
      </c>
      <c r="N60" s="161">
        <v>0</v>
      </c>
      <c r="O60" s="161">
        <f>ROUND(E60*N60,5)</f>
        <v>0</v>
      </c>
      <c r="P60" s="161">
        <v>0</v>
      </c>
      <c r="Q60" s="161">
        <f>ROUND(E60*P60,5)</f>
        <v>0</v>
      </c>
      <c r="R60" s="161"/>
      <c r="S60" s="161"/>
      <c r="T60" s="162">
        <v>0</v>
      </c>
      <c r="U60" s="161">
        <f>ROUND(E60*T60,2)</f>
        <v>0</v>
      </c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131</v>
      </c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x14ac:dyDescent="0.2">
      <c r="A61" s="153" t="s">
        <v>126</v>
      </c>
      <c r="B61" s="160" t="s">
        <v>87</v>
      </c>
      <c r="C61" s="192" t="s">
        <v>88</v>
      </c>
      <c r="D61" s="163"/>
      <c r="E61" s="167"/>
      <c r="F61" s="171"/>
      <c r="G61" s="171">
        <f>SUMIF(AE62:AE62,"&lt;&gt;NOR",G62:G62)</f>
        <v>0</v>
      </c>
      <c r="H61" s="171"/>
      <c r="I61" s="171">
        <f>SUM(I62:I62)</f>
        <v>0</v>
      </c>
      <c r="J61" s="171"/>
      <c r="K61" s="171">
        <f>SUM(K62:K62)</f>
        <v>0</v>
      </c>
      <c r="L61" s="171"/>
      <c r="M61" s="171">
        <f>SUM(M62:M62)</f>
        <v>0</v>
      </c>
      <c r="N61" s="163"/>
      <c r="O61" s="163">
        <f>SUM(O62:O62)</f>
        <v>4.8520000000000001E-2</v>
      </c>
      <c r="P61" s="163"/>
      <c r="Q61" s="163">
        <f>SUM(Q62:Q62)</f>
        <v>0</v>
      </c>
      <c r="R61" s="163"/>
      <c r="S61" s="163"/>
      <c r="T61" s="164"/>
      <c r="U61" s="163">
        <f>SUM(U62:U62)</f>
        <v>5.37</v>
      </c>
      <c r="AE61" t="s">
        <v>127</v>
      </c>
    </row>
    <row r="62" spans="1:60" ht="22.5" outlineLevel="1" x14ac:dyDescent="0.2">
      <c r="A62" s="152">
        <v>36</v>
      </c>
      <c r="B62" s="159" t="s">
        <v>205</v>
      </c>
      <c r="C62" s="191" t="s">
        <v>206</v>
      </c>
      <c r="D62" s="161" t="s">
        <v>130</v>
      </c>
      <c r="E62" s="166">
        <v>1</v>
      </c>
      <c r="F62" s="169">
        <f>H62+J62</f>
        <v>0</v>
      </c>
      <c r="G62" s="170">
        <f>ROUND(E62*F62,2)</f>
        <v>0</v>
      </c>
      <c r="H62" s="170"/>
      <c r="I62" s="170">
        <f>ROUND(E62*H62,2)</f>
        <v>0</v>
      </c>
      <c r="J62" s="170"/>
      <c r="K62" s="170">
        <f>ROUND(E62*J62,2)</f>
        <v>0</v>
      </c>
      <c r="L62" s="170">
        <v>21</v>
      </c>
      <c r="M62" s="170">
        <f>G62*(1+L62/100)</f>
        <v>0</v>
      </c>
      <c r="N62" s="161">
        <v>4.8520000000000001E-2</v>
      </c>
      <c r="O62" s="161">
        <f>ROUND(E62*N62,5)</f>
        <v>4.8520000000000001E-2</v>
      </c>
      <c r="P62" s="161">
        <v>0</v>
      </c>
      <c r="Q62" s="161">
        <f>ROUND(E62*P62,5)</f>
        <v>0</v>
      </c>
      <c r="R62" s="161"/>
      <c r="S62" s="161"/>
      <c r="T62" s="162">
        <v>5.3734700000000002</v>
      </c>
      <c r="U62" s="161">
        <f>ROUND(E62*T62,2)</f>
        <v>5.37</v>
      </c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135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x14ac:dyDescent="0.2">
      <c r="A63" s="153" t="s">
        <v>126</v>
      </c>
      <c r="B63" s="160" t="s">
        <v>89</v>
      </c>
      <c r="C63" s="192" t="s">
        <v>90</v>
      </c>
      <c r="D63" s="163"/>
      <c r="E63" s="167"/>
      <c r="F63" s="171"/>
      <c r="G63" s="171">
        <f>SUMIF(AE64:AE66,"&lt;&gt;NOR",G64:G66)</f>
        <v>0</v>
      </c>
      <c r="H63" s="171"/>
      <c r="I63" s="171">
        <f>SUM(I64:I66)</f>
        <v>0</v>
      </c>
      <c r="J63" s="171"/>
      <c r="K63" s="171">
        <f>SUM(K64:K66)</f>
        <v>0</v>
      </c>
      <c r="L63" s="171"/>
      <c r="M63" s="171">
        <f>SUM(M64:M66)</f>
        <v>0</v>
      </c>
      <c r="N63" s="163"/>
      <c r="O63" s="163">
        <f>SUM(O64:O66)</f>
        <v>0.23047999999999999</v>
      </c>
      <c r="P63" s="163"/>
      <c r="Q63" s="163">
        <f>SUM(Q64:Q66)</f>
        <v>2.3490000000000002</v>
      </c>
      <c r="R63" s="163"/>
      <c r="S63" s="163"/>
      <c r="T63" s="164"/>
      <c r="U63" s="163">
        <f>SUM(U64:U66)</f>
        <v>67.03</v>
      </c>
      <c r="AE63" t="s">
        <v>127</v>
      </c>
    </row>
    <row r="64" spans="1:60" outlineLevel="1" x14ac:dyDescent="0.2">
      <c r="A64" s="152">
        <v>37</v>
      </c>
      <c r="B64" s="159" t="s">
        <v>207</v>
      </c>
      <c r="C64" s="191" t="s">
        <v>208</v>
      </c>
      <c r="D64" s="161" t="s">
        <v>130</v>
      </c>
      <c r="E64" s="166">
        <v>27</v>
      </c>
      <c r="F64" s="169">
        <f>H64+J64</f>
        <v>0</v>
      </c>
      <c r="G64" s="170">
        <f>ROUND(E64*F64,2)</f>
        <v>0</v>
      </c>
      <c r="H64" s="170"/>
      <c r="I64" s="170">
        <f>ROUND(E64*H64,2)</f>
        <v>0</v>
      </c>
      <c r="J64" s="170"/>
      <c r="K64" s="170">
        <f>ROUND(E64*J64,2)</f>
        <v>0</v>
      </c>
      <c r="L64" s="170">
        <v>21</v>
      </c>
      <c r="M64" s="170">
        <f>G64*(1+L64/100)</f>
        <v>0</v>
      </c>
      <c r="N64" s="161">
        <v>0</v>
      </c>
      <c r="O64" s="161">
        <f>ROUND(E64*N64,5)</f>
        <v>0</v>
      </c>
      <c r="P64" s="161">
        <v>8.6999999999999994E-2</v>
      </c>
      <c r="Q64" s="161">
        <f>ROUND(E64*P64,5)</f>
        <v>2.3490000000000002</v>
      </c>
      <c r="R64" s="161"/>
      <c r="S64" s="161"/>
      <c r="T64" s="162">
        <v>0.50129000000000001</v>
      </c>
      <c r="U64" s="161">
        <f>ROUND(E64*T64,2)</f>
        <v>13.53</v>
      </c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131</v>
      </c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ht="22.5" outlineLevel="1" x14ac:dyDescent="0.2">
      <c r="A65" s="152">
        <v>38</v>
      </c>
      <c r="B65" s="159" t="s">
        <v>209</v>
      </c>
      <c r="C65" s="191" t="s">
        <v>210</v>
      </c>
      <c r="D65" s="161" t="s">
        <v>130</v>
      </c>
      <c r="E65" s="166">
        <v>43</v>
      </c>
      <c r="F65" s="169">
        <f>H65+J65</f>
        <v>0</v>
      </c>
      <c r="G65" s="170">
        <f>ROUND(E65*F65,2)</f>
        <v>0</v>
      </c>
      <c r="H65" s="170"/>
      <c r="I65" s="170">
        <f>ROUND(E65*H65,2)</f>
        <v>0</v>
      </c>
      <c r="J65" s="170"/>
      <c r="K65" s="170">
        <f>ROUND(E65*J65,2)</f>
        <v>0</v>
      </c>
      <c r="L65" s="170">
        <v>21</v>
      </c>
      <c r="M65" s="170">
        <f>G65*(1+L65/100)</f>
        <v>0</v>
      </c>
      <c r="N65" s="161">
        <v>5.3600000000000002E-3</v>
      </c>
      <c r="O65" s="161">
        <f>ROUND(E65*N65,5)</f>
        <v>0.23047999999999999</v>
      </c>
      <c r="P65" s="161">
        <v>0</v>
      </c>
      <c r="Q65" s="161">
        <f>ROUND(E65*P65,5)</f>
        <v>0</v>
      </c>
      <c r="R65" s="161"/>
      <c r="S65" s="161"/>
      <c r="T65" s="162">
        <v>1.2440800000000001</v>
      </c>
      <c r="U65" s="161">
        <f>ROUND(E65*T65,2)</f>
        <v>53.5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131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ht="22.5" outlineLevel="1" x14ac:dyDescent="0.2">
      <c r="A66" s="152">
        <v>39</v>
      </c>
      <c r="B66" s="159" t="s">
        <v>211</v>
      </c>
      <c r="C66" s="191" t="s">
        <v>212</v>
      </c>
      <c r="D66" s="161" t="s">
        <v>130</v>
      </c>
      <c r="E66" s="166">
        <v>50</v>
      </c>
      <c r="F66" s="169">
        <f>H66+J66</f>
        <v>0</v>
      </c>
      <c r="G66" s="170">
        <f>ROUND(E66*F66,2)</f>
        <v>0</v>
      </c>
      <c r="H66" s="170"/>
      <c r="I66" s="170">
        <f>ROUND(E66*H66,2)</f>
        <v>0</v>
      </c>
      <c r="J66" s="170"/>
      <c r="K66" s="170">
        <f>ROUND(E66*J66,2)</f>
        <v>0</v>
      </c>
      <c r="L66" s="170">
        <v>21</v>
      </c>
      <c r="M66" s="170">
        <f>G66*(1+L66/100)</f>
        <v>0</v>
      </c>
      <c r="N66" s="161">
        <v>0</v>
      </c>
      <c r="O66" s="161">
        <f>ROUND(E66*N66,5)</f>
        <v>0</v>
      </c>
      <c r="P66" s="161">
        <v>0</v>
      </c>
      <c r="Q66" s="161">
        <f>ROUND(E66*P66,5)</f>
        <v>0</v>
      </c>
      <c r="R66" s="161"/>
      <c r="S66" s="161"/>
      <c r="T66" s="162">
        <v>0</v>
      </c>
      <c r="U66" s="161">
        <f>ROUND(E66*T66,2)</f>
        <v>0</v>
      </c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131</v>
      </c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x14ac:dyDescent="0.2">
      <c r="A67" s="153" t="s">
        <v>126</v>
      </c>
      <c r="B67" s="160" t="s">
        <v>91</v>
      </c>
      <c r="C67" s="192" t="s">
        <v>92</v>
      </c>
      <c r="D67" s="163"/>
      <c r="E67" s="167"/>
      <c r="F67" s="171"/>
      <c r="G67" s="171">
        <f>SUMIF(AE68:AE74,"&lt;&gt;NOR",G68:G74)</f>
        <v>0</v>
      </c>
      <c r="H67" s="171"/>
      <c r="I67" s="171">
        <f>SUM(I68:I74)</f>
        <v>0</v>
      </c>
      <c r="J67" s="171"/>
      <c r="K67" s="171">
        <f>SUM(K68:K74)</f>
        <v>0</v>
      </c>
      <c r="L67" s="171"/>
      <c r="M67" s="171">
        <f>SUM(M68:M74)</f>
        <v>0</v>
      </c>
      <c r="N67" s="163"/>
      <c r="O67" s="163">
        <f>SUM(O68:O74)</f>
        <v>1.4554199999999999</v>
      </c>
      <c r="P67" s="163"/>
      <c r="Q67" s="163">
        <f>SUM(Q68:Q74)</f>
        <v>0</v>
      </c>
      <c r="R67" s="163"/>
      <c r="S67" s="163"/>
      <c r="T67" s="164"/>
      <c r="U67" s="163">
        <f>SUM(U68:U74)</f>
        <v>97.5</v>
      </c>
      <c r="AE67" t="s">
        <v>127</v>
      </c>
    </row>
    <row r="68" spans="1:60" ht="22.5" outlineLevel="1" x14ac:dyDescent="0.2">
      <c r="A68" s="152">
        <v>40</v>
      </c>
      <c r="B68" s="159" t="s">
        <v>213</v>
      </c>
      <c r="C68" s="191" t="s">
        <v>214</v>
      </c>
      <c r="D68" s="161" t="s">
        <v>130</v>
      </c>
      <c r="E68" s="166">
        <v>127</v>
      </c>
      <c r="F68" s="169">
        <f>H68+J68</f>
        <v>0</v>
      </c>
      <c r="G68" s="170">
        <f>ROUND(E68*F68,2)</f>
        <v>0</v>
      </c>
      <c r="H68" s="170"/>
      <c r="I68" s="170">
        <f>ROUND(E68*H68,2)</f>
        <v>0</v>
      </c>
      <c r="J68" s="170"/>
      <c r="K68" s="170">
        <f>ROUND(E68*J68,2)</f>
        <v>0</v>
      </c>
      <c r="L68" s="170">
        <v>21</v>
      </c>
      <c r="M68" s="170">
        <f>G68*(1+L68/100)</f>
        <v>0</v>
      </c>
      <c r="N68" s="161">
        <v>1.146E-2</v>
      </c>
      <c r="O68" s="161">
        <f>ROUND(E68*N68,5)</f>
        <v>1.4554199999999999</v>
      </c>
      <c r="P68" s="161">
        <v>0</v>
      </c>
      <c r="Q68" s="161">
        <f>ROUND(E68*P68,5)</f>
        <v>0</v>
      </c>
      <c r="R68" s="161"/>
      <c r="S68" s="161"/>
      <c r="T68" s="162">
        <v>0.76773000000000002</v>
      </c>
      <c r="U68" s="161">
        <f>ROUND(E68*T68,2)</f>
        <v>97.5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131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/>
      <c r="B69" s="159"/>
      <c r="C69" s="263" t="s">
        <v>215</v>
      </c>
      <c r="D69" s="264"/>
      <c r="E69" s="265"/>
      <c r="F69" s="266"/>
      <c r="G69" s="267"/>
      <c r="H69" s="170"/>
      <c r="I69" s="170"/>
      <c r="J69" s="170"/>
      <c r="K69" s="170"/>
      <c r="L69" s="170"/>
      <c r="M69" s="170"/>
      <c r="N69" s="161"/>
      <c r="O69" s="161"/>
      <c r="P69" s="161"/>
      <c r="Q69" s="161"/>
      <c r="R69" s="161"/>
      <c r="S69" s="161"/>
      <c r="T69" s="162"/>
      <c r="U69" s="161"/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149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4" t="str">
        <f>C69</f>
        <v>podložka - nutná - kročejový útlum</v>
      </c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/>
      <c r="B70" s="159"/>
      <c r="C70" s="263" t="s">
        <v>216</v>
      </c>
      <c r="D70" s="264"/>
      <c r="E70" s="265"/>
      <c r="F70" s="266"/>
      <c r="G70" s="267"/>
      <c r="H70" s="170"/>
      <c r="I70" s="170"/>
      <c r="J70" s="170"/>
      <c r="K70" s="170"/>
      <c r="L70" s="170"/>
      <c r="M70" s="170"/>
      <c r="N70" s="161"/>
      <c r="O70" s="161"/>
      <c r="P70" s="161"/>
      <c r="Q70" s="161"/>
      <c r="R70" s="161"/>
      <c r="S70" s="161"/>
      <c r="T70" s="162"/>
      <c r="U70" s="161"/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149</v>
      </c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4" t="str">
        <f>C70</f>
        <v>rezerva 10% - prořez</v>
      </c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/>
      <c r="B71" s="159"/>
      <c r="C71" s="263" t="s">
        <v>217</v>
      </c>
      <c r="D71" s="264"/>
      <c r="E71" s="265"/>
      <c r="F71" s="266"/>
      <c r="G71" s="267"/>
      <c r="H71" s="170"/>
      <c r="I71" s="170"/>
      <c r="J71" s="170"/>
      <c r="K71" s="170"/>
      <c r="L71" s="170"/>
      <c r="M71" s="170"/>
      <c r="N71" s="161"/>
      <c r="O71" s="161"/>
      <c r="P71" s="161"/>
      <c r="Q71" s="161"/>
      <c r="R71" s="161"/>
      <c r="S71" s="161"/>
      <c r="T71" s="162"/>
      <c r="U71" s="161"/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149</v>
      </c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4" t="str">
        <f>C71</f>
        <v>včetně lišt v barvě podlahy</v>
      </c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/>
      <c r="B72" s="159"/>
      <c r="C72" s="193" t="s">
        <v>218</v>
      </c>
      <c r="D72" s="165"/>
      <c r="E72" s="168"/>
      <c r="F72" s="172"/>
      <c r="G72" s="172"/>
      <c r="H72" s="170"/>
      <c r="I72" s="170"/>
      <c r="J72" s="170"/>
      <c r="K72" s="170"/>
      <c r="L72" s="170"/>
      <c r="M72" s="170"/>
      <c r="N72" s="161"/>
      <c r="O72" s="161"/>
      <c r="P72" s="161"/>
      <c r="Q72" s="161"/>
      <c r="R72" s="161"/>
      <c r="S72" s="161"/>
      <c r="T72" s="162"/>
      <c r="U72" s="161"/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149</v>
      </c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52"/>
      <c r="B73" s="159"/>
      <c r="C73" s="263" t="s">
        <v>219</v>
      </c>
      <c r="D73" s="264"/>
      <c r="E73" s="265"/>
      <c r="F73" s="266"/>
      <c r="G73" s="267"/>
      <c r="H73" s="170"/>
      <c r="I73" s="170"/>
      <c r="J73" s="170"/>
      <c r="K73" s="170"/>
      <c r="L73" s="170"/>
      <c r="M73" s="170"/>
      <c r="N73" s="161"/>
      <c r="O73" s="161"/>
      <c r="P73" s="161"/>
      <c r="Q73" s="161"/>
      <c r="R73" s="161"/>
      <c r="S73" s="161"/>
      <c r="T73" s="162"/>
      <c r="U73" s="161"/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149</v>
      </c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4" t="str">
        <f>C73</f>
        <v>např. Experto LVT 30</v>
      </c>
      <c r="BB73" s="151"/>
      <c r="BC73" s="151"/>
      <c r="BD73" s="151"/>
      <c r="BE73" s="151"/>
      <c r="BF73" s="151"/>
      <c r="BG73" s="151"/>
      <c r="BH73" s="151"/>
    </row>
    <row r="74" spans="1:60" ht="22.5" outlineLevel="1" x14ac:dyDescent="0.2">
      <c r="A74" s="152">
        <v>41</v>
      </c>
      <c r="B74" s="159" t="s">
        <v>220</v>
      </c>
      <c r="C74" s="191" t="s">
        <v>221</v>
      </c>
      <c r="D74" s="161" t="s">
        <v>172</v>
      </c>
      <c r="E74" s="166">
        <v>1</v>
      </c>
      <c r="F74" s="169">
        <f>H74+J74</f>
        <v>0</v>
      </c>
      <c r="G74" s="170">
        <f>ROUND(E74*F74,2)</f>
        <v>0</v>
      </c>
      <c r="H74" s="170"/>
      <c r="I74" s="170">
        <f>ROUND(E74*H74,2)</f>
        <v>0</v>
      </c>
      <c r="J74" s="170"/>
      <c r="K74" s="170">
        <f>ROUND(E74*J74,2)</f>
        <v>0</v>
      </c>
      <c r="L74" s="170">
        <v>21</v>
      </c>
      <c r="M74" s="170">
        <f>G74*(1+L74/100)</f>
        <v>0</v>
      </c>
      <c r="N74" s="161">
        <v>0</v>
      </c>
      <c r="O74" s="161">
        <f>ROUND(E74*N74,5)</f>
        <v>0</v>
      </c>
      <c r="P74" s="161">
        <v>0</v>
      </c>
      <c r="Q74" s="161">
        <f>ROUND(E74*P74,5)</f>
        <v>0</v>
      </c>
      <c r="R74" s="161"/>
      <c r="S74" s="161"/>
      <c r="T74" s="162">
        <v>0</v>
      </c>
      <c r="U74" s="161">
        <f>ROUND(E74*T74,2)</f>
        <v>0</v>
      </c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131</v>
      </c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x14ac:dyDescent="0.2">
      <c r="A75" s="153" t="s">
        <v>126</v>
      </c>
      <c r="B75" s="160" t="s">
        <v>93</v>
      </c>
      <c r="C75" s="192" t="s">
        <v>94</v>
      </c>
      <c r="D75" s="163"/>
      <c r="E75" s="167"/>
      <c r="F75" s="171"/>
      <c r="G75" s="171">
        <f>SUMIF(AE76:AE77,"&lt;&gt;NOR",G76:G77)</f>
        <v>0</v>
      </c>
      <c r="H75" s="171"/>
      <c r="I75" s="171">
        <f>SUM(I76:I77)</f>
        <v>0</v>
      </c>
      <c r="J75" s="171"/>
      <c r="K75" s="171">
        <f>SUM(K76:K77)</f>
        <v>0</v>
      </c>
      <c r="L75" s="171"/>
      <c r="M75" s="171">
        <f>SUM(M76:M77)</f>
        <v>0</v>
      </c>
      <c r="N75" s="163"/>
      <c r="O75" s="163">
        <f>SUM(O76:O77)</f>
        <v>0.23324</v>
      </c>
      <c r="P75" s="163"/>
      <c r="Q75" s="163">
        <f>SUM(Q76:Q77)</f>
        <v>0</v>
      </c>
      <c r="R75" s="163"/>
      <c r="S75" s="163"/>
      <c r="T75" s="164"/>
      <c r="U75" s="163">
        <f>SUM(U76:U77)</f>
        <v>53.21</v>
      </c>
      <c r="AE75" t="s">
        <v>127</v>
      </c>
    </row>
    <row r="76" spans="1:60" outlineLevel="1" x14ac:dyDescent="0.2">
      <c r="A76" s="152">
        <v>42</v>
      </c>
      <c r="B76" s="159" t="s">
        <v>222</v>
      </c>
      <c r="C76" s="191" t="s">
        <v>223</v>
      </c>
      <c r="D76" s="161" t="s">
        <v>130</v>
      </c>
      <c r="E76" s="166">
        <v>49</v>
      </c>
      <c r="F76" s="169">
        <f>H76+J76</f>
        <v>0</v>
      </c>
      <c r="G76" s="170">
        <f>ROUND(E76*F76,2)</f>
        <v>0</v>
      </c>
      <c r="H76" s="170"/>
      <c r="I76" s="170">
        <f>ROUND(E76*H76,2)</f>
        <v>0</v>
      </c>
      <c r="J76" s="170"/>
      <c r="K76" s="170">
        <f>ROUND(E76*J76,2)</f>
        <v>0</v>
      </c>
      <c r="L76" s="170">
        <v>21</v>
      </c>
      <c r="M76" s="170">
        <f>G76*(1+L76/100)</f>
        <v>0</v>
      </c>
      <c r="N76" s="161">
        <v>4.7600000000000003E-3</v>
      </c>
      <c r="O76" s="161">
        <f>ROUND(E76*N76,5)</f>
        <v>0.23324</v>
      </c>
      <c r="P76" s="161">
        <v>0</v>
      </c>
      <c r="Q76" s="161">
        <f>ROUND(E76*P76,5)</f>
        <v>0</v>
      </c>
      <c r="R76" s="161"/>
      <c r="S76" s="161"/>
      <c r="T76" s="162">
        <v>1.0860000000000001</v>
      </c>
      <c r="U76" s="161">
        <f>ROUND(E76*T76,2)</f>
        <v>53.21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131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ht="22.5" outlineLevel="1" x14ac:dyDescent="0.2">
      <c r="A77" s="152">
        <v>43</v>
      </c>
      <c r="B77" s="159" t="s">
        <v>224</v>
      </c>
      <c r="C77" s="191" t="s">
        <v>225</v>
      </c>
      <c r="D77" s="161" t="s">
        <v>130</v>
      </c>
      <c r="E77" s="166">
        <v>57</v>
      </c>
      <c r="F77" s="169">
        <f>H77+J77</f>
        <v>0</v>
      </c>
      <c r="G77" s="170">
        <f>ROUND(E77*F77,2)</f>
        <v>0</v>
      </c>
      <c r="H77" s="170"/>
      <c r="I77" s="170">
        <f>ROUND(E77*H77,2)</f>
        <v>0</v>
      </c>
      <c r="J77" s="170"/>
      <c r="K77" s="170">
        <f>ROUND(E77*J77,2)</f>
        <v>0</v>
      </c>
      <c r="L77" s="170">
        <v>21</v>
      </c>
      <c r="M77" s="170">
        <f>G77*(1+L77/100)</f>
        <v>0</v>
      </c>
      <c r="N77" s="161">
        <v>0</v>
      </c>
      <c r="O77" s="161">
        <f>ROUND(E77*N77,5)</f>
        <v>0</v>
      </c>
      <c r="P77" s="161">
        <v>0</v>
      </c>
      <c r="Q77" s="161">
        <f>ROUND(E77*P77,5)</f>
        <v>0</v>
      </c>
      <c r="R77" s="161"/>
      <c r="S77" s="161"/>
      <c r="T77" s="162">
        <v>0</v>
      </c>
      <c r="U77" s="161">
        <f>ROUND(E77*T77,2)</f>
        <v>0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131</v>
      </c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x14ac:dyDescent="0.2">
      <c r="A78" s="153" t="s">
        <v>126</v>
      </c>
      <c r="B78" s="160" t="s">
        <v>95</v>
      </c>
      <c r="C78" s="192" t="s">
        <v>96</v>
      </c>
      <c r="D78" s="163"/>
      <c r="E78" s="167"/>
      <c r="F78" s="171"/>
      <c r="G78" s="171">
        <f>SUMIF(AE79:AE80,"&lt;&gt;NOR",G79:G80)</f>
        <v>0</v>
      </c>
      <c r="H78" s="171"/>
      <c r="I78" s="171">
        <f>SUM(I79:I80)</f>
        <v>0</v>
      </c>
      <c r="J78" s="171"/>
      <c r="K78" s="171">
        <f>SUM(K79:K80)</f>
        <v>0</v>
      </c>
      <c r="L78" s="171"/>
      <c r="M78" s="171">
        <f>SUM(M79:M80)</f>
        <v>0</v>
      </c>
      <c r="N78" s="163"/>
      <c r="O78" s="163">
        <f>SUM(O79:O80)</f>
        <v>0.11594</v>
      </c>
      <c r="P78" s="163"/>
      <c r="Q78" s="163">
        <f>SUM(Q79:Q80)</f>
        <v>0.35820000000000002</v>
      </c>
      <c r="R78" s="163"/>
      <c r="S78" s="163"/>
      <c r="T78" s="164"/>
      <c r="U78" s="163">
        <f>SUM(U79:U80)</f>
        <v>101.46</v>
      </c>
      <c r="AE78" t="s">
        <v>127</v>
      </c>
    </row>
    <row r="79" spans="1:60" outlineLevel="1" x14ac:dyDescent="0.2">
      <c r="A79" s="152">
        <v>44</v>
      </c>
      <c r="B79" s="159" t="s">
        <v>226</v>
      </c>
      <c r="C79" s="191" t="s">
        <v>227</v>
      </c>
      <c r="D79" s="161" t="s">
        <v>130</v>
      </c>
      <c r="E79" s="166">
        <v>398</v>
      </c>
      <c r="F79" s="169">
        <f>H79+J79</f>
        <v>0</v>
      </c>
      <c r="G79" s="170">
        <f>ROUND(E79*F79,2)</f>
        <v>0</v>
      </c>
      <c r="H79" s="170"/>
      <c r="I79" s="170">
        <f>ROUND(E79*H79,2)</f>
        <v>0</v>
      </c>
      <c r="J79" s="170"/>
      <c r="K79" s="170">
        <f>ROUND(E79*J79,2)</f>
        <v>0</v>
      </c>
      <c r="L79" s="170">
        <v>21</v>
      </c>
      <c r="M79" s="170">
        <f>G79*(1+L79/100)</f>
        <v>0</v>
      </c>
      <c r="N79" s="161">
        <v>0</v>
      </c>
      <c r="O79" s="161">
        <f>ROUND(E79*N79,5)</f>
        <v>0</v>
      </c>
      <c r="P79" s="161">
        <v>8.9999999999999998E-4</v>
      </c>
      <c r="Q79" s="161">
        <f>ROUND(E79*P79,5)</f>
        <v>0.35820000000000002</v>
      </c>
      <c r="R79" s="161"/>
      <c r="S79" s="161"/>
      <c r="T79" s="162">
        <v>7.6990000000000003E-2</v>
      </c>
      <c r="U79" s="161">
        <f>ROUND(E79*T79,2)</f>
        <v>30.64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131</v>
      </c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ht="22.5" outlineLevel="1" x14ac:dyDescent="0.2">
      <c r="A80" s="152">
        <v>45</v>
      </c>
      <c r="B80" s="159" t="s">
        <v>228</v>
      </c>
      <c r="C80" s="191" t="s">
        <v>229</v>
      </c>
      <c r="D80" s="161" t="s">
        <v>130</v>
      </c>
      <c r="E80" s="166">
        <v>527</v>
      </c>
      <c r="F80" s="169">
        <f>H80+J80</f>
        <v>0</v>
      </c>
      <c r="G80" s="170">
        <f>ROUND(E80*F80,2)</f>
        <v>0</v>
      </c>
      <c r="H80" s="170"/>
      <c r="I80" s="170">
        <f>ROUND(E80*H80,2)</f>
        <v>0</v>
      </c>
      <c r="J80" s="170"/>
      <c r="K80" s="170">
        <f>ROUND(E80*J80,2)</f>
        <v>0</v>
      </c>
      <c r="L80" s="170">
        <v>21</v>
      </c>
      <c r="M80" s="170">
        <f>G80*(1+L80/100)</f>
        <v>0</v>
      </c>
      <c r="N80" s="161">
        <v>2.2000000000000001E-4</v>
      </c>
      <c r="O80" s="161">
        <f>ROUND(E80*N80,5)</f>
        <v>0.11594</v>
      </c>
      <c r="P80" s="161">
        <v>0</v>
      </c>
      <c r="Q80" s="161">
        <f>ROUND(E80*P80,5)</f>
        <v>0</v>
      </c>
      <c r="R80" s="161"/>
      <c r="S80" s="161"/>
      <c r="T80" s="162">
        <v>0.13439000000000001</v>
      </c>
      <c r="U80" s="161">
        <f>ROUND(E80*T80,2)</f>
        <v>70.819999999999993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 t="s">
        <v>131</v>
      </c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x14ac:dyDescent="0.2">
      <c r="A81" s="153" t="s">
        <v>126</v>
      </c>
      <c r="B81" s="160" t="s">
        <v>97</v>
      </c>
      <c r="C81" s="192" t="s">
        <v>98</v>
      </c>
      <c r="D81" s="163"/>
      <c r="E81" s="167"/>
      <c r="F81" s="171"/>
      <c r="G81" s="171">
        <f>SUMIF(AE82:AE132,"&lt;&gt;NOR",G82:G132)</f>
        <v>0</v>
      </c>
      <c r="H81" s="171"/>
      <c r="I81" s="171">
        <f>SUM(I82:I132)</f>
        <v>0</v>
      </c>
      <c r="J81" s="171"/>
      <c r="K81" s="171">
        <f>SUM(K82:K132)</f>
        <v>0</v>
      </c>
      <c r="L81" s="171"/>
      <c r="M81" s="171">
        <f>SUM(M82:M132)</f>
        <v>0</v>
      </c>
      <c r="N81" s="163"/>
      <c r="O81" s="163">
        <f>SUM(O82:O132)</f>
        <v>0</v>
      </c>
      <c r="P81" s="163"/>
      <c r="Q81" s="163">
        <f>SUM(Q82:Q132)</f>
        <v>0</v>
      </c>
      <c r="R81" s="163"/>
      <c r="S81" s="163"/>
      <c r="T81" s="164"/>
      <c r="U81" s="163">
        <f>SUM(U82:U132)</f>
        <v>0</v>
      </c>
      <c r="AE81" t="s">
        <v>127</v>
      </c>
    </row>
    <row r="82" spans="1:60" outlineLevel="1" x14ac:dyDescent="0.2">
      <c r="A82" s="152">
        <v>46</v>
      </c>
      <c r="B82" s="159" t="s">
        <v>230</v>
      </c>
      <c r="C82" s="191" t="s">
        <v>231</v>
      </c>
      <c r="D82" s="161" t="s">
        <v>172</v>
      </c>
      <c r="E82" s="166">
        <v>1</v>
      </c>
      <c r="F82" s="169">
        <f>H82+J82</f>
        <v>0</v>
      </c>
      <c r="G82" s="170">
        <f>ROUND(E82*F82,2)</f>
        <v>0</v>
      </c>
      <c r="H82" s="170"/>
      <c r="I82" s="170">
        <f>ROUND(E82*H82,2)</f>
        <v>0</v>
      </c>
      <c r="J82" s="170"/>
      <c r="K82" s="170">
        <f>ROUND(E82*J82,2)</f>
        <v>0</v>
      </c>
      <c r="L82" s="170">
        <v>21</v>
      </c>
      <c r="M82" s="170">
        <f>G82*(1+L82/100)</f>
        <v>0</v>
      </c>
      <c r="N82" s="161">
        <v>0</v>
      </c>
      <c r="O82" s="161">
        <f>ROUND(E82*N82,5)</f>
        <v>0</v>
      </c>
      <c r="P82" s="161">
        <v>0</v>
      </c>
      <c r="Q82" s="161">
        <f>ROUND(E82*P82,5)</f>
        <v>0</v>
      </c>
      <c r="R82" s="161"/>
      <c r="S82" s="161"/>
      <c r="T82" s="162">
        <v>0</v>
      </c>
      <c r="U82" s="161">
        <f>ROUND(E82*T82,2)</f>
        <v>0</v>
      </c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131</v>
      </c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52"/>
      <c r="B83" s="159"/>
      <c r="C83" s="263" t="s">
        <v>232</v>
      </c>
      <c r="D83" s="264"/>
      <c r="E83" s="265"/>
      <c r="F83" s="266"/>
      <c r="G83" s="267"/>
      <c r="H83" s="170"/>
      <c r="I83" s="170"/>
      <c r="J83" s="170"/>
      <c r="K83" s="170"/>
      <c r="L83" s="170"/>
      <c r="M83" s="170"/>
      <c r="N83" s="161"/>
      <c r="O83" s="161"/>
      <c r="P83" s="161"/>
      <c r="Q83" s="161"/>
      <c r="R83" s="161"/>
      <c r="S83" s="161"/>
      <c r="T83" s="162"/>
      <c r="U83" s="161"/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149</v>
      </c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4" t="str">
        <f>C83</f>
        <v>Orientační výpis materiálu elektro:</v>
      </c>
      <c r="BB83" s="151"/>
      <c r="BC83" s="151"/>
      <c r="BD83" s="151"/>
      <c r="BE83" s="151"/>
      <c r="BF83" s="151"/>
      <c r="BG83" s="151"/>
      <c r="BH83" s="151"/>
    </row>
    <row r="84" spans="1:60" outlineLevel="1" x14ac:dyDescent="0.2">
      <c r="A84" s="152"/>
      <c r="B84" s="159"/>
      <c r="C84" s="263" t="s">
        <v>233</v>
      </c>
      <c r="D84" s="264"/>
      <c r="E84" s="265"/>
      <c r="F84" s="266"/>
      <c r="G84" s="267"/>
      <c r="H84" s="170"/>
      <c r="I84" s="170"/>
      <c r="J84" s="170"/>
      <c r="K84" s="170"/>
      <c r="L84" s="170"/>
      <c r="M84" s="170"/>
      <c r="N84" s="161"/>
      <c r="O84" s="161"/>
      <c r="P84" s="161"/>
      <c r="Q84" s="161"/>
      <c r="R84" s="161"/>
      <c r="S84" s="161"/>
      <c r="T84" s="162"/>
      <c r="U84" s="161"/>
      <c r="V84" s="151"/>
      <c r="W84" s="151"/>
      <c r="X84" s="151"/>
      <c r="Y84" s="151"/>
      <c r="Z84" s="151"/>
      <c r="AA84" s="151"/>
      <c r="AB84" s="151"/>
      <c r="AC84" s="151"/>
      <c r="AD84" s="151"/>
      <c r="AE84" s="151" t="s">
        <v>149</v>
      </c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4" t="str">
        <f>C84</f>
        <v>1.NP, 2.Np, sklep - zůstanou stávající rozvody</v>
      </c>
      <c r="BB84" s="151"/>
      <c r="BC84" s="151"/>
      <c r="BD84" s="151"/>
      <c r="BE84" s="151"/>
      <c r="BF84" s="151"/>
      <c r="BG84" s="151"/>
      <c r="BH84" s="151"/>
    </row>
    <row r="85" spans="1:60" outlineLevel="1" x14ac:dyDescent="0.2">
      <c r="A85" s="152"/>
      <c r="B85" s="159"/>
      <c r="C85" s="193" t="s">
        <v>218</v>
      </c>
      <c r="D85" s="165"/>
      <c r="E85" s="168"/>
      <c r="F85" s="172"/>
      <c r="G85" s="172"/>
      <c r="H85" s="170"/>
      <c r="I85" s="170"/>
      <c r="J85" s="170"/>
      <c r="K85" s="170"/>
      <c r="L85" s="170"/>
      <c r="M85" s="170"/>
      <c r="N85" s="161"/>
      <c r="O85" s="161"/>
      <c r="P85" s="161"/>
      <c r="Q85" s="161"/>
      <c r="R85" s="161"/>
      <c r="S85" s="161"/>
      <c r="T85" s="162"/>
      <c r="U85" s="161"/>
      <c r="V85" s="151"/>
      <c r="W85" s="151"/>
      <c r="X85" s="151"/>
      <c r="Y85" s="151"/>
      <c r="Z85" s="151"/>
      <c r="AA85" s="151"/>
      <c r="AB85" s="151"/>
      <c r="AC85" s="151"/>
      <c r="AD85" s="151"/>
      <c r="AE85" s="151" t="s">
        <v>149</v>
      </c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52"/>
      <c r="B86" s="159"/>
      <c r="C86" s="193" t="s">
        <v>218</v>
      </c>
      <c r="D86" s="165"/>
      <c r="E86" s="168"/>
      <c r="F86" s="172"/>
      <c r="G86" s="172"/>
      <c r="H86" s="170"/>
      <c r="I86" s="170"/>
      <c r="J86" s="170"/>
      <c r="K86" s="170"/>
      <c r="L86" s="170"/>
      <c r="M86" s="170"/>
      <c r="N86" s="161"/>
      <c r="O86" s="161"/>
      <c r="P86" s="161"/>
      <c r="Q86" s="161"/>
      <c r="R86" s="161"/>
      <c r="S86" s="161"/>
      <c r="T86" s="162"/>
      <c r="U86" s="161"/>
      <c r="V86" s="151"/>
      <c r="W86" s="151"/>
      <c r="X86" s="151"/>
      <c r="Y86" s="151"/>
      <c r="Z86" s="151"/>
      <c r="AA86" s="151"/>
      <c r="AB86" s="151"/>
      <c r="AC86" s="151"/>
      <c r="AD86" s="151"/>
      <c r="AE86" s="151" t="s">
        <v>149</v>
      </c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52"/>
      <c r="B87" s="159"/>
      <c r="C87" s="263" t="s">
        <v>234</v>
      </c>
      <c r="D87" s="264"/>
      <c r="E87" s="265"/>
      <c r="F87" s="266"/>
      <c r="G87" s="267"/>
      <c r="H87" s="170"/>
      <c r="I87" s="170"/>
      <c r="J87" s="170"/>
      <c r="K87" s="170"/>
      <c r="L87" s="170"/>
      <c r="M87" s="170"/>
      <c r="N87" s="161"/>
      <c r="O87" s="161"/>
      <c r="P87" s="161"/>
      <c r="Q87" s="161"/>
      <c r="R87" s="161"/>
      <c r="S87" s="161"/>
      <c r="T87" s="162"/>
      <c r="U87" s="161"/>
      <c r="V87" s="151"/>
      <c r="W87" s="151"/>
      <c r="X87" s="151"/>
      <c r="Y87" s="151"/>
      <c r="Z87" s="151"/>
      <c r="AA87" s="151"/>
      <c r="AB87" s="151"/>
      <c r="AC87" s="151"/>
      <c r="AD87" s="151"/>
      <c r="AE87" s="151" t="s">
        <v>149</v>
      </c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4" t="str">
        <f>C87</f>
        <v>Kabel silový s Cu jádrem 750 V CYKY-J 5 x 2,5 mm 85 m</v>
      </c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52"/>
      <c r="B88" s="159"/>
      <c r="C88" s="193" t="s">
        <v>218</v>
      </c>
      <c r="D88" s="165"/>
      <c r="E88" s="168"/>
      <c r="F88" s="172"/>
      <c r="G88" s="172"/>
      <c r="H88" s="170"/>
      <c r="I88" s="170"/>
      <c r="J88" s="170"/>
      <c r="K88" s="170"/>
      <c r="L88" s="170"/>
      <c r="M88" s="170"/>
      <c r="N88" s="161"/>
      <c r="O88" s="161"/>
      <c r="P88" s="161"/>
      <c r="Q88" s="161"/>
      <c r="R88" s="161"/>
      <c r="S88" s="161"/>
      <c r="T88" s="162"/>
      <c r="U88" s="161"/>
      <c r="V88" s="151"/>
      <c r="W88" s="151"/>
      <c r="X88" s="151"/>
      <c r="Y88" s="151"/>
      <c r="Z88" s="151"/>
      <c r="AA88" s="151"/>
      <c r="AB88" s="151"/>
      <c r="AC88" s="151"/>
      <c r="AD88" s="151"/>
      <c r="AE88" s="151" t="s">
        <v>149</v>
      </c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52"/>
      <c r="B89" s="159"/>
      <c r="C89" s="263" t="s">
        <v>235</v>
      </c>
      <c r="D89" s="264"/>
      <c r="E89" s="265"/>
      <c r="F89" s="266"/>
      <c r="G89" s="267"/>
      <c r="H89" s="170"/>
      <c r="I89" s="170"/>
      <c r="J89" s="170"/>
      <c r="K89" s="170"/>
      <c r="L89" s="170"/>
      <c r="M89" s="170"/>
      <c r="N89" s="161"/>
      <c r="O89" s="161"/>
      <c r="P89" s="161"/>
      <c r="Q89" s="161"/>
      <c r="R89" s="161"/>
      <c r="S89" s="161"/>
      <c r="T89" s="162"/>
      <c r="U89" s="161"/>
      <c r="V89" s="151"/>
      <c r="W89" s="151"/>
      <c r="X89" s="151"/>
      <c r="Y89" s="151"/>
      <c r="Z89" s="151"/>
      <c r="AA89" s="151"/>
      <c r="AB89" s="151"/>
      <c r="AC89" s="151"/>
      <c r="AD89" s="151"/>
      <c r="AE89" s="151" t="s">
        <v>149</v>
      </c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4" t="str">
        <f>C89</f>
        <v>Kabel silový s Cu jádrem 750 V CYKY-J 3 x 2,5 mm 340 m</v>
      </c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52"/>
      <c r="B90" s="159"/>
      <c r="C90" s="193" t="s">
        <v>218</v>
      </c>
      <c r="D90" s="165"/>
      <c r="E90" s="168"/>
      <c r="F90" s="172"/>
      <c r="G90" s="172"/>
      <c r="H90" s="170"/>
      <c r="I90" s="170"/>
      <c r="J90" s="170"/>
      <c r="K90" s="170"/>
      <c r="L90" s="170"/>
      <c r="M90" s="170"/>
      <c r="N90" s="161"/>
      <c r="O90" s="161"/>
      <c r="P90" s="161"/>
      <c r="Q90" s="161"/>
      <c r="R90" s="161"/>
      <c r="S90" s="161"/>
      <c r="T90" s="162"/>
      <c r="U90" s="161"/>
      <c r="V90" s="151"/>
      <c r="W90" s="151"/>
      <c r="X90" s="151"/>
      <c r="Y90" s="151"/>
      <c r="Z90" s="151"/>
      <c r="AA90" s="151"/>
      <c r="AB90" s="151"/>
      <c r="AC90" s="151"/>
      <c r="AD90" s="151"/>
      <c r="AE90" s="151" t="s">
        <v>149</v>
      </c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52"/>
      <c r="B91" s="159"/>
      <c r="C91" s="263" t="s">
        <v>236</v>
      </c>
      <c r="D91" s="264"/>
      <c r="E91" s="265"/>
      <c r="F91" s="266"/>
      <c r="G91" s="267"/>
      <c r="H91" s="170"/>
      <c r="I91" s="170"/>
      <c r="J91" s="170"/>
      <c r="K91" s="170"/>
      <c r="L91" s="170"/>
      <c r="M91" s="170"/>
      <c r="N91" s="161"/>
      <c r="O91" s="161"/>
      <c r="P91" s="161"/>
      <c r="Q91" s="161"/>
      <c r="R91" s="161"/>
      <c r="S91" s="161"/>
      <c r="T91" s="162"/>
      <c r="U91" s="161"/>
      <c r="V91" s="151"/>
      <c r="W91" s="151"/>
      <c r="X91" s="151"/>
      <c r="Y91" s="151"/>
      <c r="Z91" s="151"/>
      <c r="AA91" s="151"/>
      <c r="AB91" s="151"/>
      <c r="AC91" s="151"/>
      <c r="AD91" s="151"/>
      <c r="AE91" s="151" t="s">
        <v>149</v>
      </c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4" t="str">
        <f>C91</f>
        <v>Kabel silový s Cu jádrem 750 V CYKY-J 3 x 1,5 mm 240 m</v>
      </c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52"/>
      <c r="B92" s="159"/>
      <c r="C92" s="193" t="s">
        <v>218</v>
      </c>
      <c r="D92" s="165"/>
      <c r="E92" s="168"/>
      <c r="F92" s="172"/>
      <c r="G92" s="172"/>
      <c r="H92" s="170"/>
      <c r="I92" s="170"/>
      <c r="J92" s="170"/>
      <c r="K92" s="170"/>
      <c r="L92" s="170"/>
      <c r="M92" s="170"/>
      <c r="N92" s="161"/>
      <c r="O92" s="161"/>
      <c r="P92" s="161"/>
      <c r="Q92" s="161"/>
      <c r="R92" s="161"/>
      <c r="S92" s="161"/>
      <c r="T92" s="162"/>
      <c r="U92" s="161"/>
      <c r="V92" s="151"/>
      <c r="W92" s="151"/>
      <c r="X92" s="151"/>
      <c r="Y92" s="151"/>
      <c r="Z92" s="151"/>
      <c r="AA92" s="151"/>
      <c r="AB92" s="151"/>
      <c r="AC92" s="151"/>
      <c r="AD92" s="151"/>
      <c r="AE92" s="151" t="s">
        <v>149</v>
      </c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52"/>
      <c r="B93" s="159"/>
      <c r="C93" s="263" t="s">
        <v>237</v>
      </c>
      <c r="D93" s="264"/>
      <c r="E93" s="265"/>
      <c r="F93" s="266"/>
      <c r="G93" s="267"/>
      <c r="H93" s="170"/>
      <c r="I93" s="170"/>
      <c r="J93" s="170"/>
      <c r="K93" s="170"/>
      <c r="L93" s="170"/>
      <c r="M93" s="170"/>
      <c r="N93" s="161"/>
      <c r="O93" s="161"/>
      <c r="P93" s="161"/>
      <c r="Q93" s="161"/>
      <c r="R93" s="161"/>
      <c r="S93" s="161"/>
      <c r="T93" s="162"/>
      <c r="U93" s="161"/>
      <c r="V93" s="151"/>
      <c r="W93" s="151"/>
      <c r="X93" s="151"/>
      <c r="Y93" s="151"/>
      <c r="Z93" s="151"/>
      <c r="AA93" s="151"/>
      <c r="AB93" s="151"/>
      <c r="AC93" s="151"/>
      <c r="AD93" s="151"/>
      <c r="AE93" s="151" t="s">
        <v>149</v>
      </c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4" t="str">
        <f>C93</f>
        <v>Kabel silový s Cu jádrem 750 V CYKY-O 3 x 1,5 mm 85 m</v>
      </c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2"/>
      <c r="B94" s="159"/>
      <c r="C94" s="193" t="s">
        <v>218</v>
      </c>
      <c r="D94" s="165"/>
      <c r="E94" s="168"/>
      <c r="F94" s="172"/>
      <c r="G94" s="172"/>
      <c r="H94" s="170"/>
      <c r="I94" s="170"/>
      <c r="J94" s="170"/>
      <c r="K94" s="170"/>
      <c r="L94" s="170"/>
      <c r="M94" s="170"/>
      <c r="N94" s="161"/>
      <c r="O94" s="161"/>
      <c r="P94" s="161"/>
      <c r="Q94" s="161"/>
      <c r="R94" s="161"/>
      <c r="S94" s="161"/>
      <c r="T94" s="162"/>
      <c r="U94" s="161"/>
      <c r="V94" s="151"/>
      <c r="W94" s="151"/>
      <c r="X94" s="151"/>
      <c r="Y94" s="151"/>
      <c r="Z94" s="151"/>
      <c r="AA94" s="151"/>
      <c r="AB94" s="151"/>
      <c r="AC94" s="151"/>
      <c r="AD94" s="151"/>
      <c r="AE94" s="151" t="s">
        <v>149</v>
      </c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52"/>
      <c r="B95" s="159"/>
      <c r="C95" s="263" t="s">
        <v>238</v>
      </c>
      <c r="D95" s="264"/>
      <c r="E95" s="265"/>
      <c r="F95" s="266"/>
      <c r="G95" s="267"/>
      <c r="H95" s="170"/>
      <c r="I95" s="170"/>
      <c r="J95" s="170"/>
      <c r="K95" s="170"/>
      <c r="L95" s="170"/>
      <c r="M95" s="170"/>
      <c r="N95" s="161"/>
      <c r="O95" s="161"/>
      <c r="P95" s="161"/>
      <c r="Q95" s="161"/>
      <c r="R95" s="161"/>
      <c r="S95" s="161"/>
      <c r="T95" s="162"/>
      <c r="U95" s="161"/>
      <c r="V95" s="151"/>
      <c r="W95" s="151"/>
      <c r="X95" s="151"/>
      <c r="Y95" s="151"/>
      <c r="Z95" s="151"/>
      <c r="AA95" s="151"/>
      <c r="AB95" s="151"/>
      <c r="AC95" s="151"/>
      <c r="AD95" s="151"/>
      <c r="AE95" s="151" t="s">
        <v>149</v>
      </c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4" t="str">
        <f>C95</f>
        <v>Kabel silový s Cu jádrem 750 V CYKY-J 5 x 1,5 mm 40 m</v>
      </c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52"/>
      <c r="B96" s="159"/>
      <c r="C96" s="193" t="s">
        <v>218</v>
      </c>
      <c r="D96" s="165"/>
      <c r="E96" s="168"/>
      <c r="F96" s="172"/>
      <c r="G96" s="172"/>
      <c r="H96" s="170"/>
      <c r="I96" s="170"/>
      <c r="J96" s="170"/>
      <c r="K96" s="170"/>
      <c r="L96" s="170"/>
      <c r="M96" s="170"/>
      <c r="N96" s="161"/>
      <c r="O96" s="161"/>
      <c r="P96" s="161"/>
      <c r="Q96" s="161"/>
      <c r="R96" s="161"/>
      <c r="S96" s="161"/>
      <c r="T96" s="162"/>
      <c r="U96" s="161"/>
      <c r="V96" s="151"/>
      <c r="W96" s="151"/>
      <c r="X96" s="151"/>
      <c r="Y96" s="151"/>
      <c r="Z96" s="151"/>
      <c r="AA96" s="151"/>
      <c r="AB96" s="151"/>
      <c r="AC96" s="151"/>
      <c r="AD96" s="151"/>
      <c r="AE96" s="151" t="s">
        <v>149</v>
      </c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52"/>
      <c r="B97" s="159"/>
      <c r="C97" s="263" t="s">
        <v>239</v>
      </c>
      <c r="D97" s="264"/>
      <c r="E97" s="265"/>
      <c r="F97" s="266"/>
      <c r="G97" s="267"/>
      <c r="H97" s="170"/>
      <c r="I97" s="170"/>
      <c r="J97" s="170"/>
      <c r="K97" s="170"/>
      <c r="L97" s="170"/>
      <c r="M97" s="170"/>
      <c r="N97" s="161"/>
      <c r="O97" s="161"/>
      <c r="P97" s="161"/>
      <c r="Q97" s="161"/>
      <c r="R97" s="161"/>
      <c r="S97" s="161"/>
      <c r="T97" s="162"/>
      <c r="U97" s="161"/>
      <c r="V97" s="151"/>
      <c r="W97" s="151"/>
      <c r="X97" s="151"/>
      <c r="Y97" s="151"/>
      <c r="Z97" s="151"/>
      <c r="AA97" s="151"/>
      <c r="AB97" s="151"/>
      <c r="AC97" s="151"/>
      <c r="AD97" s="151"/>
      <c r="AE97" s="151" t="s">
        <v>149</v>
      </c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4" t="str">
        <f>C97</f>
        <v>Strojek přepínače sériového, řaz 1. 9 kusů</v>
      </c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52"/>
      <c r="B98" s="159"/>
      <c r="C98" s="193" t="s">
        <v>218</v>
      </c>
      <c r="D98" s="165"/>
      <c r="E98" s="168"/>
      <c r="F98" s="172"/>
      <c r="G98" s="172"/>
      <c r="H98" s="170"/>
      <c r="I98" s="170"/>
      <c r="J98" s="170"/>
      <c r="K98" s="170"/>
      <c r="L98" s="170"/>
      <c r="M98" s="170"/>
      <c r="N98" s="161"/>
      <c r="O98" s="161"/>
      <c r="P98" s="161"/>
      <c r="Q98" s="161"/>
      <c r="R98" s="161"/>
      <c r="S98" s="161"/>
      <c r="T98" s="162"/>
      <c r="U98" s="161"/>
      <c r="V98" s="151"/>
      <c r="W98" s="151"/>
      <c r="X98" s="151"/>
      <c r="Y98" s="151"/>
      <c r="Z98" s="151"/>
      <c r="AA98" s="151"/>
      <c r="AB98" s="151"/>
      <c r="AC98" s="151"/>
      <c r="AD98" s="151"/>
      <c r="AE98" s="151" t="s">
        <v>149</v>
      </c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52"/>
      <c r="B99" s="159"/>
      <c r="C99" s="263" t="s">
        <v>240</v>
      </c>
      <c r="D99" s="264"/>
      <c r="E99" s="265"/>
      <c r="F99" s="266"/>
      <c r="G99" s="267"/>
      <c r="H99" s="170"/>
      <c r="I99" s="170"/>
      <c r="J99" s="170"/>
      <c r="K99" s="170"/>
      <c r="L99" s="170"/>
      <c r="M99" s="170"/>
      <c r="N99" s="161"/>
      <c r="O99" s="161"/>
      <c r="P99" s="161"/>
      <c r="Q99" s="161"/>
      <c r="R99" s="161"/>
      <c r="S99" s="161"/>
      <c r="T99" s="162"/>
      <c r="U99" s="161"/>
      <c r="V99" s="151"/>
      <c r="W99" s="151"/>
      <c r="X99" s="151"/>
      <c r="Y99" s="151"/>
      <c r="Z99" s="151"/>
      <c r="AA99" s="151"/>
      <c r="AB99" s="151"/>
      <c r="AC99" s="151"/>
      <c r="AD99" s="151"/>
      <c r="AE99" s="151" t="s">
        <v>149</v>
      </c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4" t="str">
        <f>C99</f>
        <v>Strojek přepínače sériového, řaz 6. 10 kusů</v>
      </c>
      <c r="BB99" s="151"/>
      <c r="BC99" s="151"/>
      <c r="BD99" s="151"/>
      <c r="BE99" s="151"/>
      <c r="BF99" s="151"/>
      <c r="BG99" s="151"/>
      <c r="BH99" s="151"/>
    </row>
    <row r="100" spans="1:60" outlineLevel="1" x14ac:dyDescent="0.2">
      <c r="A100" s="152"/>
      <c r="B100" s="159"/>
      <c r="C100" s="193" t="s">
        <v>218</v>
      </c>
      <c r="D100" s="165"/>
      <c r="E100" s="168"/>
      <c r="F100" s="172"/>
      <c r="G100" s="172"/>
      <c r="H100" s="170"/>
      <c r="I100" s="170"/>
      <c r="J100" s="170"/>
      <c r="K100" s="170"/>
      <c r="L100" s="170"/>
      <c r="M100" s="170"/>
      <c r="N100" s="161"/>
      <c r="O100" s="161"/>
      <c r="P100" s="161"/>
      <c r="Q100" s="161"/>
      <c r="R100" s="161"/>
      <c r="S100" s="161"/>
      <c r="T100" s="162"/>
      <c r="U100" s="16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 t="s">
        <v>149</v>
      </c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1" x14ac:dyDescent="0.2">
      <c r="A101" s="152"/>
      <c r="B101" s="159"/>
      <c r="C101" s="263" t="s">
        <v>241</v>
      </c>
      <c r="D101" s="264"/>
      <c r="E101" s="265"/>
      <c r="F101" s="266"/>
      <c r="G101" s="267"/>
      <c r="H101" s="170"/>
      <c r="I101" s="170"/>
      <c r="J101" s="170"/>
      <c r="K101" s="170"/>
      <c r="L101" s="170"/>
      <c r="M101" s="170"/>
      <c r="N101" s="161"/>
      <c r="O101" s="161"/>
      <c r="P101" s="161"/>
      <c r="Q101" s="161"/>
      <c r="R101" s="161"/>
      <c r="S101" s="161"/>
      <c r="T101" s="162"/>
      <c r="U101" s="16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 t="s">
        <v>149</v>
      </c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4" t="str">
        <f>C101</f>
        <v>Strojek přepínače sériového, řaz 7. 4 kusů</v>
      </c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52"/>
      <c r="B102" s="159"/>
      <c r="C102" s="193" t="s">
        <v>218</v>
      </c>
      <c r="D102" s="165"/>
      <c r="E102" s="168"/>
      <c r="F102" s="172"/>
      <c r="G102" s="172"/>
      <c r="H102" s="170"/>
      <c r="I102" s="170"/>
      <c r="J102" s="170"/>
      <c r="K102" s="170"/>
      <c r="L102" s="170"/>
      <c r="M102" s="170"/>
      <c r="N102" s="161"/>
      <c r="O102" s="161"/>
      <c r="P102" s="161"/>
      <c r="Q102" s="161"/>
      <c r="R102" s="161"/>
      <c r="S102" s="161"/>
      <c r="T102" s="162"/>
      <c r="U102" s="16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 t="s">
        <v>149</v>
      </c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52"/>
      <c r="B103" s="159"/>
      <c r="C103" s="263" t="s">
        <v>242</v>
      </c>
      <c r="D103" s="264"/>
      <c r="E103" s="265"/>
      <c r="F103" s="266"/>
      <c r="G103" s="267"/>
      <c r="H103" s="170"/>
      <c r="I103" s="170"/>
      <c r="J103" s="170"/>
      <c r="K103" s="170"/>
      <c r="L103" s="170"/>
      <c r="M103" s="170"/>
      <c r="N103" s="161"/>
      <c r="O103" s="161"/>
      <c r="P103" s="161"/>
      <c r="Q103" s="161"/>
      <c r="R103" s="161"/>
      <c r="S103" s="161"/>
      <c r="T103" s="162"/>
      <c r="U103" s="16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 t="s">
        <v>149</v>
      </c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4" t="str">
        <f>C103</f>
        <v>Zásuvka 230 V jednonásobná ABB 35 kusů</v>
      </c>
      <c r="BB103" s="151"/>
      <c r="BC103" s="151"/>
      <c r="BD103" s="151"/>
      <c r="BE103" s="151"/>
      <c r="BF103" s="151"/>
      <c r="BG103" s="151"/>
      <c r="BH103" s="151"/>
    </row>
    <row r="104" spans="1:60" outlineLevel="1" x14ac:dyDescent="0.2">
      <c r="A104" s="152"/>
      <c r="B104" s="159"/>
      <c r="C104" s="193" t="s">
        <v>218</v>
      </c>
      <c r="D104" s="165"/>
      <c r="E104" s="168"/>
      <c r="F104" s="172"/>
      <c r="G104" s="172"/>
      <c r="H104" s="170"/>
      <c r="I104" s="170"/>
      <c r="J104" s="170"/>
      <c r="K104" s="170"/>
      <c r="L104" s="170"/>
      <c r="M104" s="170"/>
      <c r="N104" s="161"/>
      <c r="O104" s="161"/>
      <c r="P104" s="161"/>
      <c r="Q104" s="161"/>
      <c r="R104" s="161"/>
      <c r="S104" s="161"/>
      <c r="T104" s="162"/>
      <c r="U104" s="16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 t="s">
        <v>149</v>
      </c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52"/>
      <c r="B105" s="159"/>
      <c r="C105" s="263" t="s">
        <v>243</v>
      </c>
      <c r="D105" s="264"/>
      <c r="E105" s="265"/>
      <c r="F105" s="266"/>
      <c r="G105" s="267"/>
      <c r="H105" s="170"/>
      <c r="I105" s="170"/>
      <c r="J105" s="170"/>
      <c r="K105" s="170"/>
      <c r="L105" s="170"/>
      <c r="M105" s="170"/>
      <c r="N105" s="161"/>
      <c r="O105" s="161"/>
      <c r="P105" s="161"/>
      <c r="Q105" s="161"/>
      <c r="R105" s="161"/>
      <c r="S105" s="161"/>
      <c r="T105" s="162"/>
      <c r="U105" s="16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 t="s">
        <v>149</v>
      </c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4" t="str">
        <f>C105</f>
        <v>tlačítko č.1/0So 1/0S 3559-A9134515 3 kusy</v>
      </c>
      <c r="BB105" s="151"/>
      <c r="BC105" s="151"/>
      <c r="BD105" s="151"/>
      <c r="BE105" s="151"/>
      <c r="BF105" s="151"/>
      <c r="BG105" s="151"/>
      <c r="BH105" s="151"/>
    </row>
    <row r="106" spans="1:60" outlineLevel="1" x14ac:dyDescent="0.2">
      <c r="A106" s="152"/>
      <c r="B106" s="159"/>
      <c r="C106" s="193" t="s">
        <v>218</v>
      </c>
      <c r="D106" s="165"/>
      <c r="E106" s="168"/>
      <c r="F106" s="172"/>
      <c r="G106" s="172"/>
      <c r="H106" s="170"/>
      <c r="I106" s="170"/>
      <c r="J106" s="170"/>
      <c r="K106" s="170"/>
      <c r="L106" s="170"/>
      <c r="M106" s="170"/>
      <c r="N106" s="161"/>
      <c r="O106" s="161"/>
      <c r="P106" s="161"/>
      <c r="Q106" s="161"/>
      <c r="R106" s="161"/>
      <c r="S106" s="161"/>
      <c r="T106" s="162"/>
      <c r="U106" s="16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 t="s">
        <v>149</v>
      </c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52"/>
      <c r="B107" s="159"/>
      <c r="C107" s="263" t="s">
        <v>244</v>
      </c>
      <c r="D107" s="264"/>
      <c r="E107" s="265"/>
      <c r="F107" s="266"/>
      <c r="G107" s="267"/>
      <c r="H107" s="170"/>
      <c r="I107" s="170"/>
      <c r="J107" s="170"/>
      <c r="K107" s="170"/>
      <c r="L107" s="170"/>
      <c r="M107" s="170"/>
      <c r="N107" s="161"/>
      <c r="O107" s="161"/>
      <c r="P107" s="161"/>
      <c r="Q107" s="161"/>
      <c r="R107" s="161"/>
      <c r="S107" s="161"/>
      <c r="T107" s="162"/>
      <c r="U107" s="16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 t="s">
        <v>149</v>
      </c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4" t="str">
        <f>C107</f>
        <v>Krabice přístrojová pod omítku Kopos KP 68_KE 60 kusů</v>
      </c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52"/>
      <c r="B108" s="159"/>
      <c r="C108" s="193" t="s">
        <v>218</v>
      </c>
      <c r="D108" s="165"/>
      <c r="E108" s="168"/>
      <c r="F108" s="172"/>
      <c r="G108" s="172"/>
      <c r="H108" s="170"/>
      <c r="I108" s="170"/>
      <c r="J108" s="170"/>
      <c r="K108" s="170"/>
      <c r="L108" s="170"/>
      <c r="M108" s="170"/>
      <c r="N108" s="161"/>
      <c r="O108" s="161"/>
      <c r="P108" s="161"/>
      <c r="Q108" s="161"/>
      <c r="R108" s="161"/>
      <c r="S108" s="161"/>
      <c r="T108" s="162"/>
      <c r="U108" s="16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 t="s">
        <v>149</v>
      </c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2"/>
      <c r="B109" s="159"/>
      <c r="C109" s="263" t="s">
        <v>245</v>
      </c>
      <c r="D109" s="264"/>
      <c r="E109" s="265"/>
      <c r="F109" s="266"/>
      <c r="G109" s="267"/>
      <c r="H109" s="170"/>
      <c r="I109" s="170"/>
      <c r="J109" s="170"/>
      <c r="K109" s="170"/>
      <c r="L109" s="170"/>
      <c r="M109" s="170"/>
      <c r="N109" s="161"/>
      <c r="O109" s="161"/>
      <c r="P109" s="161"/>
      <c r="Q109" s="161"/>
      <c r="R109" s="161"/>
      <c r="S109" s="161"/>
      <c r="T109" s="162"/>
      <c r="U109" s="16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 t="s">
        <v>149</v>
      </c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4" t="str">
        <f>C109</f>
        <v>Hlavní jistič 3x25A třífázový Eaton PL7-B25/3/10kA 1 kus</v>
      </c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52"/>
      <c r="B110" s="159"/>
      <c r="C110" s="193" t="s">
        <v>218</v>
      </c>
      <c r="D110" s="165"/>
      <c r="E110" s="168"/>
      <c r="F110" s="172"/>
      <c r="G110" s="172"/>
      <c r="H110" s="170"/>
      <c r="I110" s="170"/>
      <c r="J110" s="170"/>
      <c r="K110" s="170"/>
      <c r="L110" s="170"/>
      <c r="M110" s="170"/>
      <c r="N110" s="161"/>
      <c r="O110" s="161"/>
      <c r="P110" s="161"/>
      <c r="Q110" s="161"/>
      <c r="R110" s="161"/>
      <c r="S110" s="161"/>
      <c r="T110" s="162"/>
      <c r="U110" s="16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 t="s">
        <v>149</v>
      </c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outlineLevel="1" x14ac:dyDescent="0.2">
      <c r="A111" s="152"/>
      <c r="B111" s="159"/>
      <c r="C111" s="263" t="s">
        <v>246</v>
      </c>
      <c r="D111" s="264"/>
      <c r="E111" s="265"/>
      <c r="F111" s="266"/>
      <c r="G111" s="267"/>
      <c r="H111" s="170"/>
      <c r="I111" s="170"/>
      <c r="J111" s="170"/>
      <c r="K111" s="170"/>
      <c r="L111" s="170"/>
      <c r="M111" s="170"/>
      <c r="N111" s="161"/>
      <c r="O111" s="161"/>
      <c r="P111" s="161"/>
      <c r="Q111" s="161"/>
      <c r="R111" s="161"/>
      <c r="S111" s="161"/>
      <c r="T111" s="162"/>
      <c r="U111" s="16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 t="s">
        <v>149</v>
      </c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4" t="str">
        <f>C111</f>
        <v>Hlavní vypínač 40A Eaton IS-40/3 1 kus</v>
      </c>
      <c r="BB111" s="151"/>
      <c r="BC111" s="151"/>
      <c r="BD111" s="151"/>
      <c r="BE111" s="151"/>
      <c r="BF111" s="151"/>
      <c r="BG111" s="151"/>
      <c r="BH111" s="151"/>
    </row>
    <row r="112" spans="1:60" outlineLevel="1" x14ac:dyDescent="0.2">
      <c r="A112" s="152"/>
      <c r="B112" s="159"/>
      <c r="C112" s="193" t="s">
        <v>218</v>
      </c>
      <c r="D112" s="165"/>
      <c r="E112" s="168"/>
      <c r="F112" s="172"/>
      <c r="G112" s="172"/>
      <c r="H112" s="170"/>
      <c r="I112" s="170"/>
      <c r="J112" s="170"/>
      <c r="K112" s="170"/>
      <c r="L112" s="170"/>
      <c r="M112" s="170"/>
      <c r="N112" s="161"/>
      <c r="O112" s="161"/>
      <c r="P112" s="161"/>
      <c r="Q112" s="161"/>
      <c r="R112" s="161"/>
      <c r="S112" s="161"/>
      <c r="T112" s="162"/>
      <c r="U112" s="16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 t="s">
        <v>149</v>
      </c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52"/>
      <c r="B113" s="159"/>
      <c r="C113" s="263" t="s">
        <v>247</v>
      </c>
      <c r="D113" s="264"/>
      <c r="E113" s="265"/>
      <c r="F113" s="266"/>
      <c r="G113" s="267"/>
      <c r="H113" s="170"/>
      <c r="I113" s="170"/>
      <c r="J113" s="170"/>
      <c r="K113" s="170"/>
      <c r="L113" s="170"/>
      <c r="M113" s="170"/>
      <c r="N113" s="161"/>
      <c r="O113" s="161"/>
      <c r="P113" s="161"/>
      <c r="Q113" s="161"/>
      <c r="R113" s="161"/>
      <c r="S113" s="161"/>
      <c r="T113" s="162"/>
      <c r="U113" s="16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 t="s">
        <v>149</v>
      </c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4" t="str">
        <f>C113</f>
        <v>Jistič 3x16A třífázový Eaton PL6-B16/3/6kA 23 kus</v>
      </c>
      <c r="BB113" s="151"/>
      <c r="BC113" s="151"/>
      <c r="BD113" s="151"/>
      <c r="BE113" s="151"/>
      <c r="BF113" s="151"/>
      <c r="BG113" s="151"/>
      <c r="BH113" s="151"/>
    </row>
    <row r="114" spans="1:60" outlineLevel="1" x14ac:dyDescent="0.2">
      <c r="A114" s="152"/>
      <c r="B114" s="159"/>
      <c r="C114" s="193" t="s">
        <v>218</v>
      </c>
      <c r="D114" s="165"/>
      <c r="E114" s="168"/>
      <c r="F114" s="172"/>
      <c r="G114" s="172"/>
      <c r="H114" s="170"/>
      <c r="I114" s="170"/>
      <c r="J114" s="170"/>
      <c r="K114" s="170"/>
      <c r="L114" s="170"/>
      <c r="M114" s="170"/>
      <c r="N114" s="161"/>
      <c r="O114" s="161"/>
      <c r="P114" s="161"/>
      <c r="Q114" s="161"/>
      <c r="R114" s="161"/>
      <c r="S114" s="161"/>
      <c r="T114" s="162"/>
      <c r="U114" s="16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 t="s">
        <v>149</v>
      </c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1" x14ac:dyDescent="0.2">
      <c r="A115" s="152"/>
      <c r="B115" s="159"/>
      <c r="C115" s="263" t="s">
        <v>248</v>
      </c>
      <c r="D115" s="264"/>
      <c r="E115" s="265"/>
      <c r="F115" s="266"/>
      <c r="G115" s="267"/>
      <c r="H115" s="170"/>
      <c r="I115" s="170"/>
      <c r="J115" s="170"/>
      <c r="K115" s="170"/>
      <c r="L115" s="170"/>
      <c r="M115" s="170"/>
      <c r="N115" s="161"/>
      <c r="O115" s="161"/>
      <c r="P115" s="161"/>
      <c r="Q115" s="161"/>
      <c r="R115" s="161"/>
      <c r="S115" s="161"/>
      <c r="T115" s="162"/>
      <c r="U115" s="16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 t="s">
        <v>149</v>
      </c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4" t="str">
        <f>C115</f>
        <v>Proudový chránič 25A PF6-25/4/003-A 4kusy</v>
      </c>
      <c r="BB115" s="151"/>
      <c r="BC115" s="151"/>
      <c r="BD115" s="151"/>
      <c r="BE115" s="151"/>
      <c r="BF115" s="151"/>
      <c r="BG115" s="151"/>
      <c r="BH115" s="151"/>
    </row>
    <row r="116" spans="1:60" outlineLevel="1" x14ac:dyDescent="0.2">
      <c r="A116" s="152"/>
      <c r="B116" s="159"/>
      <c r="C116" s="193" t="s">
        <v>218</v>
      </c>
      <c r="D116" s="165"/>
      <c r="E116" s="168"/>
      <c r="F116" s="172"/>
      <c r="G116" s="172"/>
      <c r="H116" s="170"/>
      <c r="I116" s="170"/>
      <c r="J116" s="170"/>
      <c r="K116" s="170"/>
      <c r="L116" s="170"/>
      <c r="M116" s="170"/>
      <c r="N116" s="161"/>
      <c r="O116" s="161"/>
      <c r="P116" s="161"/>
      <c r="Q116" s="161"/>
      <c r="R116" s="161"/>
      <c r="S116" s="161"/>
      <c r="T116" s="162"/>
      <c r="U116" s="16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 t="s">
        <v>149</v>
      </c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outlineLevel="1" x14ac:dyDescent="0.2">
      <c r="A117" s="152"/>
      <c r="B117" s="159"/>
      <c r="C117" s="263" t="s">
        <v>249</v>
      </c>
      <c r="D117" s="264"/>
      <c r="E117" s="265"/>
      <c r="F117" s="266"/>
      <c r="G117" s="267"/>
      <c r="H117" s="170"/>
      <c r="I117" s="170"/>
      <c r="J117" s="170"/>
      <c r="K117" s="170"/>
      <c r="L117" s="170"/>
      <c r="M117" s="170"/>
      <c r="N117" s="161"/>
      <c r="O117" s="161"/>
      <c r="P117" s="161"/>
      <c r="Q117" s="161"/>
      <c r="R117" s="161"/>
      <c r="S117" s="161"/>
      <c r="T117" s="162"/>
      <c r="U117" s="16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 t="s">
        <v>149</v>
      </c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4" t="str">
        <f>C117</f>
        <v>Jistič 16A jednofázový Eaton PL6-B16/1/6kA 13 kusů</v>
      </c>
      <c r="BB117" s="151"/>
      <c r="BC117" s="151"/>
      <c r="BD117" s="151"/>
      <c r="BE117" s="151"/>
      <c r="BF117" s="151"/>
      <c r="BG117" s="151"/>
      <c r="BH117" s="151"/>
    </row>
    <row r="118" spans="1:60" outlineLevel="1" x14ac:dyDescent="0.2">
      <c r="A118" s="152"/>
      <c r="B118" s="159"/>
      <c r="C118" s="193" t="s">
        <v>218</v>
      </c>
      <c r="D118" s="165"/>
      <c r="E118" s="168"/>
      <c r="F118" s="172"/>
      <c r="G118" s="172"/>
      <c r="H118" s="170"/>
      <c r="I118" s="170"/>
      <c r="J118" s="170"/>
      <c r="K118" s="170"/>
      <c r="L118" s="170"/>
      <c r="M118" s="170"/>
      <c r="N118" s="161"/>
      <c r="O118" s="161"/>
      <c r="P118" s="161"/>
      <c r="Q118" s="161"/>
      <c r="R118" s="161"/>
      <c r="S118" s="161"/>
      <c r="T118" s="162"/>
      <c r="U118" s="16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 t="s">
        <v>149</v>
      </c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1" x14ac:dyDescent="0.2">
      <c r="A119" s="152"/>
      <c r="B119" s="159"/>
      <c r="C119" s="263" t="s">
        <v>250</v>
      </c>
      <c r="D119" s="264"/>
      <c r="E119" s="265"/>
      <c r="F119" s="266"/>
      <c r="G119" s="267"/>
      <c r="H119" s="170"/>
      <c r="I119" s="170"/>
      <c r="J119" s="170"/>
      <c r="K119" s="170"/>
      <c r="L119" s="170"/>
      <c r="M119" s="170"/>
      <c r="N119" s="161"/>
      <c r="O119" s="161"/>
      <c r="P119" s="161"/>
      <c r="Q119" s="161"/>
      <c r="R119" s="161"/>
      <c r="S119" s="161"/>
      <c r="T119" s="162"/>
      <c r="U119" s="16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 t="s">
        <v>149</v>
      </c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4" t="str">
        <f>C119</f>
        <v>Proudový chránič s jističem 10A EATON PFL6-10/1N/B/003 5 kusy</v>
      </c>
      <c r="BB119" s="151"/>
      <c r="BC119" s="151"/>
      <c r="BD119" s="151"/>
      <c r="BE119" s="151"/>
      <c r="BF119" s="151"/>
      <c r="BG119" s="151"/>
      <c r="BH119" s="151"/>
    </row>
    <row r="120" spans="1:60" outlineLevel="1" x14ac:dyDescent="0.2">
      <c r="A120" s="152"/>
      <c r="B120" s="159"/>
      <c r="C120" s="193" t="s">
        <v>218</v>
      </c>
      <c r="D120" s="165"/>
      <c r="E120" s="168"/>
      <c r="F120" s="172"/>
      <c r="G120" s="172"/>
      <c r="H120" s="170"/>
      <c r="I120" s="170"/>
      <c r="J120" s="170"/>
      <c r="K120" s="170"/>
      <c r="L120" s="170"/>
      <c r="M120" s="170"/>
      <c r="N120" s="161"/>
      <c r="O120" s="161"/>
      <c r="P120" s="161"/>
      <c r="Q120" s="161"/>
      <c r="R120" s="161"/>
      <c r="S120" s="161"/>
      <c r="T120" s="162"/>
      <c r="U120" s="16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 t="s">
        <v>149</v>
      </c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1" x14ac:dyDescent="0.2">
      <c r="A121" s="152"/>
      <c r="B121" s="159"/>
      <c r="C121" s="263" t="s">
        <v>251</v>
      </c>
      <c r="D121" s="264"/>
      <c r="E121" s="265"/>
      <c r="F121" s="266"/>
      <c r="G121" s="267"/>
      <c r="H121" s="170"/>
      <c r="I121" s="170"/>
      <c r="J121" s="170"/>
      <c r="K121" s="170"/>
      <c r="L121" s="170"/>
      <c r="M121" s="170"/>
      <c r="N121" s="161"/>
      <c r="O121" s="161"/>
      <c r="P121" s="161"/>
      <c r="Q121" s="161"/>
      <c r="R121" s="161"/>
      <c r="S121" s="161"/>
      <c r="T121" s="162"/>
      <c r="U121" s="16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 t="s">
        <v>149</v>
      </c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4" t="str">
        <f>C121</f>
        <v>Proudový chránič s jističem 16A EATON PFL6-16/1N/B/003 3 kus</v>
      </c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52"/>
      <c r="B122" s="159"/>
      <c r="C122" s="193" t="s">
        <v>218</v>
      </c>
      <c r="D122" s="165"/>
      <c r="E122" s="168"/>
      <c r="F122" s="172"/>
      <c r="G122" s="172"/>
      <c r="H122" s="170"/>
      <c r="I122" s="170"/>
      <c r="J122" s="170"/>
      <c r="K122" s="170"/>
      <c r="L122" s="170"/>
      <c r="M122" s="170"/>
      <c r="N122" s="161"/>
      <c r="O122" s="161"/>
      <c r="P122" s="161"/>
      <c r="Q122" s="161"/>
      <c r="R122" s="161"/>
      <c r="S122" s="161"/>
      <c r="T122" s="162"/>
      <c r="U122" s="16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 t="s">
        <v>149</v>
      </c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52"/>
      <c r="B123" s="159"/>
      <c r="C123" s="263" t="s">
        <v>252</v>
      </c>
      <c r="D123" s="264"/>
      <c r="E123" s="265"/>
      <c r="F123" s="266"/>
      <c r="G123" s="267"/>
      <c r="H123" s="170"/>
      <c r="I123" s="170"/>
      <c r="J123" s="170"/>
      <c r="K123" s="170"/>
      <c r="L123" s="170"/>
      <c r="M123" s="170"/>
      <c r="N123" s="161"/>
      <c r="O123" s="161"/>
      <c r="P123" s="161"/>
      <c r="Q123" s="161"/>
      <c r="R123" s="161"/>
      <c r="S123" s="161"/>
      <c r="T123" s="162"/>
      <c r="U123" s="16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 t="s">
        <v>149</v>
      </c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4" t="str">
        <f>C123</f>
        <v>Vodič H07V-K 6 černá (CYA 6) 36 m</v>
      </c>
      <c r="BB123" s="151"/>
      <c r="BC123" s="151"/>
      <c r="BD123" s="151"/>
      <c r="BE123" s="151"/>
      <c r="BF123" s="151"/>
      <c r="BG123" s="151"/>
      <c r="BH123" s="151"/>
    </row>
    <row r="124" spans="1:60" outlineLevel="1" x14ac:dyDescent="0.2">
      <c r="A124" s="152"/>
      <c r="B124" s="159"/>
      <c r="C124" s="193" t="s">
        <v>218</v>
      </c>
      <c r="D124" s="165"/>
      <c r="E124" s="168"/>
      <c r="F124" s="172"/>
      <c r="G124" s="172"/>
      <c r="H124" s="170"/>
      <c r="I124" s="170"/>
      <c r="J124" s="170"/>
      <c r="K124" s="170"/>
      <c r="L124" s="170"/>
      <c r="M124" s="170"/>
      <c r="N124" s="161"/>
      <c r="O124" s="161"/>
      <c r="P124" s="161"/>
      <c r="Q124" s="161"/>
      <c r="R124" s="161"/>
      <c r="S124" s="161"/>
      <c r="T124" s="162"/>
      <c r="U124" s="16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 t="s">
        <v>149</v>
      </c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outlineLevel="1" x14ac:dyDescent="0.2">
      <c r="A125" s="152"/>
      <c r="B125" s="159"/>
      <c r="C125" s="263" t="s">
        <v>253</v>
      </c>
      <c r="D125" s="264"/>
      <c r="E125" s="265"/>
      <c r="F125" s="266"/>
      <c r="G125" s="267"/>
      <c r="H125" s="170"/>
      <c r="I125" s="170"/>
      <c r="J125" s="170"/>
      <c r="K125" s="170"/>
      <c r="L125" s="170"/>
      <c r="M125" s="170"/>
      <c r="N125" s="161"/>
      <c r="O125" s="161"/>
      <c r="P125" s="161"/>
      <c r="Q125" s="161"/>
      <c r="R125" s="161"/>
      <c r="S125" s="161"/>
      <c r="T125" s="162"/>
      <c r="U125" s="16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 t="s">
        <v>149</v>
      </c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4" t="str">
        <f>C125</f>
        <v>Elektrický rozvaděč 56 modulů EATON KLV-36UPS-F 1 kus</v>
      </c>
      <c r="BB125" s="151"/>
      <c r="BC125" s="151"/>
      <c r="BD125" s="151"/>
      <c r="BE125" s="151"/>
      <c r="BF125" s="151"/>
      <c r="BG125" s="151"/>
      <c r="BH125" s="151"/>
    </row>
    <row r="126" spans="1:60" outlineLevel="1" x14ac:dyDescent="0.2">
      <c r="A126" s="152"/>
      <c r="B126" s="159"/>
      <c r="C126" s="193" t="s">
        <v>218</v>
      </c>
      <c r="D126" s="165"/>
      <c r="E126" s="168"/>
      <c r="F126" s="172"/>
      <c r="G126" s="172"/>
      <c r="H126" s="170"/>
      <c r="I126" s="170"/>
      <c r="J126" s="170"/>
      <c r="K126" s="170"/>
      <c r="L126" s="170"/>
      <c r="M126" s="170"/>
      <c r="N126" s="161"/>
      <c r="O126" s="161"/>
      <c r="P126" s="161"/>
      <c r="Q126" s="161"/>
      <c r="R126" s="161"/>
      <c r="S126" s="161"/>
      <c r="T126" s="162"/>
      <c r="U126" s="16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 t="s">
        <v>149</v>
      </c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52"/>
      <c r="B127" s="159"/>
      <c r="C127" s="263" t="s">
        <v>254</v>
      </c>
      <c r="D127" s="264"/>
      <c r="E127" s="265"/>
      <c r="F127" s="266"/>
      <c r="G127" s="267"/>
      <c r="H127" s="170"/>
      <c r="I127" s="170"/>
      <c r="J127" s="170"/>
      <c r="K127" s="170"/>
      <c r="L127" s="170"/>
      <c r="M127" s="170"/>
      <c r="N127" s="161"/>
      <c r="O127" s="161"/>
      <c r="P127" s="161"/>
      <c r="Q127" s="161"/>
      <c r="R127" s="161"/>
      <c r="S127" s="161"/>
      <c r="T127" s="162"/>
      <c r="U127" s="16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 t="s">
        <v>149</v>
      </c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4" t="str">
        <f>C127</f>
        <v>Propojovací lišta EATON Z-GV-16/3P-3TE /ZV7/ 271064 3 kusy</v>
      </c>
      <c r="BB127" s="151"/>
      <c r="BC127" s="151"/>
      <c r="BD127" s="151"/>
      <c r="BE127" s="151"/>
      <c r="BF127" s="151"/>
      <c r="BG127" s="151"/>
      <c r="BH127" s="151"/>
    </row>
    <row r="128" spans="1:60" outlineLevel="1" x14ac:dyDescent="0.2">
      <c r="A128" s="152"/>
      <c r="B128" s="159"/>
      <c r="C128" s="193" t="s">
        <v>218</v>
      </c>
      <c r="D128" s="165"/>
      <c r="E128" s="168"/>
      <c r="F128" s="172"/>
      <c r="G128" s="172"/>
      <c r="H128" s="170"/>
      <c r="I128" s="170"/>
      <c r="J128" s="170"/>
      <c r="K128" s="170"/>
      <c r="L128" s="170"/>
      <c r="M128" s="170"/>
      <c r="N128" s="161"/>
      <c r="O128" s="161"/>
      <c r="P128" s="161"/>
      <c r="Q128" s="161"/>
      <c r="R128" s="161"/>
      <c r="S128" s="161"/>
      <c r="T128" s="162"/>
      <c r="U128" s="16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 t="s">
        <v>149</v>
      </c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outlineLevel="1" x14ac:dyDescent="0.2">
      <c r="A129" s="152"/>
      <c r="B129" s="159"/>
      <c r="C129" s="263" t="s">
        <v>255</v>
      </c>
      <c r="D129" s="264"/>
      <c r="E129" s="265"/>
      <c r="F129" s="266"/>
      <c r="G129" s="267"/>
      <c r="H129" s="170"/>
      <c r="I129" s="170"/>
      <c r="J129" s="170"/>
      <c r="K129" s="170"/>
      <c r="L129" s="170"/>
      <c r="M129" s="170"/>
      <c r="N129" s="161"/>
      <c r="O129" s="161"/>
      <c r="P129" s="161"/>
      <c r="Q129" s="161"/>
      <c r="R129" s="161"/>
      <c r="S129" s="161"/>
      <c r="T129" s="162"/>
      <c r="U129" s="16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 t="s">
        <v>149</v>
      </c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4" t="str">
        <f>C129</f>
        <v>Drobný spojovací materiál. Wago svorky / nulový můstek/ chráničky atp. 3500,-</v>
      </c>
      <c r="BB129" s="151"/>
      <c r="BC129" s="151"/>
      <c r="BD129" s="151"/>
      <c r="BE129" s="151"/>
      <c r="BF129" s="151"/>
      <c r="BG129" s="151"/>
      <c r="BH129" s="151"/>
    </row>
    <row r="130" spans="1:60" outlineLevel="1" x14ac:dyDescent="0.2">
      <c r="A130" s="152">
        <v>47</v>
      </c>
      <c r="B130" s="159" t="s">
        <v>256</v>
      </c>
      <c r="C130" s="191" t="s">
        <v>257</v>
      </c>
      <c r="D130" s="161" t="s">
        <v>172</v>
      </c>
      <c r="E130" s="166">
        <v>16</v>
      </c>
      <c r="F130" s="169">
        <f>H130+J130</f>
        <v>0</v>
      </c>
      <c r="G130" s="170">
        <f>ROUND(E130*F130,2)</f>
        <v>0</v>
      </c>
      <c r="H130" s="170"/>
      <c r="I130" s="170">
        <f>ROUND(E130*H130,2)</f>
        <v>0</v>
      </c>
      <c r="J130" s="170"/>
      <c r="K130" s="170">
        <f>ROUND(E130*J130,2)</f>
        <v>0</v>
      </c>
      <c r="L130" s="170">
        <v>21</v>
      </c>
      <c r="M130" s="170">
        <f>G130*(1+L130/100)</f>
        <v>0</v>
      </c>
      <c r="N130" s="161">
        <v>0</v>
      </c>
      <c r="O130" s="161">
        <f>ROUND(E130*N130,5)</f>
        <v>0</v>
      </c>
      <c r="P130" s="161">
        <v>0</v>
      </c>
      <c r="Q130" s="161">
        <f>ROUND(E130*P130,5)</f>
        <v>0</v>
      </c>
      <c r="R130" s="161"/>
      <c r="S130" s="161"/>
      <c r="T130" s="162">
        <v>0</v>
      </c>
      <c r="U130" s="161">
        <f>ROUND(E130*T130,2)</f>
        <v>0</v>
      </c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 t="s">
        <v>131</v>
      </c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outlineLevel="1" x14ac:dyDescent="0.2">
      <c r="A131" s="152">
        <v>48</v>
      </c>
      <c r="B131" s="159" t="s">
        <v>258</v>
      </c>
      <c r="C131" s="191" t="s">
        <v>259</v>
      </c>
      <c r="D131" s="161" t="s">
        <v>172</v>
      </c>
      <c r="E131" s="166">
        <v>1</v>
      </c>
      <c r="F131" s="169">
        <f>H131+J131</f>
        <v>0</v>
      </c>
      <c r="G131" s="170">
        <f>ROUND(E131*F131,2)</f>
        <v>0</v>
      </c>
      <c r="H131" s="170"/>
      <c r="I131" s="170">
        <f>ROUND(E131*H131,2)</f>
        <v>0</v>
      </c>
      <c r="J131" s="170"/>
      <c r="K131" s="170">
        <f>ROUND(E131*J131,2)</f>
        <v>0</v>
      </c>
      <c r="L131" s="170">
        <v>21</v>
      </c>
      <c r="M131" s="170">
        <f>G131*(1+L131/100)</f>
        <v>0</v>
      </c>
      <c r="N131" s="161">
        <v>0</v>
      </c>
      <c r="O131" s="161">
        <f>ROUND(E131*N131,5)</f>
        <v>0</v>
      </c>
      <c r="P131" s="161">
        <v>0</v>
      </c>
      <c r="Q131" s="161">
        <f>ROUND(E131*P131,5)</f>
        <v>0</v>
      </c>
      <c r="R131" s="161"/>
      <c r="S131" s="161"/>
      <c r="T131" s="162">
        <v>0</v>
      </c>
      <c r="U131" s="161">
        <f>ROUND(E131*T131,2)</f>
        <v>0</v>
      </c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 t="s">
        <v>131</v>
      </c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ht="22.5" outlineLevel="1" x14ac:dyDescent="0.2">
      <c r="A132" s="152">
        <v>49</v>
      </c>
      <c r="B132" s="159" t="s">
        <v>260</v>
      </c>
      <c r="C132" s="191" t="s">
        <v>261</v>
      </c>
      <c r="D132" s="161" t="s">
        <v>172</v>
      </c>
      <c r="E132" s="166">
        <v>1</v>
      </c>
      <c r="F132" s="169">
        <f>H132+J132</f>
        <v>0</v>
      </c>
      <c r="G132" s="170">
        <f>ROUND(E132*F132,2)</f>
        <v>0</v>
      </c>
      <c r="H132" s="170"/>
      <c r="I132" s="170">
        <f>ROUND(E132*H132,2)</f>
        <v>0</v>
      </c>
      <c r="J132" s="170"/>
      <c r="K132" s="170">
        <f>ROUND(E132*J132,2)</f>
        <v>0</v>
      </c>
      <c r="L132" s="170">
        <v>21</v>
      </c>
      <c r="M132" s="170">
        <f>G132*(1+L132/100)</f>
        <v>0</v>
      </c>
      <c r="N132" s="161">
        <v>0</v>
      </c>
      <c r="O132" s="161">
        <f>ROUND(E132*N132,5)</f>
        <v>0</v>
      </c>
      <c r="P132" s="161">
        <v>0</v>
      </c>
      <c r="Q132" s="161">
        <f>ROUND(E132*P132,5)</f>
        <v>0</v>
      </c>
      <c r="R132" s="161"/>
      <c r="S132" s="161"/>
      <c r="T132" s="162">
        <v>0</v>
      </c>
      <c r="U132" s="161">
        <f>ROUND(E132*T132,2)</f>
        <v>0</v>
      </c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 t="s">
        <v>131</v>
      </c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x14ac:dyDescent="0.2">
      <c r="A133" s="153" t="s">
        <v>126</v>
      </c>
      <c r="B133" s="160" t="s">
        <v>99</v>
      </c>
      <c r="C133" s="192" t="s">
        <v>26</v>
      </c>
      <c r="D133" s="163"/>
      <c r="E133" s="167"/>
      <c r="F133" s="171"/>
      <c r="G133" s="171">
        <f>SUMIF(AE134:AE137,"&lt;&gt;NOR",G134:G137)</f>
        <v>0</v>
      </c>
      <c r="H133" s="171"/>
      <c r="I133" s="171">
        <f>SUM(I134:I137)</f>
        <v>0</v>
      </c>
      <c r="J133" s="171"/>
      <c r="K133" s="171">
        <f>SUM(K134:K137)</f>
        <v>0</v>
      </c>
      <c r="L133" s="171"/>
      <c r="M133" s="171">
        <f>SUM(M134:M137)</f>
        <v>0</v>
      </c>
      <c r="N133" s="163"/>
      <c r="O133" s="163">
        <f>SUM(O134:O137)</f>
        <v>0</v>
      </c>
      <c r="P133" s="163"/>
      <c r="Q133" s="163">
        <f>SUM(Q134:Q137)</f>
        <v>0</v>
      </c>
      <c r="R133" s="163"/>
      <c r="S133" s="163"/>
      <c r="T133" s="164"/>
      <c r="U133" s="163">
        <f>SUM(U134:U137)</f>
        <v>0</v>
      </c>
      <c r="AE133" t="s">
        <v>127</v>
      </c>
    </row>
    <row r="134" spans="1:60" outlineLevel="1" x14ac:dyDescent="0.2">
      <c r="A134" s="152">
        <v>50</v>
      </c>
      <c r="B134" s="159" t="s">
        <v>262</v>
      </c>
      <c r="C134" s="191" t="s">
        <v>263</v>
      </c>
      <c r="D134" s="161" t="s">
        <v>264</v>
      </c>
      <c r="E134" s="166">
        <v>1</v>
      </c>
      <c r="F134" s="169">
        <f>H134+J134</f>
        <v>0</v>
      </c>
      <c r="G134" s="170">
        <f>ROUND(E134*F134,2)</f>
        <v>0</v>
      </c>
      <c r="H134" s="170"/>
      <c r="I134" s="170">
        <f>ROUND(E134*H134,2)</f>
        <v>0</v>
      </c>
      <c r="J134" s="170"/>
      <c r="K134" s="170">
        <f>ROUND(E134*J134,2)</f>
        <v>0</v>
      </c>
      <c r="L134" s="170">
        <v>21</v>
      </c>
      <c r="M134" s="170">
        <f>G134*(1+L134/100)</f>
        <v>0</v>
      </c>
      <c r="N134" s="161">
        <v>0</v>
      </c>
      <c r="O134" s="161">
        <f>ROUND(E134*N134,5)</f>
        <v>0</v>
      </c>
      <c r="P134" s="161">
        <v>0</v>
      </c>
      <c r="Q134" s="161">
        <f>ROUND(E134*P134,5)</f>
        <v>0</v>
      </c>
      <c r="R134" s="161"/>
      <c r="S134" s="161"/>
      <c r="T134" s="162">
        <v>0</v>
      </c>
      <c r="U134" s="161">
        <f>ROUND(E134*T134,2)</f>
        <v>0</v>
      </c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 t="s">
        <v>131</v>
      </c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</row>
    <row r="135" spans="1:60" outlineLevel="1" x14ac:dyDescent="0.2">
      <c r="A135" s="152">
        <v>51</v>
      </c>
      <c r="B135" s="159" t="s">
        <v>211</v>
      </c>
      <c r="C135" s="191" t="s">
        <v>265</v>
      </c>
      <c r="D135" s="161" t="s">
        <v>264</v>
      </c>
      <c r="E135" s="166">
        <v>1</v>
      </c>
      <c r="F135" s="169">
        <f>H135+J135</f>
        <v>0</v>
      </c>
      <c r="G135" s="170">
        <f>ROUND(E135*F135,2)</f>
        <v>0</v>
      </c>
      <c r="H135" s="170"/>
      <c r="I135" s="170">
        <f>ROUND(E135*H135,2)</f>
        <v>0</v>
      </c>
      <c r="J135" s="170"/>
      <c r="K135" s="170">
        <f>ROUND(E135*J135,2)</f>
        <v>0</v>
      </c>
      <c r="L135" s="170">
        <v>21</v>
      </c>
      <c r="M135" s="170">
        <f>G135*(1+L135/100)</f>
        <v>0</v>
      </c>
      <c r="N135" s="161">
        <v>0</v>
      </c>
      <c r="O135" s="161">
        <f>ROUND(E135*N135,5)</f>
        <v>0</v>
      </c>
      <c r="P135" s="161">
        <v>0</v>
      </c>
      <c r="Q135" s="161">
        <f>ROUND(E135*P135,5)</f>
        <v>0</v>
      </c>
      <c r="R135" s="161"/>
      <c r="S135" s="161"/>
      <c r="T135" s="162">
        <v>0</v>
      </c>
      <c r="U135" s="161">
        <f>ROUND(E135*T135,2)</f>
        <v>0</v>
      </c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 t="s">
        <v>131</v>
      </c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outlineLevel="1" x14ac:dyDescent="0.2">
      <c r="A136" s="152">
        <v>52</v>
      </c>
      <c r="B136" s="159" t="s">
        <v>266</v>
      </c>
      <c r="C136" s="191" t="s">
        <v>267</v>
      </c>
      <c r="D136" s="161" t="s">
        <v>264</v>
      </c>
      <c r="E136" s="166">
        <v>1</v>
      </c>
      <c r="F136" s="169">
        <f>H136+J136</f>
        <v>0</v>
      </c>
      <c r="G136" s="170">
        <f>ROUND(E136*F136,2)</f>
        <v>0</v>
      </c>
      <c r="H136" s="170"/>
      <c r="I136" s="170">
        <f>ROUND(E136*H136,2)</f>
        <v>0</v>
      </c>
      <c r="J136" s="170"/>
      <c r="K136" s="170">
        <f>ROUND(E136*J136,2)</f>
        <v>0</v>
      </c>
      <c r="L136" s="170">
        <v>21</v>
      </c>
      <c r="M136" s="170">
        <f>G136*(1+L136/100)</f>
        <v>0</v>
      </c>
      <c r="N136" s="161">
        <v>0</v>
      </c>
      <c r="O136" s="161">
        <f>ROUND(E136*N136,5)</f>
        <v>0</v>
      </c>
      <c r="P136" s="161">
        <v>0</v>
      </c>
      <c r="Q136" s="161">
        <f>ROUND(E136*P136,5)</f>
        <v>0</v>
      </c>
      <c r="R136" s="161"/>
      <c r="S136" s="161"/>
      <c r="T136" s="162">
        <v>0</v>
      </c>
      <c r="U136" s="161">
        <f>ROUND(E136*T136,2)</f>
        <v>0</v>
      </c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 t="s">
        <v>131</v>
      </c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1" x14ac:dyDescent="0.2">
      <c r="A137" s="180">
        <v>53</v>
      </c>
      <c r="B137" s="181" t="s">
        <v>193</v>
      </c>
      <c r="C137" s="194" t="s">
        <v>268</v>
      </c>
      <c r="D137" s="182" t="s">
        <v>264</v>
      </c>
      <c r="E137" s="183">
        <v>1</v>
      </c>
      <c r="F137" s="184">
        <f>H137+J137</f>
        <v>0</v>
      </c>
      <c r="G137" s="185">
        <f>ROUND(E137*F137,2)</f>
        <v>0</v>
      </c>
      <c r="H137" s="185"/>
      <c r="I137" s="185">
        <f>ROUND(E137*H137,2)</f>
        <v>0</v>
      </c>
      <c r="J137" s="185"/>
      <c r="K137" s="185">
        <f>ROUND(E137*J137,2)</f>
        <v>0</v>
      </c>
      <c r="L137" s="185">
        <v>21</v>
      </c>
      <c r="M137" s="185">
        <f>G137*(1+L137/100)</f>
        <v>0</v>
      </c>
      <c r="N137" s="182">
        <v>0</v>
      </c>
      <c r="O137" s="182">
        <f>ROUND(E137*N137,5)</f>
        <v>0</v>
      </c>
      <c r="P137" s="182">
        <v>0</v>
      </c>
      <c r="Q137" s="182">
        <f>ROUND(E137*P137,5)</f>
        <v>0</v>
      </c>
      <c r="R137" s="182"/>
      <c r="S137" s="182"/>
      <c r="T137" s="186">
        <v>0</v>
      </c>
      <c r="U137" s="182">
        <f>ROUND(E137*T137,2)</f>
        <v>0</v>
      </c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 t="s">
        <v>131</v>
      </c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x14ac:dyDescent="0.2">
      <c r="A138" s="6"/>
      <c r="B138" s="7" t="s">
        <v>218</v>
      </c>
      <c r="C138" s="195" t="s">
        <v>218</v>
      </c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AC138">
        <v>12</v>
      </c>
      <c r="AD138">
        <v>21</v>
      </c>
    </row>
    <row r="139" spans="1:60" x14ac:dyDescent="0.2">
      <c r="A139" s="187"/>
      <c r="B139" s="188" t="s">
        <v>28</v>
      </c>
      <c r="C139" s="196" t="s">
        <v>218</v>
      </c>
      <c r="D139" s="189"/>
      <c r="E139" s="189"/>
      <c r="F139" s="189"/>
      <c r="G139" s="190">
        <f>G8+G13+G17+G24+G26+G30+G33+G35+G37+G39+G41+G47+G49+G56+G58+G61+G63+G67+G75+G78+G81+G133</f>
        <v>0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AC139">
        <f>SUMIF(L7:L137,AC138,G7:G137)</f>
        <v>0</v>
      </c>
      <c r="AD139">
        <f>SUMIF(L7:L137,AD138,G7:G137)</f>
        <v>0</v>
      </c>
      <c r="AE139" t="s">
        <v>269</v>
      </c>
    </row>
    <row r="140" spans="1:60" x14ac:dyDescent="0.2">
      <c r="A140" s="6"/>
      <c r="B140" s="7" t="s">
        <v>218</v>
      </c>
      <c r="C140" s="195" t="s">
        <v>218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60" x14ac:dyDescent="0.2">
      <c r="A141" s="6"/>
      <c r="B141" s="7" t="s">
        <v>218</v>
      </c>
      <c r="C141" s="195" t="s">
        <v>218</v>
      </c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60" x14ac:dyDescent="0.2">
      <c r="A142" s="268" t="s">
        <v>270</v>
      </c>
      <c r="B142" s="268"/>
      <c r="C142" s="269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60" x14ac:dyDescent="0.2">
      <c r="A143" s="251"/>
      <c r="B143" s="252"/>
      <c r="C143" s="253"/>
      <c r="D143" s="252"/>
      <c r="E143" s="252"/>
      <c r="F143" s="252"/>
      <c r="G143" s="254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AE143" t="s">
        <v>271</v>
      </c>
    </row>
    <row r="144" spans="1:60" x14ac:dyDescent="0.2">
      <c r="A144" s="255"/>
      <c r="B144" s="256"/>
      <c r="C144" s="257"/>
      <c r="D144" s="256"/>
      <c r="E144" s="256"/>
      <c r="F144" s="256"/>
      <c r="G144" s="25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31" x14ac:dyDescent="0.2">
      <c r="A145" s="255"/>
      <c r="B145" s="256"/>
      <c r="C145" s="257"/>
      <c r="D145" s="256"/>
      <c r="E145" s="256"/>
      <c r="F145" s="256"/>
      <c r="G145" s="25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31" x14ac:dyDescent="0.2">
      <c r="A146" s="255"/>
      <c r="B146" s="256"/>
      <c r="C146" s="257"/>
      <c r="D146" s="256"/>
      <c r="E146" s="256"/>
      <c r="F146" s="256"/>
      <c r="G146" s="25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31" x14ac:dyDescent="0.2">
      <c r="A147" s="259"/>
      <c r="B147" s="260"/>
      <c r="C147" s="261"/>
      <c r="D147" s="260"/>
      <c r="E147" s="260"/>
      <c r="F147" s="260"/>
      <c r="G147" s="262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31" x14ac:dyDescent="0.2">
      <c r="A148" s="6"/>
      <c r="B148" s="7" t="s">
        <v>218</v>
      </c>
      <c r="C148" s="195" t="s">
        <v>218</v>
      </c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31" x14ac:dyDescent="0.2">
      <c r="C149" s="197"/>
      <c r="AE149" t="s">
        <v>272</v>
      </c>
    </row>
  </sheetData>
  <mergeCells count="37">
    <mergeCell ref="C20:G20"/>
    <mergeCell ref="A1:G1"/>
    <mergeCell ref="C2:G2"/>
    <mergeCell ref="C3:G3"/>
    <mergeCell ref="C4:G4"/>
    <mergeCell ref="C19:G19"/>
    <mergeCell ref="C95:G95"/>
    <mergeCell ref="C21:G21"/>
    <mergeCell ref="C69:G69"/>
    <mergeCell ref="C70:G70"/>
    <mergeCell ref="C71:G71"/>
    <mergeCell ref="C73:G73"/>
    <mergeCell ref="C83:G83"/>
    <mergeCell ref="C84:G84"/>
    <mergeCell ref="C87:G87"/>
    <mergeCell ref="C89:G89"/>
    <mergeCell ref="C91:G91"/>
    <mergeCell ref="C93:G93"/>
    <mergeCell ref="C119:G119"/>
    <mergeCell ref="C97:G97"/>
    <mergeCell ref="C99:G99"/>
    <mergeCell ref="C101:G101"/>
    <mergeCell ref="C103:G103"/>
    <mergeCell ref="C105:G105"/>
    <mergeCell ref="C107:G107"/>
    <mergeCell ref="C109:G109"/>
    <mergeCell ref="C111:G111"/>
    <mergeCell ref="C113:G113"/>
    <mergeCell ref="C115:G115"/>
    <mergeCell ref="C117:G117"/>
    <mergeCell ref="A143:G147"/>
    <mergeCell ref="C121:G121"/>
    <mergeCell ref="C123:G123"/>
    <mergeCell ref="C125:G125"/>
    <mergeCell ref="C127:G127"/>
    <mergeCell ref="C129:G129"/>
    <mergeCell ref="A142:C142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Steinbach</dc:creator>
  <cp:lastModifiedBy>Ivana_Struncova</cp:lastModifiedBy>
  <cp:lastPrinted>2026-03-09T07:51:18Z</cp:lastPrinted>
  <dcterms:created xsi:type="dcterms:W3CDTF">2009-04-08T07:15:50Z</dcterms:created>
  <dcterms:modified xsi:type="dcterms:W3CDTF">2026-03-09T07:51:20Z</dcterms:modified>
</cp:coreProperties>
</file>