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ilan_jonszta_ksus_cz/Documents/Plocha/Stavby a projekty/III-10222 ul. Kozohorská, Nový Knín/Smlouva s městem - rozdělení SO/Smlouva o spolupráci_revize/Čistopis pro město/"/>
    </mc:Choice>
  </mc:AlternateContent>
  <xr:revisionPtr revIDLastSave="21" documentId="11_FD6964BCD7161DDB1FC2252CCF5213E604AAB333" xr6:coauthVersionLast="47" xr6:coauthVersionMax="47" xr10:uidLastSave="{7DFAF8C8-9199-44F4-AFA4-4592D0EE7373}"/>
  <bookViews>
    <workbookView xWindow="-28920" yWindow="-120" windowWidth="29040" windowHeight="15840" xr2:uid="{00000000-000D-0000-FFFF-FFFF00000000}"/>
  </bookViews>
  <sheets>
    <sheet name="Rekapitulace stavby" sheetId="1" r:id="rId1"/>
    <sheet name="SO 102 - Chodník - Nový Knín" sheetId="2" r:id="rId2"/>
    <sheet name="SO 302 - Přeložka hydrantu" sheetId="3" r:id="rId3"/>
    <sheet name="SO 401 - Úpravy veřejného..." sheetId="4" r:id="rId4"/>
    <sheet name="SO 802 - Vegetační úpravy..." sheetId="5" r:id="rId5"/>
    <sheet name="VRN.2 - Vedlejší a ostatn..." sheetId="6" r:id="rId6"/>
    <sheet name="Pokyny pro vyplnění" sheetId="7" r:id="rId7"/>
  </sheets>
  <definedNames>
    <definedName name="_xlnm._FilterDatabase" localSheetId="1" hidden="1">'SO 102 - Chodník - Nový Knín'!$C$88:$K$386</definedName>
    <definedName name="_xlnm._FilterDatabase" localSheetId="2" hidden="1">'SO 302 - Přeložka hydrantu'!$C$84:$K$157</definedName>
    <definedName name="_xlnm._FilterDatabase" localSheetId="3" hidden="1">'SO 401 - Úpravy veřejného...'!$C$86:$K$210</definedName>
    <definedName name="_xlnm._FilterDatabase" localSheetId="4" hidden="1">'SO 802 - Vegetační úpravy...'!$C$81:$K$96</definedName>
    <definedName name="_xlnm._FilterDatabase" localSheetId="5" hidden="1">'VRN.2 - Vedlejší a ostatn...'!$C$79:$K$105</definedName>
    <definedName name="_xlnm.Print_Titles" localSheetId="0">'Rekapitulace stavby'!$52:$52</definedName>
    <definedName name="_xlnm.Print_Titles" localSheetId="1">'SO 102 - Chodník - Nový Knín'!$88:$88</definedName>
    <definedName name="_xlnm.Print_Titles" localSheetId="2">'SO 302 - Přeložka hydrantu'!$84:$84</definedName>
    <definedName name="_xlnm.Print_Titles" localSheetId="3">'SO 401 - Úpravy veřejného...'!$86:$86</definedName>
    <definedName name="_xlnm.Print_Titles" localSheetId="4">'SO 802 - Vegetační úpravy...'!$81:$81</definedName>
    <definedName name="_xlnm.Print_Titles" localSheetId="5">'VRN.2 - Vedlejší a ostatn...'!$79:$79</definedName>
    <definedName name="_xlnm.Print_Area" localSheetId="6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stavby'!$C$42:$AQ$60</definedName>
    <definedName name="_xlnm.Print_Area" localSheetId="1">'SO 102 - Chodník - Nový Knín'!$C$4:$J$39,'SO 102 - Chodník - Nový Knín'!$C$45:$J$70,'SO 102 - Chodník - Nový Knín'!$C$76:$K$386</definedName>
    <definedName name="_xlnm.Print_Area" localSheetId="2">'SO 302 - Přeložka hydrantu'!$C$4:$J$39,'SO 302 - Přeložka hydrantu'!$C$45:$J$66,'SO 302 - Přeložka hydrantu'!$C$72:$K$157</definedName>
    <definedName name="_xlnm.Print_Area" localSheetId="3">'SO 401 - Úpravy veřejného...'!$C$4:$J$39,'SO 401 - Úpravy veřejného...'!$C$45:$J$68,'SO 401 - Úpravy veřejného...'!$C$74:$K$210</definedName>
    <definedName name="_xlnm.Print_Area" localSheetId="4">'SO 802 - Vegetační úpravy...'!$C$4:$J$39,'SO 802 - Vegetační úpravy...'!$C$45:$J$63,'SO 802 - Vegetační úpravy...'!$C$69:$K$96</definedName>
    <definedName name="_xlnm.Print_Area" localSheetId="5">'VRN.2 - Vedlejší a ostatn...'!$C$4:$J$39,'VRN.2 - Vedlejší a ostatn...'!$C$45:$J$61,'VRN.2 - Vedlejší a ostatn...'!$C$67:$K$105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59" i="1" s="1"/>
  <c r="J35" i="6"/>
  <c r="AX59" i="1"/>
  <c r="BI103" i="6"/>
  <c r="BH103" i="6"/>
  <c r="BG103" i="6"/>
  <c r="BF103" i="6"/>
  <c r="T103" i="6"/>
  <c r="R103" i="6"/>
  <c r="P103" i="6"/>
  <c r="BI100" i="6"/>
  <c r="BH100" i="6"/>
  <c r="BG100" i="6"/>
  <c r="BF100" i="6"/>
  <c r="T100" i="6"/>
  <c r="R100" i="6"/>
  <c r="P100" i="6"/>
  <c r="BI97" i="6"/>
  <c r="BH97" i="6"/>
  <c r="BG97" i="6"/>
  <c r="BF97" i="6"/>
  <c r="T97" i="6"/>
  <c r="R97" i="6"/>
  <c r="P97" i="6"/>
  <c r="BI94" i="6"/>
  <c r="BH94" i="6"/>
  <c r="BG94" i="6"/>
  <c r="BF94" i="6"/>
  <c r="T94" i="6"/>
  <c r="R94" i="6"/>
  <c r="P94" i="6"/>
  <c r="BI91" i="6"/>
  <c r="BH91" i="6"/>
  <c r="BG91" i="6"/>
  <c r="BF91" i="6"/>
  <c r="T91" i="6"/>
  <c r="R91" i="6"/>
  <c r="P91" i="6"/>
  <c r="BI89" i="6"/>
  <c r="BH89" i="6"/>
  <c r="BG89" i="6"/>
  <c r="BF89" i="6"/>
  <c r="T89" i="6"/>
  <c r="R89" i="6"/>
  <c r="P89" i="6"/>
  <c r="BI86" i="6"/>
  <c r="BH86" i="6"/>
  <c r="BG86" i="6"/>
  <c r="BF86" i="6"/>
  <c r="T86" i="6"/>
  <c r="R86" i="6"/>
  <c r="P86" i="6"/>
  <c r="BI82" i="6"/>
  <c r="BH82" i="6"/>
  <c r="BG82" i="6"/>
  <c r="BF82" i="6"/>
  <c r="T82" i="6"/>
  <c r="R82" i="6"/>
  <c r="P82" i="6"/>
  <c r="J77" i="6"/>
  <c r="J76" i="6"/>
  <c r="F76" i="6"/>
  <c r="F74" i="6"/>
  <c r="E72" i="6"/>
  <c r="J55" i="6"/>
  <c r="J54" i="6"/>
  <c r="F54" i="6"/>
  <c r="F52" i="6"/>
  <c r="E50" i="6"/>
  <c r="J18" i="6"/>
  <c r="E18" i="6"/>
  <c r="F55" i="6"/>
  <c r="J17" i="6"/>
  <c r="J52" i="6"/>
  <c r="E7" i="6"/>
  <c r="E70" i="6" s="1"/>
  <c r="J37" i="5"/>
  <c r="J36" i="5"/>
  <c r="AY58" i="1"/>
  <c r="J35" i="5"/>
  <c r="AX58" i="1"/>
  <c r="BI94" i="5"/>
  <c r="BH94" i="5"/>
  <c r="BG94" i="5"/>
  <c r="BF94" i="5"/>
  <c r="T94" i="5"/>
  <c r="R94" i="5"/>
  <c r="P94" i="5"/>
  <c r="BI91" i="5"/>
  <c r="BH91" i="5"/>
  <c r="BG91" i="5"/>
  <c r="BF91" i="5"/>
  <c r="T91" i="5"/>
  <c r="R91" i="5"/>
  <c r="P91" i="5"/>
  <c r="BI87" i="5"/>
  <c r="BH87" i="5"/>
  <c r="BG87" i="5"/>
  <c r="BF87" i="5"/>
  <c r="T87" i="5"/>
  <c r="R87" i="5"/>
  <c r="P87" i="5"/>
  <c r="BI85" i="5"/>
  <c r="BH85" i="5"/>
  <c r="BG85" i="5"/>
  <c r="BF85" i="5"/>
  <c r="T85" i="5"/>
  <c r="R85" i="5"/>
  <c r="P85" i="5"/>
  <c r="J79" i="5"/>
  <c r="J78" i="5"/>
  <c r="F78" i="5"/>
  <c r="F76" i="5"/>
  <c r="E74" i="5"/>
  <c r="J55" i="5"/>
  <c r="J54" i="5"/>
  <c r="F54" i="5"/>
  <c r="F52" i="5"/>
  <c r="E50" i="5"/>
  <c r="J18" i="5"/>
  <c r="E18" i="5"/>
  <c r="F55" i="5" s="1"/>
  <c r="J17" i="5"/>
  <c r="J52" i="5"/>
  <c r="E7" i="5"/>
  <c r="E48" i="5" s="1"/>
  <c r="J37" i="4"/>
  <c r="J36" i="4"/>
  <c r="AY57" i="1"/>
  <c r="J35" i="4"/>
  <c r="AX57" i="1" s="1"/>
  <c r="BI203" i="4"/>
  <c r="BH203" i="4"/>
  <c r="BG203" i="4"/>
  <c r="BF203" i="4"/>
  <c r="T203" i="4"/>
  <c r="T202" i="4"/>
  <c r="R203" i="4"/>
  <c r="R202" i="4" s="1"/>
  <c r="P203" i="4"/>
  <c r="P202" i="4"/>
  <c r="BI199" i="4"/>
  <c r="BH199" i="4"/>
  <c r="BG199" i="4"/>
  <c r="BF199" i="4"/>
  <c r="T199" i="4"/>
  <c r="R199" i="4"/>
  <c r="P199" i="4"/>
  <c r="BI196" i="4"/>
  <c r="BH196" i="4"/>
  <c r="BG196" i="4"/>
  <c r="BF196" i="4"/>
  <c r="T196" i="4"/>
  <c r="R196" i="4"/>
  <c r="P196" i="4"/>
  <c r="BI192" i="4"/>
  <c r="BH192" i="4"/>
  <c r="BG192" i="4"/>
  <c r="BF192" i="4"/>
  <c r="T192" i="4"/>
  <c r="R192" i="4"/>
  <c r="P192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82" i="4"/>
  <c r="BH182" i="4"/>
  <c r="BG182" i="4"/>
  <c r="BF182" i="4"/>
  <c r="T182" i="4"/>
  <c r="R182" i="4"/>
  <c r="P182" i="4"/>
  <c r="BI179" i="4"/>
  <c r="BH179" i="4"/>
  <c r="BG179" i="4"/>
  <c r="BF179" i="4"/>
  <c r="T179" i="4"/>
  <c r="R179" i="4"/>
  <c r="P179" i="4"/>
  <c r="BI176" i="4"/>
  <c r="BH176" i="4"/>
  <c r="BG176" i="4"/>
  <c r="BF176" i="4"/>
  <c r="T176" i="4"/>
  <c r="R176" i="4"/>
  <c r="P176" i="4"/>
  <c r="BI173" i="4"/>
  <c r="BH173" i="4"/>
  <c r="BG173" i="4"/>
  <c r="BF173" i="4"/>
  <c r="T173" i="4"/>
  <c r="R173" i="4"/>
  <c r="P173" i="4"/>
  <c r="BI169" i="4"/>
  <c r="BH169" i="4"/>
  <c r="BG169" i="4"/>
  <c r="BF169" i="4"/>
  <c r="T169" i="4"/>
  <c r="R169" i="4"/>
  <c r="P169" i="4"/>
  <c r="BI165" i="4"/>
  <c r="BH165" i="4"/>
  <c r="BG165" i="4"/>
  <c r="BF165" i="4"/>
  <c r="T165" i="4"/>
  <c r="R165" i="4"/>
  <c r="P165" i="4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39" i="4"/>
  <c r="BH139" i="4"/>
  <c r="BG139" i="4"/>
  <c r="BF139" i="4"/>
  <c r="T139" i="4"/>
  <c r="R139" i="4"/>
  <c r="P139" i="4"/>
  <c r="BI136" i="4"/>
  <c r="BH136" i="4"/>
  <c r="BG136" i="4"/>
  <c r="BF136" i="4"/>
  <c r="T136" i="4"/>
  <c r="R136" i="4"/>
  <c r="P136" i="4"/>
  <c r="BI133" i="4"/>
  <c r="BH133" i="4"/>
  <c r="BG133" i="4"/>
  <c r="BF133" i="4"/>
  <c r="T133" i="4"/>
  <c r="R133" i="4"/>
  <c r="P133" i="4"/>
  <c r="BI129" i="4"/>
  <c r="BH129" i="4"/>
  <c r="BG129" i="4"/>
  <c r="BF129" i="4"/>
  <c r="T129" i="4"/>
  <c r="T128" i="4" s="1"/>
  <c r="R129" i="4"/>
  <c r="R128" i="4" s="1"/>
  <c r="P129" i="4"/>
  <c r="P128" i="4" s="1"/>
  <c r="BI123" i="4"/>
  <c r="BH123" i="4"/>
  <c r="BG123" i="4"/>
  <c r="BF123" i="4"/>
  <c r="T123" i="4"/>
  <c r="T122" i="4" s="1"/>
  <c r="R123" i="4"/>
  <c r="R122" i="4" s="1"/>
  <c r="P123" i="4"/>
  <c r="P122" i="4" s="1"/>
  <c r="BI118" i="4"/>
  <c r="BH118" i="4"/>
  <c r="BG118" i="4"/>
  <c r="BF118" i="4"/>
  <c r="T118" i="4"/>
  <c r="R118" i="4"/>
  <c r="P118" i="4"/>
  <c r="BI107" i="4"/>
  <c r="BH107" i="4"/>
  <c r="BG107" i="4"/>
  <c r="BF107" i="4"/>
  <c r="T107" i="4"/>
  <c r="R107" i="4"/>
  <c r="P107" i="4"/>
  <c r="BI99" i="4"/>
  <c r="BH99" i="4"/>
  <c r="BG99" i="4"/>
  <c r="BF99" i="4"/>
  <c r="T99" i="4"/>
  <c r="R99" i="4"/>
  <c r="P99" i="4"/>
  <c r="BI93" i="4"/>
  <c r="BH93" i="4"/>
  <c r="BG93" i="4"/>
  <c r="BF93" i="4"/>
  <c r="T93" i="4"/>
  <c r="R93" i="4"/>
  <c r="P93" i="4"/>
  <c r="BI90" i="4"/>
  <c r="BH90" i="4"/>
  <c r="BG90" i="4"/>
  <c r="BF90" i="4"/>
  <c r="T90" i="4"/>
  <c r="R90" i="4"/>
  <c r="P90" i="4"/>
  <c r="J84" i="4"/>
  <c r="J83" i="4"/>
  <c r="F83" i="4"/>
  <c r="F81" i="4"/>
  <c r="E79" i="4"/>
  <c r="J55" i="4"/>
  <c r="J54" i="4"/>
  <c r="F54" i="4"/>
  <c r="F52" i="4"/>
  <c r="E50" i="4"/>
  <c r="J18" i="4"/>
  <c r="E18" i="4"/>
  <c r="F84" i="4"/>
  <c r="J17" i="4"/>
  <c r="J81" i="4"/>
  <c r="E7" i="4"/>
  <c r="E77" i="4" s="1"/>
  <c r="J37" i="3"/>
  <c r="J36" i="3"/>
  <c r="AY56" i="1"/>
  <c r="J35" i="3"/>
  <c r="AX56" i="1" s="1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5" i="3"/>
  <c r="BH145" i="3"/>
  <c r="BG145" i="3"/>
  <c r="BF145" i="3"/>
  <c r="T145" i="3"/>
  <c r="T144" i="3" s="1"/>
  <c r="R145" i="3"/>
  <c r="R144" i="3"/>
  <c r="P145" i="3"/>
  <c r="P144" i="3" s="1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5" i="3"/>
  <c r="BH125" i="3"/>
  <c r="BG125" i="3"/>
  <c r="BF125" i="3"/>
  <c r="T125" i="3"/>
  <c r="R125" i="3"/>
  <c r="P125" i="3"/>
  <c r="BI122" i="3"/>
  <c r="BH122" i="3"/>
  <c r="BG122" i="3"/>
  <c r="BF122" i="3"/>
  <c r="T122" i="3"/>
  <c r="R122" i="3"/>
  <c r="P122" i="3"/>
  <c r="BI119" i="3"/>
  <c r="BH119" i="3"/>
  <c r="BG119" i="3"/>
  <c r="BF119" i="3"/>
  <c r="T119" i="3"/>
  <c r="R119" i="3"/>
  <c r="P119" i="3"/>
  <c r="BI116" i="3"/>
  <c r="BH116" i="3"/>
  <c r="BG116" i="3"/>
  <c r="BF116" i="3"/>
  <c r="T116" i="3"/>
  <c r="R116" i="3"/>
  <c r="P116" i="3"/>
  <c r="BI111" i="3"/>
  <c r="BH111" i="3"/>
  <c r="BG111" i="3"/>
  <c r="BF111" i="3"/>
  <c r="T111" i="3"/>
  <c r="T110" i="3" s="1"/>
  <c r="R111" i="3"/>
  <c r="R110" i="3"/>
  <c r="P111" i="3"/>
  <c r="P110" i="3"/>
  <c r="BI106" i="3"/>
  <c r="BH106" i="3"/>
  <c r="BG106" i="3"/>
  <c r="BF106" i="3"/>
  <c r="T106" i="3"/>
  <c r="R106" i="3"/>
  <c r="P106" i="3"/>
  <c r="BI98" i="3"/>
  <c r="BH98" i="3"/>
  <c r="BG98" i="3"/>
  <c r="BF98" i="3"/>
  <c r="T98" i="3"/>
  <c r="R98" i="3"/>
  <c r="P98" i="3"/>
  <c r="BI92" i="3"/>
  <c r="BH92" i="3"/>
  <c r="BG92" i="3"/>
  <c r="BF92" i="3"/>
  <c r="T92" i="3"/>
  <c r="R92" i="3"/>
  <c r="P92" i="3"/>
  <c r="BI88" i="3"/>
  <c r="BH88" i="3"/>
  <c r="BG88" i="3"/>
  <c r="BF88" i="3"/>
  <c r="T88" i="3"/>
  <c r="R88" i="3"/>
  <c r="P88" i="3"/>
  <c r="J82" i="3"/>
  <c r="J81" i="3"/>
  <c r="F81" i="3"/>
  <c r="F79" i="3"/>
  <c r="E77" i="3"/>
  <c r="J55" i="3"/>
  <c r="J54" i="3"/>
  <c r="F54" i="3"/>
  <c r="F52" i="3"/>
  <c r="E50" i="3"/>
  <c r="J18" i="3"/>
  <c r="E18" i="3"/>
  <c r="F82" i="3" s="1"/>
  <c r="J17" i="3"/>
  <c r="J79" i="3"/>
  <c r="E7" i="3"/>
  <c r="E75" i="3" s="1"/>
  <c r="J37" i="2"/>
  <c r="J36" i="2"/>
  <c r="AY55" i="1"/>
  <c r="J35" i="2"/>
  <c r="AX55" i="1"/>
  <c r="BI375" i="2"/>
  <c r="BH375" i="2"/>
  <c r="BG375" i="2"/>
  <c r="BF375" i="2"/>
  <c r="T375" i="2"/>
  <c r="R375" i="2"/>
  <c r="P375" i="2"/>
  <c r="BI368" i="2"/>
  <c r="BH368" i="2"/>
  <c r="BG368" i="2"/>
  <c r="BF368" i="2"/>
  <c r="T368" i="2"/>
  <c r="R368" i="2"/>
  <c r="P368" i="2"/>
  <c r="BI360" i="2"/>
  <c r="BH360" i="2"/>
  <c r="BG360" i="2"/>
  <c r="BF360" i="2"/>
  <c r="T360" i="2"/>
  <c r="R360" i="2"/>
  <c r="P360" i="2"/>
  <c r="BI353" i="2"/>
  <c r="BH353" i="2"/>
  <c r="BG353" i="2"/>
  <c r="BF353" i="2"/>
  <c r="T353" i="2"/>
  <c r="R353" i="2"/>
  <c r="P353" i="2"/>
  <c r="BI346" i="2"/>
  <c r="BH346" i="2"/>
  <c r="BG346" i="2"/>
  <c r="BF346" i="2"/>
  <c r="T346" i="2"/>
  <c r="T345" i="2"/>
  <c r="T344" i="2"/>
  <c r="R346" i="2"/>
  <c r="R345" i="2" s="1"/>
  <c r="R344" i="2" s="1"/>
  <c r="P346" i="2"/>
  <c r="P345" i="2" s="1"/>
  <c r="P344" i="2" s="1"/>
  <c r="BI341" i="2"/>
  <c r="BH341" i="2"/>
  <c r="BG341" i="2"/>
  <c r="BF341" i="2"/>
  <c r="T341" i="2"/>
  <c r="R341" i="2"/>
  <c r="P341" i="2"/>
  <c r="BI338" i="2"/>
  <c r="BH338" i="2"/>
  <c r="BG338" i="2"/>
  <c r="BF338" i="2"/>
  <c r="T338" i="2"/>
  <c r="R338" i="2"/>
  <c r="P338" i="2"/>
  <c r="BI334" i="2"/>
  <c r="BH334" i="2"/>
  <c r="BG334" i="2"/>
  <c r="BF334" i="2"/>
  <c r="T334" i="2"/>
  <c r="R334" i="2"/>
  <c r="P334" i="2"/>
  <c r="BI330" i="2"/>
  <c r="BH330" i="2"/>
  <c r="BG330" i="2"/>
  <c r="BF330" i="2"/>
  <c r="T330" i="2"/>
  <c r="R330" i="2"/>
  <c r="P330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08" i="2"/>
  <c r="BH308" i="2"/>
  <c r="BG308" i="2"/>
  <c r="BF308" i="2"/>
  <c r="T308" i="2"/>
  <c r="R308" i="2"/>
  <c r="P308" i="2"/>
  <c r="BI305" i="2"/>
  <c r="BH305" i="2"/>
  <c r="BG305" i="2"/>
  <c r="BF305" i="2"/>
  <c r="T305" i="2"/>
  <c r="R305" i="2"/>
  <c r="P305" i="2"/>
  <c r="BI300" i="2"/>
  <c r="BH300" i="2"/>
  <c r="BG300" i="2"/>
  <c r="BF300" i="2"/>
  <c r="T300" i="2"/>
  <c r="R300" i="2"/>
  <c r="P300" i="2"/>
  <c r="BI296" i="2"/>
  <c r="BH296" i="2"/>
  <c r="BG296" i="2"/>
  <c r="BF296" i="2"/>
  <c r="T296" i="2"/>
  <c r="R296" i="2"/>
  <c r="P296" i="2"/>
  <c r="BI292" i="2"/>
  <c r="BH292" i="2"/>
  <c r="BG292" i="2"/>
  <c r="BF292" i="2"/>
  <c r="T292" i="2"/>
  <c r="R292" i="2"/>
  <c r="P292" i="2"/>
  <c r="BI286" i="2"/>
  <c r="BH286" i="2"/>
  <c r="BG286" i="2"/>
  <c r="BF286" i="2"/>
  <c r="T286" i="2"/>
  <c r="R286" i="2"/>
  <c r="P286" i="2"/>
  <c r="BI281" i="2"/>
  <c r="BH281" i="2"/>
  <c r="BG281" i="2"/>
  <c r="BF281" i="2"/>
  <c r="T281" i="2"/>
  <c r="R281" i="2"/>
  <c r="P281" i="2"/>
  <c r="BI275" i="2"/>
  <c r="BH275" i="2"/>
  <c r="BG275" i="2"/>
  <c r="BF275" i="2"/>
  <c r="T275" i="2"/>
  <c r="R275" i="2"/>
  <c r="P275" i="2"/>
  <c r="BI268" i="2"/>
  <c r="BH268" i="2"/>
  <c r="BG268" i="2"/>
  <c r="BF268" i="2"/>
  <c r="T268" i="2"/>
  <c r="R268" i="2"/>
  <c r="P268" i="2"/>
  <c r="BI263" i="2"/>
  <c r="BH263" i="2"/>
  <c r="BG263" i="2"/>
  <c r="BF263" i="2"/>
  <c r="T263" i="2"/>
  <c r="R263" i="2"/>
  <c r="P263" i="2"/>
  <c r="BI257" i="2"/>
  <c r="BH257" i="2"/>
  <c r="BG257" i="2"/>
  <c r="BF257" i="2"/>
  <c r="T257" i="2"/>
  <c r="R257" i="2"/>
  <c r="P257" i="2"/>
  <c r="BI248" i="2"/>
  <c r="BH248" i="2"/>
  <c r="BG248" i="2"/>
  <c r="BF248" i="2"/>
  <c r="T248" i="2"/>
  <c r="R248" i="2"/>
  <c r="P248" i="2"/>
  <c r="BI244" i="2"/>
  <c r="BH244" i="2"/>
  <c r="BG244" i="2"/>
  <c r="BF244" i="2"/>
  <c r="T244" i="2"/>
  <c r="R244" i="2"/>
  <c r="P244" i="2"/>
  <c r="BI240" i="2"/>
  <c r="BH240" i="2"/>
  <c r="BG240" i="2"/>
  <c r="BF240" i="2"/>
  <c r="T240" i="2"/>
  <c r="R240" i="2"/>
  <c r="P240" i="2"/>
  <c r="BI235" i="2"/>
  <c r="BH235" i="2"/>
  <c r="BG235" i="2"/>
  <c r="BF235" i="2"/>
  <c r="T235" i="2"/>
  <c r="R235" i="2"/>
  <c r="P235" i="2"/>
  <c r="BI227" i="2"/>
  <c r="BH227" i="2"/>
  <c r="BG227" i="2"/>
  <c r="BF227" i="2"/>
  <c r="T227" i="2"/>
  <c r="R227" i="2"/>
  <c r="P227" i="2"/>
  <c r="BI222" i="2"/>
  <c r="BH222" i="2"/>
  <c r="BG222" i="2"/>
  <c r="BF222" i="2"/>
  <c r="T222" i="2"/>
  <c r="R222" i="2"/>
  <c r="P222" i="2"/>
  <c r="BI218" i="2"/>
  <c r="BH218" i="2"/>
  <c r="BG218" i="2"/>
  <c r="BF218" i="2"/>
  <c r="T218" i="2"/>
  <c r="R218" i="2"/>
  <c r="P218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3" i="2"/>
  <c r="BH193" i="2"/>
  <c r="BG193" i="2"/>
  <c r="BF193" i="2"/>
  <c r="T193" i="2"/>
  <c r="R193" i="2"/>
  <c r="P193" i="2"/>
  <c r="BI187" i="2"/>
  <c r="BH187" i="2"/>
  <c r="BG187" i="2"/>
  <c r="BF187" i="2"/>
  <c r="T187" i="2"/>
  <c r="R187" i="2"/>
  <c r="P187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1" i="2"/>
  <c r="BH171" i="2"/>
  <c r="BG171" i="2"/>
  <c r="BF171" i="2"/>
  <c r="T171" i="2"/>
  <c r="R171" i="2"/>
  <c r="P171" i="2"/>
  <c r="BI165" i="2"/>
  <c r="BH165" i="2"/>
  <c r="BG165" i="2"/>
  <c r="BF165" i="2"/>
  <c r="T165" i="2"/>
  <c r="R165" i="2"/>
  <c r="P165" i="2"/>
  <c r="BI152" i="2"/>
  <c r="BH152" i="2"/>
  <c r="BG152" i="2"/>
  <c r="BF152" i="2"/>
  <c r="T152" i="2"/>
  <c r="R152" i="2"/>
  <c r="P152" i="2"/>
  <c r="BI140" i="2"/>
  <c r="BH140" i="2"/>
  <c r="BG140" i="2"/>
  <c r="BF140" i="2"/>
  <c r="T140" i="2"/>
  <c r="R140" i="2"/>
  <c r="P140" i="2"/>
  <c r="BI133" i="2"/>
  <c r="BH133" i="2"/>
  <c r="BG133" i="2"/>
  <c r="BF133" i="2"/>
  <c r="T133" i="2"/>
  <c r="R133" i="2"/>
  <c r="P133" i="2"/>
  <c r="BI127" i="2"/>
  <c r="BH127" i="2"/>
  <c r="BG127" i="2"/>
  <c r="BF127" i="2"/>
  <c r="T127" i="2"/>
  <c r="R127" i="2"/>
  <c r="P127" i="2"/>
  <c r="BI120" i="2"/>
  <c r="BH120" i="2"/>
  <c r="BG120" i="2"/>
  <c r="BF120" i="2"/>
  <c r="T120" i="2"/>
  <c r="R120" i="2"/>
  <c r="P120" i="2"/>
  <c r="BI114" i="2"/>
  <c r="BH114" i="2"/>
  <c r="BG114" i="2"/>
  <c r="BF114" i="2"/>
  <c r="T114" i="2"/>
  <c r="R114" i="2"/>
  <c r="P114" i="2"/>
  <c r="BI109" i="2"/>
  <c r="BH109" i="2"/>
  <c r="BG109" i="2"/>
  <c r="BF109" i="2"/>
  <c r="T109" i="2"/>
  <c r="R109" i="2"/>
  <c r="P109" i="2"/>
  <c r="BI105" i="2"/>
  <c r="BH105" i="2"/>
  <c r="BG105" i="2"/>
  <c r="BF105" i="2"/>
  <c r="T105" i="2"/>
  <c r="R105" i="2"/>
  <c r="P105" i="2"/>
  <c r="BI98" i="2"/>
  <c r="BH98" i="2"/>
  <c r="BG98" i="2"/>
  <c r="BF98" i="2"/>
  <c r="T98" i="2"/>
  <c r="R98" i="2"/>
  <c r="P98" i="2"/>
  <c r="BI92" i="2"/>
  <c r="BH92" i="2"/>
  <c r="BG92" i="2"/>
  <c r="BF92" i="2"/>
  <c r="T92" i="2"/>
  <c r="R92" i="2"/>
  <c r="P92" i="2"/>
  <c r="J86" i="2"/>
  <c r="J85" i="2"/>
  <c r="F85" i="2"/>
  <c r="F83" i="2"/>
  <c r="E81" i="2"/>
  <c r="J55" i="2"/>
  <c r="J54" i="2"/>
  <c r="F54" i="2"/>
  <c r="F52" i="2"/>
  <c r="E50" i="2"/>
  <c r="J18" i="2"/>
  <c r="E18" i="2"/>
  <c r="F86" i="2" s="1"/>
  <c r="J17" i="2"/>
  <c r="J83" i="2"/>
  <c r="E7" i="2"/>
  <c r="E48" i="2"/>
  <c r="L50" i="1"/>
  <c r="AM50" i="1"/>
  <c r="AM49" i="1"/>
  <c r="L49" i="1"/>
  <c r="AM47" i="1"/>
  <c r="L47" i="1"/>
  <c r="L45" i="1"/>
  <c r="L44" i="1"/>
  <c r="BK338" i="2"/>
  <c r="BK182" i="2"/>
  <c r="BK218" i="2"/>
  <c r="BK227" i="2"/>
  <c r="BK105" i="2"/>
  <c r="J214" i="2"/>
  <c r="BK129" i="3"/>
  <c r="J88" i="3"/>
  <c r="BK196" i="4"/>
  <c r="J118" i="4"/>
  <c r="J107" i="4"/>
  <c r="J151" i="4"/>
  <c r="BK82" i="6"/>
  <c r="J300" i="2"/>
  <c r="BK178" i="2"/>
  <c r="BK257" i="2"/>
  <c r="J105" i="2"/>
  <c r="BK210" i="2"/>
  <c r="BK292" i="2"/>
  <c r="J92" i="2"/>
  <c r="BK152" i="3"/>
  <c r="J122" i="3"/>
  <c r="J139" i="4"/>
  <c r="J133" i="4"/>
  <c r="J158" i="4"/>
  <c r="BK179" i="4"/>
  <c r="BK103" i="6"/>
  <c r="J100" i="6"/>
  <c r="BK244" i="2"/>
  <c r="J222" i="2"/>
  <c r="J296" i="2"/>
  <c r="BK204" i="2"/>
  <c r="J257" i="2"/>
  <c r="BK165" i="2"/>
  <c r="J138" i="3"/>
  <c r="J185" i="4"/>
  <c r="J161" i="4"/>
  <c r="J192" i="4"/>
  <c r="BK118" i="4"/>
  <c r="BK94" i="5"/>
  <c r="J97" i="6"/>
  <c r="J292" i="2"/>
  <c r="BK268" i="2"/>
  <c r="BK360" i="2"/>
  <c r="J281" i="2"/>
  <c r="BK127" i="2"/>
  <c r="BK98" i="2"/>
  <c r="J149" i="3"/>
  <c r="BK106" i="3"/>
  <c r="J129" i="4"/>
  <c r="BK129" i="4"/>
  <c r="BK188" i="4"/>
  <c r="BK107" i="4"/>
  <c r="J268" i="2"/>
  <c r="J140" i="2"/>
  <c r="BK275" i="2"/>
  <c r="J341" i="2"/>
  <c r="BK200" i="2"/>
  <c r="BK286" i="2"/>
  <c r="J109" i="2"/>
  <c r="BK145" i="3"/>
  <c r="J125" i="3"/>
  <c r="BK182" i="4"/>
  <c r="BK151" i="4"/>
  <c r="J169" i="4"/>
  <c r="BK123" i="4"/>
  <c r="BK97" i="6"/>
  <c r="BK330" i="2"/>
  <c r="J133" i="2"/>
  <c r="J210" i="2"/>
  <c r="BK334" i="2"/>
  <c r="J152" i="2"/>
  <c r="J244" i="2"/>
  <c r="BK135" i="3"/>
  <c r="BK125" i="3"/>
  <c r="J116" i="3"/>
  <c r="J203" i="4"/>
  <c r="J154" i="4"/>
  <c r="J179" i="4"/>
  <c r="J145" i="4"/>
  <c r="J85" i="5"/>
  <c r="J86" i="6"/>
  <c r="J315" i="2"/>
  <c r="BK187" i="2"/>
  <c r="J360" i="2"/>
  <c r="BK140" i="2"/>
  <c r="BK240" i="2"/>
  <c r="J308" i="2"/>
  <c r="BK116" i="3"/>
  <c r="BK111" i="3"/>
  <c r="BK92" i="3"/>
  <c r="J176" i="4"/>
  <c r="J90" i="4"/>
  <c r="J94" i="5"/>
  <c r="BK94" i="6"/>
  <c r="BK91" i="6"/>
  <c r="J319" i="2"/>
  <c r="J165" i="2"/>
  <c r="J338" i="2"/>
  <c r="BK109" i="2"/>
  <c r="J334" i="2"/>
  <c r="BK235" i="2"/>
  <c r="BK132" i="3"/>
  <c r="J119" i="3"/>
  <c r="J106" i="3"/>
  <c r="J199" i="4"/>
  <c r="BK99" i="4"/>
  <c r="BK91" i="5"/>
  <c r="J235" i="2"/>
  <c r="BK375" i="2"/>
  <c r="J200" i="2"/>
  <c r="J286" i="2"/>
  <c r="J171" i="2"/>
  <c r="J248" i="2"/>
  <c r="BK149" i="3"/>
  <c r="J129" i="3"/>
  <c r="J111" i="3"/>
  <c r="J196" i="4"/>
  <c r="BK136" i="4"/>
  <c r="BK185" i="4"/>
  <c r="J87" i="5"/>
  <c r="J103" i="6"/>
  <c r="J240" i="2"/>
  <c r="BK368" i="2"/>
  <c r="BK152" i="2"/>
  <c r="BK248" i="2"/>
  <c r="BK353" i="2"/>
  <c r="J204" i="2"/>
  <c r="BK141" i="3"/>
  <c r="J98" i="3"/>
  <c r="J188" i="4"/>
  <c r="BK142" i="4"/>
  <c r="BK154" i="4"/>
  <c r="J142" i="4"/>
  <c r="J89" i="6"/>
  <c r="BK341" i="2"/>
  <c r="J375" i="2"/>
  <c r="BK193" i="2"/>
  <c r="J178" i="2"/>
  <c r="J218" i="2"/>
  <c r="J114" i="2"/>
  <c r="J135" i="3"/>
  <c r="BK122" i="3"/>
  <c r="J136" i="4"/>
  <c r="BK139" i="4"/>
  <c r="BK165" i="4"/>
  <c r="BK86" i="6"/>
  <c r="BK89" i="6"/>
  <c r="J353" i="2"/>
  <c r="J227" i="2"/>
  <c r="J368" i="2"/>
  <c r="J182" i="2"/>
  <c r="J193" i="2"/>
  <c r="BK92" i="2"/>
  <c r="BK263" i="2"/>
  <c r="BK138" i="3"/>
  <c r="J132" i="3"/>
  <c r="BK192" i="4"/>
  <c r="BK173" i="4"/>
  <c r="BK145" i="4"/>
  <c r="J94" i="6"/>
  <c r="BK305" i="2"/>
  <c r="BK346" i="2"/>
  <c r="BK114" i="2"/>
  <c r="J305" i="2"/>
  <c r="J346" i="2"/>
  <c r="BK133" i="2"/>
  <c r="BK88" i="3"/>
  <c r="J152" i="3"/>
  <c r="BK133" i="4"/>
  <c r="BK169" i="4"/>
  <c r="J93" i="4"/>
  <c r="J99" i="4"/>
  <c r="J91" i="6"/>
  <c r="J275" i="2"/>
  <c r="BK319" i="2"/>
  <c r="BK300" i="2"/>
  <c r="J187" i="2"/>
  <c r="BK120" i="2"/>
  <c r="BK98" i="3"/>
  <c r="J141" i="3"/>
  <c r="BK199" i="4"/>
  <c r="J123" i="4"/>
  <c r="J173" i="4"/>
  <c r="BK161" i="4"/>
  <c r="BK90" i="4"/>
  <c r="BK85" i="5"/>
  <c r="J82" i="6"/>
  <c r="BK281" i="2"/>
  <c r="BK171" i="2"/>
  <c r="BK315" i="2"/>
  <c r="J330" i="2"/>
  <c r="J98" i="2"/>
  <c r="AS54" i="1"/>
  <c r="BK203" i="4"/>
  <c r="BK176" i="4"/>
  <c r="J165" i="4"/>
  <c r="BK87" i="5"/>
  <c r="BK100" i="6"/>
  <c r="J263" i="2"/>
  <c r="J120" i="2"/>
  <c r="BK214" i="2"/>
  <c r="BK308" i="2"/>
  <c r="BK222" i="2"/>
  <c r="BK296" i="2"/>
  <c r="J127" i="2"/>
  <c r="J92" i="3"/>
  <c r="J145" i="3"/>
  <c r="BK119" i="3"/>
  <c r="BK93" i="4"/>
  <c r="BK158" i="4"/>
  <c r="J182" i="4"/>
  <c r="J91" i="5"/>
  <c r="T91" i="2" l="1"/>
  <c r="R226" i="2"/>
  <c r="BK239" i="2"/>
  <c r="J239" i="2" s="1"/>
  <c r="J63" i="2" s="1"/>
  <c r="T256" i="2"/>
  <c r="T291" i="2"/>
  <c r="BK304" i="2"/>
  <c r="J304" i="2" s="1"/>
  <c r="J66" i="2" s="1"/>
  <c r="T352" i="2"/>
  <c r="P87" i="3"/>
  <c r="R115" i="3"/>
  <c r="R148" i="3"/>
  <c r="BK89" i="4"/>
  <c r="J89" i="4" s="1"/>
  <c r="J61" i="4" s="1"/>
  <c r="P132" i="4"/>
  <c r="R191" i="4"/>
  <c r="P84" i="5"/>
  <c r="P83" i="5" s="1"/>
  <c r="P90" i="5"/>
  <c r="BK81" i="6"/>
  <c r="BK80" i="6" s="1"/>
  <c r="J80" i="6" s="1"/>
  <c r="J30" i="6" s="1"/>
  <c r="R91" i="2"/>
  <c r="T226" i="2"/>
  <c r="P239" i="2"/>
  <c r="BK256" i="2"/>
  <c r="J256" i="2" s="1"/>
  <c r="J64" i="2" s="1"/>
  <c r="BK291" i="2"/>
  <c r="J291" i="2" s="1"/>
  <c r="J65" i="2" s="1"/>
  <c r="T304" i="2"/>
  <c r="R352" i="2"/>
  <c r="T87" i="3"/>
  <c r="BK115" i="3"/>
  <c r="J115" i="3" s="1"/>
  <c r="J63" i="3" s="1"/>
  <c r="P148" i="3"/>
  <c r="T89" i="4"/>
  <c r="T88" i="4" s="1"/>
  <c r="T132" i="4"/>
  <c r="P191" i="4"/>
  <c r="BK84" i="5"/>
  <c r="J84" i="5" s="1"/>
  <c r="J61" i="5" s="1"/>
  <c r="BK90" i="5"/>
  <c r="J90" i="5" s="1"/>
  <c r="J62" i="5" s="1"/>
  <c r="P81" i="6"/>
  <c r="P80" i="6"/>
  <c r="AU59" i="1" s="1"/>
  <c r="P91" i="2"/>
  <c r="P226" i="2"/>
  <c r="R239" i="2"/>
  <c r="R256" i="2"/>
  <c r="R291" i="2"/>
  <c r="R304" i="2"/>
  <c r="BK352" i="2"/>
  <c r="J352" i="2" s="1"/>
  <c r="J69" i="2" s="1"/>
  <c r="R87" i="3"/>
  <c r="R86" i="3"/>
  <c r="R85" i="3" s="1"/>
  <c r="P115" i="3"/>
  <c r="BK148" i="3"/>
  <c r="J148" i="3" s="1"/>
  <c r="J65" i="3" s="1"/>
  <c r="R89" i="4"/>
  <c r="R88" i="4" s="1"/>
  <c r="R132" i="4"/>
  <c r="T191" i="4"/>
  <c r="R84" i="5"/>
  <c r="R83" i="5"/>
  <c r="R90" i="5"/>
  <c r="R81" i="6"/>
  <c r="R80" i="6" s="1"/>
  <c r="BK91" i="2"/>
  <c r="J91" i="2" s="1"/>
  <c r="J61" i="2" s="1"/>
  <c r="BK226" i="2"/>
  <c r="J226" i="2"/>
  <c r="J62" i="2" s="1"/>
  <c r="T239" i="2"/>
  <c r="P256" i="2"/>
  <c r="P291" i="2"/>
  <c r="P304" i="2"/>
  <c r="P352" i="2"/>
  <c r="BK87" i="3"/>
  <c r="J87" i="3" s="1"/>
  <c r="J61" i="3" s="1"/>
  <c r="T115" i="3"/>
  <c r="T148" i="3"/>
  <c r="P89" i="4"/>
  <c r="P88" i="4" s="1"/>
  <c r="BK132" i="4"/>
  <c r="J132" i="4" s="1"/>
  <c r="J65" i="4" s="1"/>
  <c r="BK191" i="4"/>
  <c r="J191" i="4" s="1"/>
  <c r="J66" i="4" s="1"/>
  <c r="T84" i="5"/>
  <c r="T83" i="5" s="1"/>
  <c r="T90" i="5"/>
  <c r="T81" i="6"/>
  <c r="T80" i="6"/>
  <c r="BK345" i="2"/>
  <c r="J345" i="2" s="1"/>
  <c r="J68" i="2" s="1"/>
  <c r="BK110" i="3"/>
  <c r="J110" i="3" s="1"/>
  <c r="J62" i="3" s="1"/>
  <c r="BK144" i="3"/>
  <c r="J144" i="3" s="1"/>
  <c r="J64" i="3" s="1"/>
  <c r="BK128" i="4"/>
  <c r="J128" i="4" s="1"/>
  <c r="J64" i="4" s="1"/>
  <c r="BK122" i="4"/>
  <c r="J122" i="4" s="1"/>
  <c r="J62" i="4" s="1"/>
  <c r="BK202" i="4"/>
  <c r="J202" i="4" s="1"/>
  <c r="J67" i="4" s="1"/>
  <c r="BE82" i="6"/>
  <c r="BE89" i="6"/>
  <c r="BE91" i="6"/>
  <c r="BE100" i="6"/>
  <c r="E48" i="6"/>
  <c r="BE86" i="6"/>
  <c r="J74" i="6"/>
  <c r="F77" i="6"/>
  <c r="BE94" i="6"/>
  <c r="BE97" i="6"/>
  <c r="BE103" i="6"/>
  <c r="J76" i="5"/>
  <c r="BE85" i="5"/>
  <c r="BE94" i="5"/>
  <c r="E72" i="5"/>
  <c r="F79" i="5"/>
  <c r="BE87" i="5"/>
  <c r="BE91" i="5"/>
  <c r="J52" i="4"/>
  <c r="BE90" i="4"/>
  <c r="BE136" i="4"/>
  <c r="BE151" i="4"/>
  <c r="BE169" i="4"/>
  <c r="BE173" i="4"/>
  <c r="BE199" i="4"/>
  <c r="BE99" i="4"/>
  <c r="BE123" i="4"/>
  <c r="BE129" i="4"/>
  <c r="BE133" i="4"/>
  <c r="BE139" i="4"/>
  <c r="BE179" i="4"/>
  <c r="BE182" i="4"/>
  <c r="BE185" i="4"/>
  <c r="BE196" i="4"/>
  <c r="E48" i="4"/>
  <c r="BE93" i="4"/>
  <c r="BE107" i="4"/>
  <c r="BE118" i="4"/>
  <c r="BE161" i="4"/>
  <c r="BE188" i="4"/>
  <c r="BE192" i="4"/>
  <c r="BE203" i="4"/>
  <c r="F55" i="4"/>
  <c r="BE142" i="4"/>
  <c r="BE145" i="4"/>
  <c r="BE154" i="4"/>
  <c r="BE158" i="4"/>
  <c r="BE165" i="4"/>
  <c r="BE176" i="4"/>
  <c r="F55" i="3"/>
  <c r="BE125" i="3"/>
  <c r="BE129" i="3"/>
  <c r="BE135" i="3"/>
  <c r="BE138" i="3"/>
  <c r="BE141" i="3"/>
  <c r="BE149" i="3"/>
  <c r="BE116" i="3"/>
  <c r="E48" i="3"/>
  <c r="J52" i="3"/>
  <c r="BE88" i="3"/>
  <c r="BE92" i="3"/>
  <c r="BE111" i="3"/>
  <c r="BE119" i="3"/>
  <c r="BE132" i="3"/>
  <c r="BE98" i="3"/>
  <c r="BE106" i="3"/>
  <c r="BE122" i="3"/>
  <c r="BE145" i="3"/>
  <c r="BE152" i="3"/>
  <c r="J52" i="2"/>
  <c r="BE140" i="2"/>
  <c r="BE187" i="2"/>
  <c r="BE281" i="2"/>
  <c r="BE319" i="2"/>
  <c r="BE341" i="2"/>
  <c r="E79" i="2"/>
  <c r="BE98" i="2"/>
  <c r="BE109" i="2"/>
  <c r="BE114" i="2"/>
  <c r="BE120" i="2"/>
  <c r="BE133" i="2"/>
  <c r="BE152" i="2"/>
  <c r="BE182" i="2"/>
  <c r="BE214" i="2"/>
  <c r="BE240" i="2"/>
  <c r="BE257" i="2"/>
  <c r="BE268" i="2"/>
  <c r="BE315" i="2"/>
  <c r="BE353" i="2"/>
  <c r="F55" i="2"/>
  <c r="BE92" i="2"/>
  <c r="BE127" i="2"/>
  <c r="BE165" i="2"/>
  <c r="BE171" i="2"/>
  <c r="BE178" i="2"/>
  <c r="BE200" i="2"/>
  <c r="BE204" i="2"/>
  <c r="BE222" i="2"/>
  <c r="BE227" i="2"/>
  <c r="BE235" i="2"/>
  <c r="BE244" i="2"/>
  <c r="BE263" i="2"/>
  <c r="BE286" i="2"/>
  <c r="BE296" i="2"/>
  <c r="BE300" i="2"/>
  <c r="BE305" i="2"/>
  <c r="BE330" i="2"/>
  <c r="BE334" i="2"/>
  <c r="BE338" i="2"/>
  <c r="BE346" i="2"/>
  <c r="BE368" i="2"/>
  <c r="BE375" i="2"/>
  <c r="BE105" i="2"/>
  <c r="BE193" i="2"/>
  <c r="BE210" i="2"/>
  <c r="BE218" i="2"/>
  <c r="BE248" i="2"/>
  <c r="BE275" i="2"/>
  <c r="BE292" i="2"/>
  <c r="BE308" i="2"/>
  <c r="BE360" i="2"/>
  <c r="F37" i="4"/>
  <c r="BD57" i="1" s="1"/>
  <c r="F34" i="5"/>
  <c r="BA58" i="1" s="1"/>
  <c r="F35" i="6"/>
  <c r="BB59" i="1" s="1"/>
  <c r="F35" i="2"/>
  <c r="BB55" i="1" s="1"/>
  <c r="F35" i="4"/>
  <c r="BB57" i="1" s="1"/>
  <c r="F35" i="5"/>
  <c r="BB58" i="1" s="1"/>
  <c r="F36" i="2"/>
  <c r="BC55" i="1" s="1"/>
  <c r="F36" i="3"/>
  <c r="BC56" i="1" s="1"/>
  <c r="F35" i="3"/>
  <c r="BB56" i="1" s="1"/>
  <c r="F34" i="3"/>
  <c r="BA56" i="1" s="1"/>
  <c r="F34" i="4"/>
  <c r="BA57" i="1" s="1"/>
  <c r="J34" i="5"/>
  <c r="AW58" i="1" s="1"/>
  <c r="F36" i="6"/>
  <c r="BC59" i="1" s="1"/>
  <c r="J34" i="4"/>
  <c r="AW57" i="1" s="1"/>
  <c r="F37" i="5"/>
  <c r="BD58" i="1" s="1"/>
  <c r="F34" i="6"/>
  <c r="BA59" i="1" s="1"/>
  <c r="F37" i="2"/>
  <c r="BD55" i="1" s="1"/>
  <c r="J34" i="3"/>
  <c r="AW56" i="1" s="1"/>
  <c r="F36" i="5"/>
  <c r="BC58" i="1" s="1"/>
  <c r="F37" i="6"/>
  <c r="BD59" i="1" s="1"/>
  <c r="F34" i="2"/>
  <c r="BA55" i="1" s="1"/>
  <c r="J34" i="6"/>
  <c r="AW59" i="1" s="1"/>
  <c r="J34" i="2"/>
  <c r="AW55" i="1"/>
  <c r="F37" i="3"/>
  <c r="BD56" i="1"/>
  <c r="F36" i="4"/>
  <c r="BC57" i="1"/>
  <c r="R127" i="4" l="1"/>
  <c r="T127" i="4"/>
  <c r="T87" i="4" s="1"/>
  <c r="P127" i="4"/>
  <c r="P87" i="4" s="1"/>
  <c r="AU57" i="1" s="1"/>
  <c r="T82" i="5"/>
  <c r="R87" i="4"/>
  <c r="P90" i="2"/>
  <c r="P89" i="2" s="1"/>
  <c r="AU55" i="1" s="1"/>
  <c r="P82" i="5"/>
  <c r="AU58" i="1"/>
  <c r="T86" i="3"/>
  <c r="T85" i="3" s="1"/>
  <c r="R82" i="5"/>
  <c r="R90" i="2"/>
  <c r="R89" i="2"/>
  <c r="P86" i="3"/>
  <c r="P85" i="3" s="1"/>
  <c r="AU56" i="1" s="1"/>
  <c r="T90" i="2"/>
  <c r="T89" i="2" s="1"/>
  <c r="AG59" i="1"/>
  <c r="BK83" i="5"/>
  <c r="J83" i="5"/>
  <c r="J60" i="5" s="1"/>
  <c r="J81" i="6"/>
  <c r="J60" i="6" s="1"/>
  <c r="BK90" i="2"/>
  <c r="J90" i="2" s="1"/>
  <c r="J60" i="2" s="1"/>
  <c r="BK86" i="3"/>
  <c r="J86" i="3"/>
  <c r="J60" i="3" s="1"/>
  <c r="J59" i="6"/>
  <c r="BK88" i="4"/>
  <c r="J88" i="4" s="1"/>
  <c r="J60" i="4" s="1"/>
  <c r="BK344" i="2"/>
  <c r="J344" i="2" s="1"/>
  <c r="J67" i="2" s="1"/>
  <c r="BK127" i="4"/>
  <c r="J127" i="4" s="1"/>
  <c r="J63" i="4" s="1"/>
  <c r="J33" i="4"/>
  <c r="AV57" i="1" s="1"/>
  <c r="AT57" i="1" s="1"/>
  <c r="J33" i="5"/>
  <c r="AV58" i="1"/>
  <c r="AT58" i="1" s="1"/>
  <c r="BA54" i="1"/>
  <c r="W30" i="1" s="1"/>
  <c r="F33" i="6"/>
  <c r="AZ59" i="1" s="1"/>
  <c r="BC54" i="1"/>
  <c r="W32" i="1" s="1"/>
  <c r="F33" i="3"/>
  <c r="AZ56" i="1" s="1"/>
  <c r="F33" i="4"/>
  <c r="AZ57" i="1" s="1"/>
  <c r="F33" i="5"/>
  <c r="AZ58" i="1" s="1"/>
  <c r="J33" i="6"/>
  <c r="AV59" i="1" s="1"/>
  <c r="AT59" i="1" s="1"/>
  <c r="AN59" i="1" s="1"/>
  <c r="BD54" i="1"/>
  <c r="W33" i="1" s="1"/>
  <c r="J33" i="3"/>
  <c r="AV56" i="1" s="1"/>
  <c r="AT56" i="1" s="1"/>
  <c r="BB54" i="1"/>
  <c r="W31" i="1" s="1"/>
  <c r="J33" i="2"/>
  <c r="AV55" i="1" s="1"/>
  <c r="AT55" i="1" s="1"/>
  <c r="F33" i="2"/>
  <c r="AZ55" i="1" s="1"/>
  <c r="BK85" i="3" l="1"/>
  <c r="J85" i="3" s="1"/>
  <c r="J30" i="3" s="1"/>
  <c r="AG56" i="1" s="1"/>
  <c r="BK89" i="2"/>
  <c r="J89" i="2" s="1"/>
  <c r="J59" i="2" s="1"/>
  <c r="BK87" i="4"/>
  <c r="J87" i="4" s="1"/>
  <c r="J59" i="4" s="1"/>
  <c r="BK82" i="5"/>
  <c r="J82" i="5" s="1"/>
  <c r="J59" i="5" s="1"/>
  <c r="J39" i="6"/>
  <c r="AX54" i="1"/>
  <c r="AU54" i="1"/>
  <c r="AY54" i="1"/>
  <c r="AW54" i="1"/>
  <c r="AK30" i="1" s="1"/>
  <c r="AZ54" i="1"/>
  <c r="W29" i="1" s="1"/>
  <c r="J39" i="3" l="1"/>
  <c r="J59" i="3"/>
  <c r="AN56" i="1"/>
  <c r="AV54" i="1"/>
  <c r="AK29" i="1" s="1"/>
  <c r="J30" i="4"/>
  <c r="AG57" i="1" s="1"/>
  <c r="J30" i="2"/>
  <c r="AG55" i="1" s="1"/>
  <c r="J30" i="5"/>
  <c r="AG58" i="1" s="1"/>
  <c r="J39" i="5" l="1"/>
  <c r="J39" i="4"/>
  <c r="J39" i="2"/>
  <c r="AN57" i="1"/>
  <c r="AN55" i="1"/>
  <c r="AN58" i="1"/>
  <c r="AT54" i="1"/>
  <c r="AG54" i="1"/>
  <c r="AK26" i="1" s="1"/>
  <c r="AK35" i="1" l="1"/>
  <c r="AN54" i="1"/>
</calcChain>
</file>

<file path=xl/sharedStrings.xml><?xml version="1.0" encoding="utf-8"?>
<sst xmlns="http://schemas.openxmlformats.org/spreadsheetml/2006/main" count="5416" uniqueCount="893">
  <si>
    <t>Export Komplet</t>
  </si>
  <si>
    <t>VZ</t>
  </si>
  <si>
    <t>2.0</t>
  </si>
  <si>
    <t/>
  </si>
  <si>
    <t>False</t>
  </si>
  <si>
    <t>{55cfbbfd-fe47-41c4-8fe7-60d6b52967de}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</si>
  <si>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</si>
  <si>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</si>
  <si>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</si>
  <si>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</si>
  <si>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</si>
  <si>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</si>
  <si>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</si>
  <si>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</si>
  <si>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23-047-03</t>
  </si>
  <si>
    <t>Stavba:</t>
  </si>
  <si>
    <t>III/10222 ul. Kozohorská, Nový Knín - chodník</t>
  </si>
  <si>
    <t>KSO:</t>
  </si>
  <si>
    <t>CC-CZ:</t>
  </si>
  <si>
    <t>Místo:</t>
  </si>
  <si>
    <t>Nový Knín</t>
  </si>
  <si>
    <t>Datum:</t>
  </si>
  <si>
    <t>Zadavatel:</t>
  </si>
  <si>
    <t>IČ:</t>
  </si>
  <si>
    <t>Město Nový Knín</t>
  </si>
  <si>
    <t>DIČ:</t>
  </si>
  <si>
    <t>Zhotovitel:</t>
  </si>
  <si>
    <t xml:space="preserve"> </t>
  </si>
  <si>
    <t>Projektant:</t>
  </si>
  <si>
    <t>48592722</t>
  </si>
  <si>
    <t>DIPRO, spol. sr.o.</t>
  </si>
  <si>
    <t>True</t>
  </si>
  <si>
    <t>Zpracovatel:</t>
  </si>
  <si>
    <t>13891871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</si>
  <si>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</si>
  <si>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</si>
  <si>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</si>
  <si>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</si>
  <si>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</si>
  <si>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</si>
  <si>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</si>
  <si>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</si>
  <si>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</si>
  <si>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</si>
  <si>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</si>
  <si>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</si>
  <si>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</si>
  <si>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</si>
  <si>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</si>
  <si>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</si>
  <si>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</si>
  <si>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</si>
  <si>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</si>
  <si>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</si>
  <si>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</si>
  <si>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</si>
  <si>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</si>
  <si>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</si>
  <si>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</si>
  <si>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</si>
  <si>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</si>
  <si>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</si>
  <si>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</si>
  <si>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</si>
  <si>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</si>
  <si>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</si>
  <si>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</si>
  <si>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</si>
  <si>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</si>
  <si>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</si>
  <si>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</si>
  <si>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</si>
  <si>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</si>
  <si>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</si>
  <si>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</si>
  <si>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102</t>
  </si>
  <si>
    <t>Chodník - Nový Knín</t>
  </si>
  <si>
    <t>STA</t>
  </si>
  <si>
    <t>1</t>
  </si>
  <si>
    <t>{d60b1a75-8298-4dba-babe-980a41fee8a7}</t>
  </si>
  <si>
    <t>2</t>
  </si>
  <si>
    <t>SO 302</t>
  </si>
  <si>
    <t>Přeložka hydrantu</t>
  </si>
  <si>
    <t>{1c8affff-3b08-48e6-8bb3-e27f88d7b20a}</t>
  </si>
  <si>
    <t>SO 401</t>
  </si>
  <si>
    <t>Úpravy veřejného osvětlení</t>
  </si>
  <si>
    <t>{007610dd-507b-4699-800c-22c99040ced5}</t>
  </si>
  <si>
    <t>SO 802</t>
  </si>
  <si>
    <t>Vegetační úpravy - Nový Knín</t>
  </si>
  <si>
    <t>{a03d6c88-e932-4019-b5ed-8f55255cbd77}</t>
  </si>
  <si>
    <t>VRN.2</t>
  </si>
  <si>
    <t>Vedlejší a ostatní rozpočtové náklady</t>
  </si>
  <si>
    <t>{d8e92add-503c-4857-a651-ac3680a1f398}</t>
  </si>
  <si>
    <t>KRYCÍ LIST SOUPISU PRACÍ</t>
  </si>
  <si>
    <t>Objekt:</t>
  </si>
  <si>
    <t>SO 102 - Chodník - Nový Knín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</si>
  <si>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</si>
  <si>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</si>
  <si>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</si>
  <si>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</si>
  <si>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</si>
  <si>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</si>
  <si>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</si>
  <si>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</si>
  <si>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</si>
  <si>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</si>
  <si>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</si>
  <si>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>PSV - Práce a dodávky PSV</t>
  </si>
  <si>
    <t xml:space="preserve">    767 - Konstrukce zámečnické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</si>
  <si>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</si>
  <si>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</si>
  <si>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</si>
  <si>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</si>
  <si>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</si>
  <si>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</si>
  <si>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</si>
  <si>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</si>
  <si>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</si>
  <si>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</si>
  <si>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</si>
  <si>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</si>
  <si>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</si>
  <si>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</si>
  <si>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</si>
  <si>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</si>
  <si>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</si>
  <si>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</si>
  <si>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</si>
  <si>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11313A</t>
  </si>
  <si>
    <t>ODSTRANĚNÍ KRYTU ZPEVNĚNÝCH PLOCH S ASFALTOVÝM POJIVEM - BEZ DOPRAVY</t>
  </si>
  <si>
    <t>M3</t>
  </si>
  <si>
    <t>OTSKP 2025</t>
  </si>
  <si>
    <t>4</t>
  </si>
  <si>
    <t>-433461775</t>
  </si>
  <si>
    <t>PP</t>
  </si>
  <si>
    <t>PSC</t>
  </si>
  <si>
    <t>Poznámka k souboru cen:_x000D_
Položka zahrnuje:_x000D_
- veškerou manipulaci s vybouranou sutí a s vybouranými hmotami, kromě vodorovné dopravy, vč. uložení na skládku. _x000D_
Položka nezahrnuje:_x000D_
- vodorovnou dopravu_x000D_
- poplatek za skládku, který se vykazuje v položce 0141** (s výjimkou malého množství bouraného materiálu, kde je možné poplatek zahrnout do jednotkové ceny bourání – tento fakt musí být uveden v doplňujícím textu k položce).</t>
  </si>
  <si>
    <t>VV</t>
  </si>
  <si>
    <t>"Konstrukční souvrství nového chodníku_bourací práce asfalt"30*0,15</t>
  </si>
  <si>
    <t>"Konstrukční souvrství nového vjezdu_bourací práce asfalt"45*0,15</t>
  </si>
  <si>
    <t>Součet</t>
  </si>
  <si>
    <t>11313B</t>
  </si>
  <si>
    <t>ODSTRANĚNÍ KRYTU ZPEVNĚNÝCH PLOCH S ASFALTOVÝM POJIVEM - DOPRAVA</t>
  </si>
  <si>
    <t>tkm</t>
  </si>
  <si>
    <t>1562552139</t>
  </si>
  <si>
    <t>Poznámka k souboru cen:_x000D_
Položka zahrnuje:_x000D_
- samostatnou dopravu suti a vybouraných hmot._x000D_
Položka nezahrnuje:_x000D_
- x_x000D_
Způsob měření:_x000D_
- množství se určí jako součin hmotnosti a požadované vzdálenosti .</t>
  </si>
  <si>
    <t>11,25*30 'Přepočtené koeficientem množství</t>
  </si>
  <si>
    <t>3</t>
  </si>
  <si>
    <t>11315A</t>
  </si>
  <si>
    <t>ODSTRANĚNÍ KRYTU VOZOVEK A CHODNÍKŮ Z BETONU - BEZ DOPRAVY</t>
  </si>
  <si>
    <t>-195283198</t>
  </si>
  <si>
    <t>"Konstrukční souvrství nového vjezdu_bourací práce beton"35*0,2</t>
  </si>
  <si>
    <t>11315B</t>
  </si>
  <si>
    <t>ODSTRANĚNÍ KRYTU ZPEVNĚNÝCH PLOCH Z BETONU - DOPRAVA</t>
  </si>
  <si>
    <t>1613779383</t>
  </si>
  <si>
    <t>7*2,5 'Přepočtené koeficientem množství</t>
  </si>
  <si>
    <t>5</t>
  </si>
  <si>
    <t>11317A</t>
  </si>
  <si>
    <t>ODSTRAN KRYTU ZPEVNĚNÝCH PLOCH Z DLAŽEB KOSTEK - BEZ DOPRAVY</t>
  </si>
  <si>
    <t>-1389144946</t>
  </si>
  <si>
    <t>"Konstrukční souvrství nového chodníku_bourací práce kamenná kostka"70*0,12</t>
  </si>
  <si>
    <t>"Konstrukční souvrství nového vjezdu_bourací práce kamenná kostka"50*0,12</t>
  </si>
  <si>
    <t>6</t>
  </si>
  <si>
    <t>11317B</t>
  </si>
  <si>
    <t>ODSTRAN KRYTU ZPEVNĚNÝCH PLOCH Z DLAŽEB KOSTEK - DOPRAVA</t>
  </si>
  <si>
    <t>-1008308127</t>
  </si>
  <si>
    <t>Součet odvoz do skladu investora</t>
  </si>
  <si>
    <t>14,4*2,5 'Přepočtené koeficientem množství</t>
  </si>
  <si>
    <t>7</t>
  </si>
  <si>
    <t>11318A</t>
  </si>
  <si>
    <t>ODSTRANĚNÍ KRYTU ZPEVNĚNÝCH PLOCH Z DLAŽDIC - BEZ DOPRAVY</t>
  </si>
  <si>
    <t>-662833115</t>
  </si>
  <si>
    <t>"Konstrukční souvrství nového chodníku_bourací práce bet. dlažba"20*0,06</t>
  </si>
  <si>
    <t>"Konstrukční souvrství nového vjezdu_bourací práce bet. dlažba"5*0,08</t>
  </si>
  <si>
    <t>8</t>
  </si>
  <si>
    <t>11318B</t>
  </si>
  <si>
    <t>ODSTRANĚNÍ KRYTU ZPEVNĚNÝCH PLOCH Z DLAŽDIC - DOPRAVA</t>
  </si>
  <si>
    <t>-1677245170</t>
  </si>
  <si>
    <t>1,6*2,5 'Přepočtené koeficientem množství</t>
  </si>
  <si>
    <t>9</t>
  </si>
  <si>
    <t>11332A</t>
  </si>
  <si>
    <t>ODSTRANĚNÍ PODKLADŮ ZPEVNĚNÝCH PLOCH Z KAMENIVA NESTMELENÉHO - BEZ DOPRAVY</t>
  </si>
  <si>
    <t>-2056045162</t>
  </si>
  <si>
    <t>"Konstrukční souvrství nového chodníku_bourací práce asfalt"30*0,1</t>
  </si>
  <si>
    <t>"Konstrukční souvrství nového chodníku_bourací práce bet. dlažba"20*0,19</t>
  </si>
  <si>
    <t>"Konstrukční souvrství nového chodníku_bourací práce štěrk"30*0,25</t>
  </si>
  <si>
    <t>"Konstrukční souvrství nového vjezdu_bourací práce asfalt"45*0,27</t>
  </si>
  <si>
    <t>"Konstrukční souvrství nového vjezdu_bourací práce bet. dlažba"5*0,34</t>
  </si>
  <si>
    <t>"Konstrukční souvrství nového vjezdu_bourací práce beton"35*0,22</t>
  </si>
  <si>
    <t>"Konstrukční souvrství nového vjezdu_bourací práce kamenná kostka"50*0,15</t>
  </si>
  <si>
    <t>"Konstrukční souvrství nového vjezdu_bourací práce štěrk"70*0,42</t>
  </si>
  <si>
    <t>10</t>
  </si>
  <si>
    <t>11332B</t>
  </si>
  <si>
    <t>ODSTRANĚNÍ PODKLADŮ ZPEVNĚNÝCH PLOCH Z KAMENIVA NESTMELENÉHO - DOPRAVA</t>
  </si>
  <si>
    <t>1685984305</t>
  </si>
  <si>
    <t>72,75*3,5 'Přepočtené koeficientem množství</t>
  </si>
  <si>
    <t>11</t>
  </si>
  <si>
    <t>11335A</t>
  </si>
  <si>
    <t>ODSTRANĚNÍ PODKLADU ZPEVNĚNÝCH PLOCH Z BETONU - BEZ DOPRAVY</t>
  </si>
  <si>
    <t>420732584</t>
  </si>
  <si>
    <t>"Konstrukční souvrství nového chodníku_bourací práce kamenná kostka"70*0,13</t>
  </si>
  <si>
    <t>11335B</t>
  </si>
  <si>
    <t>ODSTRANĚNÍ PODKLADU ZPEVNĚNÝCH PLOCH Z BETONU - DOPRAVA</t>
  </si>
  <si>
    <t>-1115068506</t>
  </si>
  <si>
    <t>16,6*2,5 'Přepočtené koeficientem množství</t>
  </si>
  <si>
    <t>13</t>
  </si>
  <si>
    <t>12110A</t>
  </si>
  <si>
    <t>SEJMUTÍ ORNICE NEBO LESNÍ PŮDY - BEZ DOPRAVY</t>
  </si>
  <si>
    <t>-1721028617</t>
  </si>
  <si>
    <t>Poznámka k souboru cen:_x000D_
Položka zahrnuje:_x000D_
- sejmutí ornice bez ohledu na tloušťku vrstvy_x000D_
Položka nezahrnuje:_x000D_
- vodorovnou dopravu_x000D_
- uložení na trvalou skládku</t>
  </si>
  <si>
    <t>"bourací práce zeleň v místě nové zeleně"250*0,15</t>
  </si>
  <si>
    <t>14</t>
  </si>
  <si>
    <t>12110B</t>
  </si>
  <si>
    <t>SEJMUTÍ ORNICE NEBO LESNÍ PŮDY - DOPRAVA</t>
  </si>
  <si>
    <t>M3KM</t>
  </si>
  <si>
    <t>-1993327030</t>
  </si>
  <si>
    <t>Poznámka k souboru cen:_x000D_
Položka zahrnuje:_x000D_
- samostatnou dopravu zeminy_x000D_
Položka nezahrnuje:_x000D_
- x_x000D_
Způsob měření:_x000D_
- množství se určí jako součin kubatutry a požadované vzdálenosti .</t>
  </si>
  <si>
    <t>37,5*3,5 'Přepočtené koeficientem množství</t>
  </si>
  <si>
    <t>15</t>
  </si>
  <si>
    <t>12373A</t>
  </si>
  <si>
    <t>ODKOP PRO SPOD STAVBU SILNIC A ŽELEZNIC TŘ. I - BEZ DOPRAVY</t>
  </si>
  <si>
    <t>1074747539</t>
  </si>
  <si>
    <t>Poznámka k souboru cen:_x000D_
Položka zahrnuje:_x000D_
-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pažení záporového a štětových stěn)_x000D_
- úpravu, ochranu a očištění dna, základové spáry, stěn a svahů_x000D_
- zhutnění podloží, případně i svahů vč. svahování_x000D_
- zřízení stupňů v podloží a lavic na svazích, není-li pro tyto práce zřízena samostatná položka_x000D_
- udržování výkopiště a jeho ochrana proti vodě_x000D_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vodorovnou dopravu_x000D_
- nezahrnuje uložení zeminy (na skládku, do násypu) ani poplatky za skládku, vykazují se v položce č.0141**</t>
  </si>
  <si>
    <t>"Konstrukční souvrství nového chodníku_bourací práce zeleň"1000*0,25</t>
  </si>
  <si>
    <t>"Konstrukční souvrství nového vjezdu_bourací práce zeleň"95*0,42</t>
  </si>
  <si>
    <t>16</t>
  </si>
  <si>
    <t>12373B</t>
  </si>
  <si>
    <t>ODKOP PRO SPOD STAVBU SILNIC A ŽELEZNIC TŘ. I - DOPRAVA</t>
  </si>
  <si>
    <t>1206857806</t>
  </si>
  <si>
    <t>289,9*3,5 'Přepočtené koeficientem množství</t>
  </si>
  <si>
    <t>17</t>
  </si>
  <si>
    <t>17180</t>
  </si>
  <si>
    <t>ULOŽENÍ SYPANINY DO NÁSYPŮ Z NAKUPOVANÝCH MATERIÁLŮ</t>
  </si>
  <si>
    <t>-1228075533</t>
  </si>
  <si>
    <t>Poznámka k souboru cen:_x000D_
Položka zahrnuje:_x000D_
- kompletní provedení zemní konstrukce (násypového tělesa včetně aktivní zóny) včetně nákupu a dopravy materiálu dle zadávací dokumentace_x000D_
- úprava ukládaného materiálu vlhčením, tříděním, promícháním nebo vysoušením, příp. jiné úpravy za účelem zlepšení jeho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ruční hutnění a výplň jam a prohlubní v podloží_x000D_
- úprava, očištění, ochrana a zhutnění podloží_x000D_
- svahování, hutnění a uzavírání povrchů svahů_x000D_
- zřízení lavic na svazích_x000D_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</t>
  </si>
  <si>
    <t>"Dosypávka zeminy dle ČSN 73 6133 - staničení 160 - 190"30</t>
  </si>
  <si>
    <t>18</t>
  </si>
  <si>
    <t>18110</t>
  </si>
  <si>
    <t>ÚPRAVA PLÁNĚ SE ZHUTNĚNÍM V HORNINĚ TŘ. I</t>
  </si>
  <si>
    <t>M2</t>
  </si>
  <si>
    <t>1934967225</t>
  </si>
  <si>
    <t>Poznámka k souboru cen:_x000D_
Položka zahrnuje:_x000D_
- úpravu pláně včetně vyrovnání výškových rozdílů. Míru zhutnění určuje projekt._x000D_
Položka nezahrnuje:_x000D_
- x</t>
  </si>
  <si>
    <t>"Konstrukční souvrství nového chodníku"1150</t>
  </si>
  <si>
    <t>"Konstrukční souvrství nového vjezdu"300</t>
  </si>
  <si>
    <t>19</t>
  </si>
  <si>
    <t>18130</t>
  </si>
  <si>
    <t>ÚPRAVA PLÁNĚ BEZ ZHUTNĚNÍ</t>
  </si>
  <si>
    <t>-497899955</t>
  </si>
  <si>
    <t>Poznámka k souboru cen:_x000D_
Položka zahrnuje:_x000D_
- úpravu pláně včetně vyrovnání výškových rozdílů_x000D_
Položka nezahrnuje:_x000D_
- x</t>
  </si>
  <si>
    <t>"konstrukce nové zeleně"250</t>
  </si>
  <si>
    <t>20</t>
  </si>
  <si>
    <t>18230A</t>
  </si>
  <si>
    <t>ROZPROSTŘENÍ NAKUPOVANÉ ORNICE V ROVINĚ</t>
  </si>
  <si>
    <t>-1903993253</t>
  </si>
  <si>
    <t>Poznámka k souboru cen:_x000D_
Položka zahrnuje:_x000D_
- nákup a dopravu ornice_x000D_
- rozprostření ornice v předepsané tloušťce ve svahu přes 1:5_x000D_
Položka nezahrnuje:_x000D_
- x</t>
  </si>
  <si>
    <t>"konstrukce nové zeleně"250*0,15</t>
  </si>
  <si>
    <t>18241</t>
  </si>
  <si>
    <t>ZALOŽENÍ TRÁVNÍKU RUČNÍM VÝSEVEM</t>
  </si>
  <si>
    <t>-76533571</t>
  </si>
  <si>
    <t>Poznámka k souboru cen:_x000D_
Položka zahrnuje:_x000D_
- dodání předepsané travní směsi, její výsev na ornici, zalévání, první pokosení, to vše bez ohledu na sklon terénu_x000D_
Položka nezahrnuje:_x000D_
- x</t>
  </si>
  <si>
    <t>22</t>
  </si>
  <si>
    <t>18247</t>
  </si>
  <si>
    <t>OŠETŘOVÁNÍ TRÁVNÍKU</t>
  </si>
  <si>
    <t>114075968</t>
  </si>
  <si>
    <t>Poznámka k souboru cen:_x000D_
Položka zahrnuje:_x000D_
- pokosení se shrabáním, naložení shrabků na dopravní prostředek, s odvozem a se složením, to vše bez ohledu na sklon terénu_x000D_
- nutné zalití a hnojení_x000D_
Položka nezahrnuje:_x000D_
- x</t>
  </si>
  <si>
    <t>Zakládání</t>
  </si>
  <si>
    <t>23</t>
  </si>
  <si>
    <t>26A14</t>
  </si>
  <si>
    <t>VRTY PRO SLOUPKY OPLOCENÍ TŘ. TĚŽITELNOSTI I D DO 300MM</t>
  </si>
  <si>
    <t>M</t>
  </si>
  <si>
    <t>-2028679439</t>
  </si>
  <si>
    <t>Poznámka k souboru cen:_x000D_
Položka zahrnuje:_x000D_
- zřízení vrtu, svislou a vodorovnou dopravu zeminy_x000D_
- dopravu, nájem, provoz a přemístění, montáž a demontáž vrtacích zařízení a dalších mechanismů_x000D_
- lešení a podpěrné konstrukce pro práci a manipulaci s vrtacím zařízení a dalších mechanismů_x000D_
- vrtací plošiny vč. zemních prací, zpevnění, odvodnění a pod._x000D_
- uložení zeminy na skládku a poplatek za skládku_x000D_
Položka nezahrnuje:_x000D_
- x</t>
  </si>
  <si>
    <t>"Plotový sloupek zelený průměr 48 mm, výška 240 cm (rozpětí 2,5m) z galvanického zinkování a vypalované práškové barvy"8*0,6</t>
  </si>
  <si>
    <t>"Plotový sloupek zelený průměr 48 mm, výška 240 cm (rozpětí 2,5m) z galvanického zinkování a vypalované práškové barvy"20*0,6</t>
  </si>
  <si>
    <t>"Vzpěra poplastovaná - PVC, výška 230 cm, 38 mm průměr"4*0,6</t>
  </si>
  <si>
    <t>24</t>
  </si>
  <si>
    <t>27231</t>
  </si>
  <si>
    <t>ZÁKLADY Z PROSTÉHO BETONU</t>
  </si>
  <si>
    <t>564095517</t>
  </si>
  <si>
    <t>Poznámka k souboru cen:_x000D_
Položka zahrnuje:_x000D_
- dodání čerstvého betonu (betonové směsi) požadované kvality, jeho uložení do požadovaného tvaru při jakékoliv hustotě výztuže, konzistenci čerstvého betonu a způsobu hutnění, ošetření a ochranu betonu,_x000D_
- zhotovení nepropustného, mrazuvzdorného betonu a betonu požadované trvanlivosti a vlastností, užití potřebných přísad a technologií výroby betonu,_x000D_
- zřízení pracovních a dilatačních spar, včetně potřebných úprav, výplně, vložek, opracování, očištění a ošetření,_x000D_
- bednění požadovaných konstr. (i ztracené) s úpravou dle požadované kvality povrchu betonu, včetně odbedňovacích a odskružovacích prostředků, nátěrů zabraňujících soudržnosti betonu a bednění,_x000D_
- podpěrné konstr. (skruže) a lešení všech druhů pro bednění, vč. ochranných a bezpečnostních opatření a základů těchto konstrukcí a lešení,_x000D_
- vytvoření kotevních čel, kapes, nálitků a sedel, zřízení všech požadovaných otvorů, výklenků, prostupů, dutin, drážek a pod., vč. ztížení práce a úprav kolem nich,_x000D_
- úpravy pro osazení výztuže, doplňkových konstrukcí a vybavení,_x000D_
- úpravy povrchu pro položení požadované izolace, povlaků a nátěrů, případně vyspravení,_x000D_
- ztížení práce u kabelových a injektážních trubek a ostatních zařízení osazovaných do betonu,_x000D_
- konstrukce betonových kloubů, upevnění kotevních prvků a doplňkových konstrukcí,_x000D_
- nátěry zabraňující soudržnost betonu a bednění,_x000D_
- výplň, těsnění a tmelení spar a spojů,_x000D_
- opatření povrchů betonu izolací proti zemní vlhkosti v částech, kde přijdou do styku se zeminou nebo kamenivem,_x000D_
- případné zřízení spojovací vrstvy u základů,_x000D_
- úpravy pro osazení zařízení ochrany konstrukce proti vlivu bludných proudů,_x000D_
Položka nezahrnuje:_x000D_
- x</t>
  </si>
  <si>
    <t>"nové oplocení_základ"15</t>
  </si>
  <si>
    <t>Svislé a kompletní konstrukce</t>
  </si>
  <si>
    <t>25</t>
  </si>
  <si>
    <t>31811</t>
  </si>
  <si>
    <t>ZDI ODDĚLOVACÍ A OHRADNÍ Z DÍLCŮ BETON</t>
  </si>
  <si>
    <t>-1387903244</t>
  </si>
  <si>
    <t>Poznámka k souboru cen:_x000D_
Položka zahrnuje:_x000D_
- dodání dílce požadovaného tvaru a vlastností, jeho skladování, doprava a osazení do definitivní polohy, včetně komplexní technologie výroby a montáže dílců, ošetření a ochrana dílců,_x000D_
- u dílců betonových tuhé kovové prvky a závěsná oka,_x000D_
- úpravy a zařízení pro uložení a transport dílce,_x000D_
- veškeré požadované úpravy dílců, včetně doplňkových konstrukcí a vybavení,_x000D_
- sestavení dílce na stavbě včetně montážních zařízení, plošin a prahů a pod.,_x000D_
- výplň, těsnění a tmelení spár a spojů,_x000D_
- očištění a ošetření úložných ploch,_x000D_
- zednické výpomoce pro montáž dílců,_x000D_
- označení dílce výrobním štítkem nebo jiným způsobem,_x000D_
- úpravy dílce pro dodržení požadované přesnosti jeho osazení, včetně případných měření,_x000D_
- veškerá zařízení pro zajištění stability v každém okamžiku,_x000D_
- další práce dané případně specifikací k příslušnému prefabrik. dílci (úprava pohledových ploch, příp. rubových ploch, osazení měřících zařízení, zkoušení a měření dílců a pod.)._x000D_
Položka nezahrnuje:_x000D_
- x</t>
  </si>
  <si>
    <t>"nové oplocení_KB bloky_KB ZB 20 190x190x390 mm"783*0,19*0,19*0,39</t>
  </si>
  <si>
    <t>26</t>
  </si>
  <si>
    <t>31831</t>
  </si>
  <si>
    <t>ZDI ODDĚLOVACÍ A OHRADNÍ Z PROST BET</t>
  </si>
  <si>
    <t>1615746445</t>
  </si>
  <si>
    <t>"nové oplocení_KB bloky_betonová výplň"12,5</t>
  </si>
  <si>
    <t>27</t>
  </si>
  <si>
    <t>33817A</t>
  </si>
  <si>
    <t>SLOUPKY OHRADNÍ A PLOTOVÉ Z DÍLCŮ KOVOVÝCH  KOTVENÉ DO PATEK NEBO BERANĚNÉ</t>
  </si>
  <si>
    <t>T</t>
  </si>
  <si>
    <t>1716223697</t>
  </si>
  <si>
    <t>SLOUPKY OHRADNÍ A PLOTOVÉ Z DÍLCŮ KOVOVÝCH KOTVENÉ DO PATEK NEBO BERANĚNÉ</t>
  </si>
  <si>
    <t>Poznámka k souboru cen:_x000D_
Položka zahrnuje:_x000D_
- dodání a osazení předepsaného sloupku včetně PKO_x000D_
- případnou betonovou patku z předepsané třídy betonu_x000D_
- nutné zemní práce_x000D_
Položka nezahrnuje:_x000D_
-x</t>
  </si>
  <si>
    <t>"Plotový sloupek zelený průměr 48 mm, výška 240 cm (rozpětí 2,5m) z galvanického zinkování a vypalované práškové barvy"8*0,0062</t>
  </si>
  <si>
    <t>"Plotový sloupek zelený průměr 48 mm, výška 240 cm (rozpětí 2,5m) z galvanického zinkování a vypalované práškové barvy"20*0,0062</t>
  </si>
  <si>
    <t>"Vzpěra poplastovaná - PVC, výška 230 cm, 38 mm průměr"4*0,0034</t>
  </si>
  <si>
    <t>Komunikace pozemní</t>
  </si>
  <si>
    <t>28</t>
  </si>
  <si>
    <t>56333</t>
  </si>
  <si>
    <t>VOZOVKOVÉ VRSTVY ZE ŠTĚRKODRTI TL. DO 150MM</t>
  </si>
  <si>
    <t>417371905</t>
  </si>
  <si>
    <t>Poznámka k souboru cen:_x000D_
Položka zahrnuje:_x000D_
- dodání kameniva předepsané kvality a zrnitosti_x000D_
- rozprostření a zhutnění vrstvy v předepsané tloušťce_x000D_
- zřízení vrstvy bez rozlišení šířky, pokládání vrstvy po etapách_x000D_
Položka nezahrnuje:_x000D_
- postřiky, nátěry</t>
  </si>
  <si>
    <t>"Konstrukční souvrství nového vjezdu"300+300</t>
  </si>
  <si>
    <t>29</t>
  </si>
  <si>
    <t>58250</t>
  </si>
  <si>
    <t>DLÁŽDĚNÉ KRYTY Z BETONOVÝCH DLAŽDIC BEZ LOŽE</t>
  </si>
  <si>
    <t>2104657814</t>
  </si>
  <si>
    <t>Poznámka k souboru cen:_x000D_
Položka zahrnuje:_x000D_
- dodání dlažebního materiálu v požadované kvalitě, dodání materiálu pro předepsanou výplň spar_x000D_
- očištění podkladu_x000D_
- uložení dlažby dle předepsaného technologického předpisu včetně předepsané výplně spar_x000D_
- zřízení vrstvy bez rozlišení šířky, pokládání vrstvy po etapách _x000D_
- úpravu napojení, ukončení podél obrubníků, dilatačních zařízení, odvodňovacích proužků, odvodňovačů, vpustí, šachet a pod., nestanoví-li zadávací dokumentace jinak_x000D_
Položka nezahrnuje:_x000D_
- postřiky, nátěry_x000D_
- těsnění podél obrubníků, dilatačních zařízení, odvodňovacích proužků, odvodňovačů, vpustí, šachet a pod.</t>
  </si>
  <si>
    <t>P</t>
  </si>
  <si>
    <t>Poznámka k položce:_x000D_
barva: červená_x000D_
rozměr: 200x200x80mm</t>
  </si>
  <si>
    <t>"prvky pro nevidomé_betonová umělá vodící linie - pojížděná tl.80mm"8</t>
  </si>
  <si>
    <t>30</t>
  </si>
  <si>
    <t>582614</t>
  </si>
  <si>
    <t>KRYTY Z BETON DLAŽDIC SE ZÁMKEM BAREV TL 60MM DO LOŽE Z KAM</t>
  </si>
  <si>
    <t>1622372176</t>
  </si>
  <si>
    <t>Poznámka k souboru cen:_x000D_
Položka zahrnuje:_x000D_
- dodání dlažebního materiálu v požadované kvalitě, dodání materiálu pro předepsané lože v tloušťce předepsané dokumentací a pro předepsanou výplň spar_x000D_
- očištění podkladu_x000D_
- uložení dlažby dle předepsaného technologického předpisu včetně předepsané podkladní vrstvy a předepsané výplně spar_x000D_
- zřízení vrstvy bez rozlišení šířky, pokládání vrstvy po etapách _x000D_
- úpravu napojení, ukončení podél obrubníků, dilatačních zařízení, odvodňovacích proužků, odvodňovačů, vpustí, šachet a pod., nestanoví-li zadávací dokumentace jinak_x000D_
Položka nezahrnuje:_x000D_
- postřiky, nátěry_x000D_
- těsnění podél obrubníků, dilatačních zařízení, odvodňovacích proužků, odvodňovačů, vpustí, šachet a pod.</t>
  </si>
  <si>
    <t>"Konstrukční souvrství nového chodníku_200x100x60_barva žlutá"1054</t>
  </si>
  <si>
    <t>"Konstrukční souvrství nového chodníku_200x200x60_barva antracitová, hladká, rovné hrany"45</t>
  </si>
  <si>
    <t>"prvky pro nevidomé_vizuálně-kontrastní nehmatný pás_200x200x60_barva antracitová, hladká, rovné hrany"11</t>
  </si>
  <si>
    <t>31</t>
  </si>
  <si>
    <t>582615</t>
  </si>
  <si>
    <t>KRYTY Z BETON DLAŽDIC SE ZÁMKEM BAREV TL 80MM DO LOŽE Z KAM</t>
  </si>
  <si>
    <t>-1289151305</t>
  </si>
  <si>
    <t>"Konstrukční souvrství nového vjezdu_200x100x80_barva červená"152</t>
  </si>
  <si>
    <t>"Konstrukční souvrství nového vjezdu_200x200x80_barva antracitová, hladká, rovné hrany"70</t>
  </si>
  <si>
    <t>32</t>
  </si>
  <si>
    <t>58261A</t>
  </si>
  <si>
    <t>KRYTY Z BETON DLAŽDIC SE ZÁMKEM BAREV RELIÉF TL 60MM DO LOŽE Z KAM</t>
  </si>
  <si>
    <t>-1317786809</t>
  </si>
  <si>
    <t xml:space="preserve">Poznámka k položce:_x000D_
barva: antracitová_x000D_
rozměr: 200x100x60mm_x000D_
</t>
  </si>
  <si>
    <t>"prvky pro nevidomé_betonová reliéfní dlažba - pochozí"40</t>
  </si>
  <si>
    <t>33</t>
  </si>
  <si>
    <t>58261B</t>
  </si>
  <si>
    <t>KRYTY Z BETON DLAŽDIC SE ZÁMKEM BAREV RELIÉF TL 80MM DO LOŽE Z KAM</t>
  </si>
  <si>
    <t>-2071107541</t>
  </si>
  <si>
    <t xml:space="preserve">Poznámka k položce:_x000D_
barva: antracitová_x000D_
rozměr: 200x100x80mm_x000D_
</t>
  </si>
  <si>
    <t>"prvky pro nevidomé_betonová reliéfní dlažba - pojížděná"70</t>
  </si>
  <si>
    <t>Vedení trubní dálková a přípojná</t>
  </si>
  <si>
    <t>34</t>
  </si>
  <si>
    <t>89921</t>
  </si>
  <si>
    <t>VÝŠKOVÁ ÚPRAVA POKLOPŮ</t>
  </si>
  <si>
    <t>KUS</t>
  </si>
  <si>
    <t>-2053492446</t>
  </si>
  <si>
    <t>Poznámka k souboru cen:_x000D_
Položka zahrnuje:_x000D_
- všechny nutné práce a materiály pro zvýšení nebo snížení zařízení (včetně nutné úpravy stávajícího povrchu vozovky nebo chodníku)_x000D_
Položka nezahrnuje:_x000D_
- x</t>
  </si>
  <si>
    <t>"kanalizační"1</t>
  </si>
  <si>
    <t>35</t>
  </si>
  <si>
    <t>89922</t>
  </si>
  <si>
    <t>VÝŠKOVÁ ÚPRAVA MŘÍŽÍ</t>
  </si>
  <si>
    <t>-675223532</t>
  </si>
  <si>
    <t>"uliční vpusť"1</t>
  </si>
  <si>
    <t>36</t>
  </si>
  <si>
    <t>89923</t>
  </si>
  <si>
    <t>VÝŠKOVÁ ÚPRAVA KRYCÍCH HRNCŮ</t>
  </si>
  <si>
    <t>2047196216</t>
  </si>
  <si>
    <t>"vodovodní vč. armatury a nových poklopů"5</t>
  </si>
  <si>
    <t>Ostatní konstrukce a práce, bourání</t>
  </si>
  <si>
    <t>37</t>
  </si>
  <si>
    <t>9111A3</t>
  </si>
  <si>
    <t>ZÁBRADLÍ SILNIČNÍ S VODOR MADLY - DEMONTÁŽ S PŘESUNEM</t>
  </si>
  <si>
    <t>-1962881149</t>
  </si>
  <si>
    <t>Poznámka k souboru cen:_x000D_
Položka zahrnuje:_x000D_
- demontáž a odstranění zařízení_x000D_
- jeho odvoz na předepsané místo_x000D_
Položka nezahrnuje:_x000D_
- x</t>
  </si>
  <si>
    <t>38</t>
  </si>
  <si>
    <t>91710</t>
  </si>
  <si>
    <t>OBRUBY Z BETONOVÝCH PALISÁD</t>
  </si>
  <si>
    <t>2119484100</t>
  </si>
  <si>
    <t>Poznámka k souboru cen:_x000D_
Položka zahrnuje:_x000D_
- dodání a pokládku betonových palisád o rozměrech předepsaných zadávací dokumentací_x000D_
- betonové lože i boční betonovou opěrku_x000D_
Položka nezahrnuje:_x000D_
- x</t>
  </si>
  <si>
    <t>"Palisády výšky 0,60m"0,16*0,2*0,6*230</t>
  </si>
  <si>
    <t>"Palisády výšky 1,00m"0,16*0,2*1*22</t>
  </si>
  <si>
    <t>"Palisády výšky 1,60m"0,16*0,2*1,6*2,5</t>
  </si>
  <si>
    <t>39</t>
  </si>
  <si>
    <t>917223</t>
  </si>
  <si>
    <t>SILNIČNÍ A CHODNÍKOVÉ OBRUBY Z BETONOVÝCH OBRUBNÍKŮ ŠÍŘ 100MM</t>
  </si>
  <si>
    <t>212995523</t>
  </si>
  <si>
    <t>Poznámka k souboru cen:_x000D_
Položka zahrnuje:_x000D_
- dodání a pokládku betonových obrubníků o rozměrech předepsaných zadávací dokumentací_x000D_
- betonové lože i boční betonovou opěrku_x000D_
Položka nezahrnuje:_x000D_
- x</t>
  </si>
  <si>
    <t>"ABO 10-20 - přímá"230</t>
  </si>
  <si>
    <t>40</t>
  </si>
  <si>
    <t>917224</t>
  </si>
  <si>
    <t>SILNIČNÍ A CHODNÍKOVÉ OBRUBY Z BETONOVÝCH OBRUBNÍKŮ ŠÍŘ 150MM</t>
  </si>
  <si>
    <t>292898883</t>
  </si>
  <si>
    <t>"ABO 2-15 - přímá"810</t>
  </si>
  <si>
    <t>"ABO 2-15 - R1,00"2</t>
  </si>
  <si>
    <t>"ABO 2-15 - R1,50"4</t>
  </si>
  <si>
    <t>"ABO 2-15 - R2,00"3,5</t>
  </si>
  <si>
    <t>"ABO 2-15 - R3,00"15</t>
  </si>
  <si>
    <t>"ABO 2-15 - R6,00"37</t>
  </si>
  <si>
    <t>"ABO 2-15 - R9,00"11</t>
  </si>
  <si>
    <t>41</t>
  </si>
  <si>
    <t>93650</t>
  </si>
  <si>
    <t>DROBNÉ DOPLŇK KONSTR KOVOVÉ</t>
  </si>
  <si>
    <t>KG</t>
  </si>
  <si>
    <t>-526864750</t>
  </si>
  <si>
    <t>Poznámka k souboru cen:_x000D_
Položka zahrnuje:_x000D_
- dílenská dokumentace, včetně technologického předpisu spojování_x000D_
- dodání materiálu v požadované kvalitě a výroba konstrukce i dílenská (včetně pomůcek, přípravků a prostředků pro výrobu) bez ohledu na náročnost a její hmotnost, dílenská montáž_x000D_
- dodání spojovacího materiálu_x000D_
- zřízení montážních a dilatačních spojů, spar, včetně potřebných úprav, vložek, opracování, očištění a ošetření_x000D_
- podpěr. konstr. a lešení všech druhů pro montáž konstrukcí i doplňkových, včetně požadovaných otvorů, ochranných a bezpečnostních opatření a základů pro tyto konstrukce a lešení_x000D_
- jakákoliv doprava a manipulace dílců a montážních sestav, včetně dopravy konstrukce z výrobny na stavbu_x000D_
- montáž konstrukce na staveništi, včetně montážních prostředků a pomůcek a zednických výpomocí_x000D_
- montážní dokumentace včetně technologického předpisu montáže_x000D_
- výplň, těsnění a tmelení spar a spojů_x000D_
- čištění konstrukce a odstranění všech vrubů (vrypy, otlačeniny a pod.)_x000D_
- veškeré druhy opracování povrchů, včetně úprav pod nátěry a pod izolaci_x000D_
- veškeré druhy dílenských základů a základních nátěrů a povlaků_x000D_
- všechny druhy ocelového kotvení_x000D_
- dílenskou přejímku a montážní prohlídku, včetně požadovaných dokladů_x000D_
- zřízení kotevních otvorů nebo jam, nejsou-li částí jiné konstrukce, jejich úpravy, očištění a ošetření_x000D_
- osazení kotvení nebo přímo částí konstrukce do podpůrné konstrukce nebo do zeminy_x000D_
- výplň kotevních otvorů (příp. podlití patních desek) maltou, betonem nebo jinou speciální hmotou, vyplnění jam zeminou_x000D_
- ošetření kotevní oblasti proti vzniku trhlin, vlivu povětrnosti a pod._x000D_
- osazení nivelačních značek, včetně jejich zaměření, označení znakem výrobce a vyznačení letopočtu_x000D_
- veškeré druhy protikorozní ochrany a nátěry konstrukcí (pokud je předepsáno v dokumentaci pro zadání stavby)_x000D_
- žárové zinkování ponorem nebo žárové stříkání (metalizace) kovem (pokud je předepsáno v dokumentaci pro zadání stavby)_x000D_
- zvláštní spojovací prostředky, rozebíratelnost konstrukce (pokud je předepsáno v dokumentaci pro zadání stavby)_x000D_
- osazení měřících zařízení a úpravy pro ně (pokud je předepsáno v dokumentaci pro zadání stavby)_x000D_
- ochranná opatření před účinky bludných proudů (pokud je předepsáno v dokumentaci pro zadání stavby)_x000D_
- ochranu před přepětím (pokud je předepsáno v dokumentaci pro zadání stavby)_x000D_
Položka nezahrnuje:_x000D_
- x</t>
  </si>
  <si>
    <t>"výšková rektifikace vstupní branky"35</t>
  </si>
  <si>
    <t>42</t>
  </si>
  <si>
    <t>93753</t>
  </si>
  <si>
    <t>MOBILIÁŘ - KOVOVÉ KOŠE NA ODPADKY</t>
  </si>
  <si>
    <t>-754584012</t>
  </si>
  <si>
    <t>Poznámka k souboru cen:_x000D_
Položka zahrnuje:_x000D_
- montáž, osazení a dodávku kompletního zařízení, předepsaného zadávací dokumentací (materiál uvedený v textu představuje rozhodující podíl ve výrobku)_x000D_
- mimostavništní a vnitrostaveništní dopravu_x000D_
- nezbytné zemní práce a základové konstrukce_x000D_
- předepsanou povrchovou úpravu (nátěry a pod.)_x000D_
Položka nezahrnuje:_x000D_
- x</t>
  </si>
  <si>
    <t>"přesun kontejnerů do nové pozice"3</t>
  </si>
  <si>
    <t>43</t>
  </si>
  <si>
    <t>966842</t>
  </si>
  <si>
    <t>ODSTRANĚNÍ OPLOCENÍ Z DRÁT PLETIVA</t>
  </si>
  <si>
    <t>2129989746</t>
  </si>
  <si>
    <t>Poznámka k souboru cen:_x000D_
Položka zahrnuje:_x000D_
- kompletní bourací práce včetně odstranění základových konstrukcí a nezbytného rozsahu zemních prací,_x000D_
- veškerou manipulaci s vybouranou sutí a hmotami včetně uložení na skládku,_x000D_
- veškeré další práce plynoucí z technologického předpisu a z platných předpisů,_x000D_
- odstranění sloupků z jiného materiálu, odstranění vrat a vrátek_x000D_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</t>
  </si>
  <si>
    <t>44</t>
  </si>
  <si>
    <t>966844</t>
  </si>
  <si>
    <t>ODSTRANĚNÍ OPLOCENÍ PLECHOVÉHO</t>
  </si>
  <si>
    <t>-1402087438</t>
  </si>
  <si>
    <t>PSV</t>
  </si>
  <si>
    <t>Práce a dodávky PSV</t>
  </si>
  <si>
    <t>767</t>
  </si>
  <si>
    <t>Konstrukce zámečnické</t>
  </si>
  <si>
    <t>45</t>
  </si>
  <si>
    <t>76792</t>
  </si>
  <si>
    <t>OPLOCENÍ Z DRÁTĚNÉHO PLETIVA POTAŽENÉHO PLASTEM</t>
  </si>
  <si>
    <t>171518717</t>
  </si>
  <si>
    <t>Poznámka k souboru cen:_x000D_
Položka zahrnuje:_x000D_
- vlastní pletivo_x000D_
- rámy, rošty, lišty, kování, podpěrné, závěsné, upevňovací prvky, spojovací a těsnící materiál, pomocný materiál_x000D_
- kompletní povrchovou úpravu_x000D_
- ostnatý drát_x000D_
Položka nezahrnuje:_x000D_
- sloupky, které se vykazují v samostatných položkách 338**_x000D_
- podezdívka (272**)_x000D_
Způsob měření:_x000D_
- uvažovaná plocha se pak vypočítává po horní hranu drátu</t>
  </si>
  <si>
    <t>20*1,8</t>
  </si>
  <si>
    <t>49*1,8</t>
  </si>
  <si>
    <t>OST</t>
  </si>
  <si>
    <t>Ostatní</t>
  </si>
  <si>
    <t>46</t>
  </si>
  <si>
    <t>014132</t>
  </si>
  <si>
    <t>POPLATKY ZA SKLÁDKU TYP S-NO (NEBEZPEČNÝ ODPAD)</t>
  </si>
  <si>
    <t>512</t>
  </si>
  <si>
    <t>-1891194120</t>
  </si>
  <si>
    <t>Poznámka k položce:_x000D_
stavebního odpadu na skládce (skládkovné) asfaltového s obsahem dehtu zatříděného do Katalogu odpadů pod kódem 17 03 01</t>
  </si>
  <si>
    <t>11,25*0,316 'Přepočtené koeficientem množství</t>
  </si>
  <si>
    <t>47</t>
  </si>
  <si>
    <t>015111</t>
  </si>
  <si>
    <t>POPLATKY ZA LIKVIDACI ODPADŮ NEKONTAMINOVANÝCH - 17 05 04  VYTĚŽENÉ ZEMINY A HORNINY -  I. TŘÍDA TĚŽITELNOSTI</t>
  </si>
  <si>
    <t>-477334062</t>
  </si>
  <si>
    <t>POPLATKY ZA LIKVIDACI ODPADŮ NEKONTAMINOVANÝCH - 17 05 04 VYTĚŽENÉ ZEMINY A HORNINY - I. TŘÍDA TĚŽITELNOSTI</t>
  </si>
  <si>
    <t>Poznámka k souboru cen:_x000D_
1. Položka obsahuje:_x000D_
 – veškeré poplatky provozovateli skládky, recyklační linky nebo jiného zařízení na zpracování nebo likvidaci odpadů související s převzetím, uložením, zpracováním nebo likvidací odpadu_x000D_
2. Položka neobsahuje:_x000D_
 – náklady spojené s dopravou odpadu z místa stavby na místo převzetí provozovatelem skládky, recyklační linky nebo jiného zařízení na zpracování nebo likvidaci odpadů_x000D_
3. Způsob měření:_x000D_
Tunou se rozumí hmotnost odpadu vytříděného v souladu se zákonem č. 541/2020 Sb., o nakládání s odpady, v platném znění.</t>
  </si>
  <si>
    <t>327,4*1,8 'Přepočtené koeficientem množství</t>
  </si>
  <si>
    <t>48</t>
  </si>
  <si>
    <t>015140</t>
  </si>
  <si>
    <t>POPLATKY ZA LIKVIDACI ODPADŮ NEKONTAMINOVANÝCH - 17 01 01  BETON Z DEMOLIC OBJEKTŮ, ZÁKLADŮ TV</t>
  </si>
  <si>
    <t>-86562058</t>
  </si>
  <si>
    <t>POPLATKY ZA LIKVIDACI ODPADŮ NEKONTAMINOVANÝCH - 17 01 01 BETON Z DEMOLIC OBJEKTŮ, ZÁKLADŮ TV</t>
  </si>
  <si>
    <t>"Konstrukční souvrství nového vjezdu_bourací práce beton"35*0,2*0,625</t>
  </si>
  <si>
    <t>"Konstrukční souvrství nového chodníku_bourací práce bet. dlažba"20*0,06*0,26</t>
  </si>
  <si>
    <t>"Konstrukční souvrství nového vjezdu_bourací práce bet. dlažba"5*0,08*0,295</t>
  </si>
  <si>
    <t>49</t>
  </si>
  <si>
    <t>015330</t>
  </si>
  <si>
    <t>POPLATKY ZA LIKVIDACI ODPADŮ NEKONTAMINOVANÝCH - 17 05 04  KAMENNÁ SUŤ</t>
  </si>
  <si>
    <t>1528806867</t>
  </si>
  <si>
    <t>POPLATKY ZA LIKVIDACI ODPADŮ NEKONTAMINOVANÝCH - 17 05 04 KAMENNÁ SUŤ</t>
  </si>
  <si>
    <t>"Konstrukční souvrství nového chodníku_bourací práce asfalt"30*0,1*0,17</t>
  </si>
  <si>
    <t>"Konstrukční souvrství nového chodníku_bourací práce bet. dlažba"20*0,19*0,29</t>
  </si>
  <si>
    <t>"Konstrukční souvrství nového chodníku_bourací práce štěrk"30*0,25*0,44</t>
  </si>
  <si>
    <t>"Konstrukční souvrství nového vjezdu_bourací práce asfalt"45*0,27*0,44</t>
  </si>
  <si>
    <t>"Konstrukční souvrství nového vjezdu_bourací práce bet. dlažba"5*0,34*0,58</t>
  </si>
  <si>
    <t>"Konstrukční souvrství nového vjezdu_bourací práce beton"35*0,22*0,44</t>
  </si>
  <si>
    <t>"Konstrukční souvrství nového vjezdu_bourací práce kamenná kostka"50*0,15*0,29</t>
  </si>
  <si>
    <t>"Konstrukční souvrství nového vjezdu_bourací práce štěrk"70*0,42*0,75</t>
  </si>
  <si>
    <t>SO 302 - Přeložka hydrantu</t>
  </si>
  <si>
    <t xml:space="preserve">    4 - Vodorovné konstrukce</t>
  </si>
  <si>
    <t>13273A</t>
  </si>
  <si>
    <t>HLOUBENÍ RÝH ŠÍŘ DO 2M PAŽ I NEPAŽ TŘ. I - BEZ DOPRAVY</t>
  </si>
  <si>
    <t>1310047689</t>
  </si>
  <si>
    <t>Poznámka k souboru cen:_x000D_
Položka zahrnuje:_x000D_
-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pažení záporového a štětových stěn)_x000D_
- úpravu, ochranu a očištění dna, základové spáry, stěn a svahů_x000D_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vodorovnou dopravu_x000D_
- uložení zeminy (na skládku, do násypu) ani poplatky za skládku, vykazují se v položce č.0141**</t>
  </si>
  <si>
    <t>5*1*1,6</t>
  </si>
  <si>
    <t>13273B</t>
  </si>
  <si>
    <t>HLOUBENÍ RÝH ŠÍŘ DO 2M PAŽ I NEPAŽ TŘ. I - DOPRAVA</t>
  </si>
  <si>
    <t>-353614249</t>
  </si>
  <si>
    <t>5*0,8*0,5</t>
  </si>
  <si>
    <t>Součet přebytečná zemina obsyp a lože potrubí</t>
  </si>
  <si>
    <t>2*3,5 'Přepočtené koeficientem množství</t>
  </si>
  <si>
    <t>17411</t>
  </si>
  <si>
    <t>ZÁSYP JAM A RÝH ZEMINOU SE ZHUTNĚNÍM</t>
  </si>
  <si>
    <t>-909904191</t>
  </si>
  <si>
    <t>Poznámka k souboru cen:_x000D_
Položka zahrnuje:_x000D_
- kompletní provedení zemní konstrukce vč. výběru vhodného materiálu_x000D_
- úprava ukládaného materiálu vlhčením, tříděním, promícháním nebo vysoušením, příp. jiné úpravy za účelem zlepšení jeho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ruční hutnění_x000D_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</t>
  </si>
  <si>
    <t>Mezisoučet výkop celkem</t>
  </si>
  <si>
    <t>-5*0,8*0,5</t>
  </si>
  <si>
    <t>Mezisoučet odečet obsypu a lože potrubí</t>
  </si>
  <si>
    <t>17581</t>
  </si>
  <si>
    <t>OBSYP POTRUBÍ A OBJEKTŮ Z NAKUPOVANÝCH MATERIÁLŮ</t>
  </si>
  <si>
    <t>-1248933476</t>
  </si>
  <si>
    <t>Poznámka k souboru cen:_x000D_
Položka zahrnuje:_x000D_
- kompletní provedení zemní konstrukce včetně nákupu a dopravy materiálu dle zadávací dokumentace_x000D_
- úprava ukládaného materiálu vlhčením, tříděním, promícháním nebo vysoušením, příp. jiné úpravy za účelem zlepšení jeho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ruční hutnění a výplň jam a prohlubní v podloží_x000D_
- úprava, očištění, ochrana a zhutnění podloží_x000D_
- svahování, hutnění a uzavírání povrchů svahů_x000D_
- zřízení lavic na svazích_x000D_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 _x000D_
Způsob měření:_x000D_
- zemina vytlačená potrubím o DN 180mm se od kubatury obsypů neodečítá</t>
  </si>
  <si>
    <t>5*0,8*0,4</t>
  </si>
  <si>
    <t>Vodorovné konstrukce</t>
  </si>
  <si>
    <t>45157</t>
  </si>
  <si>
    <t>PODKLADNÍ A VÝPLŇOVÉ VRSTVY Z KAMENIVA TĚŽENÉHO</t>
  </si>
  <si>
    <t>-985919126</t>
  </si>
  <si>
    <t>Poznámka k souboru cen:_x000D_
Položka zahrnuje:_x000D_
- dodávku předepsaného kameniva_x000D_
- mimostaveništní a vnitrostaveništní dopravu a jeho uložení_x000D_
- není-li v zadávací dokumentaci uvedeno jinak, jedná se o nakupovaný materiál_x000D_
Položka nezahrnuje:_x000D_
- x</t>
  </si>
  <si>
    <t>5*0,8*0,1</t>
  </si>
  <si>
    <t>85226</t>
  </si>
  <si>
    <t>POTRUBÍ Z TRUB LITINOVÝCH TLAKOVÝCH PŘÍRUBOVÝCH DN DO 80MM</t>
  </si>
  <si>
    <t>306988475</t>
  </si>
  <si>
    <t>Poznámka k souboru cen:_x000D_
Položka zahrnuje:_x000D_
- výrobní dokumentaci (včetně technologického předpisu)_x000D_
- dodání veškerého trubního a pomocného materiálu (trouby, trubky, tvarovky, spojovací a těsnící materiál a pod.), podpěrných, závěsných a upevňovacích prvků, včetně potřebných úprav_x000D_
- úprava a příprava podkladu a podpěr, očištění a ošetření podkladu a podpěr_x000D_
- zřízení plně funkčního potrubí, kompletní soustavy, podle příslušného technologického předpisu (bez ohledu na sklon)_x000D_
- zřízení potrubí i jednotlivých částí po etapách, včetně pracovních spar a spojů, pracovního zaslepení konců a pod._x000D_
- úprava prostupů, průchodů šachtami a komorami, okolí podpěr a vyústění, zaústění, napojení, vyvedení a upevnění odpad. výustí_x000D_
- ochrana potrubí nátěrem (vč. úpravy povrchu), případně izolací, nejsou-li tyto práce předmětem jiné položky_x000D_
- úprava, očištění a ošetření prostoru kolem potrubí_x000D_
- položky platí pro práce prováděné v prostoru zapaženém i nezapaženém a i v kolektorech, chráničkách_x000D_
- položky zahrnují i práce spojené s nutnými obtoky, převáděním a čerpáním vody_x000D_
Položka nezahrnuje:_x000D_
- tlakové zkoušky ani proplach a dezinfekci</t>
  </si>
  <si>
    <t>87326</t>
  </si>
  <si>
    <t>POTRUBÍ Z TRUB PLASTOVÝCH TLAKOVÝCH SVAŘOVANÝCH DN DO 80MM</t>
  </si>
  <si>
    <t>1209503040</t>
  </si>
  <si>
    <t>891526</t>
  </si>
  <si>
    <t>HYDRANTY NADZEMNÍ DN 80MM</t>
  </si>
  <si>
    <t>2025267743</t>
  </si>
  <si>
    <t>Poznámka k souboru cen:_x000D_
Položka zahrnuje:_x000D_
- kompletní montáž dle technologického předpisu_x000D_
- dodávku armatury_x000D_
- mimostaveništní a vnitrostaveništní dopravu_x000D_
Položka nezahrnuje:_x000D_
- x</t>
  </si>
  <si>
    <t>89916</t>
  </si>
  <si>
    <t>BETONOVÉ DOPLŇKY TRUB VEDENÍ</t>
  </si>
  <si>
    <t>2086576931</t>
  </si>
  <si>
    <t>Poznámka k souboru cen:_x000D_
Položka zahrnuje:_x000D_
- veškerý materiál, výrobky a polotovary_x000D_
- mimostaveništní a vnitrostaveništní dopravy (rovněž přesuny), včetně naložení a složení,případně s uložením_x000D_
Položka nezahrnuje:_x000D_
- x</t>
  </si>
  <si>
    <t>0,5*0,5*0,8</t>
  </si>
  <si>
    <t>899308</t>
  </si>
  <si>
    <t>DOPLŇKY NA POTRUBÍ - SIGNALIZAČ VODIČ</t>
  </si>
  <si>
    <t>1628190285</t>
  </si>
  <si>
    <t>Poznámka k souboru cen:_x000D_
Položka zahrnuje:_x000D_
- veškerý materiál, výrobky a polotovary_x000D_
- mimostaveništní a vnitrostaveništní dopravy (rovněž přesuny), včetně naložení a složení,případně s uložením. _x000D_
- položka signalizační vodič zahrnuje i kontrolní vývody_x000D_
Položka nezahrnuje:_x000D_
- x</t>
  </si>
  <si>
    <t>899309</t>
  </si>
  <si>
    <t>DOPLŇKY NA POTRUBÍ - VÝSTRAŽNÁ FÓLIE</t>
  </si>
  <si>
    <t>-1134538723</t>
  </si>
  <si>
    <t>89941</t>
  </si>
  <si>
    <t>VÝŘEZ, VÝSEK, ÚTES NA POTRUBÍ DN DO 80MM</t>
  </si>
  <si>
    <t>-1600741361</t>
  </si>
  <si>
    <t>Poznámka k souboru cen:_x000D_
Položka zahrnuje:_x000D_
- zejména náklady na osekání trub na útesy, na vysekání otvorů pro zaústění, na obetonování útesu_x000D_
- u výřezu a výseku náklady na ohlášení uzavírání vody, uzavření a otevření šoupat, vypuštění a napuštění vody, odvzdušnění potrubí a pod_x000D_
Položka nezahrnuje:_x000D_
- x</t>
  </si>
  <si>
    <t>899611</t>
  </si>
  <si>
    <t>TLAKOVÉ ZKOUŠKY POTRUBÍ DN DO 80MM</t>
  </si>
  <si>
    <t>-1321832394</t>
  </si>
  <si>
    <t>Poznámka k souboru cen:_x000D_
Položka zahrnuje:_x000D_
- přísun, montáž, demontáž, odsun zkoušecího čerpadla_x000D_
- napuštění tlakovou vodou, dodání vody pro tlakovou zkoušku_x000D_
- montáž a demontáž dílců pro zabezpečení konce zkoušeného úseku potrubí_x000D_
- montáž a demontáž koncových tvarovek_x000D_
- montáž zaslepovací příruby, zaslepení odboček pro armatury a pro odbočující řady_x000D_
Položka nezahrnuje:_x000D_
- x</t>
  </si>
  <si>
    <t>89971</t>
  </si>
  <si>
    <t>PROPLACH A DEZINFEKCE VODOVODNÍHO POTRUBÍ DN DO 80MM</t>
  </si>
  <si>
    <t>-258520320</t>
  </si>
  <si>
    <t>Poznámka k souboru cen:_x000D_
Položka zahrnuje:_x000D_
- napuštění a vypuštění vody_x000D_
- dodání vody a dezinfekčního prostředku_x000D_
- bakteriologický rozbor vody_x000D_
Položka nezahrnuje:_x000D_
- x</t>
  </si>
  <si>
    <t>966895</t>
  </si>
  <si>
    <t>ODSTRANĚNÍ NADZEMNÍHO HYDRANTU</t>
  </si>
  <si>
    <t>816615499</t>
  </si>
  <si>
    <t>Poznámka k souboru cen:_x000D_
Položka zahrnuje:_x000D_
- kompletní bourací práce včetně nezbytného rozsahu zemních prací,_x000D_
- veškerou manipulaci s vybouranou sutí a hmotami včetně uložení na skládku,_x000D_
- veškeré další práce plynoucí z technologického předpisu a z platných předpisů,_x000D_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</t>
  </si>
  <si>
    <t>014122</t>
  </si>
  <si>
    <t>POPLATKY ZA SKLÁDKU TYP S-OO (OSTATNÍ ODPAD)</t>
  </si>
  <si>
    <t>1600776464</t>
  </si>
  <si>
    <t>Poznámka k souboru cen:_x000D_
Položka zahrnuje:_x000D_
- veškeré poplatky provozovateli skládky související s uložením odpadu na skládce._x000D_
Položka nezahrnuje:_x000D_
- x</t>
  </si>
  <si>
    <t>-2056895757</t>
  </si>
  <si>
    <t>2*1,8 'Přepočtené koeficientem množství</t>
  </si>
  <si>
    <t>SO 401 - Úpravy veřejného osvětlení</t>
  </si>
  <si>
    <t xml:space="preserve">    711 - Izolace proti vodě, vlhkosti a plynům</t>
  </si>
  <si>
    <t xml:space="preserve">    741 - Elektroinstalace - silnoproud</t>
  </si>
  <si>
    <t xml:space="preserve">    749 - Elektromontáže - ostatní práce a konstrukce</t>
  </si>
  <si>
    <t>13173A</t>
  </si>
  <si>
    <t>HLOUBENÍ JAM ZAPAŽ I NEPAŽ TŘ. I - BEZ DOPRAVY</t>
  </si>
  <si>
    <t>1661470372</t>
  </si>
  <si>
    <t>-1653104315</t>
  </si>
  <si>
    <t>794*0,45*0,6</t>
  </si>
  <si>
    <t>46*0,5*1,2</t>
  </si>
  <si>
    <t>-1622231977</t>
  </si>
  <si>
    <t>"základové konstr."9,4</t>
  </si>
  <si>
    <t>"obsyp a lože potrubí"794*0,45*0,1</t>
  </si>
  <si>
    <t>"obetonování chráničky"13,67</t>
  </si>
  <si>
    <t>58,8*3,5 'Přepočtené koeficientem množství</t>
  </si>
  <si>
    <t>703213991</t>
  </si>
  <si>
    <t>"základové konstr."-9,4</t>
  </si>
  <si>
    <t>"obsyp a lože potrubí"-794*0,45*0,1</t>
  </si>
  <si>
    <t>"obetonování chráničky"-13,67</t>
  </si>
  <si>
    <t>Mezisoučet odečet obsypu a lože potrubí, základ.konstr., obetonování chráničky</t>
  </si>
  <si>
    <t>-253645630</t>
  </si>
  <si>
    <t>794*0,45*0,05</t>
  </si>
  <si>
    <t>1997618160</t>
  </si>
  <si>
    <t>711</t>
  </si>
  <si>
    <t>Izolace proti vodě, vlhkosti a plynům</t>
  </si>
  <si>
    <t>711111</t>
  </si>
  <si>
    <t>IZOLACE BĚŽNÝCH KONSTRUKCÍ PROTI ZEMNÍ VLHKOSTI ASFALTOVÝMI NÁTĚRY</t>
  </si>
  <si>
    <t>1247133744</t>
  </si>
  <si>
    <t>Poznámka k souboru cen:_x000D_
Položka zahrnuje:_x000D_
- dodání předepsaného izolačního materiálu_x000D_
- očištění a ošetření podkladu, zadávací dokumentace může zahrnout i případné vyspravení_x000D_
- zřízení izolace jako kompletního povlaku, případně komplet. soustavy nebo systému podle příslušného technolog. předpisu_x000D_
- zřízení izolace i jednotlivých vrstev po etapách, včetně pracovních spár a spojů_x000D_
- úprava u okrajů, rohů, hran, dilatačních i pracovních spojů, kotev, obrubníků, dilatačních zařízení, odvodnění, otvorů, neizolovaných míst a pod._x000D_
- zajištění odvodnění povrchu izolace, včetně odvodnění nejnižších míst, pokud dokumentace pro zadání stavby nestanoví jinak_x000D_
- ochrana izolace do doby zřízení definitivní ochranné vrstvy nebo konstrukce_x000D_
- úprava, očištění a ošetření prostoru kolem izolace_x000D_
- provedení požadovaných zkoušek_x000D_
Položka nezahrnuje:_x000D_
- ochranné vrstvy, např. geotextilii</t>
  </si>
  <si>
    <t>741</t>
  </si>
  <si>
    <t>Elektroinstalace - silnoproud</t>
  </si>
  <si>
    <t>741D12</t>
  </si>
  <si>
    <t>HROMOSVODOVÝ VODIČ FEZN POD POVRCHEM</t>
  </si>
  <si>
    <t>-194383129</t>
  </si>
  <si>
    <t>Poznámka k souboru cen:_x000D_
1. Položka obsahuje:_x000D_
 – dělení, spojování_x000D_
 – upevnění vč. veškerého příslušenství_x000D_
_x000D_
2. Položka neobsahuje:_x000D_
 X_x000D_
3. Způsob měření:_x000D_
Měří se metr délkový.</t>
  </si>
  <si>
    <t>742G11</t>
  </si>
  <si>
    <t>KABEL NN DVOU- A TŘÍŽÍLOVÝ CU S PLASTOVOU IZOLACÍ DO 2,5 MM2</t>
  </si>
  <si>
    <t>-1619944853</t>
  </si>
  <si>
    <t>Poznámka k souboru cen:_x000D_
1. Položka obsahuje:_x000D_
 – manipulace a uložení kabelu (do země, chráničky, kanálu, na rošty, na TV a pod.)_x000D_
2. Položka neobsahuje:_x000D_
 – příchytky, spojky, koncovky, chráničky apod._x000D_
3. Způsob měření:_x000D_
Měří se metr délkový.</t>
  </si>
  <si>
    <t>742H12</t>
  </si>
  <si>
    <t>KABEL NN ČTYŘ- A PĚTIŽÍLOVÝ CU S PLASTOVOU IZOLACÍ OD 4 DO 16 MM2</t>
  </si>
  <si>
    <t>-2087944637</t>
  </si>
  <si>
    <t>742L12</t>
  </si>
  <si>
    <t>UKONČENÍ DVOU AŽ PĚTIŽÍLOVÉHO KABELU V ROZVADĚČI NEBO NA PŘÍSTROJI OD 4 DO 16 MM2</t>
  </si>
  <si>
    <t>1810429774</t>
  </si>
  <si>
    <t>Poznámka k souboru cen:_x000D_
1. Položka obsahuje:_x000D_
 – všechny práce spojené s úpravou kabelů pro montáž včetně veškerého příslušentsví_x000D_
_x000D_
2. Položka neobsahuje:_x000D_
 X_x000D_
3. Způsob měření:_x000D_
Udává se počet kusů kompletní konstrukce nebo práce.</t>
  </si>
  <si>
    <t>742P15</t>
  </si>
  <si>
    <t>OZNAČOVACÍ ŠTÍTEK NA KABEL</t>
  </si>
  <si>
    <t>-1508117845</t>
  </si>
  <si>
    <t>Poznámka k souboru cen:_x000D_
1. Položka obsahuje:_x000D_
 – veškeré příslušentsví_x000D_
_x000D_
2. Položka neobsahuje:_x000D_
 X_x000D_
3. Způsob měření:_x000D_
Udává se počet kusů kompletní konstrukce nebo práce.</t>
  </si>
  <si>
    <t>"štítek kabelový s tiskem"58</t>
  </si>
  <si>
    <t>"štítek pro stožár"29</t>
  </si>
  <si>
    <t>742Y91</t>
  </si>
  <si>
    <t>OBETONOVÁNÍ CHRÁNIČEK DO FÍ 200mm V RÝZE DO Š.100cm</t>
  </si>
  <si>
    <t>1807486771</t>
  </si>
  <si>
    <t>Poznámka k souboru cen:_x000D_
1. Položka obsahuje: – všechny náklady na obetonování chrániček v rýze , dodávku prostého betonu – přepravní náklady a přesun hmot 2. Položka neobsahuje: – dodávku chráničky 3. Způsob měření: Měří se metr délkový.</t>
  </si>
  <si>
    <t>742Y93</t>
  </si>
  <si>
    <t>BETONOVÝ ZÁKLAD DO ROSTLÉ ZEMINY DO BEDNĚNÍ PRO STOŽÁR / VĚŽ, VČETNĚ OCEL. VÝSTUŽE A STOŽÁROVÉHO POUZDRA / ZÁKLADOVÉ KONSTRUKCE</t>
  </si>
  <si>
    <t>1433408732</t>
  </si>
  <si>
    <t>Poznámka k souboru cen:_x000D_
1. Položka obsahuje: – dodávku, dopravu, montáž, pronájem mechanizmů montáž a demontáž bednění – dodávku, dopravu a montáž svorníkového koše, technologické výztuže, kovaných svorníků aj. – případně provedení dutiny pro upevnění stožáru – dodávku, dopravu a uložení betonové směsi včetně všech přídavnou výztuž, svorníky, koše technologických opatření spojené s realizací základu podle TKP 2. Položka neobsahuje: – zemní práce pro montáž výkopu včetně bourání zpevněných ploch, dlažby a pod., uvedení narušeného okolí do původního stavu a naložení výkopku 3. Způsob měření: Měří se metry kubické uložené betonové směsi.</t>
  </si>
  <si>
    <t>Poznámka k položce:_x000D_
Pouzdro pro stožár typu K 6 - 29kusů_x000D_
Manžeta OMP 133 ochranná - 29kusů_x000D_
Plech nebo keramická deska pod stožár K 6 - 29kusů</t>
  </si>
  <si>
    <t>742Z24</t>
  </si>
  <si>
    <t>DEMONTÁŽ KABELOVÉHO VEDENÍ VN</t>
  </si>
  <si>
    <t>1816257518</t>
  </si>
  <si>
    <t>Poznámka k souboru cen:_x000D_
1. Položka obsahuje:_x000D_
 – všechny náklady na demontáž stávajícího zařízení se všemi pomocnými doplňujícími úpravami pro jeho likvidaci_x000D_
 – naložení vybouraného materiálu na dopravní prostředek_x000D_
2. Položka neobsahuje:_x000D_
 – odvoz vybouraného materiálu_x000D_
 – poplatek za likvidaci odpadů (nacení se dle SSD 0)_x000D_
3. Způsob měření:_x000D_
Měří se metr délkový.</t>
  </si>
  <si>
    <t>743121</t>
  </si>
  <si>
    <t>OSVĚTLOVACÍ STOŽÁR  PEVNÝ ŽÁROVĚ ZINKOVANÝ DÉLKY DO 6 M</t>
  </si>
  <si>
    <t>-1797729356</t>
  </si>
  <si>
    <t>OSVĚTLOVACÍ STOŽÁR PEVNÝ ŽÁROVĚ ZINKOVANÝ DÉLKY DO 6 M</t>
  </si>
  <si>
    <t>Poznámka k souboru cen:_x000D_
1. Položka obsahuje:_x000D_
 – základovou konstrukci a veškeré příslušenství_x000D_
 – připojovací svorkovnici ve třídě izolace II ( pro 2x svítidlo ) a kabelové vedení ke svítidlům_x000D_
 – uzavírací nátěr, technický popis viz. projektová dokumentace_x000D_
2. Položka neobsahuje:_x000D_
 – zemní práce, betonový základ, svítidlo, výložník_x000D_
3. Způsob měření:_x000D_
Udává se počet kusů kompletní konstrukce nebo práce.</t>
  </si>
  <si>
    <t xml:space="preserve">Poznámka k položce:_x000D_
Elektrovýzbroj SCHM 1,5-35, vč. skleněné pojistky do 10A a zapojení   </t>
  </si>
  <si>
    <t>743553</t>
  </si>
  <si>
    <t>SVÍTIDLO VENKOVNÍ VŠEOBECNÉ LED, MIN. IP 44, PŘES 25 DO 45 W</t>
  </si>
  <si>
    <t>-204759577</t>
  </si>
  <si>
    <t>Poznámka k souboru cen:_x000D_
1. Položka obsahuje:_x000D_
 – zdroj a veškeré příslušenství_x000D_
 – technický popis viz. projektová dokumentace_x000D_
2. Položka neobsahuje:_x000D_
 X_x000D_
3. Způsob měření:_x000D_
Udává se počet kusů kompletní konstrukce nebo práce.</t>
  </si>
  <si>
    <t>"svítidlo LED uliční typu LED PSL 35 (2x12LED Cree/33W)"15</t>
  </si>
  <si>
    <t>743566</t>
  </si>
  <si>
    <t>SVÍTIDLO VENKOVNÍ VŠEOBECNÉ - MONTÁŽ SVÍTIDLA</t>
  </si>
  <si>
    <t>171954840</t>
  </si>
  <si>
    <t>Poznámka k souboru cen:_x000D_
1. Položka obsahuje:_x000D_
 – veškeré příslušenství_x000D_
 – technický popis viz. projektová dokumentace_x000D_
2. Položka neobsahuje:_x000D_
 X_x000D_
3. Způsob měření:_x000D_
Udává se počet kusů kompletní konstrukce nebo práce.</t>
  </si>
  <si>
    <t>"stávající"14</t>
  </si>
  <si>
    <t>743Z11</t>
  </si>
  <si>
    <t>DEMONTÁŽ OSVĚTLOVACÍHO STOŽÁRU ULIČNÍHO VÝŠKY DO 15 M</t>
  </si>
  <si>
    <t>373041755</t>
  </si>
  <si>
    <t>Poznámka k souboru cen:_x000D_
1. Položka obsahuje:_x000D_
 – všechny náklady na demontáž stávajícího zařízení se všemi pomocnými doplňujícími úpravami pro jeho likvidaci_x000D_
 – naložení vybouraného materiálu na dopravní prostředek_x000D_
2. Položka neobsahuje:_x000D_
 – odvoz vybouraného materiálu_x000D_
 – poplatek za likvidaci odpadů (nacení se dle SSD 0)_x000D_
3. Způsob měření:_x000D_
Udává se počet kusů kompletní konstrukce nebo práce.</t>
  </si>
  <si>
    <t>743Z31</t>
  </si>
  <si>
    <t>DEMONTÁŽ ELEKTROVÝZBROJE OSVĚTLOVACÍHO STOŽÁRU VÝŠKY DO 15 M</t>
  </si>
  <si>
    <t>-1716318166</t>
  </si>
  <si>
    <t>743Z35</t>
  </si>
  <si>
    <t>DEMONTÁŽ SVÍTIDLA Z OSVĚTLOVACÍHO STOŽÁRU VÝŠKY DO 15 M</t>
  </si>
  <si>
    <t>-894378521</t>
  </si>
  <si>
    <t>746Z34</t>
  </si>
  <si>
    <t>DEMONTÁŽE BETONOVÝCH ZÁKLADŮ</t>
  </si>
  <si>
    <t>-741331500</t>
  </si>
  <si>
    <t>Poznámka k souboru cen:_x000D_
1. Položka obsahuje:_x000D_
 – demontáž stávajícího betonového základu se všemi pomocnými doplňujícími úpravami pro uvedení do požadovaného stavu a s přepravou a dovozem potřebných mechanizmů k uvedené činnosti_x000D_
 – naložení vybouraného materiálu na dopravní prostředek_x000D_
2. Položka neobsahuje:_x000D_
 – odvoz vybouraného materiálu_x000D_
 – poplatek za likvidaci odpadů (nacení se dle SSD 0)_x000D_
3. Způsob měření:_x000D_
Měří se metr krychlový.</t>
  </si>
  <si>
    <t>747213</t>
  </si>
  <si>
    <t>CELKOVÁ PROHLÍDKA, ZKOUŠENÍ, MĚŘENÍ A VYHOTOVENÍ VÝCHOZÍ REVIZNÍ ZPRÁVY, PRO OBJEM IN PŘES 500 DO 1000 TIS. KČ</t>
  </si>
  <si>
    <t>-1529726809</t>
  </si>
  <si>
    <t>Poznámka k souboru cen:_x000D_
1. Položka obsahuje:_x000D_
 – cenu za celkovou prohlídku zařízení PS/SO, vč. měření, komplexních zkoušek a revizi zařízení tohoto PS/SO autorizovaným revizním technikem na silnoproudá zařízení podle požadavku ČSN, včetně hodnocení a vyhotovení celkové revizní zprávy_x000D_
2. Položka neobsahuje:_x000D_
 X_x000D_
3. Způsob měření:_x000D_
Udává se počet kusů kompletní konstrukce nebo práce.</t>
  </si>
  <si>
    <t>747214</t>
  </si>
  <si>
    <t>CELKOVÁ PROHLÍDKA, ZKOUŠENÍ, MĚŘENÍ A VYHOTOVENÍ VÝCHOZÍ REVIZNÍ ZPRÁVY, PRO OBJEM IN - PŘÍPLATEK ZA KAŽDÝCH DALŠÍCH I ZAPOČATÝCH 500 TIS. KČ</t>
  </si>
  <si>
    <t>542671762</t>
  </si>
  <si>
    <t>749</t>
  </si>
  <si>
    <t>Elektromontáže - ostatní práce a konstrukce</t>
  </si>
  <si>
    <t>702211</t>
  </si>
  <si>
    <t>KABELOVÁ CHRÁNIČKA ZEMNÍ DN DO 100 MM</t>
  </si>
  <si>
    <t>1816599709</t>
  </si>
  <si>
    <t>Poznámka k souboru cen:_x000D_
1. Položka obsahuje:_x000D_
 – přípravu podkladu pro osazení_x000D_
2. Položka neobsahuje:_x000D_
 X_x000D_
3. Způsob měření:_x000D_
Měří se metr délkový.</t>
  </si>
  <si>
    <t>232+266</t>
  </si>
  <si>
    <t>702323</t>
  </si>
  <si>
    <t>ZAKRYTÍ KABELŮ BETONOVOU DESKOU ŠÍŘKY PŘES 40 CM</t>
  </si>
  <si>
    <t>492856024</t>
  </si>
  <si>
    <t>Poznámka k souboru cen:_x000D_
1. Položka obsahuje:_x000D_
 – dodávku a montáž desky_x000D_
 – přípravu podkladu pro osazení_x000D_
2. Položka neobsahuje:_x000D_
 X_x000D_
3. Způsob měření:_x000D_
Měří se metr délkový.</t>
  </si>
  <si>
    <t>702332</t>
  </si>
  <si>
    <t>ZAKRYTÍ KABELŮ PLASTOVOU DESKOU/PÁSEM ŠÍŘKY PŘES 20 DO 40 CM</t>
  </si>
  <si>
    <t>1661318677</t>
  </si>
  <si>
    <t>1147288421</t>
  </si>
  <si>
    <t>58,8*1,8 'Přepočtené koeficientem množství</t>
  </si>
  <si>
    <t>SO 802 - Vegetační úpravy - Nový Knín</t>
  </si>
  <si>
    <t>111204</t>
  </si>
  <si>
    <t>ODSTRANĚNÍ KŘOVIN S ODVOZEM DO 5KM</t>
  </si>
  <si>
    <t>454474537</t>
  </si>
  <si>
    <t>112014</t>
  </si>
  <si>
    <t>KÁCENÍ STROMŮ D KMENE DO 0,5M S ODSTRANĚNÍM PAŘEZŮ, ODVOZ DO 5KM</t>
  </si>
  <si>
    <t>568600167</t>
  </si>
  <si>
    <t>1+1</t>
  </si>
  <si>
    <t>015160</t>
  </si>
  <si>
    <t>POPLATKY ZA LIKVIDACI ODPADŮ NEKONTAMINOVANÝCH - 02 01 03  SMÝCENÉ STROMY A KEŘE</t>
  </si>
  <si>
    <t>-205611372</t>
  </si>
  <si>
    <t>POPLATKY ZA LIKVIDACI ODPADŮ NEKONTAMINOVANÝCH - 02 01 03 SMÝCENÉ STROMY A KEŘE</t>
  </si>
  <si>
    <t>015340</t>
  </si>
  <si>
    <t>POPLATKY ZA LIKVIDACI ODPADŮ NEKONTAMINOVANÝCH - 02 01 03  PAŘEZY</t>
  </si>
  <si>
    <t>-1328717774</t>
  </si>
  <si>
    <t>POPLATKY ZA LIKVIDACI ODPADŮ NEKONTAMINOVANÝCH - 02 01 03 PAŘEZY</t>
  </si>
  <si>
    <t>VRN.2 - Vedlejší a ostatní rozpočtové náklady</t>
  </si>
  <si>
    <t>02620</t>
  </si>
  <si>
    <t>ZKOUŠENÍ KONSTRUKCÍ A PRACÍ NEZÁVISLOU ZKUŠEBNOU</t>
  </si>
  <si>
    <t>KPL</t>
  </si>
  <si>
    <t>-1378511229</t>
  </si>
  <si>
    <t>Poznámka k souboru cen:_x000D_
Položka zahrnuje:_x000D_
- veškeré náklady spojené s objednatelem požadovanými zkouškami_x000D_
Položka nezahrnuje:_x000D_
- x</t>
  </si>
  <si>
    <t>Poznámka k položce:_x000D_
hutnící zkoušky</t>
  </si>
  <si>
    <t>02911</t>
  </si>
  <si>
    <t>OSTATNÍ POŽADAVKY - ZEMĚMĚŘICKÉ ZAMĚŘENÍ</t>
  </si>
  <si>
    <t>-1009518053</t>
  </si>
  <si>
    <t>Poznámka k souboru cen:_x000D_
Položka zahrnuje:_x000D_
- veškeré náklady spojené s objednatelem požadovanými pracemi_x000D_
Položka nezahrnuje:_x000D_
- x</t>
  </si>
  <si>
    <t>02943</t>
  </si>
  <si>
    <t>OSTATNÍ POŽADAVKY - VYPRACOVÁNÍ RDS</t>
  </si>
  <si>
    <t>-1914080921</t>
  </si>
  <si>
    <t>02944</t>
  </si>
  <si>
    <t>OSTAT POŽADAVKY - DOKUMENTACE SKUTEČ PROVEDENÍ V DIGIT FORMĚ</t>
  </si>
  <si>
    <t>-64017435</t>
  </si>
  <si>
    <t>Poznámka k souboru cen:_x000D_
Položka zahrnuje: _x000D_
- kompletní zeměměřičské práce a činnosti spojené se zaměřením a vyhotovením všech dokončených dílčích částí stavby, včetně po celkovém dokončení stavby zakrytých částí. Vyhotovení geodetické dokumentace skutečného provedení, svojí podrobností, obsahem, přesností, náležitostmi, formou prezentace musí být v souladu s požadavky, vycházející s aktuálně platné legislativy. _x000D_
Položka nezahrnuje: _x000D_
- x</t>
  </si>
  <si>
    <t>02946</t>
  </si>
  <si>
    <t>OSTAT POŽADAVKY - FOTODOKUMENTACE</t>
  </si>
  <si>
    <t>1513020760</t>
  </si>
  <si>
    <t>Poznámka k souboru cen:_x000D_
Položka zahrnuje:_x000D_
- fotodokumentaci zadavatelem požadovaného děje a konstrukcí v požadovaných časových intervalech_x000D_
- zadavatelem specifikované výstupy (fotografie v papírovém a digitálním formátu) v požadovaném počtu_x000D_
Položka nezahrnuje:_x000D_
- x</t>
  </si>
  <si>
    <t>02990</t>
  </si>
  <si>
    <t>OSTATNÍ POŽADAVKY - INFORMAČNÍ TABULE</t>
  </si>
  <si>
    <t>788700495</t>
  </si>
  <si>
    <t>Poznámka k souboru cen:_x000D_
Položka zahrnuje:_x000D_
- dodání a osazení informačních tabulí v předepsaném provedení a množství s obsahem předepsaným zadavatelem_x000D_
- veškeré nosné a upevňovací konstrukce_x000D_
- základové konstrukce včetně nutných zemních prací_x000D_
- demontáž a odvoz po skončení platnosti_x000D_
- případně nutné opravy poškozených čátí během platnosti_x000D_
Položka nezahrnuje:_x000D_
- x</t>
  </si>
  <si>
    <t>03100</t>
  </si>
  <si>
    <t>ZAŘÍZENÍ STAVENIŠTĚ - ZŘÍZENÍ, PROVOZ, DEMONTÁŽ</t>
  </si>
  <si>
    <t>1863850248</t>
  </si>
  <si>
    <t>Poznámka k souboru cen:_x000D_
Položka zahrnuje:_x000D_
 objednatelem povolené náklady na pořízení (event. pronájem), provozování, udržování a likvidaci zhotovitelova zařízení_x000D_
Položka nezahrnuje:_x000D_
- x</t>
  </si>
  <si>
    <t>03730</t>
  </si>
  <si>
    <t>POMOC PRÁCE ZAJIŠŤ NEBO ZŘÍZ OCHRANU INŽENÝRSKÝCH SÍTÍ</t>
  </si>
  <si>
    <t>1384138571</t>
  </si>
  <si>
    <t>Poznámka k souboru cen:_x000D_
Položka zahrnuje:_x000D_
- objednatelem povolené náklady na požadovaná zařízení zhotovitele_x000D_
Položka nezahrnuje:_x000D_
- x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</si>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</sst>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5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33" fillId="0" borderId="0" xfId="0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4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4" fillId="0" borderId="2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27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37" fillId="0" borderId="1" xfId="0" applyNumberFormat="1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1" xfId="0" applyFont="1" applyBorder="1" applyAlignment="1">
      <alignment vertical="top"/>
    </xf>
    <xf numFmtId="0" fontId="34" fillId="0" borderId="0" xfId="0" applyFont="1" applyAlignment="1">
      <alignment vertical="top"/>
    </xf>
    <xf numFmtId="0" fontId="34" fillId="0" borderId="24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38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6" fillId="0" borderId="1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7" fillId="0" borderId="1" xfId="0" applyFont="1" applyBorder="1" applyAlignment="1">
      <alignment vertical="top"/>
    </xf>
    <xf numFmtId="49" fontId="37" fillId="0" borderId="1" xfId="0" applyNumberFormat="1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vertical="top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6" fillId="0" borderId="29" xfId="0" applyFont="1" applyBorder="1" applyAlignment="1">
      <alignment horizontal="left"/>
    </xf>
    <xf numFmtId="0" fontId="40" fillId="0" borderId="29" xfId="0" applyFont="1" applyBorder="1"/>
    <xf numFmtId="0" fontId="34" fillId="0" borderId="27" xfId="0" applyFont="1" applyBorder="1" applyAlignment="1">
      <alignment vertical="top"/>
    </xf>
    <xf numFmtId="0" fontId="34" fillId="0" borderId="28" xfId="0" applyFont="1" applyBorder="1" applyAlignment="1">
      <alignment vertical="top"/>
    </xf>
    <xf numFmtId="0" fontId="34" fillId="0" borderId="30" xfId="0" applyFont="1" applyBorder="1" applyAlignment="1">
      <alignment vertical="top"/>
    </xf>
    <xf numFmtId="0" fontId="34" fillId="0" borderId="29" xfId="0" applyFont="1" applyBorder="1" applyAlignment="1">
      <alignment vertical="top"/>
    </xf>
    <xf numFmtId="0" fontId="34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wrapText="1"/>
    </xf>
    <xf numFmtId="0" fontId="35" fillId="0" borderId="1" xfId="0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1"/>
  <sheetViews>
    <sheetView showGridLines="0" tabSelected="1" workbookViewId="0">
      <selection activeCell="C2" sqref="C2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80" t="s">
        <v>6</v>
      </c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S2" s="17" t="s">
        <v>7</v>
      </c>
      <c r="BT2" s="17" t="s">
        <v>8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" customHeight="1">
      <c r="B4" s="20"/>
      <c r="D4" s="21" t="s">
        <v>10</v>
      </c>
      <c r="AR4" s="20"/>
      <c r="AS4" s="22" t="s">
        <v>11</v>
      </c>
      <c r="BS4" s="17" t="s">
        <v>12</v>
      </c>
    </row>
    <row r="5" spans="1:74" ht="12" customHeight="1">
      <c r="B5" s="20"/>
      <c r="D5" s="23" t="s">
        <v>13</v>
      </c>
      <c r="K5" s="273" t="s">
        <v>14</v>
      </c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R5" s="20"/>
      <c r="BS5" s="17" t="s">
        <v>7</v>
      </c>
    </row>
    <row r="6" spans="1:74" ht="36.9" customHeight="1">
      <c r="B6" s="20"/>
      <c r="D6" s="25" t="s">
        <v>15</v>
      </c>
      <c r="K6" s="275" t="s">
        <v>16</v>
      </c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R6" s="20"/>
      <c r="BS6" s="17" t="s">
        <v>7</v>
      </c>
    </row>
    <row r="7" spans="1:74" ht="12" customHeight="1">
      <c r="B7" s="20"/>
      <c r="D7" s="26" t="s">
        <v>17</v>
      </c>
      <c r="K7" s="24" t="s">
        <v>3</v>
      </c>
      <c r="AK7" s="26" t="s">
        <v>18</v>
      </c>
      <c r="AN7" s="24" t="s">
        <v>3</v>
      </c>
      <c r="AR7" s="20"/>
      <c r="BS7" s="17" t="s">
        <v>7</v>
      </c>
    </row>
    <row r="8" spans="1:74" ht="12" customHeight="1">
      <c r="B8" s="20"/>
      <c r="D8" s="26" t="s">
        <v>19</v>
      </c>
      <c r="K8" s="24" t="s">
        <v>20</v>
      </c>
      <c r="AK8" s="26" t="s">
        <v>21</v>
      </c>
      <c r="AN8" s="24"/>
      <c r="AR8" s="20"/>
      <c r="BS8" s="17" t="s">
        <v>7</v>
      </c>
    </row>
    <row r="9" spans="1:74" ht="14.4" customHeight="1">
      <c r="B9" s="20"/>
      <c r="AR9" s="20"/>
      <c r="BS9" s="17" t="s">
        <v>7</v>
      </c>
    </row>
    <row r="10" spans="1:74" ht="12" customHeight="1">
      <c r="B10" s="20"/>
      <c r="D10" s="26" t="s">
        <v>22</v>
      </c>
      <c r="AK10" s="26" t="s">
        <v>23</v>
      </c>
      <c r="AN10" s="24"/>
      <c r="AR10" s="20"/>
      <c r="BS10" s="17" t="s">
        <v>7</v>
      </c>
    </row>
    <row r="11" spans="1:74" ht="18.45" customHeight="1">
      <c r="B11" s="20"/>
      <c r="E11" s="24" t="s">
        <v>24</v>
      </c>
      <c r="AK11" s="26" t="s">
        <v>25</v>
      </c>
      <c r="AN11" s="24" t="s">
        <v>3</v>
      </c>
      <c r="AR11" s="20"/>
      <c r="BS11" s="17" t="s">
        <v>7</v>
      </c>
    </row>
    <row r="12" spans="1:74" ht="6.9" customHeight="1">
      <c r="B12" s="20"/>
      <c r="AR12" s="20"/>
      <c r="BS12" s="17" t="s">
        <v>7</v>
      </c>
    </row>
    <row r="13" spans="1:74" ht="12" customHeight="1">
      <c r="B13" s="20"/>
      <c r="D13" s="26" t="s">
        <v>26</v>
      </c>
      <c r="AK13" s="26" t="s">
        <v>23</v>
      </c>
      <c r="AN13" s="24" t="s">
        <v>3</v>
      </c>
      <c r="AR13" s="20"/>
      <c r="BS13" s="17" t="s">
        <v>7</v>
      </c>
    </row>
    <row r="14" spans="1:74" ht="13.2">
      <c r="B14" s="20"/>
      <c r="E14" s="24" t="s">
        <v>27</v>
      </c>
      <c r="AK14" s="26" t="s">
        <v>25</v>
      </c>
      <c r="AN14" s="24" t="s">
        <v>3</v>
      </c>
      <c r="AR14" s="20"/>
      <c r="BS14" s="17" t="s">
        <v>7</v>
      </c>
    </row>
    <row r="15" spans="1:74" ht="6.9" customHeight="1">
      <c r="B15" s="20"/>
      <c r="AR15" s="20"/>
      <c r="BS15" s="17" t="s">
        <v>4</v>
      </c>
    </row>
    <row r="16" spans="1:74" ht="12" customHeight="1">
      <c r="B16" s="20"/>
      <c r="D16" s="26" t="s">
        <v>28</v>
      </c>
      <c r="AK16" s="26" t="s">
        <v>23</v>
      </c>
      <c r="AN16" s="24" t="s">
        <v>29</v>
      </c>
      <c r="AR16" s="20"/>
      <c r="BS16" s="17" t="s">
        <v>4</v>
      </c>
    </row>
    <row r="17" spans="2:71" ht="18.45" customHeight="1">
      <c r="B17" s="20"/>
      <c r="E17" s="24" t="s">
        <v>30</v>
      </c>
      <c r="AK17" s="26" t="s">
        <v>25</v>
      </c>
      <c r="AN17" s="24" t="s">
        <v>3</v>
      </c>
      <c r="AR17" s="20"/>
      <c r="BS17" s="17" t="s">
        <v>31</v>
      </c>
    </row>
    <row r="18" spans="2:71" ht="6.9" customHeight="1">
      <c r="B18" s="20"/>
      <c r="AR18" s="20"/>
      <c r="BS18" s="17" t="s">
        <v>7</v>
      </c>
    </row>
    <row r="19" spans="2:71" ht="12" customHeight="1">
      <c r="B19" s="20"/>
      <c r="D19" s="26" t="s">
        <v>32</v>
      </c>
      <c r="AK19" s="26" t="s">
        <v>23</v>
      </c>
      <c r="AN19" s="24" t="s">
        <v>33</v>
      </c>
      <c r="AR19" s="20"/>
      <c r="BS19" s="17" t="s">
        <v>7</v>
      </c>
    </row>
    <row r="20" spans="2:71" ht="18.45" customHeight="1">
      <c r="B20" s="20"/>
      <c r="E20" s="24"/>
      <c r="AK20" s="26" t="s">
        <v>25</v>
      </c>
      <c r="AN20" s="24" t="s">
        <v>3</v>
      </c>
      <c r="AR20" s="20"/>
      <c r="BS20" s="17" t="s">
        <v>31</v>
      </c>
    </row>
    <row r="21" spans="2:71" ht="6.9" customHeight="1">
      <c r="B21" s="20"/>
      <c r="AR21" s="20"/>
    </row>
    <row r="22" spans="2:71" ht="12" customHeight="1">
      <c r="B22" s="20"/>
      <c r="D22" s="26" t="s">
        <v>34</v>
      </c>
      <c r="AR22" s="20"/>
    </row>
    <row r="23" spans="2:71" ht="47.25" customHeight="1">
      <c r="B23" s="20"/>
      <c r="E23" s="276" t="s">
        <v>35</v>
      </c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R23" s="20"/>
    </row>
    <row r="24" spans="2:71" ht="6.9" customHeight="1">
      <c r="B24" s="20"/>
      <c r="AR24" s="20"/>
    </row>
    <row r="25" spans="2:71" ht="6.9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5" customHeight="1">
      <c r="B26" s="29"/>
      <c r="D26" s="30" t="s">
        <v>36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77">
        <f>ROUND(AG54,2)</f>
        <v>0</v>
      </c>
      <c r="AL26" s="278"/>
      <c r="AM26" s="278"/>
      <c r="AN26" s="278"/>
      <c r="AO26" s="278"/>
      <c r="AR26" s="29"/>
    </row>
    <row r="27" spans="2:71" s="1" customFormat="1" ht="6.9" customHeight="1">
      <c r="B27" s="29"/>
      <c r="AR27" s="29"/>
    </row>
    <row r="28" spans="2:71" s="1" customFormat="1" ht="13.2">
      <c r="B28" s="29"/>
      <c r="L28" s="279" t="s">
        <v>37</v>
      </c>
      <c r="M28" s="279"/>
      <c r="N28" s="279"/>
      <c r="O28" s="279"/>
      <c r="P28" s="279"/>
      <c r="W28" s="279" t="s">
        <v>38</v>
      </c>
      <c r="X28" s="279"/>
      <c r="Y28" s="279"/>
      <c r="Z28" s="279"/>
      <c r="AA28" s="279"/>
      <c r="AB28" s="279"/>
      <c r="AC28" s="279"/>
      <c r="AD28" s="279"/>
      <c r="AE28" s="279"/>
      <c r="AK28" s="279" t="s">
        <v>39</v>
      </c>
      <c r="AL28" s="279"/>
      <c r="AM28" s="279"/>
      <c r="AN28" s="279"/>
      <c r="AO28" s="279"/>
      <c r="AR28" s="29"/>
    </row>
    <row r="29" spans="2:71" s="2" customFormat="1" ht="14.4" customHeight="1">
      <c r="B29" s="33"/>
      <c r="D29" s="26" t="s">
        <v>40</v>
      </c>
      <c r="F29" s="26" t="s">
        <v>41</v>
      </c>
      <c r="L29" s="270">
        <v>0.21</v>
      </c>
      <c r="M29" s="271"/>
      <c r="N29" s="271"/>
      <c r="O29" s="271"/>
      <c r="P29" s="271"/>
      <c r="W29" s="272">
        <f>ROUND(AZ54, 2)</f>
        <v>0</v>
      </c>
      <c r="X29" s="271"/>
      <c r="Y29" s="271"/>
      <c r="Z29" s="271"/>
      <c r="AA29" s="271"/>
      <c r="AB29" s="271"/>
      <c r="AC29" s="271"/>
      <c r="AD29" s="271"/>
      <c r="AE29" s="271"/>
      <c r="AK29" s="272">
        <f>ROUND(AV54, 2)</f>
        <v>0</v>
      </c>
      <c r="AL29" s="271"/>
      <c r="AM29" s="271"/>
      <c r="AN29" s="271"/>
      <c r="AO29" s="271"/>
      <c r="AR29" s="33"/>
    </row>
    <row r="30" spans="2:71" s="2" customFormat="1" ht="14.4" customHeight="1">
      <c r="B30" s="33"/>
      <c r="F30" s="26" t="s">
        <v>42</v>
      </c>
      <c r="L30" s="270">
        <v>0.12</v>
      </c>
      <c r="M30" s="271"/>
      <c r="N30" s="271"/>
      <c r="O30" s="271"/>
      <c r="P30" s="271"/>
      <c r="W30" s="272">
        <f>ROUND(BA54, 2)</f>
        <v>0</v>
      </c>
      <c r="X30" s="271"/>
      <c r="Y30" s="271"/>
      <c r="Z30" s="271"/>
      <c r="AA30" s="271"/>
      <c r="AB30" s="271"/>
      <c r="AC30" s="271"/>
      <c r="AD30" s="271"/>
      <c r="AE30" s="271"/>
      <c r="AK30" s="272">
        <f>ROUND(AW54, 2)</f>
        <v>0</v>
      </c>
      <c r="AL30" s="271"/>
      <c r="AM30" s="271"/>
      <c r="AN30" s="271"/>
      <c r="AO30" s="271"/>
      <c r="AR30" s="33"/>
    </row>
    <row r="31" spans="2:71" s="2" customFormat="1" ht="14.4" hidden="1" customHeight="1">
      <c r="B31" s="33"/>
      <c r="F31" s="26" t="s">
        <v>43</v>
      </c>
      <c r="L31" s="270">
        <v>0.21</v>
      </c>
      <c r="M31" s="271"/>
      <c r="N31" s="271"/>
      <c r="O31" s="271"/>
      <c r="P31" s="271"/>
      <c r="W31" s="272">
        <f>ROUND(BB54, 2)</f>
        <v>0</v>
      </c>
      <c r="X31" s="271"/>
      <c r="Y31" s="271"/>
      <c r="Z31" s="271"/>
      <c r="AA31" s="271"/>
      <c r="AB31" s="271"/>
      <c r="AC31" s="271"/>
      <c r="AD31" s="271"/>
      <c r="AE31" s="271"/>
      <c r="AK31" s="272">
        <v>0</v>
      </c>
      <c r="AL31" s="271"/>
      <c r="AM31" s="271"/>
      <c r="AN31" s="271"/>
      <c r="AO31" s="271"/>
      <c r="AR31" s="33"/>
    </row>
    <row r="32" spans="2:71" s="2" customFormat="1" ht="14.4" hidden="1" customHeight="1">
      <c r="B32" s="33"/>
      <c r="F32" s="26" t="s">
        <v>44</v>
      </c>
      <c r="L32" s="270">
        <v>0.12</v>
      </c>
      <c r="M32" s="271"/>
      <c r="N32" s="271"/>
      <c r="O32" s="271"/>
      <c r="P32" s="271"/>
      <c r="W32" s="272">
        <f>ROUND(BC54, 2)</f>
        <v>0</v>
      </c>
      <c r="X32" s="271"/>
      <c r="Y32" s="271"/>
      <c r="Z32" s="271"/>
      <c r="AA32" s="271"/>
      <c r="AB32" s="271"/>
      <c r="AC32" s="271"/>
      <c r="AD32" s="271"/>
      <c r="AE32" s="271"/>
      <c r="AK32" s="272">
        <v>0</v>
      </c>
      <c r="AL32" s="271"/>
      <c r="AM32" s="271"/>
      <c r="AN32" s="271"/>
      <c r="AO32" s="271"/>
      <c r="AR32" s="33"/>
    </row>
    <row r="33" spans="2:44" s="2" customFormat="1" ht="14.4" hidden="1" customHeight="1">
      <c r="B33" s="33"/>
      <c r="F33" s="26" t="s">
        <v>45</v>
      </c>
      <c r="L33" s="270">
        <v>0</v>
      </c>
      <c r="M33" s="271"/>
      <c r="N33" s="271"/>
      <c r="O33" s="271"/>
      <c r="P33" s="271"/>
      <c r="W33" s="272">
        <f>ROUND(BD54, 2)</f>
        <v>0</v>
      </c>
      <c r="X33" s="271"/>
      <c r="Y33" s="271"/>
      <c r="Z33" s="271"/>
      <c r="AA33" s="271"/>
      <c r="AB33" s="271"/>
      <c r="AC33" s="271"/>
      <c r="AD33" s="271"/>
      <c r="AE33" s="271"/>
      <c r="AK33" s="272">
        <v>0</v>
      </c>
      <c r="AL33" s="271"/>
      <c r="AM33" s="271"/>
      <c r="AN33" s="271"/>
      <c r="AO33" s="271"/>
      <c r="AR33" s="33"/>
    </row>
    <row r="34" spans="2:44" s="1" customFormat="1" ht="6.9" customHeight="1">
      <c r="B34" s="29"/>
      <c r="AR34" s="29"/>
    </row>
    <row r="35" spans="2:44" s="1" customFormat="1" ht="25.95" customHeight="1">
      <c r="B35" s="29"/>
      <c r="C35" s="34"/>
      <c r="D35" s="35" t="s">
        <v>46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47</v>
      </c>
      <c r="U35" s="36"/>
      <c r="V35" s="36"/>
      <c r="W35" s="36"/>
      <c r="X35" s="284" t="s">
        <v>48</v>
      </c>
      <c r="Y35" s="282"/>
      <c r="Z35" s="282"/>
      <c r="AA35" s="282"/>
      <c r="AB35" s="282"/>
      <c r="AC35" s="36"/>
      <c r="AD35" s="36"/>
      <c r="AE35" s="36"/>
      <c r="AF35" s="36"/>
      <c r="AG35" s="36"/>
      <c r="AH35" s="36"/>
      <c r="AI35" s="36"/>
      <c r="AJ35" s="36"/>
      <c r="AK35" s="281">
        <f>SUM(AK26:AK33)</f>
        <v>0</v>
      </c>
      <c r="AL35" s="282"/>
      <c r="AM35" s="282"/>
      <c r="AN35" s="282"/>
      <c r="AO35" s="283"/>
      <c r="AP35" s="34"/>
      <c r="AQ35" s="34"/>
      <c r="AR35" s="29"/>
    </row>
    <row r="36" spans="2:44" s="1" customFormat="1" ht="6.9" customHeight="1">
      <c r="B36" s="29"/>
      <c r="AR36" s="29"/>
    </row>
    <row r="37" spans="2:44" s="1" customFormat="1" ht="6.9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" customHeight="1">
      <c r="B42" s="29"/>
      <c r="C42" s="21" t="s">
        <v>49</v>
      </c>
      <c r="AR42" s="29"/>
    </row>
    <row r="43" spans="2:44" s="1" customFormat="1" ht="6.9" customHeight="1">
      <c r="B43" s="29"/>
      <c r="AR43" s="29"/>
    </row>
    <row r="44" spans="2:44" s="3" customFormat="1" ht="12" customHeight="1">
      <c r="B44" s="42"/>
      <c r="C44" s="26" t="s">
        <v>13</v>
      </c>
      <c r="L44" s="3" t="str">
        <f>K5</f>
        <v>23-047-03</v>
      </c>
      <c r="AR44" s="42"/>
    </row>
    <row r="45" spans="2:44" s="4" customFormat="1" ht="36.9" customHeight="1">
      <c r="B45" s="43"/>
      <c r="C45" s="44" t="s">
        <v>15</v>
      </c>
      <c r="L45" s="252" t="str">
        <f>K6</f>
        <v>III/10222 ul. Kozohorská, Nový Knín - chodník</v>
      </c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R45" s="43"/>
    </row>
    <row r="46" spans="2:44" s="1" customFormat="1" ht="6.9" customHeight="1">
      <c r="B46" s="29"/>
      <c r="AR46" s="29"/>
    </row>
    <row r="47" spans="2:44" s="1" customFormat="1" ht="12" customHeight="1">
      <c r="B47" s="29"/>
      <c r="C47" s="26" t="s">
        <v>19</v>
      </c>
      <c r="L47" s="45" t="str">
        <f>IF(K8="","",K8)</f>
        <v>Nový Knín</v>
      </c>
      <c r="AI47" s="26" t="s">
        <v>21</v>
      </c>
      <c r="AM47" s="254" t="str">
        <f>IF(AN8= "","",AN8)</f>
        <v/>
      </c>
      <c r="AN47" s="254"/>
      <c r="AR47" s="29"/>
    </row>
    <row r="48" spans="2:44" s="1" customFormat="1" ht="6.9" customHeight="1">
      <c r="B48" s="29"/>
      <c r="AR48" s="29"/>
    </row>
    <row r="49" spans="1:91" s="1" customFormat="1" ht="15.15" customHeight="1">
      <c r="B49" s="29"/>
      <c r="C49" s="26" t="s">
        <v>22</v>
      </c>
      <c r="L49" s="3" t="str">
        <f>IF(E11= "","",E11)</f>
        <v>Město Nový Knín</v>
      </c>
      <c r="AI49" s="26" t="s">
        <v>28</v>
      </c>
      <c r="AM49" s="255" t="str">
        <f>IF(E17="","",E17)</f>
        <v>DIPRO, spol. sr.o.</v>
      </c>
      <c r="AN49" s="256"/>
      <c r="AO49" s="256"/>
      <c r="AP49" s="256"/>
      <c r="AR49" s="29"/>
      <c r="AS49" s="257" t="s">
        <v>50</v>
      </c>
      <c r="AT49" s="258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15" customHeight="1">
      <c r="B50" s="29"/>
      <c r="C50" s="26" t="s">
        <v>26</v>
      </c>
      <c r="L50" s="3" t="str">
        <f>IF(E14="","",E14)</f>
        <v xml:space="preserve"> </v>
      </c>
      <c r="AI50" s="26" t="s">
        <v>32</v>
      </c>
      <c r="AM50" s="255" t="str">
        <f>IF(E20="","",E20)</f>
        <v/>
      </c>
      <c r="AN50" s="256"/>
      <c r="AO50" s="256"/>
      <c r="AP50" s="256"/>
      <c r="AR50" s="29"/>
      <c r="AS50" s="259"/>
      <c r="AT50" s="260"/>
      <c r="BD50" s="49"/>
    </row>
    <row r="51" spans="1:91" s="1" customFormat="1" ht="10.95" customHeight="1">
      <c r="B51" s="29"/>
      <c r="AR51" s="29"/>
      <c r="AS51" s="259"/>
      <c r="AT51" s="260"/>
      <c r="BD51" s="49"/>
    </row>
    <row r="52" spans="1:91" s="1" customFormat="1" ht="29.25" customHeight="1">
      <c r="B52" s="29"/>
      <c r="C52" s="261" t="s">
        <v>51</v>
      </c>
      <c r="D52" s="262"/>
      <c r="E52" s="262"/>
      <c r="F52" s="262"/>
      <c r="G52" s="262"/>
      <c r="H52" s="50"/>
      <c r="I52" s="263" t="s">
        <v>52</v>
      </c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4" t="s">
        <v>53</v>
      </c>
      <c r="AH52" s="262"/>
      <c r="AI52" s="262"/>
      <c r="AJ52" s="262"/>
      <c r="AK52" s="262"/>
      <c r="AL52" s="262"/>
      <c r="AM52" s="262"/>
      <c r="AN52" s="263" t="s">
        <v>54</v>
      </c>
      <c r="AO52" s="262"/>
      <c r="AP52" s="262"/>
      <c r="AQ52" s="51" t="s">
        <v>55</v>
      </c>
      <c r="AR52" s="29"/>
      <c r="AS52" s="52" t="s">
        <v>56</v>
      </c>
      <c r="AT52" s="53" t="s">
        <v>57</v>
      </c>
      <c r="AU52" s="53" t="s">
        <v>58</v>
      </c>
      <c r="AV52" s="53" t="s">
        <v>59</v>
      </c>
      <c r="AW52" s="53" t="s">
        <v>60</v>
      </c>
      <c r="AX52" s="53" t="s">
        <v>61</v>
      </c>
      <c r="AY52" s="53" t="s">
        <v>62</v>
      </c>
      <c r="AZ52" s="53" t="s">
        <v>63</v>
      </c>
      <c r="BA52" s="53" t="s">
        <v>64</v>
      </c>
      <c r="BB52" s="53" t="s">
        <v>65</v>
      </c>
      <c r="BC52" s="53" t="s">
        <v>66</v>
      </c>
      <c r="BD52" s="54" t="s">
        <v>67</v>
      </c>
    </row>
    <row r="53" spans="1:91" s="1" customFormat="1" ht="10.95" customHeight="1">
      <c r="B53" s="29"/>
      <c r="AR53" s="29"/>
      <c r="AS53" s="55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" customHeight="1">
      <c r="B54" s="56"/>
      <c r="C54" s="57" t="s">
        <v>68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268">
        <f>ROUND(SUM(AG55:AG59),2)</f>
        <v>0</v>
      </c>
      <c r="AH54" s="268"/>
      <c r="AI54" s="268"/>
      <c r="AJ54" s="268"/>
      <c r="AK54" s="268"/>
      <c r="AL54" s="268"/>
      <c r="AM54" s="268"/>
      <c r="AN54" s="269">
        <f t="shared" ref="AN54:AN59" si="0">SUM(AG54,AT54)</f>
        <v>0</v>
      </c>
      <c r="AO54" s="269"/>
      <c r="AP54" s="269"/>
      <c r="AQ54" s="60" t="s">
        <v>3</v>
      </c>
      <c r="AR54" s="56"/>
      <c r="AS54" s="61">
        <f>ROUND(SUM(AS55:AS59),2)</f>
        <v>0</v>
      </c>
      <c r="AT54" s="62">
        <f t="shared" ref="AT54:AT59" si="1">ROUND(SUM(AV54:AW54),2)</f>
        <v>0</v>
      </c>
      <c r="AU54" s="63">
        <f>ROUND(SUM(AU55:AU59),5)</f>
        <v>0</v>
      </c>
      <c r="AV54" s="62">
        <f>ROUND(AZ54*L29,2)</f>
        <v>0</v>
      </c>
      <c r="AW54" s="62">
        <f>ROUND(BA54*L30,2)</f>
        <v>0</v>
      </c>
      <c r="AX54" s="62">
        <f>ROUND(BB54*L29,2)</f>
        <v>0</v>
      </c>
      <c r="AY54" s="62">
        <f>ROUND(BC54*L30,2)</f>
        <v>0</v>
      </c>
      <c r="AZ54" s="62">
        <f>ROUND(SUM(AZ55:AZ59),2)</f>
        <v>0</v>
      </c>
      <c r="BA54" s="62">
        <f>ROUND(SUM(BA55:BA59),2)</f>
        <v>0</v>
      </c>
      <c r="BB54" s="62">
        <f>ROUND(SUM(BB55:BB59),2)</f>
        <v>0</v>
      </c>
      <c r="BC54" s="62">
        <f>ROUND(SUM(BC55:BC59),2)</f>
        <v>0</v>
      </c>
      <c r="BD54" s="64">
        <f>ROUND(SUM(BD55:BD59),2)</f>
        <v>0</v>
      </c>
      <c r="BS54" s="65" t="s">
        <v>69</v>
      </c>
      <c r="BT54" s="65" t="s">
        <v>70</v>
      </c>
      <c r="BU54" s="66" t="s">
        <v>71</v>
      </c>
      <c r="BV54" s="65" t="s">
        <v>72</v>
      </c>
      <c r="BW54" s="65" t="s">
        <v>5</v>
      </c>
      <c r="BX54" s="65" t="s">
        <v>73</v>
      </c>
      <c r="CL54" s="65" t="s">
        <v>3</v>
      </c>
    </row>
    <row r="55" spans="1:91" s="6" customFormat="1" ht="16.5" customHeight="1">
      <c r="A55" s="67" t="s">
        <v>74</v>
      </c>
      <c r="B55" s="68"/>
      <c r="C55" s="69"/>
      <c r="D55" s="267" t="s">
        <v>75</v>
      </c>
      <c r="E55" s="267"/>
      <c r="F55" s="267"/>
      <c r="G55" s="267"/>
      <c r="H55" s="267"/>
      <c r="I55" s="70"/>
      <c r="J55" s="267" t="s">
        <v>76</v>
      </c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5">
        <f>'SO 102 - Chodník - Nový Knín'!J30</f>
        <v>0</v>
      </c>
      <c r="AH55" s="266"/>
      <c r="AI55" s="266"/>
      <c r="AJ55" s="266"/>
      <c r="AK55" s="266"/>
      <c r="AL55" s="266"/>
      <c r="AM55" s="266"/>
      <c r="AN55" s="265">
        <f t="shared" si="0"/>
        <v>0</v>
      </c>
      <c r="AO55" s="266"/>
      <c r="AP55" s="266"/>
      <c r="AQ55" s="71" t="s">
        <v>77</v>
      </c>
      <c r="AR55" s="68"/>
      <c r="AS55" s="72">
        <v>0</v>
      </c>
      <c r="AT55" s="73">
        <f t="shared" si="1"/>
        <v>0</v>
      </c>
      <c r="AU55" s="74">
        <f>'SO 102 - Chodník - Nový Knín'!P89</f>
        <v>0</v>
      </c>
      <c r="AV55" s="73">
        <f>'SO 102 - Chodník - Nový Knín'!J33</f>
        <v>0</v>
      </c>
      <c r="AW55" s="73">
        <f>'SO 102 - Chodník - Nový Knín'!J34</f>
        <v>0</v>
      </c>
      <c r="AX55" s="73">
        <f>'SO 102 - Chodník - Nový Knín'!J35</f>
        <v>0</v>
      </c>
      <c r="AY55" s="73">
        <f>'SO 102 - Chodník - Nový Knín'!J36</f>
        <v>0</v>
      </c>
      <c r="AZ55" s="73">
        <f>'SO 102 - Chodník - Nový Knín'!F33</f>
        <v>0</v>
      </c>
      <c r="BA55" s="73">
        <f>'SO 102 - Chodník - Nový Knín'!F34</f>
        <v>0</v>
      </c>
      <c r="BB55" s="73">
        <f>'SO 102 - Chodník - Nový Knín'!F35</f>
        <v>0</v>
      </c>
      <c r="BC55" s="73">
        <f>'SO 102 - Chodník - Nový Knín'!F36</f>
        <v>0</v>
      </c>
      <c r="BD55" s="75">
        <f>'SO 102 - Chodník - Nový Knín'!F37</f>
        <v>0</v>
      </c>
      <c r="BT55" s="76" t="s">
        <v>78</v>
      </c>
      <c r="BV55" s="76" t="s">
        <v>72</v>
      </c>
      <c r="BW55" s="76" t="s">
        <v>79</v>
      </c>
      <c r="BX55" s="76" t="s">
        <v>5</v>
      </c>
      <c r="CL55" s="76" t="s">
        <v>3</v>
      </c>
      <c r="CM55" s="76" t="s">
        <v>80</v>
      </c>
    </row>
    <row r="56" spans="1:91" s="6" customFormat="1" ht="16.5" customHeight="1">
      <c r="A56" s="67" t="s">
        <v>74</v>
      </c>
      <c r="B56" s="68"/>
      <c r="C56" s="69"/>
      <c r="D56" s="267" t="s">
        <v>81</v>
      </c>
      <c r="E56" s="267"/>
      <c r="F56" s="267"/>
      <c r="G56" s="267"/>
      <c r="H56" s="267"/>
      <c r="I56" s="70"/>
      <c r="J56" s="267" t="s">
        <v>82</v>
      </c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5">
        <f>'SO 302 - Přeložka hydrantu'!J30</f>
        <v>0</v>
      </c>
      <c r="AH56" s="266"/>
      <c r="AI56" s="266"/>
      <c r="AJ56" s="266"/>
      <c r="AK56" s="266"/>
      <c r="AL56" s="266"/>
      <c r="AM56" s="266"/>
      <c r="AN56" s="265">
        <f t="shared" si="0"/>
        <v>0</v>
      </c>
      <c r="AO56" s="266"/>
      <c r="AP56" s="266"/>
      <c r="AQ56" s="71" t="s">
        <v>77</v>
      </c>
      <c r="AR56" s="68"/>
      <c r="AS56" s="72">
        <v>0</v>
      </c>
      <c r="AT56" s="73">
        <f t="shared" si="1"/>
        <v>0</v>
      </c>
      <c r="AU56" s="74">
        <f>'SO 302 - Přeložka hydrantu'!P85</f>
        <v>0</v>
      </c>
      <c r="AV56" s="73">
        <f>'SO 302 - Přeložka hydrantu'!J33</f>
        <v>0</v>
      </c>
      <c r="AW56" s="73">
        <f>'SO 302 - Přeložka hydrantu'!J34</f>
        <v>0</v>
      </c>
      <c r="AX56" s="73">
        <f>'SO 302 - Přeložka hydrantu'!J35</f>
        <v>0</v>
      </c>
      <c r="AY56" s="73">
        <f>'SO 302 - Přeložka hydrantu'!J36</f>
        <v>0</v>
      </c>
      <c r="AZ56" s="73">
        <f>'SO 302 - Přeložka hydrantu'!F33</f>
        <v>0</v>
      </c>
      <c r="BA56" s="73">
        <f>'SO 302 - Přeložka hydrantu'!F34</f>
        <v>0</v>
      </c>
      <c r="BB56" s="73">
        <f>'SO 302 - Přeložka hydrantu'!F35</f>
        <v>0</v>
      </c>
      <c r="BC56" s="73">
        <f>'SO 302 - Přeložka hydrantu'!F36</f>
        <v>0</v>
      </c>
      <c r="BD56" s="75">
        <f>'SO 302 - Přeložka hydrantu'!F37</f>
        <v>0</v>
      </c>
      <c r="BT56" s="76" t="s">
        <v>78</v>
      </c>
      <c r="BV56" s="76" t="s">
        <v>72</v>
      </c>
      <c r="BW56" s="76" t="s">
        <v>83</v>
      </c>
      <c r="BX56" s="76" t="s">
        <v>5</v>
      </c>
      <c r="CL56" s="76" t="s">
        <v>3</v>
      </c>
      <c r="CM56" s="76" t="s">
        <v>80</v>
      </c>
    </row>
    <row r="57" spans="1:91" s="6" customFormat="1" ht="16.5" customHeight="1">
      <c r="A57" s="67" t="s">
        <v>74</v>
      </c>
      <c r="B57" s="68"/>
      <c r="C57" s="69"/>
      <c r="D57" s="267" t="s">
        <v>84</v>
      </c>
      <c r="E57" s="267"/>
      <c r="F57" s="267"/>
      <c r="G57" s="267"/>
      <c r="H57" s="267"/>
      <c r="I57" s="70"/>
      <c r="J57" s="267" t="s">
        <v>85</v>
      </c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5">
        <f>'SO 401 - Úpravy veřejného...'!J30</f>
        <v>0</v>
      </c>
      <c r="AH57" s="266"/>
      <c r="AI57" s="266"/>
      <c r="AJ57" s="266"/>
      <c r="AK57" s="266"/>
      <c r="AL57" s="266"/>
      <c r="AM57" s="266"/>
      <c r="AN57" s="265">
        <f t="shared" si="0"/>
        <v>0</v>
      </c>
      <c r="AO57" s="266"/>
      <c r="AP57" s="266"/>
      <c r="AQ57" s="71" t="s">
        <v>77</v>
      </c>
      <c r="AR57" s="68"/>
      <c r="AS57" s="72">
        <v>0</v>
      </c>
      <c r="AT57" s="73">
        <f t="shared" si="1"/>
        <v>0</v>
      </c>
      <c r="AU57" s="74">
        <f>'SO 401 - Úpravy veřejného...'!P87</f>
        <v>0</v>
      </c>
      <c r="AV57" s="73">
        <f>'SO 401 - Úpravy veřejného...'!J33</f>
        <v>0</v>
      </c>
      <c r="AW57" s="73">
        <f>'SO 401 - Úpravy veřejného...'!J34</f>
        <v>0</v>
      </c>
      <c r="AX57" s="73">
        <f>'SO 401 - Úpravy veřejného...'!J35</f>
        <v>0</v>
      </c>
      <c r="AY57" s="73">
        <f>'SO 401 - Úpravy veřejného...'!J36</f>
        <v>0</v>
      </c>
      <c r="AZ57" s="73">
        <f>'SO 401 - Úpravy veřejného...'!F33</f>
        <v>0</v>
      </c>
      <c r="BA57" s="73">
        <f>'SO 401 - Úpravy veřejného...'!F34</f>
        <v>0</v>
      </c>
      <c r="BB57" s="73">
        <f>'SO 401 - Úpravy veřejného...'!F35</f>
        <v>0</v>
      </c>
      <c r="BC57" s="73">
        <f>'SO 401 - Úpravy veřejného...'!F36</f>
        <v>0</v>
      </c>
      <c r="BD57" s="75">
        <f>'SO 401 - Úpravy veřejného...'!F37</f>
        <v>0</v>
      </c>
      <c r="BT57" s="76" t="s">
        <v>78</v>
      </c>
      <c r="BV57" s="76" t="s">
        <v>72</v>
      </c>
      <c r="BW57" s="76" t="s">
        <v>86</v>
      </c>
      <c r="BX57" s="76" t="s">
        <v>5</v>
      </c>
      <c r="CL57" s="76" t="s">
        <v>3</v>
      </c>
      <c r="CM57" s="76" t="s">
        <v>80</v>
      </c>
    </row>
    <row r="58" spans="1:91" s="6" customFormat="1" ht="16.5" customHeight="1">
      <c r="A58" s="67" t="s">
        <v>74</v>
      </c>
      <c r="B58" s="68"/>
      <c r="C58" s="69"/>
      <c r="D58" s="267" t="s">
        <v>87</v>
      </c>
      <c r="E58" s="267"/>
      <c r="F58" s="267"/>
      <c r="G58" s="267"/>
      <c r="H58" s="267"/>
      <c r="I58" s="70"/>
      <c r="J58" s="267" t="s">
        <v>88</v>
      </c>
      <c r="K58" s="267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5">
        <f>'SO 802 - Vegetační úpravy...'!J30</f>
        <v>0</v>
      </c>
      <c r="AH58" s="266"/>
      <c r="AI58" s="266"/>
      <c r="AJ58" s="266"/>
      <c r="AK58" s="266"/>
      <c r="AL58" s="266"/>
      <c r="AM58" s="266"/>
      <c r="AN58" s="265">
        <f t="shared" si="0"/>
        <v>0</v>
      </c>
      <c r="AO58" s="266"/>
      <c r="AP58" s="266"/>
      <c r="AQ58" s="71" t="s">
        <v>77</v>
      </c>
      <c r="AR58" s="68"/>
      <c r="AS58" s="72">
        <v>0</v>
      </c>
      <c r="AT58" s="73">
        <f t="shared" si="1"/>
        <v>0</v>
      </c>
      <c r="AU58" s="74">
        <f>'SO 802 - Vegetační úpravy...'!P82</f>
        <v>0</v>
      </c>
      <c r="AV58" s="73">
        <f>'SO 802 - Vegetační úpravy...'!J33</f>
        <v>0</v>
      </c>
      <c r="AW58" s="73">
        <f>'SO 802 - Vegetační úpravy...'!J34</f>
        <v>0</v>
      </c>
      <c r="AX58" s="73">
        <f>'SO 802 - Vegetační úpravy...'!J35</f>
        <v>0</v>
      </c>
      <c r="AY58" s="73">
        <f>'SO 802 - Vegetační úpravy...'!J36</f>
        <v>0</v>
      </c>
      <c r="AZ58" s="73">
        <f>'SO 802 - Vegetační úpravy...'!F33</f>
        <v>0</v>
      </c>
      <c r="BA58" s="73">
        <f>'SO 802 - Vegetační úpravy...'!F34</f>
        <v>0</v>
      </c>
      <c r="BB58" s="73">
        <f>'SO 802 - Vegetační úpravy...'!F35</f>
        <v>0</v>
      </c>
      <c r="BC58" s="73">
        <f>'SO 802 - Vegetační úpravy...'!F36</f>
        <v>0</v>
      </c>
      <c r="BD58" s="75">
        <f>'SO 802 - Vegetační úpravy...'!F37</f>
        <v>0</v>
      </c>
      <c r="BT58" s="76" t="s">
        <v>78</v>
      </c>
      <c r="BV58" s="76" t="s">
        <v>72</v>
      </c>
      <c r="BW58" s="76" t="s">
        <v>89</v>
      </c>
      <c r="BX58" s="76" t="s">
        <v>5</v>
      </c>
      <c r="CL58" s="76" t="s">
        <v>3</v>
      </c>
      <c r="CM58" s="76" t="s">
        <v>80</v>
      </c>
    </row>
    <row r="59" spans="1:91" s="6" customFormat="1" ht="16.5" customHeight="1">
      <c r="A59" s="67" t="s">
        <v>74</v>
      </c>
      <c r="B59" s="68"/>
      <c r="C59" s="69"/>
      <c r="D59" s="267" t="s">
        <v>90</v>
      </c>
      <c r="E59" s="267"/>
      <c r="F59" s="267"/>
      <c r="G59" s="267"/>
      <c r="H59" s="267"/>
      <c r="I59" s="70"/>
      <c r="J59" s="267" t="s">
        <v>91</v>
      </c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5">
        <f>'VRN.2 - Vedlejší a ostatn...'!J30</f>
        <v>0</v>
      </c>
      <c r="AH59" s="266"/>
      <c r="AI59" s="266"/>
      <c r="AJ59" s="266"/>
      <c r="AK59" s="266"/>
      <c r="AL59" s="266"/>
      <c r="AM59" s="266"/>
      <c r="AN59" s="265">
        <f t="shared" si="0"/>
        <v>0</v>
      </c>
      <c r="AO59" s="266"/>
      <c r="AP59" s="266"/>
      <c r="AQ59" s="71" t="s">
        <v>77</v>
      </c>
      <c r="AR59" s="68"/>
      <c r="AS59" s="77">
        <v>0</v>
      </c>
      <c r="AT59" s="78">
        <f t="shared" si="1"/>
        <v>0</v>
      </c>
      <c r="AU59" s="79">
        <f>'VRN.2 - Vedlejší a ostatn...'!P80</f>
        <v>0</v>
      </c>
      <c r="AV59" s="78">
        <f>'VRN.2 - Vedlejší a ostatn...'!J33</f>
        <v>0</v>
      </c>
      <c r="AW59" s="78">
        <f>'VRN.2 - Vedlejší a ostatn...'!J34</f>
        <v>0</v>
      </c>
      <c r="AX59" s="78">
        <f>'VRN.2 - Vedlejší a ostatn...'!J35</f>
        <v>0</v>
      </c>
      <c r="AY59" s="78">
        <f>'VRN.2 - Vedlejší a ostatn...'!J36</f>
        <v>0</v>
      </c>
      <c r="AZ59" s="78">
        <f>'VRN.2 - Vedlejší a ostatn...'!F33</f>
        <v>0</v>
      </c>
      <c r="BA59" s="78">
        <f>'VRN.2 - Vedlejší a ostatn...'!F34</f>
        <v>0</v>
      </c>
      <c r="BB59" s="78">
        <f>'VRN.2 - Vedlejší a ostatn...'!F35</f>
        <v>0</v>
      </c>
      <c r="BC59" s="78">
        <f>'VRN.2 - Vedlejší a ostatn...'!F36</f>
        <v>0</v>
      </c>
      <c r="BD59" s="80">
        <f>'VRN.2 - Vedlejší a ostatn...'!F37</f>
        <v>0</v>
      </c>
      <c r="BT59" s="76" t="s">
        <v>78</v>
      </c>
      <c r="BV59" s="76" t="s">
        <v>72</v>
      </c>
      <c r="BW59" s="76" t="s">
        <v>92</v>
      </c>
      <c r="BX59" s="76" t="s">
        <v>5</v>
      </c>
      <c r="CL59" s="76" t="s">
        <v>3</v>
      </c>
      <c r="CM59" s="76" t="s">
        <v>80</v>
      </c>
    </row>
    <row r="60" spans="1:91" s="1" customFormat="1" ht="30" customHeight="1">
      <c r="B60" s="29"/>
      <c r="AR60" s="29"/>
    </row>
    <row r="61" spans="1:91" s="1" customFormat="1" ht="6.9" customHeight="1"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29"/>
    </row>
  </sheetData>
  <mergeCells count="56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58:AP58"/>
    <mergeCell ref="AG58:AM58"/>
    <mergeCell ref="J58:AF58"/>
    <mergeCell ref="D58:H58"/>
    <mergeCell ref="AN59:AP59"/>
    <mergeCell ref="AG59:AM59"/>
    <mergeCell ref="D59:H59"/>
    <mergeCell ref="J59:AF59"/>
    <mergeCell ref="J56:AF56"/>
    <mergeCell ref="D56:H56"/>
    <mergeCell ref="AN56:AP56"/>
    <mergeCell ref="AG56:AM56"/>
    <mergeCell ref="J57:AF57"/>
    <mergeCell ref="AG57:AM57"/>
    <mergeCell ref="D57:H57"/>
    <mergeCell ref="AN57:AP57"/>
    <mergeCell ref="C52:G52"/>
    <mergeCell ref="AN52:AP52"/>
    <mergeCell ref="AG52:AM52"/>
    <mergeCell ref="I52:AF52"/>
    <mergeCell ref="AN55:AP55"/>
    <mergeCell ref="D55:H55"/>
    <mergeCell ref="AG55:AM55"/>
    <mergeCell ref="J55:AF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SO 102 - Chodník - Nový Knín'!C2" display="/" xr:uid="{00000000-0004-0000-0000-000000000000}"/>
    <hyperlink ref="A56" location="'SO 302 - Přeložka hydrantu'!C2" display="/" xr:uid="{00000000-0004-0000-0000-000001000000}"/>
    <hyperlink ref="A57" location="'SO 401 - Úpravy veřejného...'!C2" display="/" xr:uid="{00000000-0004-0000-0000-000002000000}"/>
    <hyperlink ref="A58" location="'SO 802 - Vegetační úpravy...'!C2" display="/" xr:uid="{00000000-0004-0000-0000-000003000000}"/>
    <hyperlink ref="A59" location="'VRN.2 - Vedlejší a ostatn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87"/>
  <sheetViews>
    <sheetView showGridLines="0" workbookViewId="0">
      <selection activeCell="C2" sqref="C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 t="s">
        <v>6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7" t="s">
        <v>79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" customHeight="1">
      <c r="B4" s="20"/>
      <c r="D4" s="21" t="s">
        <v>93</v>
      </c>
      <c r="L4" s="20"/>
      <c r="M4" s="81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6" t="s">
        <v>15</v>
      </c>
      <c r="L6" s="20"/>
    </row>
    <row r="7" spans="2:46" ht="16.5" customHeight="1">
      <c r="B7" s="20"/>
      <c r="E7" s="286" t="str">
        <f>'Rekapitulace stavby'!K6</f>
        <v>III/10222 ul. Kozohorská, Nový Knín - chodník</v>
      </c>
      <c r="F7" s="287"/>
      <c r="G7" s="287"/>
      <c r="H7" s="287"/>
      <c r="L7" s="20"/>
    </row>
    <row r="8" spans="2:46" s="1" customFormat="1" ht="12" customHeight="1">
      <c r="B8" s="29"/>
      <c r="D8" s="26" t="s">
        <v>94</v>
      </c>
      <c r="L8" s="29"/>
    </row>
    <row r="9" spans="2:46" s="1" customFormat="1" ht="16.5" customHeight="1">
      <c r="B9" s="29"/>
      <c r="E9" s="252" t="s">
        <v>95</v>
      </c>
      <c r="F9" s="285"/>
      <c r="G9" s="285"/>
      <c r="H9" s="285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/>
      <c r="L12" s="29"/>
    </row>
    <row r="13" spans="2:46" s="1" customFormat="1" ht="10.95" customHeight="1">
      <c r="B13" s="29"/>
      <c r="L13" s="29"/>
    </row>
    <row r="14" spans="2:46" s="1" customFormat="1" ht="12" customHeight="1">
      <c r="B14" s="29"/>
      <c r="D14" s="26" t="s">
        <v>22</v>
      </c>
      <c r="I14" s="26" t="s">
        <v>23</v>
      </c>
      <c r="J14" s="24"/>
      <c r="L14" s="29"/>
    </row>
    <row r="15" spans="2:46" s="1" customFormat="1" ht="18" customHeight="1">
      <c r="B15" s="29"/>
      <c r="E15" s="24" t="s">
        <v>24</v>
      </c>
      <c r="I15" s="26" t="s">
        <v>25</v>
      </c>
      <c r="J15" s="24" t="s">
        <v>3</v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6" t="s">
        <v>26</v>
      </c>
      <c r="I17" s="26" t="s">
        <v>23</v>
      </c>
      <c r="J17" s="24" t="str">
        <f>'Rekapitulace stavby'!AN13</f>
        <v/>
      </c>
      <c r="L17" s="29"/>
    </row>
    <row r="18" spans="2:12" s="1" customFormat="1" ht="18" customHeight="1">
      <c r="B18" s="29"/>
      <c r="E18" s="273" t="str">
        <f>'Rekapitulace stavby'!E14</f>
        <v xml:space="preserve"> </v>
      </c>
      <c r="F18" s="273"/>
      <c r="G18" s="273"/>
      <c r="H18" s="273"/>
      <c r="I18" s="26" t="s">
        <v>25</v>
      </c>
      <c r="J18" s="24" t="str">
        <f>'Rekapitulace stavby'!AN14</f>
        <v/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6" t="s">
        <v>28</v>
      </c>
      <c r="I20" s="26" t="s">
        <v>23</v>
      </c>
      <c r="J20" s="24" t="s">
        <v>29</v>
      </c>
      <c r="L20" s="29"/>
    </row>
    <row r="21" spans="2:12" s="1" customFormat="1" ht="18" customHeight="1">
      <c r="B21" s="29"/>
      <c r="E21" s="24" t="s">
        <v>30</v>
      </c>
      <c r="I21" s="26" t="s">
        <v>25</v>
      </c>
      <c r="J21" s="24" t="s">
        <v>3</v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6" t="s">
        <v>32</v>
      </c>
      <c r="I23" s="26" t="s">
        <v>23</v>
      </c>
      <c r="J23" s="24" t="s">
        <v>33</v>
      </c>
      <c r="L23" s="29"/>
    </row>
    <row r="24" spans="2:12" s="1" customFormat="1" ht="18" customHeight="1">
      <c r="B24" s="29"/>
      <c r="E24" s="24"/>
      <c r="I24" s="26" t="s">
        <v>25</v>
      </c>
      <c r="J24" s="24" t="s">
        <v>3</v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6" t="s">
        <v>34</v>
      </c>
      <c r="L26" s="29"/>
    </row>
    <row r="27" spans="2:12" s="7" customFormat="1" ht="16.5" customHeight="1">
      <c r="B27" s="82"/>
      <c r="E27" s="276" t="s">
        <v>3</v>
      </c>
      <c r="F27" s="276"/>
      <c r="G27" s="276"/>
      <c r="H27" s="276"/>
      <c r="L27" s="82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3" t="s">
        <v>36</v>
      </c>
      <c r="J30" s="59">
        <f>ROUND(J89, 2)</f>
        <v>0</v>
      </c>
      <c r="L30" s="29"/>
    </row>
    <row r="31" spans="2:12" s="1" customFormat="1" ht="6.9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" customHeight="1">
      <c r="B33" s="29"/>
      <c r="D33" s="84" t="s">
        <v>40</v>
      </c>
      <c r="E33" s="26" t="s">
        <v>41</v>
      </c>
      <c r="F33" s="85">
        <f>ROUND((SUM(BE89:BE386)),  2)</f>
        <v>0</v>
      </c>
      <c r="I33" s="86">
        <v>0.21</v>
      </c>
      <c r="J33" s="85">
        <f>ROUND(((SUM(BE89:BE386))*I33),  2)</f>
        <v>0</v>
      </c>
      <c r="L33" s="29"/>
    </row>
    <row r="34" spans="2:12" s="1" customFormat="1" ht="14.4" customHeight="1">
      <c r="B34" s="29"/>
      <c r="E34" s="26" t="s">
        <v>42</v>
      </c>
      <c r="F34" s="85">
        <f>ROUND((SUM(BF89:BF386)),  2)</f>
        <v>0</v>
      </c>
      <c r="I34" s="86">
        <v>0.12</v>
      </c>
      <c r="J34" s="85">
        <f>ROUND(((SUM(BF89:BF386))*I34),  2)</f>
        <v>0</v>
      </c>
      <c r="L34" s="29"/>
    </row>
    <row r="35" spans="2:12" s="1" customFormat="1" ht="14.4" hidden="1" customHeight="1">
      <c r="B35" s="29"/>
      <c r="E35" s="26" t="s">
        <v>43</v>
      </c>
      <c r="F35" s="85">
        <f>ROUND((SUM(BG89:BG386)),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>
      <c r="B36" s="29"/>
      <c r="E36" s="26" t="s">
        <v>44</v>
      </c>
      <c r="F36" s="85">
        <f>ROUND((SUM(BH89:BH386)),  2)</f>
        <v>0</v>
      </c>
      <c r="I36" s="86">
        <v>0.12</v>
      </c>
      <c r="J36" s="85">
        <f>0</f>
        <v>0</v>
      </c>
      <c r="L36" s="29"/>
    </row>
    <row r="37" spans="2:12" s="1" customFormat="1" ht="14.4" hidden="1" customHeight="1">
      <c r="B37" s="29"/>
      <c r="E37" s="26" t="s">
        <v>45</v>
      </c>
      <c r="F37" s="85">
        <f>ROUND((SUM(BI89:BI386)),  2)</f>
        <v>0</v>
      </c>
      <c r="I37" s="86">
        <v>0</v>
      </c>
      <c r="J37" s="85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87"/>
      <c r="D39" s="88" t="s">
        <v>46</v>
      </c>
      <c r="E39" s="50"/>
      <c r="F39" s="50"/>
      <c r="G39" s="89" t="s">
        <v>47</v>
      </c>
      <c r="H39" s="90" t="s">
        <v>48</v>
      </c>
      <c r="I39" s="50"/>
      <c r="J39" s="91">
        <f>SUM(J30:J37)</f>
        <v>0</v>
      </c>
      <c r="K39" s="92"/>
      <c r="L39" s="29"/>
    </row>
    <row r="40" spans="2:12" s="1" customFormat="1" ht="14.4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>
      <c r="B45" s="29"/>
      <c r="C45" s="21" t="s">
        <v>96</v>
      </c>
      <c r="L45" s="29"/>
    </row>
    <row r="46" spans="2:12" s="1" customFormat="1" ht="6.9" customHeight="1">
      <c r="B46" s="29"/>
      <c r="L46" s="29"/>
    </row>
    <row r="47" spans="2:12" s="1" customFormat="1" ht="12" customHeight="1">
      <c r="B47" s="29"/>
      <c r="C47" s="26" t="s">
        <v>15</v>
      </c>
      <c r="L47" s="29"/>
    </row>
    <row r="48" spans="2:12" s="1" customFormat="1" ht="16.5" customHeight="1">
      <c r="B48" s="29"/>
      <c r="E48" s="286" t="str">
        <f>E7</f>
        <v>III/10222 ul. Kozohorská, Nový Knín - chodník</v>
      </c>
      <c r="F48" s="287"/>
      <c r="G48" s="287"/>
      <c r="H48" s="287"/>
      <c r="L48" s="29"/>
    </row>
    <row r="49" spans="2:47" s="1" customFormat="1" ht="12" customHeight="1">
      <c r="B49" s="29"/>
      <c r="C49" s="26" t="s">
        <v>94</v>
      </c>
      <c r="L49" s="29"/>
    </row>
    <row r="50" spans="2:47" s="1" customFormat="1" ht="16.5" customHeight="1">
      <c r="B50" s="29"/>
      <c r="E50" s="252" t="str">
        <f>E9</f>
        <v>SO 102 - Chodník - Nový Knín</v>
      </c>
      <c r="F50" s="285"/>
      <c r="G50" s="285"/>
      <c r="H50" s="285"/>
      <c r="L50" s="29"/>
    </row>
    <row r="51" spans="2:47" s="1" customFormat="1" ht="6.9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>Nový Knín</v>
      </c>
      <c r="I52" s="26" t="s">
        <v>21</v>
      </c>
      <c r="J52" s="46" t="str">
        <f>IF(J12="","",J12)</f>
        <v/>
      </c>
      <c r="L52" s="29"/>
    </row>
    <row r="53" spans="2:47" s="1" customFormat="1" ht="6.9" customHeight="1">
      <c r="B53" s="29"/>
      <c r="L53" s="29"/>
    </row>
    <row r="54" spans="2:47" s="1" customFormat="1" ht="15.15" customHeight="1">
      <c r="B54" s="29"/>
      <c r="C54" s="26" t="s">
        <v>22</v>
      </c>
      <c r="F54" s="24" t="str">
        <f>E15</f>
        <v>Město Nový Knín</v>
      </c>
      <c r="I54" s="26" t="s">
        <v>28</v>
      </c>
      <c r="J54" s="27" t="str">
        <f>E21</f>
        <v>DIPRO, spol. sr.o.</v>
      </c>
      <c r="L54" s="29"/>
    </row>
    <row r="55" spans="2:47" s="1" customFormat="1" ht="15.15" customHeight="1">
      <c r="B55" s="29"/>
      <c r="C55" s="26" t="s">
        <v>26</v>
      </c>
      <c r="F55" s="24" t="str">
        <f>IF(E18="","",E18)</f>
        <v xml:space="preserve"> </v>
      </c>
      <c r="I55" s="26" t="s">
        <v>32</v>
      </c>
      <c r="J55" s="27">
        <f>E24</f>
        <v>0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3" t="s">
        <v>97</v>
      </c>
      <c r="D57" s="87"/>
      <c r="E57" s="87"/>
      <c r="F57" s="87"/>
      <c r="G57" s="87"/>
      <c r="H57" s="87"/>
      <c r="I57" s="87"/>
      <c r="J57" s="94" t="s">
        <v>98</v>
      </c>
      <c r="K57" s="87"/>
      <c r="L57" s="29"/>
    </row>
    <row r="58" spans="2:47" s="1" customFormat="1" ht="10.35" customHeight="1">
      <c r="B58" s="29"/>
      <c r="L58" s="29"/>
    </row>
    <row r="59" spans="2:47" s="1" customFormat="1" ht="22.95" customHeight="1">
      <c r="B59" s="29"/>
      <c r="C59" s="95" t="s">
        <v>68</v>
      </c>
      <c r="J59" s="59">
        <f>J89</f>
        <v>0</v>
      </c>
      <c r="L59" s="29"/>
      <c r="AU59" s="17" t="s">
        <v>99</v>
      </c>
    </row>
    <row r="60" spans="2:47" s="8" customFormat="1" ht="24.9" customHeight="1">
      <c r="B60" s="96"/>
      <c r="D60" s="97" t="s">
        <v>100</v>
      </c>
      <c r="E60" s="98"/>
      <c r="F60" s="98"/>
      <c r="G60" s="98"/>
      <c r="H60" s="98"/>
      <c r="I60" s="98"/>
      <c r="J60" s="99">
        <f>J90</f>
        <v>0</v>
      </c>
      <c r="L60" s="96"/>
    </row>
    <row r="61" spans="2:47" s="9" customFormat="1" ht="19.95" customHeight="1">
      <c r="B61" s="100"/>
      <c r="D61" s="101" t="s">
        <v>101</v>
      </c>
      <c r="E61" s="102"/>
      <c r="F61" s="102"/>
      <c r="G61" s="102"/>
      <c r="H61" s="102"/>
      <c r="I61" s="102"/>
      <c r="J61" s="103">
        <f>J91</f>
        <v>0</v>
      </c>
      <c r="L61" s="100"/>
    </row>
    <row r="62" spans="2:47" s="9" customFormat="1" ht="19.95" customHeight="1">
      <c r="B62" s="100"/>
      <c r="D62" s="101" t="s">
        <v>102</v>
      </c>
      <c r="E62" s="102"/>
      <c r="F62" s="102"/>
      <c r="G62" s="102"/>
      <c r="H62" s="102"/>
      <c r="I62" s="102"/>
      <c r="J62" s="103">
        <f>J226</f>
        <v>0</v>
      </c>
      <c r="L62" s="100"/>
    </row>
    <row r="63" spans="2:47" s="9" customFormat="1" ht="19.95" customHeight="1">
      <c r="B63" s="100"/>
      <c r="D63" s="101" t="s">
        <v>103</v>
      </c>
      <c r="E63" s="102"/>
      <c r="F63" s="102"/>
      <c r="G63" s="102"/>
      <c r="H63" s="102"/>
      <c r="I63" s="102"/>
      <c r="J63" s="103">
        <f>J239</f>
        <v>0</v>
      </c>
      <c r="L63" s="100"/>
    </row>
    <row r="64" spans="2:47" s="9" customFormat="1" ht="19.95" customHeight="1">
      <c r="B64" s="100"/>
      <c r="D64" s="101" t="s">
        <v>104</v>
      </c>
      <c r="E64" s="102"/>
      <c r="F64" s="102"/>
      <c r="G64" s="102"/>
      <c r="H64" s="102"/>
      <c r="I64" s="102"/>
      <c r="J64" s="103">
        <f>J256</f>
        <v>0</v>
      </c>
      <c r="L64" s="100"/>
    </row>
    <row r="65" spans="2:12" s="9" customFormat="1" ht="19.95" customHeight="1">
      <c r="B65" s="100"/>
      <c r="D65" s="101" t="s">
        <v>105</v>
      </c>
      <c r="E65" s="102"/>
      <c r="F65" s="102"/>
      <c r="G65" s="102"/>
      <c r="H65" s="102"/>
      <c r="I65" s="102"/>
      <c r="J65" s="103">
        <f>J291</f>
        <v>0</v>
      </c>
      <c r="L65" s="100"/>
    </row>
    <row r="66" spans="2:12" s="9" customFormat="1" ht="19.95" customHeight="1">
      <c r="B66" s="100"/>
      <c r="D66" s="101" t="s">
        <v>106</v>
      </c>
      <c r="E66" s="102"/>
      <c r="F66" s="102"/>
      <c r="G66" s="102"/>
      <c r="H66" s="102"/>
      <c r="I66" s="102"/>
      <c r="J66" s="103">
        <f>J304</f>
        <v>0</v>
      </c>
      <c r="L66" s="100"/>
    </row>
    <row r="67" spans="2:12" s="8" customFormat="1" ht="24.9" customHeight="1">
      <c r="B67" s="96"/>
      <c r="D67" s="97" t="s">
        <v>107</v>
      </c>
      <c r="E67" s="98"/>
      <c r="F67" s="98"/>
      <c r="G67" s="98"/>
      <c r="H67" s="98"/>
      <c r="I67" s="98"/>
      <c r="J67" s="99">
        <f>J344</f>
        <v>0</v>
      </c>
      <c r="L67" s="96"/>
    </row>
    <row r="68" spans="2:12" s="9" customFormat="1" ht="19.95" customHeight="1">
      <c r="B68" s="100"/>
      <c r="D68" s="101" t="s">
        <v>108</v>
      </c>
      <c r="E68" s="102"/>
      <c r="F68" s="102"/>
      <c r="G68" s="102"/>
      <c r="H68" s="102"/>
      <c r="I68" s="102"/>
      <c r="J68" s="103">
        <f>J345</f>
        <v>0</v>
      </c>
      <c r="L68" s="100"/>
    </row>
    <row r="69" spans="2:12" s="8" customFormat="1" ht="24.9" customHeight="1">
      <c r="B69" s="96"/>
      <c r="D69" s="97" t="s">
        <v>109</v>
      </c>
      <c r="E69" s="98"/>
      <c r="F69" s="98"/>
      <c r="G69" s="98"/>
      <c r="H69" s="98"/>
      <c r="I69" s="98"/>
      <c r="J69" s="99">
        <f>J352</f>
        <v>0</v>
      </c>
      <c r="L69" s="96"/>
    </row>
    <row r="70" spans="2:12" s="1" customFormat="1" ht="21.75" customHeight="1">
      <c r="B70" s="29"/>
      <c r="L70" s="29"/>
    </row>
    <row r="71" spans="2:12" s="1" customFormat="1" ht="6.9" customHeight="1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29"/>
    </row>
    <row r="75" spans="2:12" s="1" customFormat="1" ht="6.9" customHeight="1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29"/>
    </row>
    <row r="76" spans="2:12" s="1" customFormat="1" ht="24.9" customHeight="1">
      <c r="B76" s="29"/>
      <c r="C76" s="21" t="s">
        <v>110</v>
      </c>
      <c r="L76" s="29"/>
    </row>
    <row r="77" spans="2:12" s="1" customFormat="1" ht="6.9" customHeight="1">
      <c r="B77" s="29"/>
      <c r="L77" s="29"/>
    </row>
    <row r="78" spans="2:12" s="1" customFormat="1" ht="12" customHeight="1">
      <c r="B78" s="29"/>
      <c r="C78" s="26" t="s">
        <v>15</v>
      </c>
      <c r="L78" s="29"/>
    </row>
    <row r="79" spans="2:12" s="1" customFormat="1" ht="16.5" customHeight="1">
      <c r="B79" s="29"/>
      <c r="E79" s="286" t="str">
        <f>E7</f>
        <v>III/10222 ul. Kozohorská, Nový Knín - chodník</v>
      </c>
      <c r="F79" s="287"/>
      <c r="G79" s="287"/>
      <c r="H79" s="287"/>
      <c r="L79" s="29"/>
    </row>
    <row r="80" spans="2:12" s="1" customFormat="1" ht="12" customHeight="1">
      <c r="B80" s="29"/>
      <c r="C80" s="26" t="s">
        <v>94</v>
      </c>
      <c r="L80" s="29"/>
    </row>
    <row r="81" spans="2:65" s="1" customFormat="1" ht="16.5" customHeight="1">
      <c r="B81" s="29"/>
      <c r="E81" s="252" t="str">
        <f>E9</f>
        <v>SO 102 - Chodník - Nový Knín</v>
      </c>
      <c r="F81" s="285"/>
      <c r="G81" s="285"/>
      <c r="H81" s="285"/>
      <c r="L81" s="29"/>
    </row>
    <row r="82" spans="2:65" s="1" customFormat="1" ht="6.9" customHeight="1">
      <c r="B82" s="29"/>
      <c r="L82" s="29"/>
    </row>
    <row r="83" spans="2:65" s="1" customFormat="1" ht="12" customHeight="1">
      <c r="B83" s="29"/>
      <c r="C83" s="26" t="s">
        <v>19</v>
      </c>
      <c r="F83" s="24" t="str">
        <f>F12</f>
        <v>Nový Knín</v>
      </c>
      <c r="I83" s="26" t="s">
        <v>21</v>
      </c>
      <c r="J83" s="46" t="str">
        <f>IF(J12="","",J12)</f>
        <v/>
      </c>
      <c r="L83" s="29"/>
    </row>
    <row r="84" spans="2:65" s="1" customFormat="1" ht="6.9" customHeight="1">
      <c r="B84" s="29"/>
      <c r="L84" s="29"/>
    </row>
    <row r="85" spans="2:65" s="1" customFormat="1" ht="15.15" customHeight="1">
      <c r="B85" s="29"/>
      <c r="C85" s="26" t="s">
        <v>22</v>
      </c>
      <c r="F85" s="24" t="str">
        <f>E15</f>
        <v>Město Nový Knín</v>
      </c>
      <c r="I85" s="26" t="s">
        <v>28</v>
      </c>
      <c r="J85" s="27" t="str">
        <f>E21</f>
        <v>DIPRO, spol. sr.o.</v>
      </c>
      <c r="L85" s="29"/>
    </row>
    <row r="86" spans="2:65" s="1" customFormat="1" ht="15.15" customHeight="1">
      <c r="B86" s="29"/>
      <c r="C86" s="26" t="s">
        <v>26</v>
      </c>
      <c r="F86" s="24" t="str">
        <f>IF(E18="","",E18)</f>
        <v xml:space="preserve"> </v>
      </c>
      <c r="I86" s="26" t="s">
        <v>32</v>
      </c>
      <c r="J86" s="27">
        <f>E24</f>
        <v>0</v>
      </c>
      <c r="L86" s="29"/>
    </row>
    <row r="87" spans="2:65" s="1" customFormat="1" ht="10.35" customHeight="1">
      <c r="B87" s="29"/>
      <c r="L87" s="29"/>
    </row>
    <row r="88" spans="2:65" s="10" customFormat="1" ht="29.25" customHeight="1">
      <c r="B88" s="104"/>
      <c r="C88" s="105" t="s">
        <v>111</v>
      </c>
      <c r="D88" s="106" t="s">
        <v>55</v>
      </c>
      <c r="E88" s="106" t="s">
        <v>51</v>
      </c>
      <c r="F88" s="106" t="s">
        <v>52</v>
      </c>
      <c r="G88" s="106" t="s">
        <v>112</v>
      </c>
      <c r="H88" s="106" t="s">
        <v>113</v>
      </c>
      <c r="I88" s="106" t="s">
        <v>114</v>
      </c>
      <c r="J88" s="106" t="s">
        <v>98</v>
      </c>
      <c r="K88" s="107" t="s">
        <v>115</v>
      </c>
      <c r="L88" s="104"/>
      <c r="M88" s="52" t="s">
        <v>3</v>
      </c>
      <c r="N88" s="53" t="s">
        <v>40</v>
      </c>
      <c r="O88" s="53" t="s">
        <v>116</v>
      </c>
      <c r="P88" s="53" t="s">
        <v>117</v>
      </c>
      <c r="Q88" s="53" t="s">
        <v>118</v>
      </c>
      <c r="R88" s="53" t="s">
        <v>119</v>
      </c>
      <c r="S88" s="53" t="s">
        <v>120</v>
      </c>
      <c r="T88" s="54" t="s">
        <v>121</v>
      </c>
    </row>
    <row r="89" spans="2:65" s="1" customFormat="1" ht="22.95" customHeight="1">
      <c r="B89" s="29"/>
      <c r="C89" s="57" t="s">
        <v>122</v>
      </c>
      <c r="J89" s="108">
        <f>BK89</f>
        <v>0</v>
      </c>
      <c r="L89" s="29"/>
      <c r="M89" s="55"/>
      <c r="N89" s="47"/>
      <c r="O89" s="47"/>
      <c r="P89" s="109">
        <f>P90+P344+P352</f>
        <v>0</v>
      </c>
      <c r="Q89" s="47"/>
      <c r="R89" s="109">
        <f>R90+R344+R352</f>
        <v>0</v>
      </c>
      <c r="S89" s="47"/>
      <c r="T89" s="110">
        <f>T90+T344+T352</f>
        <v>0</v>
      </c>
      <c r="AT89" s="17" t="s">
        <v>69</v>
      </c>
      <c r="AU89" s="17" t="s">
        <v>99</v>
      </c>
      <c r="BK89" s="111">
        <f>BK90+BK344+BK352</f>
        <v>0</v>
      </c>
    </row>
    <row r="90" spans="2:65" s="11" customFormat="1" ht="25.95" customHeight="1">
      <c r="B90" s="112"/>
      <c r="D90" s="113" t="s">
        <v>69</v>
      </c>
      <c r="E90" s="114" t="s">
        <v>123</v>
      </c>
      <c r="F90" s="114" t="s">
        <v>124</v>
      </c>
      <c r="J90" s="115">
        <f>BK90</f>
        <v>0</v>
      </c>
      <c r="L90" s="112"/>
      <c r="M90" s="116"/>
      <c r="P90" s="117">
        <f>P91+P226+P239+P256+P291+P304</f>
        <v>0</v>
      </c>
      <c r="R90" s="117">
        <f>R91+R226+R239+R256+R291+R304</f>
        <v>0</v>
      </c>
      <c r="T90" s="118">
        <f>T91+T226+T239+T256+T291+T304</f>
        <v>0</v>
      </c>
      <c r="AR90" s="113" t="s">
        <v>78</v>
      </c>
      <c r="AT90" s="119" t="s">
        <v>69</v>
      </c>
      <c r="AU90" s="119" t="s">
        <v>70</v>
      </c>
      <c r="AY90" s="113" t="s">
        <v>125</v>
      </c>
      <c r="BK90" s="120">
        <f>BK91+BK226+BK239+BK256+BK291+BK304</f>
        <v>0</v>
      </c>
    </row>
    <row r="91" spans="2:65" s="11" customFormat="1" ht="22.95" customHeight="1">
      <c r="B91" s="112"/>
      <c r="D91" s="113" t="s">
        <v>69</v>
      </c>
      <c r="E91" s="121" t="s">
        <v>78</v>
      </c>
      <c r="F91" s="121" t="s">
        <v>126</v>
      </c>
      <c r="J91" s="122">
        <f>BK91</f>
        <v>0</v>
      </c>
      <c r="L91" s="112"/>
      <c r="M91" s="116"/>
      <c r="P91" s="117">
        <f>SUM(P92:P225)</f>
        <v>0</v>
      </c>
      <c r="R91" s="117">
        <f>SUM(R92:R225)</f>
        <v>0</v>
      </c>
      <c r="T91" s="118">
        <f>SUM(T92:T225)</f>
        <v>0</v>
      </c>
      <c r="AR91" s="113" t="s">
        <v>78</v>
      </c>
      <c r="AT91" s="119" t="s">
        <v>69</v>
      </c>
      <c r="AU91" s="119" t="s">
        <v>78</v>
      </c>
      <c r="AY91" s="113" t="s">
        <v>125</v>
      </c>
      <c r="BK91" s="120">
        <f>SUM(BK92:BK225)</f>
        <v>0</v>
      </c>
    </row>
    <row r="92" spans="2:65" s="1" customFormat="1" ht="16.5" customHeight="1">
      <c r="B92" s="123"/>
      <c r="C92" s="124" t="s">
        <v>78</v>
      </c>
      <c r="D92" s="124" t="s">
        <v>127</v>
      </c>
      <c r="E92" s="125" t="s">
        <v>128</v>
      </c>
      <c r="F92" s="126" t="s">
        <v>129</v>
      </c>
      <c r="G92" s="127" t="s">
        <v>130</v>
      </c>
      <c r="H92" s="128">
        <v>11.25</v>
      </c>
      <c r="I92" s="129"/>
      <c r="J92" s="129">
        <f>ROUND(I92*H92,2)</f>
        <v>0</v>
      </c>
      <c r="K92" s="126" t="s">
        <v>131</v>
      </c>
      <c r="L92" s="29"/>
      <c r="M92" s="130" t="s">
        <v>3</v>
      </c>
      <c r="N92" s="131" t="s">
        <v>41</v>
      </c>
      <c r="O92" s="132">
        <v>0</v>
      </c>
      <c r="P92" s="132">
        <f>O92*H92</f>
        <v>0</v>
      </c>
      <c r="Q92" s="132">
        <v>0</v>
      </c>
      <c r="R92" s="132">
        <f>Q92*H92</f>
        <v>0</v>
      </c>
      <c r="S92" s="132">
        <v>0</v>
      </c>
      <c r="T92" s="133">
        <f>S92*H92</f>
        <v>0</v>
      </c>
      <c r="AR92" s="134" t="s">
        <v>132</v>
      </c>
      <c r="AT92" s="134" t="s">
        <v>127</v>
      </c>
      <c r="AU92" s="134" t="s">
        <v>80</v>
      </c>
      <c r="AY92" s="17" t="s">
        <v>125</v>
      </c>
      <c r="BE92" s="135">
        <f>IF(N92="základní",J92,0)</f>
        <v>0</v>
      </c>
      <c r="BF92" s="135">
        <f>IF(N92="snížená",J92,0)</f>
        <v>0</v>
      </c>
      <c r="BG92" s="135">
        <f>IF(N92="zákl. přenesená",J92,0)</f>
        <v>0</v>
      </c>
      <c r="BH92" s="135">
        <f>IF(N92="sníž. přenesená",J92,0)</f>
        <v>0</v>
      </c>
      <c r="BI92" s="135">
        <f>IF(N92="nulová",J92,0)</f>
        <v>0</v>
      </c>
      <c r="BJ92" s="17" t="s">
        <v>78</v>
      </c>
      <c r="BK92" s="135">
        <f>ROUND(I92*H92,2)</f>
        <v>0</v>
      </c>
      <c r="BL92" s="17" t="s">
        <v>132</v>
      </c>
      <c r="BM92" s="134" t="s">
        <v>133</v>
      </c>
    </row>
    <row r="93" spans="2:65" s="1" customFormat="1">
      <c r="B93" s="29"/>
      <c r="D93" s="136" t="s">
        <v>134</v>
      </c>
      <c r="F93" s="137" t="s">
        <v>129</v>
      </c>
      <c r="L93" s="29"/>
      <c r="M93" s="138"/>
      <c r="T93" s="49"/>
      <c r="AT93" s="17" t="s">
        <v>134</v>
      </c>
      <c r="AU93" s="17" t="s">
        <v>80</v>
      </c>
    </row>
    <row r="94" spans="2:65" s="1" customFormat="1" ht="67.2">
      <c r="B94" s="29"/>
      <c r="D94" s="136" t="s">
        <v>135</v>
      </c>
      <c r="F94" s="139" t="s">
        <v>136</v>
      </c>
      <c r="L94" s="29"/>
      <c r="M94" s="138"/>
      <c r="T94" s="49"/>
      <c r="AT94" s="17" t="s">
        <v>135</v>
      </c>
      <c r="AU94" s="17" t="s">
        <v>80</v>
      </c>
    </row>
    <row r="95" spans="2:65" s="12" customFormat="1">
      <c r="B95" s="140"/>
      <c r="D95" s="136" t="s">
        <v>137</v>
      </c>
      <c r="E95" s="141" t="s">
        <v>3</v>
      </c>
      <c r="F95" s="142" t="s">
        <v>138</v>
      </c>
      <c r="H95" s="143">
        <v>4.5</v>
      </c>
      <c r="L95" s="140"/>
      <c r="M95" s="144"/>
      <c r="T95" s="145"/>
      <c r="AT95" s="141" t="s">
        <v>137</v>
      </c>
      <c r="AU95" s="141" t="s">
        <v>80</v>
      </c>
      <c r="AV95" s="12" t="s">
        <v>80</v>
      </c>
      <c r="AW95" s="12" t="s">
        <v>31</v>
      </c>
      <c r="AX95" s="12" t="s">
        <v>70</v>
      </c>
      <c r="AY95" s="141" t="s">
        <v>125</v>
      </c>
    </row>
    <row r="96" spans="2:65" s="12" customFormat="1">
      <c r="B96" s="140"/>
      <c r="D96" s="136" t="s">
        <v>137</v>
      </c>
      <c r="E96" s="141" t="s">
        <v>3</v>
      </c>
      <c r="F96" s="142" t="s">
        <v>139</v>
      </c>
      <c r="H96" s="143">
        <v>6.75</v>
      </c>
      <c r="L96" s="140"/>
      <c r="M96" s="144"/>
      <c r="T96" s="145"/>
      <c r="AT96" s="141" t="s">
        <v>137</v>
      </c>
      <c r="AU96" s="141" t="s">
        <v>80</v>
      </c>
      <c r="AV96" s="12" t="s">
        <v>80</v>
      </c>
      <c r="AW96" s="12" t="s">
        <v>31</v>
      </c>
      <c r="AX96" s="12" t="s">
        <v>70</v>
      </c>
      <c r="AY96" s="141" t="s">
        <v>125</v>
      </c>
    </row>
    <row r="97" spans="2:65" s="13" customFormat="1">
      <c r="B97" s="146"/>
      <c r="D97" s="136" t="s">
        <v>137</v>
      </c>
      <c r="E97" s="147" t="s">
        <v>3</v>
      </c>
      <c r="F97" s="148" t="s">
        <v>140</v>
      </c>
      <c r="H97" s="149">
        <v>11.25</v>
      </c>
      <c r="L97" s="146"/>
      <c r="M97" s="150"/>
      <c r="T97" s="151"/>
      <c r="AT97" s="147" t="s">
        <v>137</v>
      </c>
      <c r="AU97" s="147" t="s">
        <v>80</v>
      </c>
      <c r="AV97" s="13" t="s">
        <v>132</v>
      </c>
      <c r="AW97" s="13" t="s">
        <v>31</v>
      </c>
      <c r="AX97" s="13" t="s">
        <v>78</v>
      </c>
      <c r="AY97" s="147" t="s">
        <v>125</v>
      </c>
    </row>
    <row r="98" spans="2:65" s="1" customFormat="1" ht="16.5" customHeight="1">
      <c r="B98" s="123"/>
      <c r="C98" s="124" t="s">
        <v>80</v>
      </c>
      <c r="D98" s="124" t="s">
        <v>127</v>
      </c>
      <c r="E98" s="125" t="s">
        <v>141</v>
      </c>
      <c r="F98" s="126" t="s">
        <v>142</v>
      </c>
      <c r="G98" s="127" t="s">
        <v>143</v>
      </c>
      <c r="H98" s="128">
        <v>337.5</v>
      </c>
      <c r="I98" s="129"/>
      <c r="J98" s="129">
        <f>ROUND(I98*H98,2)</f>
        <v>0</v>
      </c>
      <c r="K98" s="126" t="s">
        <v>131</v>
      </c>
      <c r="L98" s="29"/>
      <c r="M98" s="130" t="s">
        <v>3</v>
      </c>
      <c r="N98" s="131" t="s">
        <v>41</v>
      </c>
      <c r="O98" s="132">
        <v>0</v>
      </c>
      <c r="P98" s="132">
        <f>O98*H98</f>
        <v>0</v>
      </c>
      <c r="Q98" s="132">
        <v>0</v>
      </c>
      <c r="R98" s="132">
        <f>Q98*H98</f>
        <v>0</v>
      </c>
      <c r="S98" s="132">
        <v>0</v>
      </c>
      <c r="T98" s="133">
        <f>S98*H98</f>
        <v>0</v>
      </c>
      <c r="AR98" s="134" t="s">
        <v>132</v>
      </c>
      <c r="AT98" s="134" t="s">
        <v>127</v>
      </c>
      <c r="AU98" s="134" t="s">
        <v>80</v>
      </c>
      <c r="AY98" s="17" t="s">
        <v>125</v>
      </c>
      <c r="BE98" s="135">
        <f>IF(N98="základní",J98,0)</f>
        <v>0</v>
      </c>
      <c r="BF98" s="135">
        <f>IF(N98="snížená",J98,0)</f>
        <v>0</v>
      </c>
      <c r="BG98" s="135">
        <f>IF(N98="zákl. přenesená",J98,0)</f>
        <v>0</v>
      </c>
      <c r="BH98" s="135">
        <f>IF(N98="sníž. přenesená",J98,0)</f>
        <v>0</v>
      </c>
      <c r="BI98" s="135">
        <f>IF(N98="nulová",J98,0)</f>
        <v>0</v>
      </c>
      <c r="BJ98" s="17" t="s">
        <v>78</v>
      </c>
      <c r="BK98" s="135">
        <f>ROUND(I98*H98,2)</f>
        <v>0</v>
      </c>
      <c r="BL98" s="17" t="s">
        <v>132</v>
      </c>
      <c r="BM98" s="134" t="s">
        <v>144</v>
      </c>
    </row>
    <row r="99" spans="2:65" s="1" customFormat="1">
      <c r="B99" s="29"/>
      <c r="D99" s="136" t="s">
        <v>134</v>
      </c>
      <c r="F99" s="137" t="s">
        <v>142</v>
      </c>
      <c r="L99" s="29"/>
      <c r="M99" s="138"/>
      <c r="T99" s="49"/>
      <c r="AT99" s="17" t="s">
        <v>134</v>
      </c>
      <c r="AU99" s="17" t="s">
        <v>80</v>
      </c>
    </row>
    <row r="100" spans="2:65" s="1" customFormat="1" ht="67.2">
      <c r="B100" s="29"/>
      <c r="D100" s="136" t="s">
        <v>135</v>
      </c>
      <c r="F100" s="139" t="s">
        <v>145</v>
      </c>
      <c r="L100" s="29"/>
      <c r="M100" s="138"/>
      <c r="T100" s="49"/>
      <c r="AT100" s="17" t="s">
        <v>135</v>
      </c>
      <c r="AU100" s="17" t="s">
        <v>80</v>
      </c>
    </row>
    <row r="101" spans="2:65" s="12" customFormat="1">
      <c r="B101" s="140"/>
      <c r="D101" s="136" t="s">
        <v>137</v>
      </c>
      <c r="E101" s="141" t="s">
        <v>3</v>
      </c>
      <c r="F101" s="142" t="s">
        <v>138</v>
      </c>
      <c r="H101" s="143">
        <v>4.5</v>
      </c>
      <c r="L101" s="140"/>
      <c r="M101" s="144"/>
      <c r="T101" s="145"/>
      <c r="AT101" s="141" t="s">
        <v>137</v>
      </c>
      <c r="AU101" s="141" t="s">
        <v>80</v>
      </c>
      <c r="AV101" s="12" t="s">
        <v>80</v>
      </c>
      <c r="AW101" s="12" t="s">
        <v>31</v>
      </c>
      <c r="AX101" s="12" t="s">
        <v>70</v>
      </c>
      <c r="AY101" s="141" t="s">
        <v>125</v>
      </c>
    </row>
    <row r="102" spans="2:65" s="12" customFormat="1">
      <c r="B102" s="140"/>
      <c r="D102" s="136" t="s">
        <v>137</v>
      </c>
      <c r="E102" s="141" t="s">
        <v>3</v>
      </c>
      <c r="F102" s="142" t="s">
        <v>139</v>
      </c>
      <c r="H102" s="143">
        <v>6.75</v>
      </c>
      <c r="L102" s="140"/>
      <c r="M102" s="144"/>
      <c r="T102" s="145"/>
      <c r="AT102" s="141" t="s">
        <v>137</v>
      </c>
      <c r="AU102" s="141" t="s">
        <v>80</v>
      </c>
      <c r="AV102" s="12" t="s">
        <v>80</v>
      </c>
      <c r="AW102" s="12" t="s">
        <v>31</v>
      </c>
      <c r="AX102" s="12" t="s">
        <v>70</v>
      </c>
      <c r="AY102" s="141" t="s">
        <v>125</v>
      </c>
    </row>
    <row r="103" spans="2:65" s="13" customFormat="1">
      <c r="B103" s="146"/>
      <c r="D103" s="136" t="s">
        <v>137</v>
      </c>
      <c r="E103" s="147" t="s">
        <v>3</v>
      </c>
      <c r="F103" s="148" t="s">
        <v>140</v>
      </c>
      <c r="H103" s="149">
        <v>11.25</v>
      </c>
      <c r="L103" s="146"/>
      <c r="M103" s="150"/>
      <c r="T103" s="151"/>
      <c r="AT103" s="147" t="s">
        <v>137</v>
      </c>
      <c r="AU103" s="147" t="s">
        <v>80</v>
      </c>
      <c r="AV103" s="13" t="s">
        <v>132</v>
      </c>
      <c r="AW103" s="13" t="s">
        <v>31</v>
      </c>
      <c r="AX103" s="13" t="s">
        <v>78</v>
      </c>
      <c r="AY103" s="147" t="s">
        <v>125</v>
      </c>
    </row>
    <row r="104" spans="2:65" s="12" customFormat="1">
      <c r="B104" s="140"/>
      <c r="D104" s="136" t="s">
        <v>137</v>
      </c>
      <c r="F104" s="142" t="s">
        <v>146</v>
      </c>
      <c r="H104" s="143">
        <v>337.5</v>
      </c>
      <c r="L104" s="140"/>
      <c r="M104" s="144"/>
      <c r="T104" s="145"/>
      <c r="AT104" s="141" t="s">
        <v>137</v>
      </c>
      <c r="AU104" s="141" t="s">
        <v>80</v>
      </c>
      <c r="AV104" s="12" t="s">
        <v>80</v>
      </c>
      <c r="AW104" s="12" t="s">
        <v>4</v>
      </c>
      <c r="AX104" s="12" t="s">
        <v>78</v>
      </c>
      <c r="AY104" s="141" t="s">
        <v>125</v>
      </c>
    </row>
    <row r="105" spans="2:65" s="1" customFormat="1" ht="16.5" customHeight="1">
      <c r="B105" s="123"/>
      <c r="C105" s="124" t="s">
        <v>147</v>
      </c>
      <c r="D105" s="124" t="s">
        <v>127</v>
      </c>
      <c r="E105" s="125" t="s">
        <v>148</v>
      </c>
      <c r="F105" s="126" t="s">
        <v>149</v>
      </c>
      <c r="G105" s="127" t="s">
        <v>130</v>
      </c>
      <c r="H105" s="128">
        <v>7</v>
      </c>
      <c r="I105" s="129"/>
      <c r="J105" s="129">
        <f>ROUND(I105*H105,2)</f>
        <v>0</v>
      </c>
      <c r="K105" s="126" t="s">
        <v>131</v>
      </c>
      <c r="L105" s="29"/>
      <c r="M105" s="130" t="s">
        <v>3</v>
      </c>
      <c r="N105" s="131" t="s">
        <v>41</v>
      </c>
      <c r="O105" s="132">
        <v>0</v>
      </c>
      <c r="P105" s="132">
        <f>O105*H105</f>
        <v>0</v>
      </c>
      <c r="Q105" s="132">
        <v>0</v>
      </c>
      <c r="R105" s="132">
        <f>Q105*H105</f>
        <v>0</v>
      </c>
      <c r="S105" s="132">
        <v>0</v>
      </c>
      <c r="T105" s="133">
        <f>S105*H105</f>
        <v>0</v>
      </c>
      <c r="AR105" s="134" t="s">
        <v>132</v>
      </c>
      <c r="AT105" s="134" t="s">
        <v>127</v>
      </c>
      <c r="AU105" s="134" t="s">
        <v>80</v>
      </c>
      <c r="AY105" s="17" t="s">
        <v>125</v>
      </c>
      <c r="BE105" s="135">
        <f>IF(N105="základní",J105,0)</f>
        <v>0</v>
      </c>
      <c r="BF105" s="135">
        <f>IF(N105="snížená",J105,0)</f>
        <v>0</v>
      </c>
      <c r="BG105" s="135">
        <f>IF(N105="zákl. přenesená",J105,0)</f>
        <v>0</v>
      </c>
      <c r="BH105" s="135">
        <f>IF(N105="sníž. přenesená",J105,0)</f>
        <v>0</v>
      </c>
      <c r="BI105" s="135">
        <f>IF(N105="nulová",J105,0)</f>
        <v>0</v>
      </c>
      <c r="BJ105" s="17" t="s">
        <v>78</v>
      </c>
      <c r="BK105" s="135">
        <f>ROUND(I105*H105,2)</f>
        <v>0</v>
      </c>
      <c r="BL105" s="17" t="s">
        <v>132</v>
      </c>
      <c r="BM105" s="134" t="s">
        <v>150</v>
      </c>
    </row>
    <row r="106" spans="2:65" s="1" customFormat="1">
      <c r="B106" s="29"/>
      <c r="D106" s="136" t="s">
        <v>134</v>
      </c>
      <c r="F106" s="137" t="s">
        <v>149</v>
      </c>
      <c r="L106" s="29"/>
      <c r="M106" s="138"/>
      <c r="T106" s="49"/>
      <c r="AT106" s="17" t="s">
        <v>134</v>
      </c>
      <c r="AU106" s="17" t="s">
        <v>80</v>
      </c>
    </row>
    <row r="107" spans="2:65" s="1" customFormat="1" ht="67.2">
      <c r="B107" s="29"/>
      <c r="D107" s="136" t="s">
        <v>135</v>
      </c>
      <c r="F107" s="139" t="s">
        <v>136</v>
      </c>
      <c r="L107" s="29"/>
      <c r="M107" s="138"/>
      <c r="T107" s="49"/>
      <c r="AT107" s="17" t="s">
        <v>135</v>
      </c>
      <c r="AU107" s="17" t="s">
        <v>80</v>
      </c>
    </row>
    <row r="108" spans="2:65" s="12" customFormat="1">
      <c r="B108" s="140"/>
      <c r="D108" s="136" t="s">
        <v>137</v>
      </c>
      <c r="E108" s="141" t="s">
        <v>3</v>
      </c>
      <c r="F108" s="142" t="s">
        <v>151</v>
      </c>
      <c r="H108" s="143">
        <v>7</v>
      </c>
      <c r="L108" s="140"/>
      <c r="M108" s="144"/>
      <c r="T108" s="145"/>
      <c r="AT108" s="141" t="s">
        <v>137</v>
      </c>
      <c r="AU108" s="141" t="s">
        <v>80</v>
      </c>
      <c r="AV108" s="12" t="s">
        <v>80</v>
      </c>
      <c r="AW108" s="12" t="s">
        <v>31</v>
      </c>
      <c r="AX108" s="12" t="s">
        <v>78</v>
      </c>
      <c r="AY108" s="141" t="s">
        <v>125</v>
      </c>
    </row>
    <row r="109" spans="2:65" s="1" customFormat="1" ht="16.5" customHeight="1">
      <c r="B109" s="123"/>
      <c r="C109" s="124" t="s">
        <v>132</v>
      </c>
      <c r="D109" s="124" t="s">
        <v>127</v>
      </c>
      <c r="E109" s="125" t="s">
        <v>152</v>
      </c>
      <c r="F109" s="126" t="s">
        <v>153</v>
      </c>
      <c r="G109" s="127" t="s">
        <v>143</v>
      </c>
      <c r="H109" s="128">
        <v>17.5</v>
      </c>
      <c r="I109" s="129"/>
      <c r="J109" s="129">
        <f>ROUND(I109*H109,2)</f>
        <v>0</v>
      </c>
      <c r="K109" s="126" t="s">
        <v>131</v>
      </c>
      <c r="L109" s="29"/>
      <c r="M109" s="130" t="s">
        <v>3</v>
      </c>
      <c r="N109" s="131" t="s">
        <v>41</v>
      </c>
      <c r="O109" s="132">
        <v>0</v>
      </c>
      <c r="P109" s="132">
        <f>O109*H109</f>
        <v>0</v>
      </c>
      <c r="Q109" s="132">
        <v>0</v>
      </c>
      <c r="R109" s="132">
        <f>Q109*H109</f>
        <v>0</v>
      </c>
      <c r="S109" s="132">
        <v>0</v>
      </c>
      <c r="T109" s="133">
        <f>S109*H109</f>
        <v>0</v>
      </c>
      <c r="AR109" s="134" t="s">
        <v>132</v>
      </c>
      <c r="AT109" s="134" t="s">
        <v>127</v>
      </c>
      <c r="AU109" s="134" t="s">
        <v>80</v>
      </c>
      <c r="AY109" s="17" t="s">
        <v>125</v>
      </c>
      <c r="BE109" s="135">
        <f>IF(N109="základní",J109,0)</f>
        <v>0</v>
      </c>
      <c r="BF109" s="135">
        <f>IF(N109="snížená",J109,0)</f>
        <v>0</v>
      </c>
      <c r="BG109" s="135">
        <f>IF(N109="zákl. přenesená",J109,0)</f>
        <v>0</v>
      </c>
      <c r="BH109" s="135">
        <f>IF(N109="sníž. přenesená",J109,0)</f>
        <v>0</v>
      </c>
      <c r="BI109" s="135">
        <f>IF(N109="nulová",J109,0)</f>
        <v>0</v>
      </c>
      <c r="BJ109" s="17" t="s">
        <v>78</v>
      </c>
      <c r="BK109" s="135">
        <f>ROUND(I109*H109,2)</f>
        <v>0</v>
      </c>
      <c r="BL109" s="17" t="s">
        <v>132</v>
      </c>
      <c r="BM109" s="134" t="s">
        <v>154</v>
      </c>
    </row>
    <row r="110" spans="2:65" s="1" customFormat="1">
      <c r="B110" s="29"/>
      <c r="D110" s="136" t="s">
        <v>134</v>
      </c>
      <c r="F110" s="137" t="s">
        <v>153</v>
      </c>
      <c r="L110" s="29"/>
      <c r="M110" s="138"/>
      <c r="T110" s="49"/>
      <c r="AT110" s="17" t="s">
        <v>134</v>
      </c>
      <c r="AU110" s="17" t="s">
        <v>80</v>
      </c>
    </row>
    <row r="111" spans="2:65" s="1" customFormat="1" ht="67.2">
      <c r="B111" s="29"/>
      <c r="D111" s="136" t="s">
        <v>135</v>
      </c>
      <c r="F111" s="139" t="s">
        <v>145</v>
      </c>
      <c r="L111" s="29"/>
      <c r="M111" s="138"/>
      <c r="T111" s="49"/>
      <c r="AT111" s="17" t="s">
        <v>135</v>
      </c>
      <c r="AU111" s="17" t="s">
        <v>80</v>
      </c>
    </row>
    <row r="112" spans="2:65" s="12" customFormat="1">
      <c r="B112" s="140"/>
      <c r="D112" s="136" t="s">
        <v>137</v>
      </c>
      <c r="E112" s="141" t="s">
        <v>3</v>
      </c>
      <c r="F112" s="142" t="s">
        <v>151</v>
      </c>
      <c r="H112" s="143">
        <v>7</v>
      </c>
      <c r="L112" s="140"/>
      <c r="M112" s="144"/>
      <c r="T112" s="145"/>
      <c r="AT112" s="141" t="s">
        <v>137</v>
      </c>
      <c r="AU112" s="141" t="s">
        <v>80</v>
      </c>
      <c r="AV112" s="12" t="s">
        <v>80</v>
      </c>
      <c r="AW112" s="12" t="s">
        <v>31</v>
      </c>
      <c r="AX112" s="12" t="s">
        <v>78</v>
      </c>
      <c r="AY112" s="141" t="s">
        <v>125</v>
      </c>
    </row>
    <row r="113" spans="2:65" s="12" customFormat="1">
      <c r="B113" s="140"/>
      <c r="D113" s="136" t="s">
        <v>137</v>
      </c>
      <c r="F113" s="142" t="s">
        <v>155</v>
      </c>
      <c r="H113" s="143">
        <v>17.5</v>
      </c>
      <c r="L113" s="140"/>
      <c r="M113" s="144"/>
      <c r="T113" s="145"/>
      <c r="AT113" s="141" t="s">
        <v>137</v>
      </c>
      <c r="AU113" s="141" t="s">
        <v>80</v>
      </c>
      <c r="AV113" s="12" t="s">
        <v>80</v>
      </c>
      <c r="AW113" s="12" t="s">
        <v>4</v>
      </c>
      <c r="AX113" s="12" t="s">
        <v>78</v>
      </c>
      <c r="AY113" s="141" t="s">
        <v>125</v>
      </c>
    </row>
    <row r="114" spans="2:65" s="1" customFormat="1" ht="16.5" customHeight="1">
      <c r="B114" s="123"/>
      <c r="C114" s="124" t="s">
        <v>156</v>
      </c>
      <c r="D114" s="124" t="s">
        <v>127</v>
      </c>
      <c r="E114" s="125" t="s">
        <v>157</v>
      </c>
      <c r="F114" s="126" t="s">
        <v>158</v>
      </c>
      <c r="G114" s="127" t="s">
        <v>130</v>
      </c>
      <c r="H114" s="128">
        <v>14.4</v>
      </c>
      <c r="I114" s="129"/>
      <c r="J114" s="129">
        <f>ROUND(I114*H114,2)</f>
        <v>0</v>
      </c>
      <c r="K114" s="126" t="s">
        <v>131</v>
      </c>
      <c r="L114" s="29"/>
      <c r="M114" s="130" t="s">
        <v>3</v>
      </c>
      <c r="N114" s="131" t="s">
        <v>41</v>
      </c>
      <c r="O114" s="132">
        <v>0</v>
      </c>
      <c r="P114" s="132">
        <f>O114*H114</f>
        <v>0</v>
      </c>
      <c r="Q114" s="132">
        <v>0</v>
      </c>
      <c r="R114" s="132">
        <f>Q114*H114</f>
        <v>0</v>
      </c>
      <c r="S114" s="132">
        <v>0</v>
      </c>
      <c r="T114" s="133">
        <f>S114*H114</f>
        <v>0</v>
      </c>
      <c r="AR114" s="134" t="s">
        <v>132</v>
      </c>
      <c r="AT114" s="134" t="s">
        <v>127</v>
      </c>
      <c r="AU114" s="134" t="s">
        <v>80</v>
      </c>
      <c r="AY114" s="17" t="s">
        <v>125</v>
      </c>
      <c r="BE114" s="135">
        <f>IF(N114="základní",J114,0)</f>
        <v>0</v>
      </c>
      <c r="BF114" s="135">
        <f>IF(N114="snížená",J114,0)</f>
        <v>0</v>
      </c>
      <c r="BG114" s="135">
        <f>IF(N114="zákl. přenesená",J114,0)</f>
        <v>0</v>
      </c>
      <c r="BH114" s="135">
        <f>IF(N114="sníž. přenesená",J114,0)</f>
        <v>0</v>
      </c>
      <c r="BI114" s="135">
        <f>IF(N114="nulová",J114,0)</f>
        <v>0</v>
      </c>
      <c r="BJ114" s="17" t="s">
        <v>78</v>
      </c>
      <c r="BK114" s="135">
        <f>ROUND(I114*H114,2)</f>
        <v>0</v>
      </c>
      <c r="BL114" s="17" t="s">
        <v>132</v>
      </c>
      <c r="BM114" s="134" t="s">
        <v>159</v>
      </c>
    </row>
    <row r="115" spans="2:65" s="1" customFormat="1">
      <c r="B115" s="29"/>
      <c r="D115" s="136" t="s">
        <v>134</v>
      </c>
      <c r="F115" s="137" t="s">
        <v>158</v>
      </c>
      <c r="L115" s="29"/>
      <c r="M115" s="138"/>
      <c r="T115" s="49"/>
      <c r="AT115" s="17" t="s">
        <v>134</v>
      </c>
      <c r="AU115" s="17" t="s">
        <v>80</v>
      </c>
    </row>
    <row r="116" spans="2:65" s="1" customFormat="1" ht="67.2">
      <c r="B116" s="29"/>
      <c r="D116" s="136" t="s">
        <v>135</v>
      </c>
      <c r="F116" s="139" t="s">
        <v>136</v>
      </c>
      <c r="L116" s="29"/>
      <c r="M116" s="138"/>
      <c r="T116" s="49"/>
      <c r="AT116" s="17" t="s">
        <v>135</v>
      </c>
      <c r="AU116" s="17" t="s">
        <v>80</v>
      </c>
    </row>
    <row r="117" spans="2:65" s="12" customFormat="1">
      <c r="B117" s="140"/>
      <c r="D117" s="136" t="s">
        <v>137</v>
      </c>
      <c r="E117" s="141" t="s">
        <v>3</v>
      </c>
      <c r="F117" s="142" t="s">
        <v>160</v>
      </c>
      <c r="H117" s="143">
        <v>8.4</v>
      </c>
      <c r="L117" s="140"/>
      <c r="M117" s="144"/>
      <c r="T117" s="145"/>
      <c r="AT117" s="141" t="s">
        <v>137</v>
      </c>
      <c r="AU117" s="141" t="s">
        <v>80</v>
      </c>
      <c r="AV117" s="12" t="s">
        <v>80</v>
      </c>
      <c r="AW117" s="12" t="s">
        <v>31</v>
      </c>
      <c r="AX117" s="12" t="s">
        <v>70</v>
      </c>
      <c r="AY117" s="141" t="s">
        <v>125</v>
      </c>
    </row>
    <row r="118" spans="2:65" s="12" customFormat="1">
      <c r="B118" s="140"/>
      <c r="D118" s="136" t="s">
        <v>137</v>
      </c>
      <c r="E118" s="141" t="s">
        <v>3</v>
      </c>
      <c r="F118" s="142" t="s">
        <v>161</v>
      </c>
      <c r="H118" s="143">
        <v>6</v>
      </c>
      <c r="L118" s="140"/>
      <c r="M118" s="144"/>
      <c r="T118" s="145"/>
      <c r="AT118" s="141" t="s">
        <v>137</v>
      </c>
      <c r="AU118" s="141" t="s">
        <v>80</v>
      </c>
      <c r="AV118" s="12" t="s">
        <v>80</v>
      </c>
      <c r="AW118" s="12" t="s">
        <v>31</v>
      </c>
      <c r="AX118" s="12" t="s">
        <v>70</v>
      </c>
      <c r="AY118" s="141" t="s">
        <v>125</v>
      </c>
    </row>
    <row r="119" spans="2:65" s="13" customFormat="1">
      <c r="B119" s="146"/>
      <c r="D119" s="136" t="s">
        <v>137</v>
      </c>
      <c r="E119" s="147" t="s">
        <v>3</v>
      </c>
      <c r="F119" s="148" t="s">
        <v>140</v>
      </c>
      <c r="H119" s="149">
        <v>14.4</v>
      </c>
      <c r="L119" s="146"/>
      <c r="M119" s="150"/>
      <c r="T119" s="151"/>
      <c r="AT119" s="147" t="s">
        <v>137</v>
      </c>
      <c r="AU119" s="147" t="s">
        <v>80</v>
      </c>
      <c r="AV119" s="13" t="s">
        <v>132</v>
      </c>
      <c r="AW119" s="13" t="s">
        <v>31</v>
      </c>
      <c r="AX119" s="13" t="s">
        <v>78</v>
      </c>
      <c r="AY119" s="147" t="s">
        <v>125</v>
      </c>
    </row>
    <row r="120" spans="2:65" s="1" customFormat="1" ht="16.5" customHeight="1">
      <c r="B120" s="123"/>
      <c r="C120" s="124" t="s">
        <v>162</v>
      </c>
      <c r="D120" s="124" t="s">
        <v>127</v>
      </c>
      <c r="E120" s="125" t="s">
        <v>163</v>
      </c>
      <c r="F120" s="126" t="s">
        <v>164</v>
      </c>
      <c r="G120" s="127" t="s">
        <v>143</v>
      </c>
      <c r="H120" s="128">
        <v>36</v>
      </c>
      <c r="I120" s="129"/>
      <c r="J120" s="129">
        <f>ROUND(I120*H120,2)</f>
        <v>0</v>
      </c>
      <c r="K120" s="126" t="s">
        <v>131</v>
      </c>
      <c r="L120" s="29"/>
      <c r="M120" s="130" t="s">
        <v>3</v>
      </c>
      <c r="N120" s="131" t="s">
        <v>41</v>
      </c>
      <c r="O120" s="132">
        <v>0</v>
      </c>
      <c r="P120" s="132">
        <f>O120*H120</f>
        <v>0</v>
      </c>
      <c r="Q120" s="132">
        <v>0</v>
      </c>
      <c r="R120" s="132">
        <f>Q120*H120</f>
        <v>0</v>
      </c>
      <c r="S120" s="132">
        <v>0</v>
      </c>
      <c r="T120" s="133">
        <f>S120*H120</f>
        <v>0</v>
      </c>
      <c r="AR120" s="134" t="s">
        <v>132</v>
      </c>
      <c r="AT120" s="134" t="s">
        <v>127</v>
      </c>
      <c r="AU120" s="134" t="s">
        <v>80</v>
      </c>
      <c r="AY120" s="17" t="s">
        <v>125</v>
      </c>
      <c r="BE120" s="135">
        <f>IF(N120="základní",J120,0)</f>
        <v>0</v>
      </c>
      <c r="BF120" s="135">
        <f>IF(N120="snížená",J120,0)</f>
        <v>0</v>
      </c>
      <c r="BG120" s="135">
        <f>IF(N120="zákl. přenesená",J120,0)</f>
        <v>0</v>
      </c>
      <c r="BH120" s="135">
        <f>IF(N120="sníž. přenesená",J120,0)</f>
        <v>0</v>
      </c>
      <c r="BI120" s="135">
        <f>IF(N120="nulová",J120,0)</f>
        <v>0</v>
      </c>
      <c r="BJ120" s="17" t="s">
        <v>78</v>
      </c>
      <c r="BK120" s="135">
        <f>ROUND(I120*H120,2)</f>
        <v>0</v>
      </c>
      <c r="BL120" s="17" t="s">
        <v>132</v>
      </c>
      <c r="BM120" s="134" t="s">
        <v>165</v>
      </c>
    </row>
    <row r="121" spans="2:65" s="1" customFormat="1">
      <c r="B121" s="29"/>
      <c r="D121" s="136" t="s">
        <v>134</v>
      </c>
      <c r="F121" s="137" t="s">
        <v>164</v>
      </c>
      <c r="L121" s="29"/>
      <c r="M121" s="138"/>
      <c r="T121" s="49"/>
      <c r="AT121" s="17" t="s">
        <v>134</v>
      </c>
      <c r="AU121" s="17" t="s">
        <v>80</v>
      </c>
    </row>
    <row r="122" spans="2:65" s="1" customFormat="1" ht="67.2">
      <c r="B122" s="29"/>
      <c r="D122" s="136" t="s">
        <v>135</v>
      </c>
      <c r="F122" s="139" t="s">
        <v>145</v>
      </c>
      <c r="L122" s="29"/>
      <c r="M122" s="138"/>
      <c r="T122" s="49"/>
      <c r="AT122" s="17" t="s">
        <v>135</v>
      </c>
      <c r="AU122" s="17" t="s">
        <v>80</v>
      </c>
    </row>
    <row r="123" spans="2:65" s="12" customFormat="1">
      <c r="B123" s="140"/>
      <c r="D123" s="136" t="s">
        <v>137</v>
      </c>
      <c r="E123" s="141" t="s">
        <v>3</v>
      </c>
      <c r="F123" s="142" t="s">
        <v>160</v>
      </c>
      <c r="H123" s="143">
        <v>8.4</v>
      </c>
      <c r="L123" s="140"/>
      <c r="M123" s="144"/>
      <c r="T123" s="145"/>
      <c r="AT123" s="141" t="s">
        <v>137</v>
      </c>
      <c r="AU123" s="141" t="s">
        <v>80</v>
      </c>
      <c r="AV123" s="12" t="s">
        <v>80</v>
      </c>
      <c r="AW123" s="12" t="s">
        <v>31</v>
      </c>
      <c r="AX123" s="12" t="s">
        <v>70</v>
      </c>
      <c r="AY123" s="141" t="s">
        <v>125</v>
      </c>
    </row>
    <row r="124" spans="2:65" s="12" customFormat="1">
      <c r="B124" s="140"/>
      <c r="D124" s="136" t="s">
        <v>137</v>
      </c>
      <c r="E124" s="141" t="s">
        <v>3</v>
      </c>
      <c r="F124" s="142" t="s">
        <v>161</v>
      </c>
      <c r="H124" s="143">
        <v>6</v>
      </c>
      <c r="L124" s="140"/>
      <c r="M124" s="144"/>
      <c r="T124" s="145"/>
      <c r="AT124" s="141" t="s">
        <v>137</v>
      </c>
      <c r="AU124" s="141" t="s">
        <v>80</v>
      </c>
      <c r="AV124" s="12" t="s">
        <v>80</v>
      </c>
      <c r="AW124" s="12" t="s">
        <v>31</v>
      </c>
      <c r="AX124" s="12" t="s">
        <v>70</v>
      </c>
      <c r="AY124" s="141" t="s">
        <v>125</v>
      </c>
    </row>
    <row r="125" spans="2:65" s="13" customFormat="1">
      <c r="B125" s="146"/>
      <c r="D125" s="136" t="s">
        <v>137</v>
      </c>
      <c r="E125" s="147" t="s">
        <v>3</v>
      </c>
      <c r="F125" s="148" t="s">
        <v>166</v>
      </c>
      <c r="H125" s="149">
        <v>14.4</v>
      </c>
      <c r="L125" s="146"/>
      <c r="M125" s="150"/>
      <c r="T125" s="151"/>
      <c r="AT125" s="147" t="s">
        <v>137</v>
      </c>
      <c r="AU125" s="147" t="s">
        <v>80</v>
      </c>
      <c r="AV125" s="13" t="s">
        <v>132</v>
      </c>
      <c r="AW125" s="13" t="s">
        <v>31</v>
      </c>
      <c r="AX125" s="13" t="s">
        <v>78</v>
      </c>
      <c r="AY125" s="147" t="s">
        <v>125</v>
      </c>
    </row>
    <row r="126" spans="2:65" s="12" customFormat="1">
      <c r="B126" s="140"/>
      <c r="D126" s="136" t="s">
        <v>137</v>
      </c>
      <c r="F126" s="142" t="s">
        <v>167</v>
      </c>
      <c r="H126" s="143">
        <v>36</v>
      </c>
      <c r="L126" s="140"/>
      <c r="M126" s="144"/>
      <c r="T126" s="145"/>
      <c r="AT126" s="141" t="s">
        <v>137</v>
      </c>
      <c r="AU126" s="141" t="s">
        <v>80</v>
      </c>
      <c r="AV126" s="12" t="s">
        <v>80</v>
      </c>
      <c r="AW126" s="12" t="s">
        <v>4</v>
      </c>
      <c r="AX126" s="12" t="s">
        <v>78</v>
      </c>
      <c r="AY126" s="141" t="s">
        <v>125</v>
      </c>
    </row>
    <row r="127" spans="2:65" s="1" customFormat="1" ht="16.5" customHeight="1">
      <c r="B127" s="123"/>
      <c r="C127" s="124" t="s">
        <v>168</v>
      </c>
      <c r="D127" s="124" t="s">
        <v>127</v>
      </c>
      <c r="E127" s="125" t="s">
        <v>169</v>
      </c>
      <c r="F127" s="126" t="s">
        <v>170</v>
      </c>
      <c r="G127" s="127" t="s">
        <v>130</v>
      </c>
      <c r="H127" s="128">
        <v>1.6</v>
      </c>
      <c r="I127" s="129"/>
      <c r="J127" s="129">
        <f>ROUND(I127*H127,2)</f>
        <v>0</v>
      </c>
      <c r="K127" s="126" t="s">
        <v>131</v>
      </c>
      <c r="L127" s="29"/>
      <c r="M127" s="130" t="s">
        <v>3</v>
      </c>
      <c r="N127" s="131" t="s">
        <v>41</v>
      </c>
      <c r="O127" s="132">
        <v>0</v>
      </c>
      <c r="P127" s="132">
        <f>O127*H127</f>
        <v>0</v>
      </c>
      <c r="Q127" s="132">
        <v>0</v>
      </c>
      <c r="R127" s="132">
        <f>Q127*H127</f>
        <v>0</v>
      </c>
      <c r="S127" s="132">
        <v>0</v>
      </c>
      <c r="T127" s="133">
        <f>S127*H127</f>
        <v>0</v>
      </c>
      <c r="AR127" s="134" t="s">
        <v>132</v>
      </c>
      <c r="AT127" s="134" t="s">
        <v>127</v>
      </c>
      <c r="AU127" s="134" t="s">
        <v>80</v>
      </c>
      <c r="AY127" s="17" t="s">
        <v>125</v>
      </c>
      <c r="BE127" s="135">
        <f>IF(N127="základní",J127,0)</f>
        <v>0</v>
      </c>
      <c r="BF127" s="135">
        <f>IF(N127="snížená",J127,0)</f>
        <v>0</v>
      </c>
      <c r="BG127" s="135">
        <f>IF(N127="zákl. přenesená",J127,0)</f>
        <v>0</v>
      </c>
      <c r="BH127" s="135">
        <f>IF(N127="sníž. přenesená",J127,0)</f>
        <v>0</v>
      </c>
      <c r="BI127" s="135">
        <f>IF(N127="nulová",J127,0)</f>
        <v>0</v>
      </c>
      <c r="BJ127" s="17" t="s">
        <v>78</v>
      </c>
      <c r="BK127" s="135">
        <f>ROUND(I127*H127,2)</f>
        <v>0</v>
      </c>
      <c r="BL127" s="17" t="s">
        <v>132</v>
      </c>
      <c r="BM127" s="134" t="s">
        <v>171</v>
      </c>
    </row>
    <row r="128" spans="2:65" s="1" customFormat="1">
      <c r="B128" s="29"/>
      <c r="D128" s="136" t="s">
        <v>134</v>
      </c>
      <c r="F128" s="137" t="s">
        <v>170</v>
      </c>
      <c r="L128" s="29"/>
      <c r="M128" s="138"/>
      <c r="T128" s="49"/>
      <c r="AT128" s="17" t="s">
        <v>134</v>
      </c>
      <c r="AU128" s="17" t="s">
        <v>80</v>
      </c>
    </row>
    <row r="129" spans="2:65" s="1" customFormat="1" ht="67.2">
      <c r="B129" s="29"/>
      <c r="D129" s="136" t="s">
        <v>135</v>
      </c>
      <c r="F129" s="139" t="s">
        <v>136</v>
      </c>
      <c r="L129" s="29"/>
      <c r="M129" s="138"/>
      <c r="T129" s="49"/>
      <c r="AT129" s="17" t="s">
        <v>135</v>
      </c>
      <c r="AU129" s="17" t="s">
        <v>80</v>
      </c>
    </row>
    <row r="130" spans="2:65" s="12" customFormat="1">
      <c r="B130" s="140"/>
      <c r="D130" s="136" t="s">
        <v>137</v>
      </c>
      <c r="E130" s="141" t="s">
        <v>3</v>
      </c>
      <c r="F130" s="142" t="s">
        <v>172</v>
      </c>
      <c r="H130" s="143">
        <v>1.2</v>
      </c>
      <c r="L130" s="140"/>
      <c r="M130" s="144"/>
      <c r="T130" s="145"/>
      <c r="AT130" s="141" t="s">
        <v>137</v>
      </c>
      <c r="AU130" s="141" t="s">
        <v>80</v>
      </c>
      <c r="AV130" s="12" t="s">
        <v>80</v>
      </c>
      <c r="AW130" s="12" t="s">
        <v>31</v>
      </c>
      <c r="AX130" s="12" t="s">
        <v>70</v>
      </c>
      <c r="AY130" s="141" t="s">
        <v>125</v>
      </c>
    </row>
    <row r="131" spans="2:65" s="12" customFormat="1">
      <c r="B131" s="140"/>
      <c r="D131" s="136" t="s">
        <v>137</v>
      </c>
      <c r="E131" s="141" t="s">
        <v>3</v>
      </c>
      <c r="F131" s="142" t="s">
        <v>173</v>
      </c>
      <c r="H131" s="143">
        <v>0.4</v>
      </c>
      <c r="L131" s="140"/>
      <c r="M131" s="144"/>
      <c r="T131" s="145"/>
      <c r="AT131" s="141" t="s">
        <v>137</v>
      </c>
      <c r="AU131" s="141" t="s">
        <v>80</v>
      </c>
      <c r="AV131" s="12" t="s">
        <v>80</v>
      </c>
      <c r="AW131" s="12" t="s">
        <v>31</v>
      </c>
      <c r="AX131" s="12" t="s">
        <v>70</v>
      </c>
      <c r="AY131" s="141" t="s">
        <v>125</v>
      </c>
    </row>
    <row r="132" spans="2:65" s="13" customFormat="1">
      <c r="B132" s="146"/>
      <c r="D132" s="136" t="s">
        <v>137</v>
      </c>
      <c r="E132" s="147" t="s">
        <v>3</v>
      </c>
      <c r="F132" s="148" t="s">
        <v>140</v>
      </c>
      <c r="H132" s="149">
        <v>1.6</v>
      </c>
      <c r="L132" s="146"/>
      <c r="M132" s="150"/>
      <c r="T132" s="151"/>
      <c r="AT132" s="147" t="s">
        <v>137</v>
      </c>
      <c r="AU132" s="147" t="s">
        <v>80</v>
      </c>
      <c r="AV132" s="13" t="s">
        <v>132</v>
      </c>
      <c r="AW132" s="13" t="s">
        <v>31</v>
      </c>
      <c r="AX132" s="13" t="s">
        <v>78</v>
      </c>
      <c r="AY132" s="147" t="s">
        <v>125</v>
      </c>
    </row>
    <row r="133" spans="2:65" s="1" customFormat="1" ht="16.5" customHeight="1">
      <c r="B133" s="123"/>
      <c r="C133" s="124" t="s">
        <v>174</v>
      </c>
      <c r="D133" s="124" t="s">
        <v>127</v>
      </c>
      <c r="E133" s="125" t="s">
        <v>175</v>
      </c>
      <c r="F133" s="126" t="s">
        <v>176</v>
      </c>
      <c r="G133" s="127" t="s">
        <v>143</v>
      </c>
      <c r="H133" s="128">
        <v>4</v>
      </c>
      <c r="I133" s="129"/>
      <c r="J133" s="129">
        <f>ROUND(I133*H133,2)</f>
        <v>0</v>
      </c>
      <c r="K133" s="126" t="s">
        <v>131</v>
      </c>
      <c r="L133" s="29"/>
      <c r="M133" s="130" t="s">
        <v>3</v>
      </c>
      <c r="N133" s="131" t="s">
        <v>41</v>
      </c>
      <c r="O133" s="132">
        <v>0</v>
      </c>
      <c r="P133" s="132">
        <f>O133*H133</f>
        <v>0</v>
      </c>
      <c r="Q133" s="132">
        <v>0</v>
      </c>
      <c r="R133" s="132">
        <f>Q133*H133</f>
        <v>0</v>
      </c>
      <c r="S133" s="132">
        <v>0</v>
      </c>
      <c r="T133" s="133">
        <f>S133*H133</f>
        <v>0</v>
      </c>
      <c r="AR133" s="134" t="s">
        <v>132</v>
      </c>
      <c r="AT133" s="134" t="s">
        <v>127</v>
      </c>
      <c r="AU133" s="134" t="s">
        <v>80</v>
      </c>
      <c r="AY133" s="17" t="s">
        <v>125</v>
      </c>
      <c r="BE133" s="135">
        <f>IF(N133="základní",J133,0)</f>
        <v>0</v>
      </c>
      <c r="BF133" s="135">
        <f>IF(N133="snížená",J133,0)</f>
        <v>0</v>
      </c>
      <c r="BG133" s="135">
        <f>IF(N133="zákl. přenesená",J133,0)</f>
        <v>0</v>
      </c>
      <c r="BH133" s="135">
        <f>IF(N133="sníž. přenesená",J133,0)</f>
        <v>0</v>
      </c>
      <c r="BI133" s="135">
        <f>IF(N133="nulová",J133,0)</f>
        <v>0</v>
      </c>
      <c r="BJ133" s="17" t="s">
        <v>78</v>
      </c>
      <c r="BK133" s="135">
        <f>ROUND(I133*H133,2)</f>
        <v>0</v>
      </c>
      <c r="BL133" s="17" t="s">
        <v>132</v>
      </c>
      <c r="BM133" s="134" t="s">
        <v>177</v>
      </c>
    </row>
    <row r="134" spans="2:65" s="1" customFormat="1">
      <c r="B134" s="29"/>
      <c r="D134" s="136" t="s">
        <v>134</v>
      </c>
      <c r="F134" s="137" t="s">
        <v>176</v>
      </c>
      <c r="L134" s="29"/>
      <c r="M134" s="138"/>
      <c r="T134" s="49"/>
      <c r="AT134" s="17" t="s">
        <v>134</v>
      </c>
      <c r="AU134" s="17" t="s">
        <v>80</v>
      </c>
    </row>
    <row r="135" spans="2:65" s="1" customFormat="1" ht="67.2">
      <c r="B135" s="29"/>
      <c r="D135" s="136" t="s">
        <v>135</v>
      </c>
      <c r="F135" s="139" t="s">
        <v>145</v>
      </c>
      <c r="L135" s="29"/>
      <c r="M135" s="138"/>
      <c r="T135" s="49"/>
      <c r="AT135" s="17" t="s">
        <v>135</v>
      </c>
      <c r="AU135" s="17" t="s">
        <v>80</v>
      </c>
    </row>
    <row r="136" spans="2:65" s="12" customFormat="1">
      <c r="B136" s="140"/>
      <c r="D136" s="136" t="s">
        <v>137</v>
      </c>
      <c r="E136" s="141" t="s">
        <v>3</v>
      </c>
      <c r="F136" s="142" t="s">
        <v>172</v>
      </c>
      <c r="H136" s="143">
        <v>1.2</v>
      </c>
      <c r="L136" s="140"/>
      <c r="M136" s="144"/>
      <c r="T136" s="145"/>
      <c r="AT136" s="141" t="s">
        <v>137</v>
      </c>
      <c r="AU136" s="141" t="s">
        <v>80</v>
      </c>
      <c r="AV136" s="12" t="s">
        <v>80</v>
      </c>
      <c r="AW136" s="12" t="s">
        <v>31</v>
      </c>
      <c r="AX136" s="12" t="s">
        <v>70</v>
      </c>
      <c r="AY136" s="141" t="s">
        <v>125</v>
      </c>
    </row>
    <row r="137" spans="2:65" s="12" customFormat="1">
      <c r="B137" s="140"/>
      <c r="D137" s="136" t="s">
        <v>137</v>
      </c>
      <c r="E137" s="141" t="s">
        <v>3</v>
      </c>
      <c r="F137" s="142" t="s">
        <v>173</v>
      </c>
      <c r="H137" s="143">
        <v>0.4</v>
      </c>
      <c r="L137" s="140"/>
      <c r="M137" s="144"/>
      <c r="T137" s="145"/>
      <c r="AT137" s="141" t="s">
        <v>137</v>
      </c>
      <c r="AU137" s="141" t="s">
        <v>80</v>
      </c>
      <c r="AV137" s="12" t="s">
        <v>80</v>
      </c>
      <c r="AW137" s="12" t="s">
        <v>31</v>
      </c>
      <c r="AX137" s="12" t="s">
        <v>70</v>
      </c>
      <c r="AY137" s="141" t="s">
        <v>125</v>
      </c>
    </row>
    <row r="138" spans="2:65" s="13" customFormat="1">
      <c r="B138" s="146"/>
      <c r="D138" s="136" t="s">
        <v>137</v>
      </c>
      <c r="E138" s="147" t="s">
        <v>3</v>
      </c>
      <c r="F138" s="148" t="s">
        <v>140</v>
      </c>
      <c r="H138" s="149">
        <v>1.6</v>
      </c>
      <c r="L138" s="146"/>
      <c r="M138" s="150"/>
      <c r="T138" s="151"/>
      <c r="AT138" s="147" t="s">
        <v>137</v>
      </c>
      <c r="AU138" s="147" t="s">
        <v>80</v>
      </c>
      <c r="AV138" s="13" t="s">
        <v>132</v>
      </c>
      <c r="AW138" s="13" t="s">
        <v>31</v>
      </c>
      <c r="AX138" s="13" t="s">
        <v>78</v>
      </c>
      <c r="AY138" s="147" t="s">
        <v>125</v>
      </c>
    </row>
    <row r="139" spans="2:65" s="12" customFormat="1">
      <c r="B139" s="140"/>
      <c r="D139" s="136" t="s">
        <v>137</v>
      </c>
      <c r="F139" s="142" t="s">
        <v>178</v>
      </c>
      <c r="H139" s="143">
        <v>4</v>
      </c>
      <c r="L139" s="140"/>
      <c r="M139" s="144"/>
      <c r="T139" s="145"/>
      <c r="AT139" s="141" t="s">
        <v>137</v>
      </c>
      <c r="AU139" s="141" t="s">
        <v>80</v>
      </c>
      <c r="AV139" s="12" t="s">
        <v>80</v>
      </c>
      <c r="AW139" s="12" t="s">
        <v>4</v>
      </c>
      <c r="AX139" s="12" t="s">
        <v>78</v>
      </c>
      <c r="AY139" s="141" t="s">
        <v>125</v>
      </c>
    </row>
    <row r="140" spans="2:65" s="1" customFormat="1" ht="16.5" customHeight="1">
      <c r="B140" s="123"/>
      <c r="C140" s="124" t="s">
        <v>179</v>
      </c>
      <c r="D140" s="124" t="s">
        <v>127</v>
      </c>
      <c r="E140" s="125" t="s">
        <v>180</v>
      </c>
      <c r="F140" s="126" t="s">
        <v>181</v>
      </c>
      <c r="G140" s="127" t="s">
        <v>130</v>
      </c>
      <c r="H140" s="128">
        <v>72.75</v>
      </c>
      <c r="I140" s="129"/>
      <c r="J140" s="129">
        <f>ROUND(I140*H140,2)</f>
        <v>0</v>
      </c>
      <c r="K140" s="126" t="s">
        <v>131</v>
      </c>
      <c r="L140" s="29"/>
      <c r="M140" s="130" t="s">
        <v>3</v>
      </c>
      <c r="N140" s="131" t="s">
        <v>41</v>
      </c>
      <c r="O140" s="132">
        <v>0</v>
      </c>
      <c r="P140" s="132">
        <f>O140*H140</f>
        <v>0</v>
      </c>
      <c r="Q140" s="132">
        <v>0</v>
      </c>
      <c r="R140" s="132">
        <f>Q140*H140</f>
        <v>0</v>
      </c>
      <c r="S140" s="132">
        <v>0</v>
      </c>
      <c r="T140" s="133">
        <f>S140*H140</f>
        <v>0</v>
      </c>
      <c r="AR140" s="134" t="s">
        <v>132</v>
      </c>
      <c r="AT140" s="134" t="s">
        <v>127</v>
      </c>
      <c r="AU140" s="134" t="s">
        <v>80</v>
      </c>
      <c r="AY140" s="17" t="s">
        <v>125</v>
      </c>
      <c r="BE140" s="135">
        <f>IF(N140="základní",J140,0)</f>
        <v>0</v>
      </c>
      <c r="BF140" s="135">
        <f>IF(N140="snížená",J140,0)</f>
        <v>0</v>
      </c>
      <c r="BG140" s="135">
        <f>IF(N140="zákl. přenesená",J140,0)</f>
        <v>0</v>
      </c>
      <c r="BH140" s="135">
        <f>IF(N140="sníž. přenesená",J140,0)</f>
        <v>0</v>
      </c>
      <c r="BI140" s="135">
        <f>IF(N140="nulová",J140,0)</f>
        <v>0</v>
      </c>
      <c r="BJ140" s="17" t="s">
        <v>78</v>
      </c>
      <c r="BK140" s="135">
        <f>ROUND(I140*H140,2)</f>
        <v>0</v>
      </c>
      <c r="BL140" s="17" t="s">
        <v>132</v>
      </c>
      <c r="BM140" s="134" t="s">
        <v>182</v>
      </c>
    </row>
    <row r="141" spans="2:65" s="1" customFormat="1">
      <c r="B141" s="29"/>
      <c r="D141" s="136" t="s">
        <v>134</v>
      </c>
      <c r="F141" s="137" t="s">
        <v>181</v>
      </c>
      <c r="L141" s="29"/>
      <c r="M141" s="138"/>
      <c r="T141" s="49"/>
      <c r="AT141" s="17" t="s">
        <v>134</v>
      </c>
      <c r="AU141" s="17" t="s">
        <v>80</v>
      </c>
    </row>
    <row r="142" spans="2:65" s="1" customFormat="1" ht="67.2">
      <c r="B142" s="29"/>
      <c r="D142" s="136" t="s">
        <v>135</v>
      </c>
      <c r="F142" s="139" t="s">
        <v>136</v>
      </c>
      <c r="L142" s="29"/>
      <c r="M142" s="138"/>
      <c r="T142" s="49"/>
      <c r="AT142" s="17" t="s">
        <v>135</v>
      </c>
      <c r="AU142" s="17" t="s">
        <v>80</v>
      </c>
    </row>
    <row r="143" spans="2:65" s="12" customFormat="1">
      <c r="B143" s="140"/>
      <c r="D143" s="136" t="s">
        <v>137</v>
      </c>
      <c r="E143" s="141" t="s">
        <v>3</v>
      </c>
      <c r="F143" s="142" t="s">
        <v>183</v>
      </c>
      <c r="H143" s="143">
        <v>3</v>
      </c>
      <c r="L143" s="140"/>
      <c r="M143" s="144"/>
      <c r="T143" s="145"/>
      <c r="AT143" s="141" t="s">
        <v>137</v>
      </c>
      <c r="AU143" s="141" t="s">
        <v>80</v>
      </c>
      <c r="AV143" s="12" t="s">
        <v>80</v>
      </c>
      <c r="AW143" s="12" t="s">
        <v>31</v>
      </c>
      <c r="AX143" s="12" t="s">
        <v>70</v>
      </c>
      <c r="AY143" s="141" t="s">
        <v>125</v>
      </c>
    </row>
    <row r="144" spans="2:65" s="12" customFormat="1">
      <c r="B144" s="140"/>
      <c r="D144" s="136" t="s">
        <v>137</v>
      </c>
      <c r="E144" s="141" t="s">
        <v>3</v>
      </c>
      <c r="F144" s="142" t="s">
        <v>184</v>
      </c>
      <c r="H144" s="143">
        <v>3.8</v>
      </c>
      <c r="L144" s="140"/>
      <c r="M144" s="144"/>
      <c r="T144" s="145"/>
      <c r="AT144" s="141" t="s">
        <v>137</v>
      </c>
      <c r="AU144" s="141" t="s">
        <v>80</v>
      </c>
      <c r="AV144" s="12" t="s">
        <v>80</v>
      </c>
      <c r="AW144" s="12" t="s">
        <v>31</v>
      </c>
      <c r="AX144" s="12" t="s">
        <v>70</v>
      </c>
      <c r="AY144" s="141" t="s">
        <v>125</v>
      </c>
    </row>
    <row r="145" spans="2:65" s="12" customFormat="1">
      <c r="B145" s="140"/>
      <c r="D145" s="136" t="s">
        <v>137</v>
      </c>
      <c r="E145" s="141" t="s">
        <v>3</v>
      </c>
      <c r="F145" s="142" t="s">
        <v>185</v>
      </c>
      <c r="H145" s="143">
        <v>7.5</v>
      </c>
      <c r="L145" s="140"/>
      <c r="M145" s="144"/>
      <c r="T145" s="145"/>
      <c r="AT145" s="141" t="s">
        <v>137</v>
      </c>
      <c r="AU145" s="141" t="s">
        <v>80</v>
      </c>
      <c r="AV145" s="12" t="s">
        <v>80</v>
      </c>
      <c r="AW145" s="12" t="s">
        <v>31</v>
      </c>
      <c r="AX145" s="12" t="s">
        <v>70</v>
      </c>
      <c r="AY145" s="141" t="s">
        <v>125</v>
      </c>
    </row>
    <row r="146" spans="2:65" s="12" customFormat="1">
      <c r="B146" s="140"/>
      <c r="D146" s="136" t="s">
        <v>137</v>
      </c>
      <c r="E146" s="141" t="s">
        <v>3</v>
      </c>
      <c r="F146" s="142" t="s">
        <v>186</v>
      </c>
      <c r="H146" s="143">
        <v>12.15</v>
      </c>
      <c r="L146" s="140"/>
      <c r="M146" s="144"/>
      <c r="T146" s="145"/>
      <c r="AT146" s="141" t="s">
        <v>137</v>
      </c>
      <c r="AU146" s="141" t="s">
        <v>80</v>
      </c>
      <c r="AV146" s="12" t="s">
        <v>80</v>
      </c>
      <c r="AW146" s="12" t="s">
        <v>31</v>
      </c>
      <c r="AX146" s="12" t="s">
        <v>70</v>
      </c>
      <c r="AY146" s="141" t="s">
        <v>125</v>
      </c>
    </row>
    <row r="147" spans="2:65" s="12" customFormat="1">
      <c r="B147" s="140"/>
      <c r="D147" s="136" t="s">
        <v>137</v>
      </c>
      <c r="E147" s="141" t="s">
        <v>3</v>
      </c>
      <c r="F147" s="142" t="s">
        <v>187</v>
      </c>
      <c r="H147" s="143">
        <v>1.7</v>
      </c>
      <c r="L147" s="140"/>
      <c r="M147" s="144"/>
      <c r="T147" s="145"/>
      <c r="AT147" s="141" t="s">
        <v>137</v>
      </c>
      <c r="AU147" s="141" t="s">
        <v>80</v>
      </c>
      <c r="AV147" s="12" t="s">
        <v>80</v>
      </c>
      <c r="AW147" s="12" t="s">
        <v>31</v>
      </c>
      <c r="AX147" s="12" t="s">
        <v>70</v>
      </c>
      <c r="AY147" s="141" t="s">
        <v>125</v>
      </c>
    </row>
    <row r="148" spans="2:65" s="12" customFormat="1">
      <c r="B148" s="140"/>
      <c r="D148" s="136" t="s">
        <v>137</v>
      </c>
      <c r="E148" s="141" t="s">
        <v>3</v>
      </c>
      <c r="F148" s="142" t="s">
        <v>188</v>
      </c>
      <c r="H148" s="143">
        <v>7.7</v>
      </c>
      <c r="L148" s="140"/>
      <c r="M148" s="144"/>
      <c r="T148" s="145"/>
      <c r="AT148" s="141" t="s">
        <v>137</v>
      </c>
      <c r="AU148" s="141" t="s">
        <v>80</v>
      </c>
      <c r="AV148" s="12" t="s">
        <v>80</v>
      </c>
      <c r="AW148" s="12" t="s">
        <v>31</v>
      </c>
      <c r="AX148" s="12" t="s">
        <v>70</v>
      </c>
      <c r="AY148" s="141" t="s">
        <v>125</v>
      </c>
    </row>
    <row r="149" spans="2:65" s="12" customFormat="1">
      <c r="B149" s="140"/>
      <c r="D149" s="136" t="s">
        <v>137</v>
      </c>
      <c r="E149" s="141" t="s">
        <v>3</v>
      </c>
      <c r="F149" s="142" t="s">
        <v>189</v>
      </c>
      <c r="H149" s="143">
        <v>7.5</v>
      </c>
      <c r="L149" s="140"/>
      <c r="M149" s="144"/>
      <c r="T149" s="145"/>
      <c r="AT149" s="141" t="s">
        <v>137</v>
      </c>
      <c r="AU149" s="141" t="s">
        <v>80</v>
      </c>
      <c r="AV149" s="12" t="s">
        <v>80</v>
      </c>
      <c r="AW149" s="12" t="s">
        <v>31</v>
      </c>
      <c r="AX149" s="12" t="s">
        <v>70</v>
      </c>
      <c r="AY149" s="141" t="s">
        <v>125</v>
      </c>
    </row>
    <row r="150" spans="2:65" s="12" customFormat="1">
      <c r="B150" s="140"/>
      <c r="D150" s="136" t="s">
        <v>137</v>
      </c>
      <c r="E150" s="141" t="s">
        <v>3</v>
      </c>
      <c r="F150" s="142" t="s">
        <v>190</v>
      </c>
      <c r="H150" s="143">
        <v>29.4</v>
      </c>
      <c r="L150" s="140"/>
      <c r="M150" s="144"/>
      <c r="T150" s="145"/>
      <c r="AT150" s="141" t="s">
        <v>137</v>
      </c>
      <c r="AU150" s="141" t="s">
        <v>80</v>
      </c>
      <c r="AV150" s="12" t="s">
        <v>80</v>
      </c>
      <c r="AW150" s="12" t="s">
        <v>31</v>
      </c>
      <c r="AX150" s="12" t="s">
        <v>70</v>
      </c>
      <c r="AY150" s="141" t="s">
        <v>125</v>
      </c>
    </row>
    <row r="151" spans="2:65" s="13" customFormat="1">
      <c r="B151" s="146"/>
      <c r="D151" s="136" t="s">
        <v>137</v>
      </c>
      <c r="E151" s="147" t="s">
        <v>3</v>
      </c>
      <c r="F151" s="148" t="s">
        <v>140</v>
      </c>
      <c r="H151" s="149">
        <v>72.75</v>
      </c>
      <c r="L151" s="146"/>
      <c r="M151" s="150"/>
      <c r="T151" s="151"/>
      <c r="AT151" s="147" t="s">
        <v>137</v>
      </c>
      <c r="AU151" s="147" t="s">
        <v>80</v>
      </c>
      <c r="AV151" s="13" t="s">
        <v>132</v>
      </c>
      <c r="AW151" s="13" t="s">
        <v>31</v>
      </c>
      <c r="AX151" s="13" t="s">
        <v>78</v>
      </c>
      <c r="AY151" s="147" t="s">
        <v>125</v>
      </c>
    </row>
    <row r="152" spans="2:65" s="1" customFormat="1" ht="16.5" customHeight="1">
      <c r="B152" s="123"/>
      <c r="C152" s="124" t="s">
        <v>191</v>
      </c>
      <c r="D152" s="124" t="s">
        <v>127</v>
      </c>
      <c r="E152" s="125" t="s">
        <v>192</v>
      </c>
      <c r="F152" s="126" t="s">
        <v>193</v>
      </c>
      <c r="G152" s="127" t="s">
        <v>143</v>
      </c>
      <c r="H152" s="128">
        <v>254.625</v>
      </c>
      <c r="I152" s="129"/>
      <c r="J152" s="129">
        <f>ROUND(I152*H152,2)</f>
        <v>0</v>
      </c>
      <c r="K152" s="126" t="s">
        <v>131</v>
      </c>
      <c r="L152" s="29"/>
      <c r="M152" s="130" t="s">
        <v>3</v>
      </c>
      <c r="N152" s="131" t="s">
        <v>41</v>
      </c>
      <c r="O152" s="132">
        <v>0</v>
      </c>
      <c r="P152" s="132">
        <f>O152*H152</f>
        <v>0</v>
      </c>
      <c r="Q152" s="132">
        <v>0</v>
      </c>
      <c r="R152" s="132">
        <f>Q152*H152</f>
        <v>0</v>
      </c>
      <c r="S152" s="132">
        <v>0</v>
      </c>
      <c r="T152" s="133">
        <f>S152*H152</f>
        <v>0</v>
      </c>
      <c r="AR152" s="134" t="s">
        <v>132</v>
      </c>
      <c r="AT152" s="134" t="s">
        <v>127</v>
      </c>
      <c r="AU152" s="134" t="s">
        <v>80</v>
      </c>
      <c r="AY152" s="17" t="s">
        <v>125</v>
      </c>
      <c r="BE152" s="135">
        <f>IF(N152="základní",J152,0)</f>
        <v>0</v>
      </c>
      <c r="BF152" s="135">
        <f>IF(N152="snížená",J152,0)</f>
        <v>0</v>
      </c>
      <c r="BG152" s="135">
        <f>IF(N152="zákl. přenesená",J152,0)</f>
        <v>0</v>
      </c>
      <c r="BH152" s="135">
        <f>IF(N152="sníž. přenesená",J152,0)</f>
        <v>0</v>
      </c>
      <c r="BI152" s="135">
        <f>IF(N152="nulová",J152,0)</f>
        <v>0</v>
      </c>
      <c r="BJ152" s="17" t="s">
        <v>78</v>
      </c>
      <c r="BK152" s="135">
        <f>ROUND(I152*H152,2)</f>
        <v>0</v>
      </c>
      <c r="BL152" s="17" t="s">
        <v>132</v>
      </c>
      <c r="BM152" s="134" t="s">
        <v>194</v>
      </c>
    </row>
    <row r="153" spans="2:65" s="1" customFormat="1">
      <c r="B153" s="29"/>
      <c r="D153" s="136" t="s">
        <v>134</v>
      </c>
      <c r="F153" s="137" t="s">
        <v>193</v>
      </c>
      <c r="L153" s="29"/>
      <c r="M153" s="138"/>
      <c r="T153" s="49"/>
      <c r="AT153" s="17" t="s">
        <v>134</v>
      </c>
      <c r="AU153" s="17" t="s">
        <v>80</v>
      </c>
    </row>
    <row r="154" spans="2:65" s="1" customFormat="1" ht="67.2">
      <c r="B154" s="29"/>
      <c r="D154" s="136" t="s">
        <v>135</v>
      </c>
      <c r="F154" s="139" t="s">
        <v>145</v>
      </c>
      <c r="L154" s="29"/>
      <c r="M154" s="138"/>
      <c r="T154" s="49"/>
      <c r="AT154" s="17" t="s">
        <v>135</v>
      </c>
      <c r="AU154" s="17" t="s">
        <v>80</v>
      </c>
    </row>
    <row r="155" spans="2:65" s="12" customFormat="1">
      <c r="B155" s="140"/>
      <c r="D155" s="136" t="s">
        <v>137</v>
      </c>
      <c r="E155" s="141" t="s">
        <v>3</v>
      </c>
      <c r="F155" s="142" t="s">
        <v>183</v>
      </c>
      <c r="H155" s="143">
        <v>3</v>
      </c>
      <c r="L155" s="140"/>
      <c r="M155" s="144"/>
      <c r="T155" s="145"/>
      <c r="AT155" s="141" t="s">
        <v>137</v>
      </c>
      <c r="AU155" s="141" t="s">
        <v>80</v>
      </c>
      <c r="AV155" s="12" t="s">
        <v>80</v>
      </c>
      <c r="AW155" s="12" t="s">
        <v>31</v>
      </c>
      <c r="AX155" s="12" t="s">
        <v>70</v>
      </c>
      <c r="AY155" s="141" t="s">
        <v>125</v>
      </c>
    </row>
    <row r="156" spans="2:65" s="12" customFormat="1">
      <c r="B156" s="140"/>
      <c r="D156" s="136" t="s">
        <v>137</v>
      </c>
      <c r="E156" s="141" t="s">
        <v>3</v>
      </c>
      <c r="F156" s="142" t="s">
        <v>184</v>
      </c>
      <c r="H156" s="143">
        <v>3.8</v>
      </c>
      <c r="L156" s="140"/>
      <c r="M156" s="144"/>
      <c r="T156" s="145"/>
      <c r="AT156" s="141" t="s">
        <v>137</v>
      </c>
      <c r="AU156" s="141" t="s">
        <v>80</v>
      </c>
      <c r="AV156" s="12" t="s">
        <v>80</v>
      </c>
      <c r="AW156" s="12" t="s">
        <v>31</v>
      </c>
      <c r="AX156" s="12" t="s">
        <v>70</v>
      </c>
      <c r="AY156" s="141" t="s">
        <v>125</v>
      </c>
    </row>
    <row r="157" spans="2:65" s="12" customFormat="1">
      <c r="B157" s="140"/>
      <c r="D157" s="136" t="s">
        <v>137</v>
      </c>
      <c r="E157" s="141" t="s">
        <v>3</v>
      </c>
      <c r="F157" s="142" t="s">
        <v>185</v>
      </c>
      <c r="H157" s="143">
        <v>7.5</v>
      </c>
      <c r="L157" s="140"/>
      <c r="M157" s="144"/>
      <c r="T157" s="145"/>
      <c r="AT157" s="141" t="s">
        <v>137</v>
      </c>
      <c r="AU157" s="141" t="s">
        <v>80</v>
      </c>
      <c r="AV157" s="12" t="s">
        <v>80</v>
      </c>
      <c r="AW157" s="12" t="s">
        <v>31</v>
      </c>
      <c r="AX157" s="12" t="s">
        <v>70</v>
      </c>
      <c r="AY157" s="141" t="s">
        <v>125</v>
      </c>
    </row>
    <row r="158" spans="2:65" s="12" customFormat="1">
      <c r="B158" s="140"/>
      <c r="D158" s="136" t="s">
        <v>137</v>
      </c>
      <c r="E158" s="141" t="s">
        <v>3</v>
      </c>
      <c r="F158" s="142" t="s">
        <v>186</v>
      </c>
      <c r="H158" s="143">
        <v>12.15</v>
      </c>
      <c r="L158" s="140"/>
      <c r="M158" s="144"/>
      <c r="T158" s="145"/>
      <c r="AT158" s="141" t="s">
        <v>137</v>
      </c>
      <c r="AU158" s="141" t="s">
        <v>80</v>
      </c>
      <c r="AV158" s="12" t="s">
        <v>80</v>
      </c>
      <c r="AW158" s="12" t="s">
        <v>31</v>
      </c>
      <c r="AX158" s="12" t="s">
        <v>70</v>
      </c>
      <c r="AY158" s="141" t="s">
        <v>125</v>
      </c>
    </row>
    <row r="159" spans="2:65" s="12" customFormat="1">
      <c r="B159" s="140"/>
      <c r="D159" s="136" t="s">
        <v>137</v>
      </c>
      <c r="E159" s="141" t="s">
        <v>3</v>
      </c>
      <c r="F159" s="142" t="s">
        <v>187</v>
      </c>
      <c r="H159" s="143">
        <v>1.7</v>
      </c>
      <c r="L159" s="140"/>
      <c r="M159" s="144"/>
      <c r="T159" s="145"/>
      <c r="AT159" s="141" t="s">
        <v>137</v>
      </c>
      <c r="AU159" s="141" t="s">
        <v>80</v>
      </c>
      <c r="AV159" s="12" t="s">
        <v>80</v>
      </c>
      <c r="AW159" s="12" t="s">
        <v>31</v>
      </c>
      <c r="AX159" s="12" t="s">
        <v>70</v>
      </c>
      <c r="AY159" s="141" t="s">
        <v>125</v>
      </c>
    </row>
    <row r="160" spans="2:65" s="12" customFormat="1">
      <c r="B160" s="140"/>
      <c r="D160" s="136" t="s">
        <v>137</v>
      </c>
      <c r="E160" s="141" t="s">
        <v>3</v>
      </c>
      <c r="F160" s="142" t="s">
        <v>188</v>
      </c>
      <c r="H160" s="143">
        <v>7.7</v>
      </c>
      <c r="L160" s="140"/>
      <c r="M160" s="144"/>
      <c r="T160" s="145"/>
      <c r="AT160" s="141" t="s">
        <v>137</v>
      </c>
      <c r="AU160" s="141" t="s">
        <v>80</v>
      </c>
      <c r="AV160" s="12" t="s">
        <v>80</v>
      </c>
      <c r="AW160" s="12" t="s">
        <v>31</v>
      </c>
      <c r="AX160" s="12" t="s">
        <v>70</v>
      </c>
      <c r="AY160" s="141" t="s">
        <v>125</v>
      </c>
    </row>
    <row r="161" spans="2:65" s="12" customFormat="1">
      <c r="B161" s="140"/>
      <c r="D161" s="136" t="s">
        <v>137</v>
      </c>
      <c r="E161" s="141" t="s">
        <v>3</v>
      </c>
      <c r="F161" s="142" t="s">
        <v>189</v>
      </c>
      <c r="H161" s="143">
        <v>7.5</v>
      </c>
      <c r="L161" s="140"/>
      <c r="M161" s="144"/>
      <c r="T161" s="145"/>
      <c r="AT161" s="141" t="s">
        <v>137</v>
      </c>
      <c r="AU161" s="141" t="s">
        <v>80</v>
      </c>
      <c r="AV161" s="12" t="s">
        <v>80</v>
      </c>
      <c r="AW161" s="12" t="s">
        <v>31</v>
      </c>
      <c r="AX161" s="12" t="s">
        <v>70</v>
      </c>
      <c r="AY161" s="141" t="s">
        <v>125</v>
      </c>
    </row>
    <row r="162" spans="2:65" s="12" customFormat="1">
      <c r="B162" s="140"/>
      <c r="D162" s="136" t="s">
        <v>137</v>
      </c>
      <c r="E162" s="141" t="s">
        <v>3</v>
      </c>
      <c r="F162" s="142" t="s">
        <v>190</v>
      </c>
      <c r="H162" s="143">
        <v>29.4</v>
      </c>
      <c r="L162" s="140"/>
      <c r="M162" s="144"/>
      <c r="T162" s="145"/>
      <c r="AT162" s="141" t="s">
        <v>137</v>
      </c>
      <c r="AU162" s="141" t="s">
        <v>80</v>
      </c>
      <c r="AV162" s="12" t="s">
        <v>80</v>
      </c>
      <c r="AW162" s="12" t="s">
        <v>31</v>
      </c>
      <c r="AX162" s="12" t="s">
        <v>70</v>
      </c>
      <c r="AY162" s="141" t="s">
        <v>125</v>
      </c>
    </row>
    <row r="163" spans="2:65" s="13" customFormat="1">
      <c r="B163" s="146"/>
      <c r="D163" s="136" t="s">
        <v>137</v>
      </c>
      <c r="E163" s="147" t="s">
        <v>3</v>
      </c>
      <c r="F163" s="148" t="s">
        <v>140</v>
      </c>
      <c r="H163" s="149">
        <v>72.75</v>
      </c>
      <c r="L163" s="146"/>
      <c r="M163" s="150"/>
      <c r="T163" s="151"/>
      <c r="AT163" s="147" t="s">
        <v>137</v>
      </c>
      <c r="AU163" s="147" t="s">
        <v>80</v>
      </c>
      <c r="AV163" s="13" t="s">
        <v>132</v>
      </c>
      <c r="AW163" s="13" t="s">
        <v>31</v>
      </c>
      <c r="AX163" s="13" t="s">
        <v>78</v>
      </c>
      <c r="AY163" s="147" t="s">
        <v>125</v>
      </c>
    </row>
    <row r="164" spans="2:65" s="12" customFormat="1">
      <c r="B164" s="140"/>
      <c r="D164" s="136" t="s">
        <v>137</v>
      </c>
      <c r="F164" s="142" t="s">
        <v>195</v>
      </c>
      <c r="H164" s="143">
        <v>254.625</v>
      </c>
      <c r="L164" s="140"/>
      <c r="M164" s="144"/>
      <c r="T164" s="145"/>
      <c r="AT164" s="141" t="s">
        <v>137</v>
      </c>
      <c r="AU164" s="141" t="s">
        <v>80</v>
      </c>
      <c r="AV164" s="12" t="s">
        <v>80</v>
      </c>
      <c r="AW164" s="12" t="s">
        <v>4</v>
      </c>
      <c r="AX164" s="12" t="s">
        <v>78</v>
      </c>
      <c r="AY164" s="141" t="s">
        <v>125</v>
      </c>
    </row>
    <row r="165" spans="2:65" s="1" customFormat="1" ht="16.5" customHeight="1">
      <c r="B165" s="123"/>
      <c r="C165" s="124" t="s">
        <v>196</v>
      </c>
      <c r="D165" s="124" t="s">
        <v>127</v>
      </c>
      <c r="E165" s="125" t="s">
        <v>197</v>
      </c>
      <c r="F165" s="126" t="s">
        <v>198</v>
      </c>
      <c r="G165" s="127" t="s">
        <v>130</v>
      </c>
      <c r="H165" s="128">
        <v>16.600000000000001</v>
      </c>
      <c r="I165" s="129"/>
      <c r="J165" s="129">
        <f>ROUND(I165*H165,2)</f>
        <v>0</v>
      </c>
      <c r="K165" s="126" t="s">
        <v>131</v>
      </c>
      <c r="L165" s="29"/>
      <c r="M165" s="130" t="s">
        <v>3</v>
      </c>
      <c r="N165" s="131" t="s">
        <v>41</v>
      </c>
      <c r="O165" s="132">
        <v>0</v>
      </c>
      <c r="P165" s="132">
        <f>O165*H165</f>
        <v>0</v>
      </c>
      <c r="Q165" s="132">
        <v>0</v>
      </c>
      <c r="R165" s="132">
        <f>Q165*H165</f>
        <v>0</v>
      </c>
      <c r="S165" s="132">
        <v>0</v>
      </c>
      <c r="T165" s="133">
        <f>S165*H165</f>
        <v>0</v>
      </c>
      <c r="AR165" s="134" t="s">
        <v>132</v>
      </c>
      <c r="AT165" s="134" t="s">
        <v>127</v>
      </c>
      <c r="AU165" s="134" t="s">
        <v>80</v>
      </c>
      <c r="AY165" s="17" t="s">
        <v>125</v>
      </c>
      <c r="BE165" s="135">
        <f>IF(N165="základní",J165,0)</f>
        <v>0</v>
      </c>
      <c r="BF165" s="135">
        <f>IF(N165="snížená",J165,0)</f>
        <v>0</v>
      </c>
      <c r="BG165" s="135">
        <f>IF(N165="zákl. přenesená",J165,0)</f>
        <v>0</v>
      </c>
      <c r="BH165" s="135">
        <f>IF(N165="sníž. přenesená",J165,0)</f>
        <v>0</v>
      </c>
      <c r="BI165" s="135">
        <f>IF(N165="nulová",J165,0)</f>
        <v>0</v>
      </c>
      <c r="BJ165" s="17" t="s">
        <v>78</v>
      </c>
      <c r="BK165" s="135">
        <f>ROUND(I165*H165,2)</f>
        <v>0</v>
      </c>
      <c r="BL165" s="17" t="s">
        <v>132</v>
      </c>
      <c r="BM165" s="134" t="s">
        <v>199</v>
      </c>
    </row>
    <row r="166" spans="2:65" s="1" customFormat="1">
      <c r="B166" s="29"/>
      <c r="D166" s="136" t="s">
        <v>134</v>
      </c>
      <c r="F166" s="137" t="s">
        <v>198</v>
      </c>
      <c r="L166" s="29"/>
      <c r="M166" s="138"/>
      <c r="T166" s="49"/>
      <c r="AT166" s="17" t="s">
        <v>134</v>
      </c>
      <c r="AU166" s="17" t="s">
        <v>80</v>
      </c>
    </row>
    <row r="167" spans="2:65" s="1" customFormat="1" ht="67.2">
      <c r="B167" s="29"/>
      <c r="D167" s="136" t="s">
        <v>135</v>
      </c>
      <c r="F167" s="139" t="s">
        <v>136</v>
      </c>
      <c r="L167" s="29"/>
      <c r="M167" s="138"/>
      <c r="T167" s="49"/>
      <c r="AT167" s="17" t="s">
        <v>135</v>
      </c>
      <c r="AU167" s="17" t="s">
        <v>80</v>
      </c>
    </row>
    <row r="168" spans="2:65" s="12" customFormat="1">
      <c r="B168" s="140"/>
      <c r="D168" s="136" t="s">
        <v>137</v>
      </c>
      <c r="E168" s="141" t="s">
        <v>3</v>
      </c>
      <c r="F168" s="142" t="s">
        <v>200</v>
      </c>
      <c r="H168" s="143">
        <v>9.1</v>
      </c>
      <c r="L168" s="140"/>
      <c r="M168" s="144"/>
      <c r="T168" s="145"/>
      <c r="AT168" s="141" t="s">
        <v>137</v>
      </c>
      <c r="AU168" s="141" t="s">
        <v>80</v>
      </c>
      <c r="AV168" s="12" t="s">
        <v>80</v>
      </c>
      <c r="AW168" s="12" t="s">
        <v>31</v>
      </c>
      <c r="AX168" s="12" t="s">
        <v>70</v>
      </c>
      <c r="AY168" s="141" t="s">
        <v>125</v>
      </c>
    </row>
    <row r="169" spans="2:65" s="12" customFormat="1">
      <c r="B169" s="140"/>
      <c r="D169" s="136" t="s">
        <v>137</v>
      </c>
      <c r="E169" s="141" t="s">
        <v>3</v>
      </c>
      <c r="F169" s="142" t="s">
        <v>189</v>
      </c>
      <c r="H169" s="143">
        <v>7.5</v>
      </c>
      <c r="L169" s="140"/>
      <c r="M169" s="144"/>
      <c r="T169" s="145"/>
      <c r="AT169" s="141" t="s">
        <v>137</v>
      </c>
      <c r="AU169" s="141" t="s">
        <v>80</v>
      </c>
      <c r="AV169" s="12" t="s">
        <v>80</v>
      </c>
      <c r="AW169" s="12" t="s">
        <v>31</v>
      </c>
      <c r="AX169" s="12" t="s">
        <v>70</v>
      </c>
      <c r="AY169" s="141" t="s">
        <v>125</v>
      </c>
    </row>
    <row r="170" spans="2:65" s="13" customFormat="1">
      <c r="B170" s="146"/>
      <c r="D170" s="136" t="s">
        <v>137</v>
      </c>
      <c r="E170" s="147" t="s">
        <v>3</v>
      </c>
      <c r="F170" s="148" t="s">
        <v>140</v>
      </c>
      <c r="H170" s="149">
        <v>16.600000000000001</v>
      </c>
      <c r="L170" s="146"/>
      <c r="M170" s="150"/>
      <c r="T170" s="151"/>
      <c r="AT170" s="147" t="s">
        <v>137</v>
      </c>
      <c r="AU170" s="147" t="s">
        <v>80</v>
      </c>
      <c r="AV170" s="13" t="s">
        <v>132</v>
      </c>
      <c r="AW170" s="13" t="s">
        <v>31</v>
      </c>
      <c r="AX170" s="13" t="s">
        <v>78</v>
      </c>
      <c r="AY170" s="147" t="s">
        <v>125</v>
      </c>
    </row>
    <row r="171" spans="2:65" s="1" customFormat="1" ht="16.5" customHeight="1">
      <c r="B171" s="123"/>
      <c r="C171" s="124" t="s">
        <v>9</v>
      </c>
      <c r="D171" s="124" t="s">
        <v>127</v>
      </c>
      <c r="E171" s="125" t="s">
        <v>201</v>
      </c>
      <c r="F171" s="126" t="s">
        <v>202</v>
      </c>
      <c r="G171" s="127" t="s">
        <v>143</v>
      </c>
      <c r="H171" s="128">
        <v>41.5</v>
      </c>
      <c r="I171" s="129"/>
      <c r="J171" s="129">
        <f>ROUND(I171*H171,2)</f>
        <v>0</v>
      </c>
      <c r="K171" s="126" t="s">
        <v>131</v>
      </c>
      <c r="L171" s="29"/>
      <c r="M171" s="130" t="s">
        <v>3</v>
      </c>
      <c r="N171" s="131" t="s">
        <v>41</v>
      </c>
      <c r="O171" s="132">
        <v>0</v>
      </c>
      <c r="P171" s="132">
        <f>O171*H171</f>
        <v>0</v>
      </c>
      <c r="Q171" s="132">
        <v>0</v>
      </c>
      <c r="R171" s="132">
        <f>Q171*H171</f>
        <v>0</v>
      </c>
      <c r="S171" s="132">
        <v>0</v>
      </c>
      <c r="T171" s="133">
        <f>S171*H171</f>
        <v>0</v>
      </c>
      <c r="AR171" s="134" t="s">
        <v>132</v>
      </c>
      <c r="AT171" s="134" t="s">
        <v>127</v>
      </c>
      <c r="AU171" s="134" t="s">
        <v>80</v>
      </c>
      <c r="AY171" s="17" t="s">
        <v>125</v>
      </c>
      <c r="BE171" s="135">
        <f>IF(N171="základní",J171,0)</f>
        <v>0</v>
      </c>
      <c r="BF171" s="135">
        <f>IF(N171="snížená",J171,0)</f>
        <v>0</v>
      </c>
      <c r="BG171" s="135">
        <f>IF(N171="zákl. přenesená",J171,0)</f>
        <v>0</v>
      </c>
      <c r="BH171" s="135">
        <f>IF(N171="sníž. přenesená",J171,0)</f>
        <v>0</v>
      </c>
      <c r="BI171" s="135">
        <f>IF(N171="nulová",J171,0)</f>
        <v>0</v>
      </c>
      <c r="BJ171" s="17" t="s">
        <v>78</v>
      </c>
      <c r="BK171" s="135">
        <f>ROUND(I171*H171,2)</f>
        <v>0</v>
      </c>
      <c r="BL171" s="17" t="s">
        <v>132</v>
      </c>
      <c r="BM171" s="134" t="s">
        <v>203</v>
      </c>
    </row>
    <row r="172" spans="2:65" s="1" customFormat="1">
      <c r="B172" s="29"/>
      <c r="D172" s="136" t="s">
        <v>134</v>
      </c>
      <c r="F172" s="137" t="s">
        <v>202</v>
      </c>
      <c r="L172" s="29"/>
      <c r="M172" s="138"/>
      <c r="T172" s="49"/>
      <c r="AT172" s="17" t="s">
        <v>134</v>
      </c>
      <c r="AU172" s="17" t="s">
        <v>80</v>
      </c>
    </row>
    <row r="173" spans="2:65" s="1" customFormat="1" ht="67.2">
      <c r="B173" s="29"/>
      <c r="D173" s="136" t="s">
        <v>135</v>
      </c>
      <c r="F173" s="139" t="s">
        <v>145</v>
      </c>
      <c r="L173" s="29"/>
      <c r="M173" s="138"/>
      <c r="T173" s="49"/>
      <c r="AT173" s="17" t="s">
        <v>135</v>
      </c>
      <c r="AU173" s="17" t="s">
        <v>80</v>
      </c>
    </row>
    <row r="174" spans="2:65" s="12" customFormat="1">
      <c r="B174" s="140"/>
      <c r="D174" s="136" t="s">
        <v>137</v>
      </c>
      <c r="E174" s="141" t="s">
        <v>3</v>
      </c>
      <c r="F174" s="142" t="s">
        <v>200</v>
      </c>
      <c r="H174" s="143">
        <v>9.1</v>
      </c>
      <c r="L174" s="140"/>
      <c r="M174" s="144"/>
      <c r="T174" s="145"/>
      <c r="AT174" s="141" t="s">
        <v>137</v>
      </c>
      <c r="AU174" s="141" t="s">
        <v>80</v>
      </c>
      <c r="AV174" s="12" t="s">
        <v>80</v>
      </c>
      <c r="AW174" s="12" t="s">
        <v>31</v>
      </c>
      <c r="AX174" s="12" t="s">
        <v>70</v>
      </c>
      <c r="AY174" s="141" t="s">
        <v>125</v>
      </c>
    </row>
    <row r="175" spans="2:65" s="12" customFormat="1">
      <c r="B175" s="140"/>
      <c r="D175" s="136" t="s">
        <v>137</v>
      </c>
      <c r="E175" s="141" t="s">
        <v>3</v>
      </c>
      <c r="F175" s="142" t="s">
        <v>189</v>
      </c>
      <c r="H175" s="143">
        <v>7.5</v>
      </c>
      <c r="L175" s="140"/>
      <c r="M175" s="144"/>
      <c r="T175" s="145"/>
      <c r="AT175" s="141" t="s">
        <v>137</v>
      </c>
      <c r="AU175" s="141" t="s">
        <v>80</v>
      </c>
      <c r="AV175" s="12" t="s">
        <v>80</v>
      </c>
      <c r="AW175" s="12" t="s">
        <v>31</v>
      </c>
      <c r="AX175" s="12" t="s">
        <v>70</v>
      </c>
      <c r="AY175" s="141" t="s">
        <v>125</v>
      </c>
    </row>
    <row r="176" spans="2:65" s="13" customFormat="1">
      <c r="B176" s="146"/>
      <c r="D176" s="136" t="s">
        <v>137</v>
      </c>
      <c r="E176" s="147" t="s">
        <v>3</v>
      </c>
      <c r="F176" s="148" t="s">
        <v>140</v>
      </c>
      <c r="H176" s="149">
        <v>16.600000000000001</v>
      </c>
      <c r="L176" s="146"/>
      <c r="M176" s="150"/>
      <c r="T176" s="151"/>
      <c r="AT176" s="147" t="s">
        <v>137</v>
      </c>
      <c r="AU176" s="147" t="s">
        <v>80</v>
      </c>
      <c r="AV176" s="13" t="s">
        <v>132</v>
      </c>
      <c r="AW176" s="13" t="s">
        <v>31</v>
      </c>
      <c r="AX176" s="13" t="s">
        <v>78</v>
      </c>
      <c r="AY176" s="147" t="s">
        <v>125</v>
      </c>
    </row>
    <row r="177" spans="2:65" s="12" customFormat="1">
      <c r="B177" s="140"/>
      <c r="D177" s="136" t="s">
        <v>137</v>
      </c>
      <c r="F177" s="142" t="s">
        <v>204</v>
      </c>
      <c r="H177" s="143">
        <v>41.5</v>
      </c>
      <c r="L177" s="140"/>
      <c r="M177" s="144"/>
      <c r="T177" s="145"/>
      <c r="AT177" s="141" t="s">
        <v>137</v>
      </c>
      <c r="AU177" s="141" t="s">
        <v>80</v>
      </c>
      <c r="AV177" s="12" t="s">
        <v>80</v>
      </c>
      <c r="AW177" s="12" t="s">
        <v>4</v>
      </c>
      <c r="AX177" s="12" t="s">
        <v>78</v>
      </c>
      <c r="AY177" s="141" t="s">
        <v>125</v>
      </c>
    </row>
    <row r="178" spans="2:65" s="1" customFormat="1" ht="16.5" customHeight="1">
      <c r="B178" s="123"/>
      <c r="C178" s="124" t="s">
        <v>205</v>
      </c>
      <c r="D178" s="124" t="s">
        <v>127</v>
      </c>
      <c r="E178" s="125" t="s">
        <v>206</v>
      </c>
      <c r="F178" s="126" t="s">
        <v>207</v>
      </c>
      <c r="G178" s="127" t="s">
        <v>130</v>
      </c>
      <c r="H178" s="128">
        <v>37.5</v>
      </c>
      <c r="I178" s="129"/>
      <c r="J178" s="129">
        <f>ROUND(I178*H178,2)</f>
        <v>0</v>
      </c>
      <c r="K178" s="126" t="s">
        <v>131</v>
      </c>
      <c r="L178" s="29"/>
      <c r="M178" s="130" t="s">
        <v>3</v>
      </c>
      <c r="N178" s="131" t="s">
        <v>41</v>
      </c>
      <c r="O178" s="132">
        <v>0</v>
      </c>
      <c r="P178" s="132">
        <f>O178*H178</f>
        <v>0</v>
      </c>
      <c r="Q178" s="132">
        <v>0</v>
      </c>
      <c r="R178" s="132">
        <f>Q178*H178</f>
        <v>0</v>
      </c>
      <c r="S178" s="132">
        <v>0</v>
      </c>
      <c r="T178" s="133">
        <f>S178*H178</f>
        <v>0</v>
      </c>
      <c r="AR178" s="134" t="s">
        <v>132</v>
      </c>
      <c r="AT178" s="134" t="s">
        <v>127</v>
      </c>
      <c r="AU178" s="134" t="s">
        <v>80</v>
      </c>
      <c r="AY178" s="17" t="s">
        <v>125</v>
      </c>
      <c r="BE178" s="135">
        <f>IF(N178="základní",J178,0)</f>
        <v>0</v>
      </c>
      <c r="BF178" s="135">
        <f>IF(N178="snížená",J178,0)</f>
        <v>0</v>
      </c>
      <c r="BG178" s="135">
        <f>IF(N178="zákl. přenesená",J178,0)</f>
        <v>0</v>
      </c>
      <c r="BH178" s="135">
        <f>IF(N178="sníž. přenesená",J178,0)</f>
        <v>0</v>
      </c>
      <c r="BI178" s="135">
        <f>IF(N178="nulová",J178,0)</f>
        <v>0</v>
      </c>
      <c r="BJ178" s="17" t="s">
        <v>78</v>
      </c>
      <c r="BK178" s="135">
        <f>ROUND(I178*H178,2)</f>
        <v>0</v>
      </c>
      <c r="BL178" s="17" t="s">
        <v>132</v>
      </c>
      <c r="BM178" s="134" t="s">
        <v>208</v>
      </c>
    </row>
    <row r="179" spans="2:65" s="1" customFormat="1">
      <c r="B179" s="29"/>
      <c r="D179" s="136" t="s">
        <v>134</v>
      </c>
      <c r="F179" s="137" t="s">
        <v>207</v>
      </c>
      <c r="L179" s="29"/>
      <c r="M179" s="138"/>
      <c r="T179" s="49"/>
      <c r="AT179" s="17" t="s">
        <v>134</v>
      </c>
      <c r="AU179" s="17" t="s">
        <v>80</v>
      </c>
    </row>
    <row r="180" spans="2:65" s="1" customFormat="1" ht="57.6">
      <c r="B180" s="29"/>
      <c r="D180" s="136" t="s">
        <v>135</v>
      </c>
      <c r="F180" s="139" t="s">
        <v>209</v>
      </c>
      <c r="L180" s="29"/>
      <c r="M180" s="138"/>
      <c r="T180" s="49"/>
      <c r="AT180" s="17" t="s">
        <v>135</v>
      </c>
      <c r="AU180" s="17" t="s">
        <v>80</v>
      </c>
    </row>
    <row r="181" spans="2:65" s="12" customFormat="1">
      <c r="B181" s="140"/>
      <c r="D181" s="136" t="s">
        <v>137</v>
      </c>
      <c r="E181" s="141" t="s">
        <v>3</v>
      </c>
      <c r="F181" s="142" t="s">
        <v>210</v>
      </c>
      <c r="H181" s="143">
        <v>37.5</v>
      </c>
      <c r="L181" s="140"/>
      <c r="M181" s="144"/>
      <c r="T181" s="145"/>
      <c r="AT181" s="141" t="s">
        <v>137</v>
      </c>
      <c r="AU181" s="141" t="s">
        <v>80</v>
      </c>
      <c r="AV181" s="12" t="s">
        <v>80</v>
      </c>
      <c r="AW181" s="12" t="s">
        <v>31</v>
      </c>
      <c r="AX181" s="12" t="s">
        <v>78</v>
      </c>
      <c r="AY181" s="141" t="s">
        <v>125</v>
      </c>
    </row>
    <row r="182" spans="2:65" s="1" customFormat="1" ht="16.5" customHeight="1">
      <c r="B182" s="123"/>
      <c r="C182" s="124" t="s">
        <v>211</v>
      </c>
      <c r="D182" s="124" t="s">
        <v>127</v>
      </c>
      <c r="E182" s="125" t="s">
        <v>212</v>
      </c>
      <c r="F182" s="126" t="s">
        <v>213</v>
      </c>
      <c r="G182" s="127" t="s">
        <v>214</v>
      </c>
      <c r="H182" s="128">
        <v>131.25</v>
      </c>
      <c r="I182" s="129"/>
      <c r="J182" s="129">
        <f>ROUND(I182*H182,2)</f>
        <v>0</v>
      </c>
      <c r="K182" s="126" t="s">
        <v>131</v>
      </c>
      <c r="L182" s="29"/>
      <c r="M182" s="130" t="s">
        <v>3</v>
      </c>
      <c r="N182" s="131" t="s">
        <v>41</v>
      </c>
      <c r="O182" s="132">
        <v>0</v>
      </c>
      <c r="P182" s="132">
        <f>O182*H182</f>
        <v>0</v>
      </c>
      <c r="Q182" s="132">
        <v>0</v>
      </c>
      <c r="R182" s="132">
        <f>Q182*H182</f>
        <v>0</v>
      </c>
      <c r="S182" s="132">
        <v>0</v>
      </c>
      <c r="T182" s="133">
        <f>S182*H182</f>
        <v>0</v>
      </c>
      <c r="AR182" s="134" t="s">
        <v>132</v>
      </c>
      <c r="AT182" s="134" t="s">
        <v>127</v>
      </c>
      <c r="AU182" s="134" t="s">
        <v>80</v>
      </c>
      <c r="AY182" s="17" t="s">
        <v>125</v>
      </c>
      <c r="BE182" s="135">
        <f>IF(N182="základní",J182,0)</f>
        <v>0</v>
      </c>
      <c r="BF182" s="135">
        <f>IF(N182="snížená",J182,0)</f>
        <v>0</v>
      </c>
      <c r="BG182" s="135">
        <f>IF(N182="zákl. přenesená",J182,0)</f>
        <v>0</v>
      </c>
      <c r="BH182" s="135">
        <f>IF(N182="sníž. přenesená",J182,0)</f>
        <v>0</v>
      </c>
      <c r="BI182" s="135">
        <f>IF(N182="nulová",J182,0)</f>
        <v>0</v>
      </c>
      <c r="BJ182" s="17" t="s">
        <v>78</v>
      </c>
      <c r="BK182" s="135">
        <f>ROUND(I182*H182,2)</f>
        <v>0</v>
      </c>
      <c r="BL182" s="17" t="s">
        <v>132</v>
      </c>
      <c r="BM182" s="134" t="s">
        <v>215</v>
      </c>
    </row>
    <row r="183" spans="2:65" s="1" customFormat="1">
      <c r="B183" s="29"/>
      <c r="D183" s="136" t="s">
        <v>134</v>
      </c>
      <c r="F183" s="137" t="s">
        <v>213</v>
      </c>
      <c r="L183" s="29"/>
      <c r="M183" s="138"/>
      <c r="T183" s="49"/>
      <c r="AT183" s="17" t="s">
        <v>134</v>
      </c>
      <c r="AU183" s="17" t="s">
        <v>80</v>
      </c>
    </row>
    <row r="184" spans="2:65" s="1" customFormat="1" ht="67.2">
      <c r="B184" s="29"/>
      <c r="D184" s="136" t="s">
        <v>135</v>
      </c>
      <c r="F184" s="139" t="s">
        <v>216</v>
      </c>
      <c r="L184" s="29"/>
      <c r="M184" s="138"/>
      <c r="T184" s="49"/>
      <c r="AT184" s="17" t="s">
        <v>135</v>
      </c>
      <c r="AU184" s="17" t="s">
        <v>80</v>
      </c>
    </row>
    <row r="185" spans="2:65" s="12" customFormat="1">
      <c r="B185" s="140"/>
      <c r="D185" s="136" t="s">
        <v>137</v>
      </c>
      <c r="E185" s="141" t="s">
        <v>3</v>
      </c>
      <c r="F185" s="142" t="s">
        <v>210</v>
      </c>
      <c r="H185" s="143">
        <v>37.5</v>
      </c>
      <c r="L185" s="140"/>
      <c r="M185" s="144"/>
      <c r="T185" s="145"/>
      <c r="AT185" s="141" t="s">
        <v>137</v>
      </c>
      <c r="AU185" s="141" t="s">
        <v>80</v>
      </c>
      <c r="AV185" s="12" t="s">
        <v>80</v>
      </c>
      <c r="AW185" s="12" t="s">
        <v>31</v>
      </c>
      <c r="AX185" s="12" t="s">
        <v>78</v>
      </c>
      <c r="AY185" s="141" t="s">
        <v>125</v>
      </c>
    </row>
    <row r="186" spans="2:65" s="12" customFormat="1">
      <c r="B186" s="140"/>
      <c r="D186" s="136" t="s">
        <v>137</v>
      </c>
      <c r="F186" s="142" t="s">
        <v>217</v>
      </c>
      <c r="H186" s="143">
        <v>131.25</v>
      </c>
      <c r="L186" s="140"/>
      <c r="M186" s="144"/>
      <c r="T186" s="145"/>
      <c r="AT186" s="141" t="s">
        <v>137</v>
      </c>
      <c r="AU186" s="141" t="s">
        <v>80</v>
      </c>
      <c r="AV186" s="12" t="s">
        <v>80</v>
      </c>
      <c r="AW186" s="12" t="s">
        <v>4</v>
      </c>
      <c r="AX186" s="12" t="s">
        <v>78</v>
      </c>
      <c r="AY186" s="141" t="s">
        <v>125</v>
      </c>
    </row>
    <row r="187" spans="2:65" s="1" customFormat="1" ht="16.5" customHeight="1">
      <c r="B187" s="123"/>
      <c r="C187" s="124" t="s">
        <v>218</v>
      </c>
      <c r="D187" s="124" t="s">
        <v>127</v>
      </c>
      <c r="E187" s="125" t="s">
        <v>219</v>
      </c>
      <c r="F187" s="126" t="s">
        <v>220</v>
      </c>
      <c r="G187" s="127" t="s">
        <v>130</v>
      </c>
      <c r="H187" s="128">
        <v>289.89999999999998</v>
      </c>
      <c r="I187" s="129"/>
      <c r="J187" s="129">
        <f>ROUND(I187*H187,2)</f>
        <v>0</v>
      </c>
      <c r="K187" s="126" t="s">
        <v>131</v>
      </c>
      <c r="L187" s="29"/>
      <c r="M187" s="130" t="s">
        <v>3</v>
      </c>
      <c r="N187" s="131" t="s">
        <v>41</v>
      </c>
      <c r="O187" s="132">
        <v>0</v>
      </c>
      <c r="P187" s="132">
        <f>O187*H187</f>
        <v>0</v>
      </c>
      <c r="Q187" s="132">
        <v>0</v>
      </c>
      <c r="R187" s="132">
        <f>Q187*H187</f>
        <v>0</v>
      </c>
      <c r="S187" s="132">
        <v>0</v>
      </c>
      <c r="T187" s="133">
        <f>S187*H187</f>
        <v>0</v>
      </c>
      <c r="AR187" s="134" t="s">
        <v>132</v>
      </c>
      <c r="AT187" s="134" t="s">
        <v>127</v>
      </c>
      <c r="AU187" s="134" t="s">
        <v>80</v>
      </c>
      <c r="AY187" s="17" t="s">
        <v>125</v>
      </c>
      <c r="BE187" s="135">
        <f>IF(N187="základní",J187,0)</f>
        <v>0</v>
      </c>
      <c r="BF187" s="135">
        <f>IF(N187="snížená",J187,0)</f>
        <v>0</v>
      </c>
      <c r="BG187" s="135">
        <f>IF(N187="zákl. přenesená",J187,0)</f>
        <v>0</v>
      </c>
      <c r="BH187" s="135">
        <f>IF(N187="sníž. přenesená",J187,0)</f>
        <v>0</v>
      </c>
      <c r="BI187" s="135">
        <f>IF(N187="nulová",J187,0)</f>
        <v>0</v>
      </c>
      <c r="BJ187" s="17" t="s">
        <v>78</v>
      </c>
      <c r="BK187" s="135">
        <f>ROUND(I187*H187,2)</f>
        <v>0</v>
      </c>
      <c r="BL187" s="17" t="s">
        <v>132</v>
      </c>
      <c r="BM187" s="134" t="s">
        <v>221</v>
      </c>
    </row>
    <row r="188" spans="2:65" s="1" customFormat="1">
      <c r="B188" s="29"/>
      <c r="D188" s="136" t="s">
        <v>134</v>
      </c>
      <c r="F188" s="137" t="s">
        <v>220</v>
      </c>
      <c r="L188" s="29"/>
      <c r="M188" s="138"/>
      <c r="T188" s="49"/>
      <c r="AT188" s="17" t="s">
        <v>134</v>
      </c>
      <c r="AU188" s="17" t="s">
        <v>80</v>
      </c>
    </row>
    <row r="189" spans="2:65" s="1" customFormat="1" ht="259.2">
      <c r="B189" s="29"/>
      <c r="D189" s="136" t="s">
        <v>135</v>
      </c>
      <c r="F189" s="139" t="s">
        <v>222</v>
      </c>
      <c r="L189" s="29"/>
      <c r="M189" s="138"/>
      <c r="T189" s="49"/>
      <c r="AT189" s="17" t="s">
        <v>135</v>
      </c>
      <c r="AU189" s="17" t="s">
        <v>80</v>
      </c>
    </row>
    <row r="190" spans="2:65" s="12" customFormat="1">
      <c r="B190" s="140"/>
      <c r="D190" s="136" t="s">
        <v>137</v>
      </c>
      <c r="E190" s="141" t="s">
        <v>3</v>
      </c>
      <c r="F190" s="142" t="s">
        <v>223</v>
      </c>
      <c r="H190" s="143">
        <v>250</v>
      </c>
      <c r="L190" s="140"/>
      <c r="M190" s="144"/>
      <c r="T190" s="145"/>
      <c r="AT190" s="141" t="s">
        <v>137</v>
      </c>
      <c r="AU190" s="141" t="s">
        <v>80</v>
      </c>
      <c r="AV190" s="12" t="s">
        <v>80</v>
      </c>
      <c r="AW190" s="12" t="s">
        <v>31</v>
      </c>
      <c r="AX190" s="12" t="s">
        <v>70</v>
      </c>
      <c r="AY190" s="141" t="s">
        <v>125</v>
      </c>
    </row>
    <row r="191" spans="2:65" s="12" customFormat="1">
      <c r="B191" s="140"/>
      <c r="D191" s="136" t="s">
        <v>137</v>
      </c>
      <c r="E191" s="141" t="s">
        <v>3</v>
      </c>
      <c r="F191" s="142" t="s">
        <v>224</v>
      </c>
      <c r="H191" s="143">
        <v>39.9</v>
      </c>
      <c r="L191" s="140"/>
      <c r="M191" s="144"/>
      <c r="T191" s="145"/>
      <c r="AT191" s="141" t="s">
        <v>137</v>
      </c>
      <c r="AU191" s="141" t="s">
        <v>80</v>
      </c>
      <c r="AV191" s="12" t="s">
        <v>80</v>
      </c>
      <c r="AW191" s="12" t="s">
        <v>31</v>
      </c>
      <c r="AX191" s="12" t="s">
        <v>70</v>
      </c>
      <c r="AY191" s="141" t="s">
        <v>125</v>
      </c>
    </row>
    <row r="192" spans="2:65" s="13" customFormat="1">
      <c r="B192" s="146"/>
      <c r="D192" s="136" t="s">
        <v>137</v>
      </c>
      <c r="E192" s="147" t="s">
        <v>3</v>
      </c>
      <c r="F192" s="148" t="s">
        <v>140</v>
      </c>
      <c r="H192" s="149">
        <v>289.89999999999998</v>
      </c>
      <c r="L192" s="146"/>
      <c r="M192" s="150"/>
      <c r="T192" s="151"/>
      <c r="AT192" s="147" t="s">
        <v>137</v>
      </c>
      <c r="AU192" s="147" t="s">
        <v>80</v>
      </c>
      <c r="AV192" s="13" t="s">
        <v>132</v>
      </c>
      <c r="AW192" s="13" t="s">
        <v>31</v>
      </c>
      <c r="AX192" s="13" t="s">
        <v>78</v>
      </c>
      <c r="AY192" s="147" t="s">
        <v>125</v>
      </c>
    </row>
    <row r="193" spans="2:65" s="1" customFormat="1" ht="16.5" customHeight="1">
      <c r="B193" s="123"/>
      <c r="C193" s="124" t="s">
        <v>225</v>
      </c>
      <c r="D193" s="124" t="s">
        <v>127</v>
      </c>
      <c r="E193" s="125" t="s">
        <v>226</v>
      </c>
      <c r="F193" s="126" t="s">
        <v>227</v>
      </c>
      <c r="G193" s="127" t="s">
        <v>214</v>
      </c>
      <c r="H193" s="128">
        <v>1014.65</v>
      </c>
      <c r="I193" s="129"/>
      <c r="J193" s="129">
        <f>ROUND(I193*H193,2)</f>
        <v>0</v>
      </c>
      <c r="K193" s="126" t="s">
        <v>131</v>
      </c>
      <c r="L193" s="29"/>
      <c r="M193" s="130" t="s">
        <v>3</v>
      </c>
      <c r="N193" s="131" t="s">
        <v>41</v>
      </c>
      <c r="O193" s="132">
        <v>0</v>
      </c>
      <c r="P193" s="132">
        <f>O193*H193</f>
        <v>0</v>
      </c>
      <c r="Q193" s="132">
        <v>0</v>
      </c>
      <c r="R193" s="132">
        <f>Q193*H193</f>
        <v>0</v>
      </c>
      <c r="S193" s="132">
        <v>0</v>
      </c>
      <c r="T193" s="133">
        <f>S193*H193</f>
        <v>0</v>
      </c>
      <c r="AR193" s="134" t="s">
        <v>132</v>
      </c>
      <c r="AT193" s="134" t="s">
        <v>127</v>
      </c>
      <c r="AU193" s="134" t="s">
        <v>80</v>
      </c>
      <c r="AY193" s="17" t="s">
        <v>125</v>
      </c>
      <c r="BE193" s="135">
        <f>IF(N193="základní",J193,0)</f>
        <v>0</v>
      </c>
      <c r="BF193" s="135">
        <f>IF(N193="snížená",J193,0)</f>
        <v>0</v>
      </c>
      <c r="BG193" s="135">
        <f>IF(N193="zákl. přenesená",J193,0)</f>
        <v>0</v>
      </c>
      <c r="BH193" s="135">
        <f>IF(N193="sníž. přenesená",J193,0)</f>
        <v>0</v>
      </c>
      <c r="BI193" s="135">
        <f>IF(N193="nulová",J193,0)</f>
        <v>0</v>
      </c>
      <c r="BJ193" s="17" t="s">
        <v>78</v>
      </c>
      <c r="BK193" s="135">
        <f>ROUND(I193*H193,2)</f>
        <v>0</v>
      </c>
      <c r="BL193" s="17" t="s">
        <v>132</v>
      </c>
      <c r="BM193" s="134" t="s">
        <v>228</v>
      </c>
    </row>
    <row r="194" spans="2:65" s="1" customFormat="1">
      <c r="B194" s="29"/>
      <c r="D194" s="136" t="s">
        <v>134</v>
      </c>
      <c r="F194" s="137" t="s">
        <v>227</v>
      </c>
      <c r="L194" s="29"/>
      <c r="M194" s="138"/>
      <c r="T194" s="49"/>
      <c r="AT194" s="17" t="s">
        <v>134</v>
      </c>
      <c r="AU194" s="17" t="s">
        <v>80</v>
      </c>
    </row>
    <row r="195" spans="2:65" s="1" customFormat="1" ht="67.2">
      <c r="B195" s="29"/>
      <c r="D195" s="136" t="s">
        <v>135</v>
      </c>
      <c r="F195" s="139" t="s">
        <v>216</v>
      </c>
      <c r="L195" s="29"/>
      <c r="M195" s="138"/>
      <c r="T195" s="49"/>
      <c r="AT195" s="17" t="s">
        <v>135</v>
      </c>
      <c r="AU195" s="17" t="s">
        <v>80</v>
      </c>
    </row>
    <row r="196" spans="2:65" s="12" customFormat="1">
      <c r="B196" s="140"/>
      <c r="D196" s="136" t="s">
        <v>137</v>
      </c>
      <c r="E196" s="141" t="s">
        <v>3</v>
      </c>
      <c r="F196" s="142" t="s">
        <v>223</v>
      </c>
      <c r="H196" s="143">
        <v>250</v>
      </c>
      <c r="L196" s="140"/>
      <c r="M196" s="144"/>
      <c r="T196" s="145"/>
      <c r="AT196" s="141" t="s">
        <v>137</v>
      </c>
      <c r="AU196" s="141" t="s">
        <v>80</v>
      </c>
      <c r="AV196" s="12" t="s">
        <v>80</v>
      </c>
      <c r="AW196" s="12" t="s">
        <v>31</v>
      </c>
      <c r="AX196" s="12" t="s">
        <v>70</v>
      </c>
      <c r="AY196" s="141" t="s">
        <v>125</v>
      </c>
    </row>
    <row r="197" spans="2:65" s="12" customFormat="1">
      <c r="B197" s="140"/>
      <c r="D197" s="136" t="s">
        <v>137</v>
      </c>
      <c r="E197" s="141" t="s">
        <v>3</v>
      </c>
      <c r="F197" s="142" t="s">
        <v>224</v>
      </c>
      <c r="H197" s="143">
        <v>39.9</v>
      </c>
      <c r="L197" s="140"/>
      <c r="M197" s="144"/>
      <c r="T197" s="145"/>
      <c r="AT197" s="141" t="s">
        <v>137</v>
      </c>
      <c r="AU197" s="141" t="s">
        <v>80</v>
      </c>
      <c r="AV197" s="12" t="s">
        <v>80</v>
      </c>
      <c r="AW197" s="12" t="s">
        <v>31</v>
      </c>
      <c r="AX197" s="12" t="s">
        <v>70</v>
      </c>
      <c r="AY197" s="141" t="s">
        <v>125</v>
      </c>
    </row>
    <row r="198" spans="2:65" s="13" customFormat="1">
      <c r="B198" s="146"/>
      <c r="D198" s="136" t="s">
        <v>137</v>
      </c>
      <c r="E198" s="147" t="s">
        <v>3</v>
      </c>
      <c r="F198" s="148" t="s">
        <v>140</v>
      </c>
      <c r="H198" s="149">
        <v>289.89999999999998</v>
      </c>
      <c r="L198" s="146"/>
      <c r="M198" s="150"/>
      <c r="T198" s="151"/>
      <c r="AT198" s="147" t="s">
        <v>137</v>
      </c>
      <c r="AU198" s="147" t="s">
        <v>80</v>
      </c>
      <c r="AV198" s="13" t="s">
        <v>132</v>
      </c>
      <c r="AW198" s="13" t="s">
        <v>31</v>
      </c>
      <c r="AX198" s="13" t="s">
        <v>78</v>
      </c>
      <c r="AY198" s="147" t="s">
        <v>125</v>
      </c>
    </row>
    <row r="199" spans="2:65" s="12" customFormat="1">
      <c r="B199" s="140"/>
      <c r="D199" s="136" t="s">
        <v>137</v>
      </c>
      <c r="F199" s="142" t="s">
        <v>229</v>
      </c>
      <c r="H199" s="143">
        <v>1014.65</v>
      </c>
      <c r="L199" s="140"/>
      <c r="M199" s="144"/>
      <c r="T199" s="145"/>
      <c r="AT199" s="141" t="s">
        <v>137</v>
      </c>
      <c r="AU199" s="141" t="s">
        <v>80</v>
      </c>
      <c r="AV199" s="12" t="s">
        <v>80</v>
      </c>
      <c r="AW199" s="12" t="s">
        <v>4</v>
      </c>
      <c r="AX199" s="12" t="s">
        <v>78</v>
      </c>
      <c r="AY199" s="141" t="s">
        <v>125</v>
      </c>
    </row>
    <row r="200" spans="2:65" s="1" customFormat="1" ht="16.5" customHeight="1">
      <c r="B200" s="123"/>
      <c r="C200" s="124" t="s">
        <v>230</v>
      </c>
      <c r="D200" s="124" t="s">
        <v>127</v>
      </c>
      <c r="E200" s="125" t="s">
        <v>231</v>
      </c>
      <c r="F200" s="126" t="s">
        <v>232</v>
      </c>
      <c r="G200" s="127" t="s">
        <v>130</v>
      </c>
      <c r="H200" s="128">
        <v>30</v>
      </c>
      <c r="I200" s="129"/>
      <c r="J200" s="129">
        <f>ROUND(I200*H200,2)</f>
        <v>0</v>
      </c>
      <c r="K200" s="126" t="s">
        <v>131</v>
      </c>
      <c r="L200" s="29"/>
      <c r="M200" s="130" t="s">
        <v>3</v>
      </c>
      <c r="N200" s="131" t="s">
        <v>41</v>
      </c>
      <c r="O200" s="132">
        <v>0</v>
      </c>
      <c r="P200" s="132">
        <f>O200*H200</f>
        <v>0</v>
      </c>
      <c r="Q200" s="132">
        <v>0</v>
      </c>
      <c r="R200" s="132">
        <f>Q200*H200</f>
        <v>0</v>
      </c>
      <c r="S200" s="132">
        <v>0</v>
      </c>
      <c r="T200" s="133">
        <f>S200*H200</f>
        <v>0</v>
      </c>
      <c r="AR200" s="134" t="s">
        <v>132</v>
      </c>
      <c r="AT200" s="134" t="s">
        <v>127</v>
      </c>
      <c r="AU200" s="134" t="s">
        <v>80</v>
      </c>
      <c r="AY200" s="17" t="s">
        <v>125</v>
      </c>
      <c r="BE200" s="135">
        <f>IF(N200="základní",J200,0)</f>
        <v>0</v>
      </c>
      <c r="BF200" s="135">
        <f>IF(N200="snížená",J200,0)</f>
        <v>0</v>
      </c>
      <c r="BG200" s="135">
        <f>IF(N200="zákl. přenesená",J200,0)</f>
        <v>0</v>
      </c>
      <c r="BH200" s="135">
        <f>IF(N200="sníž. přenesená",J200,0)</f>
        <v>0</v>
      </c>
      <c r="BI200" s="135">
        <f>IF(N200="nulová",J200,0)</f>
        <v>0</v>
      </c>
      <c r="BJ200" s="17" t="s">
        <v>78</v>
      </c>
      <c r="BK200" s="135">
        <f>ROUND(I200*H200,2)</f>
        <v>0</v>
      </c>
      <c r="BL200" s="17" t="s">
        <v>132</v>
      </c>
      <c r="BM200" s="134" t="s">
        <v>233</v>
      </c>
    </row>
    <row r="201" spans="2:65" s="1" customFormat="1">
      <c r="B201" s="29"/>
      <c r="D201" s="136" t="s">
        <v>134</v>
      </c>
      <c r="F201" s="137" t="s">
        <v>232</v>
      </c>
      <c r="L201" s="29"/>
      <c r="M201" s="138"/>
      <c r="T201" s="49"/>
      <c r="AT201" s="17" t="s">
        <v>134</v>
      </c>
      <c r="AU201" s="17" t="s">
        <v>80</v>
      </c>
    </row>
    <row r="202" spans="2:65" s="1" customFormat="1" ht="230.4">
      <c r="B202" s="29"/>
      <c r="D202" s="136" t="s">
        <v>135</v>
      </c>
      <c r="F202" s="139" t="s">
        <v>234</v>
      </c>
      <c r="L202" s="29"/>
      <c r="M202" s="138"/>
      <c r="T202" s="49"/>
      <c r="AT202" s="17" t="s">
        <v>135</v>
      </c>
      <c r="AU202" s="17" t="s">
        <v>80</v>
      </c>
    </row>
    <row r="203" spans="2:65" s="12" customFormat="1">
      <c r="B203" s="140"/>
      <c r="D203" s="136" t="s">
        <v>137</v>
      </c>
      <c r="E203" s="141" t="s">
        <v>3</v>
      </c>
      <c r="F203" s="142" t="s">
        <v>235</v>
      </c>
      <c r="H203" s="143">
        <v>30</v>
      </c>
      <c r="L203" s="140"/>
      <c r="M203" s="144"/>
      <c r="T203" s="145"/>
      <c r="AT203" s="141" t="s">
        <v>137</v>
      </c>
      <c r="AU203" s="141" t="s">
        <v>80</v>
      </c>
      <c r="AV203" s="12" t="s">
        <v>80</v>
      </c>
      <c r="AW203" s="12" t="s">
        <v>31</v>
      </c>
      <c r="AX203" s="12" t="s">
        <v>78</v>
      </c>
      <c r="AY203" s="141" t="s">
        <v>125</v>
      </c>
    </row>
    <row r="204" spans="2:65" s="1" customFormat="1" ht="16.5" customHeight="1">
      <c r="B204" s="123"/>
      <c r="C204" s="124" t="s">
        <v>236</v>
      </c>
      <c r="D204" s="124" t="s">
        <v>127</v>
      </c>
      <c r="E204" s="125" t="s">
        <v>237</v>
      </c>
      <c r="F204" s="126" t="s">
        <v>238</v>
      </c>
      <c r="G204" s="127" t="s">
        <v>239</v>
      </c>
      <c r="H204" s="128">
        <v>1450</v>
      </c>
      <c r="I204" s="129"/>
      <c r="J204" s="129">
        <f>ROUND(I204*H204,2)</f>
        <v>0</v>
      </c>
      <c r="K204" s="126" t="s">
        <v>131</v>
      </c>
      <c r="L204" s="29"/>
      <c r="M204" s="130" t="s">
        <v>3</v>
      </c>
      <c r="N204" s="131" t="s">
        <v>41</v>
      </c>
      <c r="O204" s="132">
        <v>0</v>
      </c>
      <c r="P204" s="132">
        <f>O204*H204</f>
        <v>0</v>
      </c>
      <c r="Q204" s="132">
        <v>0</v>
      </c>
      <c r="R204" s="132">
        <f>Q204*H204</f>
        <v>0</v>
      </c>
      <c r="S204" s="132">
        <v>0</v>
      </c>
      <c r="T204" s="133">
        <f>S204*H204</f>
        <v>0</v>
      </c>
      <c r="AR204" s="134" t="s">
        <v>132</v>
      </c>
      <c r="AT204" s="134" t="s">
        <v>127</v>
      </c>
      <c r="AU204" s="134" t="s">
        <v>80</v>
      </c>
      <c r="AY204" s="17" t="s">
        <v>125</v>
      </c>
      <c r="BE204" s="135">
        <f>IF(N204="základní",J204,0)</f>
        <v>0</v>
      </c>
      <c r="BF204" s="135">
        <f>IF(N204="snížená",J204,0)</f>
        <v>0</v>
      </c>
      <c r="BG204" s="135">
        <f>IF(N204="zákl. přenesená",J204,0)</f>
        <v>0</v>
      </c>
      <c r="BH204" s="135">
        <f>IF(N204="sníž. přenesená",J204,0)</f>
        <v>0</v>
      </c>
      <c r="BI204" s="135">
        <f>IF(N204="nulová",J204,0)</f>
        <v>0</v>
      </c>
      <c r="BJ204" s="17" t="s">
        <v>78</v>
      </c>
      <c r="BK204" s="135">
        <f>ROUND(I204*H204,2)</f>
        <v>0</v>
      </c>
      <c r="BL204" s="17" t="s">
        <v>132</v>
      </c>
      <c r="BM204" s="134" t="s">
        <v>240</v>
      </c>
    </row>
    <row r="205" spans="2:65" s="1" customFormat="1">
      <c r="B205" s="29"/>
      <c r="D205" s="136" t="s">
        <v>134</v>
      </c>
      <c r="F205" s="137" t="s">
        <v>238</v>
      </c>
      <c r="L205" s="29"/>
      <c r="M205" s="138"/>
      <c r="T205" s="49"/>
      <c r="AT205" s="17" t="s">
        <v>134</v>
      </c>
      <c r="AU205" s="17" t="s">
        <v>80</v>
      </c>
    </row>
    <row r="206" spans="2:65" s="1" customFormat="1" ht="48">
      <c r="B206" s="29"/>
      <c r="D206" s="136" t="s">
        <v>135</v>
      </c>
      <c r="F206" s="139" t="s">
        <v>241</v>
      </c>
      <c r="L206" s="29"/>
      <c r="M206" s="138"/>
      <c r="T206" s="49"/>
      <c r="AT206" s="17" t="s">
        <v>135</v>
      </c>
      <c r="AU206" s="17" t="s">
        <v>80</v>
      </c>
    </row>
    <row r="207" spans="2:65" s="12" customFormat="1">
      <c r="B207" s="140"/>
      <c r="D207" s="136" t="s">
        <v>137</v>
      </c>
      <c r="E207" s="141" t="s">
        <v>3</v>
      </c>
      <c r="F207" s="142" t="s">
        <v>242</v>
      </c>
      <c r="H207" s="143">
        <v>1150</v>
      </c>
      <c r="L207" s="140"/>
      <c r="M207" s="144"/>
      <c r="T207" s="145"/>
      <c r="AT207" s="141" t="s">
        <v>137</v>
      </c>
      <c r="AU207" s="141" t="s">
        <v>80</v>
      </c>
      <c r="AV207" s="12" t="s">
        <v>80</v>
      </c>
      <c r="AW207" s="12" t="s">
        <v>31</v>
      </c>
      <c r="AX207" s="12" t="s">
        <v>70</v>
      </c>
      <c r="AY207" s="141" t="s">
        <v>125</v>
      </c>
    </row>
    <row r="208" spans="2:65" s="12" customFormat="1">
      <c r="B208" s="140"/>
      <c r="D208" s="136" t="s">
        <v>137</v>
      </c>
      <c r="E208" s="141" t="s">
        <v>3</v>
      </c>
      <c r="F208" s="142" t="s">
        <v>243</v>
      </c>
      <c r="H208" s="143">
        <v>300</v>
      </c>
      <c r="L208" s="140"/>
      <c r="M208" s="144"/>
      <c r="T208" s="145"/>
      <c r="AT208" s="141" t="s">
        <v>137</v>
      </c>
      <c r="AU208" s="141" t="s">
        <v>80</v>
      </c>
      <c r="AV208" s="12" t="s">
        <v>80</v>
      </c>
      <c r="AW208" s="12" t="s">
        <v>31</v>
      </c>
      <c r="AX208" s="12" t="s">
        <v>70</v>
      </c>
      <c r="AY208" s="141" t="s">
        <v>125</v>
      </c>
    </row>
    <row r="209" spans="2:65" s="13" customFormat="1">
      <c r="B209" s="146"/>
      <c r="D209" s="136" t="s">
        <v>137</v>
      </c>
      <c r="E209" s="147" t="s">
        <v>3</v>
      </c>
      <c r="F209" s="148" t="s">
        <v>140</v>
      </c>
      <c r="H209" s="149">
        <v>1450</v>
      </c>
      <c r="L209" s="146"/>
      <c r="M209" s="150"/>
      <c r="T209" s="151"/>
      <c r="AT209" s="147" t="s">
        <v>137</v>
      </c>
      <c r="AU209" s="147" t="s">
        <v>80</v>
      </c>
      <c r="AV209" s="13" t="s">
        <v>132</v>
      </c>
      <c r="AW209" s="13" t="s">
        <v>31</v>
      </c>
      <c r="AX209" s="13" t="s">
        <v>78</v>
      </c>
      <c r="AY209" s="147" t="s">
        <v>125</v>
      </c>
    </row>
    <row r="210" spans="2:65" s="1" customFormat="1" ht="16.5" customHeight="1">
      <c r="B210" s="123"/>
      <c r="C210" s="124" t="s">
        <v>244</v>
      </c>
      <c r="D210" s="124" t="s">
        <v>127</v>
      </c>
      <c r="E210" s="125" t="s">
        <v>245</v>
      </c>
      <c r="F210" s="126" t="s">
        <v>246</v>
      </c>
      <c r="G210" s="127" t="s">
        <v>239</v>
      </c>
      <c r="H210" s="128">
        <v>250</v>
      </c>
      <c r="I210" s="129"/>
      <c r="J210" s="129">
        <f>ROUND(I210*H210,2)</f>
        <v>0</v>
      </c>
      <c r="K210" s="126" t="s">
        <v>131</v>
      </c>
      <c r="L210" s="29"/>
      <c r="M210" s="130" t="s">
        <v>3</v>
      </c>
      <c r="N210" s="131" t="s">
        <v>41</v>
      </c>
      <c r="O210" s="132">
        <v>0</v>
      </c>
      <c r="P210" s="132">
        <f>O210*H210</f>
        <v>0</v>
      </c>
      <c r="Q210" s="132">
        <v>0</v>
      </c>
      <c r="R210" s="132">
        <f>Q210*H210</f>
        <v>0</v>
      </c>
      <c r="S210" s="132">
        <v>0</v>
      </c>
      <c r="T210" s="133">
        <f>S210*H210</f>
        <v>0</v>
      </c>
      <c r="AR210" s="134" t="s">
        <v>132</v>
      </c>
      <c r="AT210" s="134" t="s">
        <v>127</v>
      </c>
      <c r="AU210" s="134" t="s">
        <v>80</v>
      </c>
      <c r="AY210" s="17" t="s">
        <v>125</v>
      </c>
      <c r="BE210" s="135">
        <f>IF(N210="základní",J210,0)</f>
        <v>0</v>
      </c>
      <c r="BF210" s="135">
        <f>IF(N210="snížená",J210,0)</f>
        <v>0</v>
      </c>
      <c r="BG210" s="135">
        <f>IF(N210="zákl. přenesená",J210,0)</f>
        <v>0</v>
      </c>
      <c r="BH210" s="135">
        <f>IF(N210="sníž. přenesená",J210,0)</f>
        <v>0</v>
      </c>
      <c r="BI210" s="135">
        <f>IF(N210="nulová",J210,0)</f>
        <v>0</v>
      </c>
      <c r="BJ210" s="17" t="s">
        <v>78</v>
      </c>
      <c r="BK210" s="135">
        <f>ROUND(I210*H210,2)</f>
        <v>0</v>
      </c>
      <c r="BL210" s="17" t="s">
        <v>132</v>
      </c>
      <c r="BM210" s="134" t="s">
        <v>247</v>
      </c>
    </row>
    <row r="211" spans="2:65" s="1" customFormat="1">
      <c r="B211" s="29"/>
      <c r="D211" s="136" t="s">
        <v>134</v>
      </c>
      <c r="F211" s="137" t="s">
        <v>246</v>
      </c>
      <c r="L211" s="29"/>
      <c r="M211" s="138"/>
      <c r="T211" s="49"/>
      <c r="AT211" s="17" t="s">
        <v>134</v>
      </c>
      <c r="AU211" s="17" t="s">
        <v>80</v>
      </c>
    </row>
    <row r="212" spans="2:65" s="1" customFormat="1" ht="48">
      <c r="B212" s="29"/>
      <c r="D212" s="136" t="s">
        <v>135</v>
      </c>
      <c r="F212" s="139" t="s">
        <v>248</v>
      </c>
      <c r="L212" s="29"/>
      <c r="M212" s="138"/>
      <c r="T212" s="49"/>
      <c r="AT212" s="17" t="s">
        <v>135</v>
      </c>
      <c r="AU212" s="17" t="s">
        <v>80</v>
      </c>
    </row>
    <row r="213" spans="2:65" s="12" customFormat="1">
      <c r="B213" s="140"/>
      <c r="D213" s="136" t="s">
        <v>137</v>
      </c>
      <c r="E213" s="141" t="s">
        <v>3</v>
      </c>
      <c r="F213" s="142" t="s">
        <v>249</v>
      </c>
      <c r="H213" s="143">
        <v>250</v>
      </c>
      <c r="L213" s="140"/>
      <c r="M213" s="144"/>
      <c r="T213" s="145"/>
      <c r="AT213" s="141" t="s">
        <v>137</v>
      </c>
      <c r="AU213" s="141" t="s">
        <v>80</v>
      </c>
      <c r="AV213" s="12" t="s">
        <v>80</v>
      </c>
      <c r="AW213" s="12" t="s">
        <v>31</v>
      </c>
      <c r="AX213" s="12" t="s">
        <v>78</v>
      </c>
      <c r="AY213" s="141" t="s">
        <v>125</v>
      </c>
    </row>
    <row r="214" spans="2:65" s="1" customFormat="1" ht="16.5" customHeight="1">
      <c r="B214" s="123"/>
      <c r="C214" s="124" t="s">
        <v>250</v>
      </c>
      <c r="D214" s="124" t="s">
        <v>127</v>
      </c>
      <c r="E214" s="125" t="s">
        <v>251</v>
      </c>
      <c r="F214" s="126" t="s">
        <v>252</v>
      </c>
      <c r="G214" s="127" t="s">
        <v>130</v>
      </c>
      <c r="H214" s="128">
        <v>37.5</v>
      </c>
      <c r="I214" s="129"/>
      <c r="J214" s="129">
        <f>ROUND(I214*H214,2)</f>
        <v>0</v>
      </c>
      <c r="K214" s="126" t="s">
        <v>131</v>
      </c>
      <c r="L214" s="29"/>
      <c r="M214" s="130" t="s">
        <v>3</v>
      </c>
      <c r="N214" s="131" t="s">
        <v>41</v>
      </c>
      <c r="O214" s="132">
        <v>0</v>
      </c>
      <c r="P214" s="132">
        <f>O214*H214</f>
        <v>0</v>
      </c>
      <c r="Q214" s="132">
        <v>0</v>
      </c>
      <c r="R214" s="132">
        <f>Q214*H214</f>
        <v>0</v>
      </c>
      <c r="S214" s="132">
        <v>0</v>
      </c>
      <c r="T214" s="133">
        <f>S214*H214</f>
        <v>0</v>
      </c>
      <c r="AR214" s="134" t="s">
        <v>132</v>
      </c>
      <c r="AT214" s="134" t="s">
        <v>127</v>
      </c>
      <c r="AU214" s="134" t="s">
        <v>80</v>
      </c>
      <c r="AY214" s="17" t="s">
        <v>125</v>
      </c>
      <c r="BE214" s="135">
        <f>IF(N214="základní",J214,0)</f>
        <v>0</v>
      </c>
      <c r="BF214" s="135">
        <f>IF(N214="snížená",J214,0)</f>
        <v>0</v>
      </c>
      <c r="BG214" s="135">
        <f>IF(N214="zákl. přenesená",J214,0)</f>
        <v>0</v>
      </c>
      <c r="BH214" s="135">
        <f>IF(N214="sníž. přenesená",J214,0)</f>
        <v>0</v>
      </c>
      <c r="BI214" s="135">
        <f>IF(N214="nulová",J214,0)</f>
        <v>0</v>
      </c>
      <c r="BJ214" s="17" t="s">
        <v>78</v>
      </c>
      <c r="BK214" s="135">
        <f>ROUND(I214*H214,2)</f>
        <v>0</v>
      </c>
      <c r="BL214" s="17" t="s">
        <v>132</v>
      </c>
      <c r="BM214" s="134" t="s">
        <v>253</v>
      </c>
    </row>
    <row r="215" spans="2:65" s="1" customFormat="1">
      <c r="B215" s="29"/>
      <c r="D215" s="136" t="s">
        <v>134</v>
      </c>
      <c r="F215" s="137" t="s">
        <v>252</v>
      </c>
      <c r="L215" s="29"/>
      <c r="M215" s="138"/>
      <c r="T215" s="49"/>
      <c r="AT215" s="17" t="s">
        <v>134</v>
      </c>
      <c r="AU215" s="17" t="s">
        <v>80</v>
      </c>
    </row>
    <row r="216" spans="2:65" s="1" customFormat="1" ht="57.6">
      <c r="B216" s="29"/>
      <c r="D216" s="136" t="s">
        <v>135</v>
      </c>
      <c r="F216" s="139" t="s">
        <v>254</v>
      </c>
      <c r="L216" s="29"/>
      <c r="M216" s="138"/>
      <c r="T216" s="49"/>
      <c r="AT216" s="17" t="s">
        <v>135</v>
      </c>
      <c r="AU216" s="17" t="s">
        <v>80</v>
      </c>
    </row>
    <row r="217" spans="2:65" s="12" customFormat="1">
      <c r="B217" s="140"/>
      <c r="D217" s="136" t="s">
        <v>137</v>
      </c>
      <c r="E217" s="141" t="s">
        <v>3</v>
      </c>
      <c r="F217" s="142" t="s">
        <v>255</v>
      </c>
      <c r="H217" s="143">
        <v>37.5</v>
      </c>
      <c r="L217" s="140"/>
      <c r="M217" s="144"/>
      <c r="T217" s="145"/>
      <c r="AT217" s="141" t="s">
        <v>137</v>
      </c>
      <c r="AU217" s="141" t="s">
        <v>80</v>
      </c>
      <c r="AV217" s="12" t="s">
        <v>80</v>
      </c>
      <c r="AW217" s="12" t="s">
        <v>31</v>
      </c>
      <c r="AX217" s="12" t="s">
        <v>78</v>
      </c>
      <c r="AY217" s="141" t="s">
        <v>125</v>
      </c>
    </row>
    <row r="218" spans="2:65" s="1" customFormat="1" ht="16.5" customHeight="1">
      <c r="B218" s="123"/>
      <c r="C218" s="124" t="s">
        <v>8</v>
      </c>
      <c r="D218" s="124" t="s">
        <v>127</v>
      </c>
      <c r="E218" s="125" t="s">
        <v>256</v>
      </c>
      <c r="F218" s="126" t="s">
        <v>257</v>
      </c>
      <c r="G218" s="127" t="s">
        <v>239</v>
      </c>
      <c r="H218" s="128">
        <v>250</v>
      </c>
      <c r="I218" s="129"/>
      <c r="J218" s="129">
        <f>ROUND(I218*H218,2)</f>
        <v>0</v>
      </c>
      <c r="K218" s="126" t="s">
        <v>131</v>
      </c>
      <c r="L218" s="29"/>
      <c r="M218" s="130" t="s">
        <v>3</v>
      </c>
      <c r="N218" s="131" t="s">
        <v>41</v>
      </c>
      <c r="O218" s="132">
        <v>0</v>
      </c>
      <c r="P218" s="132">
        <f>O218*H218</f>
        <v>0</v>
      </c>
      <c r="Q218" s="132">
        <v>0</v>
      </c>
      <c r="R218" s="132">
        <f>Q218*H218</f>
        <v>0</v>
      </c>
      <c r="S218" s="132">
        <v>0</v>
      </c>
      <c r="T218" s="133">
        <f>S218*H218</f>
        <v>0</v>
      </c>
      <c r="AR218" s="134" t="s">
        <v>132</v>
      </c>
      <c r="AT218" s="134" t="s">
        <v>127</v>
      </c>
      <c r="AU218" s="134" t="s">
        <v>80</v>
      </c>
      <c r="AY218" s="17" t="s">
        <v>125</v>
      </c>
      <c r="BE218" s="135">
        <f>IF(N218="základní",J218,0)</f>
        <v>0</v>
      </c>
      <c r="BF218" s="135">
        <f>IF(N218="snížená",J218,0)</f>
        <v>0</v>
      </c>
      <c r="BG218" s="135">
        <f>IF(N218="zákl. přenesená",J218,0)</f>
        <v>0</v>
      </c>
      <c r="BH218" s="135">
        <f>IF(N218="sníž. přenesená",J218,0)</f>
        <v>0</v>
      </c>
      <c r="BI218" s="135">
        <f>IF(N218="nulová",J218,0)</f>
        <v>0</v>
      </c>
      <c r="BJ218" s="17" t="s">
        <v>78</v>
      </c>
      <c r="BK218" s="135">
        <f>ROUND(I218*H218,2)</f>
        <v>0</v>
      </c>
      <c r="BL218" s="17" t="s">
        <v>132</v>
      </c>
      <c r="BM218" s="134" t="s">
        <v>258</v>
      </c>
    </row>
    <row r="219" spans="2:65" s="1" customFormat="1">
      <c r="B219" s="29"/>
      <c r="D219" s="136" t="s">
        <v>134</v>
      </c>
      <c r="F219" s="137" t="s">
        <v>257</v>
      </c>
      <c r="L219" s="29"/>
      <c r="M219" s="138"/>
      <c r="T219" s="49"/>
      <c r="AT219" s="17" t="s">
        <v>134</v>
      </c>
      <c r="AU219" s="17" t="s">
        <v>80</v>
      </c>
    </row>
    <row r="220" spans="2:65" s="1" customFormat="1" ht="48">
      <c r="B220" s="29"/>
      <c r="D220" s="136" t="s">
        <v>135</v>
      </c>
      <c r="F220" s="139" t="s">
        <v>259</v>
      </c>
      <c r="L220" s="29"/>
      <c r="M220" s="138"/>
      <c r="T220" s="49"/>
      <c r="AT220" s="17" t="s">
        <v>135</v>
      </c>
      <c r="AU220" s="17" t="s">
        <v>80</v>
      </c>
    </row>
    <row r="221" spans="2:65" s="12" customFormat="1">
      <c r="B221" s="140"/>
      <c r="D221" s="136" t="s">
        <v>137</v>
      </c>
      <c r="E221" s="141" t="s">
        <v>3</v>
      </c>
      <c r="F221" s="142" t="s">
        <v>249</v>
      </c>
      <c r="H221" s="143">
        <v>250</v>
      </c>
      <c r="L221" s="140"/>
      <c r="M221" s="144"/>
      <c r="T221" s="145"/>
      <c r="AT221" s="141" t="s">
        <v>137</v>
      </c>
      <c r="AU221" s="141" t="s">
        <v>80</v>
      </c>
      <c r="AV221" s="12" t="s">
        <v>80</v>
      </c>
      <c r="AW221" s="12" t="s">
        <v>31</v>
      </c>
      <c r="AX221" s="12" t="s">
        <v>78</v>
      </c>
      <c r="AY221" s="141" t="s">
        <v>125</v>
      </c>
    </row>
    <row r="222" spans="2:65" s="1" customFormat="1" ht="16.5" customHeight="1">
      <c r="B222" s="123"/>
      <c r="C222" s="124" t="s">
        <v>260</v>
      </c>
      <c r="D222" s="124" t="s">
        <v>127</v>
      </c>
      <c r="E222" s="125" t="s">
        <v>261</v>
      </c>
      <c r="F222" s="126" t="s">
        <v>262</v>
      </c>
      <c r="G222" s="127" t="s">
        <v>239</v>
      </c>
      <c r="H222" s="128">
        <v>250</v>
      </c>
      <c r="I222" s="129"/>
      <c r="J222" s="129">
        <f>ROUND(I222*H222,2)</f>
        <v>0</v>
      </c>
      <c r="K222" s="126" t="s">
        <v>131</v>
      </c>
      <c r="L222" s="29"/>
      <c r="M222" s="130" t="s">
        <v>3</v>
      </c>
      <c r="N222" s="131" t="s">
        <v>41</v>
      </c>
      <c r="O222" s="132">
        <v>0</v>
      </c>
      <c r="P222" s="132">
        <f>O222*H222</f>
        <v>0</v>
      </c>
      <c r="Q222" s="132">
        <v>0</v>
      </c>
      <c r="R222" s="132">
        <f>Q222*H222</f>
        <v>0</v>
      </c>
      <c r="S222" s="132">
        <v>0</v>
      </c>
      <c r="T222" s="133">
        <f>S222*H222</f>
        <v>0</v>
      </c>
      <c r="AR222" s="134" t="s">
        <v>132</v>
      </c>
      <c r="AT222" s="134" t="s">
        <v>127</v>
      </c>
      <c r="AU222" s="134" t="s">
        <v>80</v>
      </c>
      <c r="AY222" s="17" t="s">
        <v>125</v>
      </c>
      <c r="BE222" s="135">
        <f>IF(N222="základní",J222,0)</f>
        <v>0</v>
      </c>
      <c r="BF222" s="135">
        <f>IF(N222="snížená",J222,0)</f>
        <v>0</v>
      </c>
      <c r="BG222" s="135">
        <f>IF(N222="zákl. přenesená",J222,0)</f>
        <v>0</v>
      </c>
      <c r="BH222" s="135">
        <f>IF(N222="sníž. přenesená",J222,0)</f>
        <v>0</v>
      </c>
      <c r="BI222" s="135">
        <f>IF(N222="nulová",J222,0)</f>
        <v>0</v>
      </c>
      <c r="BJ222" s="17" t="s">
        <v>78</v>
      </c>
      <c r="BK222" s="135">
        <f>ROUND(I222*H222,2)</f>
        <v>0</v>
      </c>
      <c r="BL222" s="17" t="s">
        <v>132</v>
      </c>
      <c r="BM222" s="134" t="s">
        <v>263</v>
      </c>
    </row>
    <row r="223" spans="2:65" s="1" customFormat="1">
      <c r="B223" s="29"/>
      <c r="D223" s="136" t="s">
        <v>134</v>
      </c>
      <c r="F223" s="137" t="s">
        <v>262</v>
      </c>
      <c r="L223" s="29"/>
      <c r="M223" s="138"/>
      <c r="T223" s="49"/>
      <c r="AT223" s="17" t="s">
        <v>134</v>
      </c>
      <c r="AU223" s="17" t="s">
        <v>80</v>
      </c>
    </row>
    <row r="224" spans="2:65" s="1" customFormat="1" ht="67.2">
      <c r="B224" s="29"/>
      <c r="D224" s="136" t="s">
        <v>135</v>
      </c>
      <c r="F224" s="139" t="s">
        <v>264</v>
      </c>
      <c r="L224" s="29"/>
      <c r="M224" s="138"/>
      <c r="T224" s="49"/>
      <c r="AT224" s="17" t="s">
        <v>135</v>
      </c>
      <c r="AU224" s="17" t="s">
        <v>80</v>
      </c>
    </row>
    <row r="225" spans="2:65" s="12" customFormat="1">
      <c r="B225" s="140"/>
      <c r="D225" s="136" t="s">
        <v>137</v>
      </c>
      <c r="E225" s="141" t="s">
        <v>3</v>
      </c>
      <c r="F225" s="142" t="s">
        <v>249</v>
      </c>
      <c r="H225" s="143">
        <v>250</v>
      </c>
      <c r="L225" s="140"/>
      <c r="M225" s="144"/>
      <c r="T225" s="145"/>
      <c r="AT225" s="141" t="s">
        <v>137</v>
      </c>
      <c r="AU225" s="141" t="s">
        <v>80</v>
      </c>
      <c r="AV225" s="12" t="s">
        <v>80</v>
      </c>
      <c r="AW225" s="12" t="s">
        <v>31</v>
      </c>
      <c r="AX225" s="12" t="s">
        <v>78</v>
      </c>
      <c r="AY225" s="141" t="s">
        <v>125</v>
      </c>
    </row>
    <row r="226" spans="2:65" s="11" customFormat="1" ht="22.95" customHeight="1">
      <c r="B226" s="112"/>
      <c r="D226" s="113" t="s">
        <v>69</v>
      </c>
      <c r="E226" s="121" t="s">
        <v>80</v>
      </c>
      <c r="F226" s="121" t="s">
        <v>265</v>
      </c>
      <c r="J226" s="122">
        <f>BK226</f>
        <v>0</v>
      </c>
      <c r="L226" s="112"/>
      <c r="M226" s="116"/>
      <c r="P226" s="117">
        <f>SUM(P227:P238)</f>
        <v>0</v>
      </c>
      <c r="R226" s="117">
        <f>SUM(R227:R238)</f>
        <v>0</v>
      </c>
      <c r="T226" s="118">
        <f>SUM(T227:T238)</f>
        <v>0</v>
      </c>
      <c r="AR226" s="113" t="s">
        <v>78</v>
      </c>
      <c r="AT226" s="119" t="s">
        <v>69</v>
      </c>
      <c r="AU226" s="119" t="s">
        <v>78</v>
      </c>
      <c r="AY226" s="113" t="s">
        <v>125</v>
      </c>
      <c r="BK226" s="120">
        <f>SUM(BK227:BK238)</f>
        <v>0</v>
      </c>
    </row>
    <row r="227" spans="2:65" s="1" customFormat="1" ht="16.5" customHeight="1">
      <c r="B227" s="123"/>
      <c r="C227" s="124" t="s">
        <v>266</v>
      </c>
      <c r="D227" s="124" t="s">
        <v>127</v>
      </c>
      <c r="E227" s="125" t="s">
        <v>267</v>
      </c>
      <c r="F227" s="126" t="s">
        <v>268</v>
      </c>
      <c r="G227" s="127" t="s">
        <v>269</v>
      </c>
      <c r="H227" s="128">
        <v>21.6</v>
      </c>
      <c r="I227" s="129"/>
      <c r="J227" s="129">
        <f>ROUND(I227*H227,2)</f>
        <v>0</v>
      </c>
      <c r="K227" s="126" t="s">
        <v>131</v>
      </c>
      <c r="L227" s="29"/>
      <c r="M227" s="130" t="s">
        <v>3</v>
      </c>
      <c r="N227" s="131" t="s">
        <v>41</v>
      </c>
      <c r="O227" s="132">
        <v>0</v>
      </c>
      <c r="P227" s="132">
        <f>O227*H227</f>
        <v>0</v>
      </c>
      <c r="Q227" s="132">
        <v>0</v>
      </c>
      <c r="R227" s="132">
        <f>Q227*H227</f>
        <v>0</v>
      </c>
      <c r="S227" s="132">
        <v>0</v>
      </c>
      <c r="T227" s="133">
        <f>S227*H227</f>
        <v>0</v>
      </c>
      <c r="AR227" s="134" t="s">
        <v>132</v>
      </c>
      <c r="AT227" s="134" t="s">
        <v>127</v>
      </c>
      <c r="AU227" s="134" t="s">
        <v>80</v>
      </c>
      <c r="AY227" s="17" t="s">
        <v>125</v>
      </c>
      <c r="BE227" s="135">
        <f>IF(N227="základní",J227,0)</f>
        <v>0</v>
      </c>
      <c r="BF227" s="135">
        <f>IF(N227="snížená",J227,0)</f>
        <v>0</v>
      </c>
      <c r="BG227" s="135">
        <f>IF(N227="zákl. přenesená",J227,0)</f>
        <v>0</v>
      </c>
      <c r="BH227" s="135">
        <f>IF(N227="sníž. přenesená",J227,0)</f>
        <v>0</v>
      </c>
      <c r="BI227" s="135">
        <f>IF(N227="nulová",J227,0)</f>
        <v>0</v>
      </c>
      <c r="BJ227" s="17" t="s">
        <v>78</v>
      </c>
      <c r="BK227" s="135">
        <f>ROUND(I227*H227,2)</f>
        <v>0</v>
      </c>
      <c r="BL227" s="17" t="s">
        <v>132</v>
      </c>
      <c r="BM227" s="134" t="s">
        <v>270</v>
      </c>
    </row>
    <row r="228" spans="2:65" s="1" customFormat="1">
      <c r="B228" s="29"/>
      <c r="D228" s="136" t="s">
        <v>134</v>
      </c>
      <c r="F228" s="137" t="s">
        <v>268</v>
      </c>
      <c r="L228" s="29"/>
      <c r="M228" s="138"/>
      <c r="T228" s="49"/>
      <c r="AT228" s="17" t="s">
        <v>134</v>
      </c>
      <c r="AU228" s="17" t="s">
        <v>80</v>
      </c>
    </row>
    <row r="229" spans="2:65" s="1" customFormat="1" ht="86.4">
      <c r="B229" s="29"/>
      <c r="D229" s="136" t="s">
        <v>135</v>
      </c>
      <c r="F229" s="139" t="s">
        <v>271</v>
      </c>
      <c r="L229" s="29"/>
      <c r="M229" s="138"/>
      <c r="T229" s="49"/>
      <c r="AT229" s="17" t="s">
        <v>135</v>
      </c>
      <c r="AU229" s="17" t="s">
        <v>80</v>
      </c>
    </row>
    <row r="230" spans="2:65" s="12" customFormat="1" ht="20.399999999999999">
      <c r="B230" s="140"/>
      <c r="D230" s="136" t="s">
        <v>137</v>
      </c>
      <c r="E230" s="141" t="s">
        <v>3</v>
      </c>
      <c r="F230" s="142" t="s">
        <v>272</v>
      </c>
      <c r="H230" s="143">
        <v>4.8</v>
      </c>
      <c r="L230" s="140"/>
      <c r="M230" s="144"/>
      <c r="T230" s="145"/>
      <c r="AT230" s="141" t="s">
        <v>137</v>
      </c>
      <c r="AU230" s="141" t="s">
        <v>80</v>
      </c>
      <c r="AV230" s="12" t="s">
        <v>80</v>
      </c>
      <c r="AW230" s="12" t="s">
        <v>31</v>
      </c>
      <c r="AX230" s="12" t="s">
        <v>70</v>
      </c>
      <c r="AY230" s="141" t="s">
        <v>125</v>
      </c>
    </row>
    <row r="231" spans="2:65" s="12" customFormat="1" ht="20.399999999999999">
      <c r="B231" s="140"/>
      <c r="D231" s="136" t="s">
        <v>137</v>
      </c>
      <c r="E231" s="141" t="s">
        <v>3</v>
      </c>
      <c r="F231" s="142" t="s">
        <v>273</v>
      </c>
      <c r="H231" s="143">
        <v>12</v>
      </c>
      <c r="L231" s="140"/>
      <c r="M231" s="144"/>
      <c r="T231" s="145"/>
      <c r="AT231" s="141" t="s">
        <v>137</v>
      </c>
      <c r="AU231" s="141" t="s">
        <v>80</v>
      </c>
      <c r="AV231" s="12" t="s">
        <v>80</v>
      </c>
      <c r="AW231" s="12" t="s">
        <v>31</v>
      </c>
      <c r="AX231" s="12" t="s">
        <v>70</v>
      </c>
      <c r="AY231" s="141" t="s">
        <v>125</v>
      </c>
    </row>
    <row r="232" spans="2:65" s="12" customFormat="1">
      <c r="B232" s="140"/>
      <c r="D232" s="136" t="s">
        <v>137</v>
      </c>
      <c r="E232" s="141" t="s">
        <v>3</v>
      </c>
      <c r="F232" s="142" t="s">
        <v>274</v>
      </c>
      <c r="H232" s="143">
        <v>2.4</v>
      </c>
      <c r="L232" s="140"/>
      <c r="M232" s="144"/>
      <c r="T232" s="145"/>
      <c r="AT232" s="141" t="s">
        <v>137</v>
      </c>
      <c r="AU232" s="141" t="s">
        <v>80</v>
      </c>
      <c r="AV232" s="12" t="s">
        <v>80</v>
      </c>
      <c r="AW232" s="12" t="s">
        <v>31</v>
      </c>
      <c r="AX232" s="12" t="s">
        <v>70</v>
      </c>
      <c r="AY232" s="141" t="s">
        <v>125</v>
      </c>
    </row>
    <row r="233" spans="2:65" s="12" customFormat="1">
      <c r="B233" s="140"/>
      <c r="D233" s="136" t="s">
        <v>137</v>
      </c>
      <c r="E233" s="141" t="s">
        <v>3</v>
      </c>
      <c r="F233" s="142" t="s">
        <v>274</v>
      </c>
      <c r="H233" s="143">
        <v>2.4</v>
      </c>
      <c r="L233" s="140"/>
      <c r="M233" s="144"/>
      <c r="T233" s="145"/>
      <c r="AT233" s="141" t="s">
        <v>137</v>
      </c>
      <c r="AU233" s="141" t="s">
        <v>80</v>
      </c>
      <c r="AV233" s="12" t="s">
        <v>80</v>
      </c>
      <c r="AW233" s="12" t="s">
        <v>31</v>
      </c>
      <c r="AX233" s="12" t="s">
        <v>70</v>
      </c>
      <c r="AY233" s="141" t="s">
        <v>125</v>
      </c>
    </row>
    <row r="234" spans="2:65" s="13" customFormat="1">
      <c r="B234" s="146"/>
      <c r="D234" s="136" t="s">
        <v>137</v>
      </c>
      <c r="E234" s="147" t="s">
        <v>3</v>
      </c>
      <c r="F234" s="148" t="s">
        <v>140</v>
      </c>
      <c r="H234" s="149">
        <v>21.599999999999998</v>
      </c>
      <c r="L234" s="146"/>
      <c r="M234" s="150"/>
      <c r="T234" s="151"/>
      <c r="AT234" s="147" t="s">
        <v>137</v>
      </c>
      <c r="AU234" s="147" t="s">
        <v>80</v>
      </c>
      <c r="AV234" s="13" t="s">
        <v>132</v>
      </c>
      <c r="AW234" s="13" t="s">
        <v>31</v>
      </c>
      <c r="AX234" s="13" t="s">
        <v>78</v>
      </c>
      <c r="AY234" s="147" t="s">
        <v>125</v>
      </c>
    </row>
    <row r="235" spans="2:65" s="1" customFormat="1" ht="16.5" customHeight="1">
      <c r="B235" s="123"/>
      <c r="C235" s="124" t="s">
        <v>275</v>
      </c>
      <c r="D235" s="124" t="s">
        <v>127</v>
      </c>
      <c r="E235" s="125" t="s">
        <v>276</v>
      </c>
      <c r="F235" s="126" t="s">
        <v>277</v>
      </c>
      <c r="G235" s="127" t="s">
        <v>130</v>
      </c>
      <c r="H235" s="128">
        <v>15</v>
      </c>
      <c r="I235" s="129"/>
      <c r="J235" s="129">
        <f>ROUND(I235*H235,2)</f>
        <v>0</v>
      </c>
      <c r="K235" s="126" t="s">
        <v>131</v>
      </c>
      <c r="L235" s="29"/>
      <c r="M235" s="130" t="s">
        <v>3</v>
      </c>
      <c r="N235" s="131" t="s">
        <v>41</v>
      </c>
      <c r="O235" s="132">
        <v>0</v>
      </c>
      <c r="P235" s="132">
        <f>O235*H235</f>
        <v>0</v>
      </c>
      <c r="Q235" s="132">
        <v>0</v>
      </c>
      <c r="R235" s="132">
        <f>Q235*H235</f>
        <v>0</v>
      </c>
      <c r="S235" s="132">
        <v>0</v>
      </c>
      <c r="T235" s="133">
        <f>S235*H235</f>
        <v>0</v>
      </c>
      <c r="AR235" s="134" t="s">
        <v>132</v>
      </c>
      <c r="AT235" s="134" t="s">
        <v>127</v>
      </c>
      <c r="AU235" s="134" t="s">
        <v>80</v>
      </c>
      <c r="AY235" s="17" t="s">
        <v>125</v>
      </c>
      <c r="BE235" s="135">
        <f>IF(N235="základní",J235,0)</f>
        <v>0</v>
      </c>
      <c r="BF235" s="135">
        <f>IF(N235="snížená",J235,0)</f>
        <v>0</v>
      </c>
      <c r="BG235" s="135">
        <f>IF(N235="zákl. přenesená",J235,0)</f>
        <v>0</v>
      </c>
      <c r="BH235" s="135">
        <f>IF(N235="sníž. přenesená",J235,0)</f>
        <v>0</v>
      </c>
      <c r="BI235" s="135">
        <f>IF(N235="nulová",J235,0)</f>
        <v>0</v>
      </c>
      <c r="BJ235" s="17" t="s">
        <v>78</v>
      </c>
      <c r="BK235" s="135">
        <f>ROUND(I235*H235,2)</f>
        <v>0</v>
      </c>
      <c r="BL235" s="17" t="s">
        <v>132</v>
      </c>
      <c r="BM235" s="134" t="s">
        <v>278</v>
      </c>
    </row>
    <row r="236" spans="2:65" s="1" customFormat="1">
      <c r="B236" s="29"/>
      <c r="D236" s="136" t="s">
        <v>134</v>
      </c>
      <c r="F236" s="137" t="s">
        <v>277</v>
      </c>
      <c r="L236" s="29"/>
      <c r="M236" s="138"/>
      <c r="T236" s="49"/>
      <c r="AT236" s="17" t="s">
        <v>134</v>
      </c>
      <c r="AU236" s="17" t="s">
        <v>80</v>
      </c>
    </row>
    <row r="237" spans="2:65" s="1" customFormat="1" ht="230.4">
      <c r="B237" s="29"/>
      <c r="D237" s="136" t="s">
        <v>135</v>
      </c>
      <c r="F237" s="139" t="s">
        <v>279</v>
      </c>
      <c r="L237" s="29"/>
      <c r="M237" s="138"/>
      <c r="T237" s="49"/>
      <c r="AT237" s="17" t="s">
        <v>135</v>
      </c>
      <c r="AU237" s="17" t="s">
        <v>80</v>
      </c>
    </row>
    <row r="238" spans="2:65" s="12" customFormat="1">
      <c r="B238" s="140"/>
      <c r="D238" s="136" t="s">
        <v>137</v>
      </c>
      <c r="E238" s="141" t="s">
        <v>3</v>
      </c>
      <c r="F238" s="142" t="s">
        <v>280</v>
      </c>
      <c r="H238" s="143">
        <v>15</v>
      </c>
      <c r="L238" s="140"/>
      <c r="M238" s="144"/>
      <c r="T238" s="145"/>
      <c r="AT238" s="141" t="s">
        <v>137</v>
      </c>
      <c r="AU238" s="141" t="s">
        <v>80</v>
      </c>
      <c r="AV238" s="12" t="s">
        <v>80</v>
      </c>
      <c r="AW238" s="12" t="s">
        <v>31</v>
      </c>
      <c r="AX238" s="12" t="s">
        <v>78</v>
      </c>
      <c r="AY238" s="141" t="s">
        <v>125</v>
      </c>
    </row>
    <row r="239" spans="2:65" s="11" customFormat="1" ht="22.95" customHeight="1">
      <c r="B239" s="112"/>
      <c r="D239" s="113" t="s">
        <v>69</v>
      </c>
      <c r="E239" s="121" t="s">
        <v>147</v>
      </c>
      <c r="F239" s="121" t="s">
        <v>281</v>
      </c>
      <c r="J239" s="122">
        <f>BK239</f>
        <v>0</v>
      </c>
      <c r="L239" s="112"/>
      <c r="M239" s="116"/>
      <c r="P239" s="117">
        <f>SUM(P240:P255)</f>
        <v>0</v>
      </c>
      <c r="R239" s="117">
        <f>SUM(R240:R255)</f>
        <v>0</v>
      </c>
      <c r="T239" s="118">
        <f>SUM(T240:T255)</f>
        <v>0</v>
      </c>
      <c r="AR239" s="113" t="s">
        <v>78</v>
      </c>
      <c r="AT239" s="119" t="s">
        <v>69</v>
      </c>
      <c r="AU239" s="119" t="s">
        <v>78</v>
      </c>
      <c r="AY239" s="113" t="s">
        <v>125</v>
      </c>
      <c r="BK239" s="120">
        <f>SUM(BK240:BK255)</f>
        <v>0</v>
      </c>
    </row>
    <row r="240" spans="2:65" s="1" customFormat="1" ht="16.5" customHeight="1">
      <c r="B240" s="123"/>
      <c r="C240" s="124" t="s">
        <v>282</v>
      </c>
      <c r="D240" s="124" t="s">
        <v>127</v>
      </c>
      <c r="E240" s="125" t="s">
        <v>283</v>
      </c>
      <c r="F240" s="126" t="s">
        <v>284</v>
      </c>
      <c r="G240" s="127" t="s">
        <v>130</v>
      </c>
      <c r="H240" s="128">
        <v>11.023999999999999</v>
      </c>
      <c r="I240" s="129"/>
      <c r="J240" s="129">
        <f>ROUND(I240*H240,2)</f>
        <v>0</v>
      </c>
      <c r="K240" s="126" t="s">
        <v>131</v>
      </c>
      <c r="L240" s="29"/>
      <c r="M240" s="130" t="s">
        <v>3</v>
      </c>
      <c r="N240" s="131" t="s">
        <v>41</v>
      </c>
      <c r="O240" s="132">
        <v>0</v>
      </c>
      <c r="P240" s="132">
        <f>O240*H240</f>
        <v>0</v>
      </c>
      <c r="Q240" s="132">
        <v>0</v>
      </c>
      <c r="R240" s="132">
        <f>Q240*H240</f>
        <v>0</v>
      </c>
      <c r="S240" s="132">
        <v>0</v>
      </c>
      <c r="T240" s="133">
        <f>S240*H240</f>
        <v>0</v>
      </c>
      <c r="AR240" s="134" t="s">
        <v>132</v>
      </c>
      <c r="AT240" s="134" t="s">
        <v>127</v>
      </c>
      <c r="AU240" s="134" t="s">
        <v>80</v>
      </c>
      <c r="AY240" s="17" t="s">
        <v>125</v>
      </c>
      <c r="BE240" s="135">
        <f>IF(N240="základní",J240,0)</f>
        <v>0</v>
      </c>
      <c r="BF240" s="135">
        <f>IF(N240="snížená",J240,0)</f>
        <v>0</v>
      </c>
      <c r="BG240" s="135">
        <f>IF(N240="zákl. přenesená",J240,0)</f>
        <v>0</v>
      </c>
      <c r="BH240" s="135">
        <f>IF(N240="sníž. přenesená",J240,0)</f>
        <v>0</v>
      </c>
      <c r="BI240" s="135">
        <f>IF(N240="nulová",J240,0)</f>
        <v>0</v>
      </c>
      <c r="BJ240" s="17" t="s">
        <v>78</v>
      </c>
      <c r="BK240" s="135">
        <f>ROUND(I240*H240,2)</f>
        <v>0</v>
      </c>
      <c r="BL240" s="17" t="s">
        <v>132</v>
      </c>
      <c r="BM240" s="134" t="s">
        <v>285</v>
      </c>
    </row>
    <row r="241" spans="2:65" s="1" customFormat="1">
      <c r="B241" s="29"/>
      <c r="D241" s="136" t="s">
        <v>134</v>
      </c>
      <c r="F241" s="137" t="s">
        <v>284</v>
      </c>
      <c r="L241" s="29"/>
      <c r="M241" s="138"/>
      <c r="T241" s="49"/>
      <c r="AT241" s="17" t="s">
        <v>134</v>
      </c>
      <c r="AU241" s="17" t="s">
        <v>80</v>
      </c>
    </row>
    <row r="242" spans="2:65" s="1" customFormat="1" ht="172.8">
      <c r="B242" s="29"/>
      <c r="D242" s="136" t="s">
        <v>135</v>
      </c>
      <c r="F242" s="139" t="s">
        <v>286</v>
      </c>
      <c r="L242" s="29"/>
      <c r="M242" s="138"/>
      <c r="T242" s="49"/>
      <c r="AT242" s="17" t="s">
        <v>135</v>
      </c>
      <c r="AU242" s="17" t="s">
        <v>80</v>
      </c>
    </row>
    <row r="243" spans="2:65" s="12" customFormat="1">
      <c r="B243" s="140"/>
      <c r="D243" s="136" t="s">
        <v>137</v>
      </c>
      <c r="E243" s="141" t="s">
        <v>3</v>
      </c>
      <c r="F243" s="142" t="s">
        <v>287</v>
      </c>
      <c r="H243" s="143">
        <v>11.023999999999999</v>
      </c>
      <c r="L243" s="140"/>
      <c r="M243" s="144"/>
      <c r="T243" s="145"/>
      <c r="AT243" s="141" t="s">
        <v>137</v>
      </c>
      <c r="AU243" s="141" t="s">
        <v>80</v>
      </c>
      <c r="AV243" s="12" t="s">
        <v>80</v>
      </c>
      <c r="AW243" s="12" t="s">
        <v>31</v>
      </c>
      <c r="AX243" s="12" t="s">
        <v>78</v>
      </c>
      <c r="AY243" s="141" t="s">
        <v>125</v>
      </c>
    </row>
    <row r="244" spans="2:65" s="1" customFormat="1" ht="16.5" customHeight="1">
      <c r="B244" s="123"/>
      <c r="C244" s="124" t="s">
        <v>288</v>
      </c>
      <c r="D244" s="124" t="s">
        <v>127</v>
      </c>
      <c r="E244" s="125" t="s">
        <v>289</v>
      </c>
      <c r="F244" s="126" t="s">
        <v>290</v>
      </c>
      <c r="G244" s="127" t="s">
        <v>130</v>
      </c>
      <c r="H244" s="128">
        <v>12.5</v>
      </c>
      <c r="I244" s="129"/>
      <c r="J244" s="129">
        <f>ROUND(I244*H244,2)</f>
        <v>0</v>
      </c>
      <c r="K244" s="126" t="s">
        <v>131</v>
      </c>
      <c r="L244" s="29"/>
      <c r="M244" s="130" t="s">
        <v>3</v>
      </c>
      <c r="N244" s="131" t="s">
        <v>41</v>
      </c>
      <c r="O244" s="132">
        <v>0</v>
      </c>
      <c r="P244" s="132">
        <f>O244*H244</f>
        <v>0</v>
      </c>
      <c r="Q244" s="132">
        <v>0</v>
      </c>
      <c r="R244" s="132">
        <f>Q244*H244</f>
        <v>0</v>
      </c>
      <c r="S244" s="132">
        <v>0</v>
      </c>
      <c r="T244" s="133">
        <f>S244*H244</f>
        <v>0</v>
      </c>
      <c r="AR244" s="134" t="s">
        <v>132</v>
      </c>
      <c r="AT244" s="134" t="s">
        <v>127</v>
      </c>
      <c r="AU244" s="134" t="s">
        <v>80</v>
      </c>
      <c r="AY244" s="17" t="s">
        <v>125</v>
      </c>
      <c r="BE244" s="135">
        <f>IF(N244="základní",J244,0)</f>
        <v>0</v>
      </c>
      <c r="BF244" s="135">
        <f>IF(N244="snížená",J244,0)</f>
        <v>0</v>
      </c>
      <c r="BG244" s="135">
        <f>IF(N244="zákl. přenesená",J244,0)</f>
        <v>0</v>
      </c>
      <c r="BH244" s="135">
        <f>IF(N244="sníž. přenesená",J244,0)</f>
        <v>0</v>
      </c>
      <c r="BI244" s="135">
        <f>IF(N244="nulová",J244,0)</f>
        <v>0</v>
      </c>
      <c r="BJ244" s="17" t="s">
        <v>78</v>
      </c>
      <c r="BK244" s="135">
        <f>ROUND(I244*H244,2)</f>
        <v>0</v>
      </c>
      <c r="BL244" s="17" t="s">
        <v>132</v>
      </c>
      <c r="BM244" s="134" t="s">
        <v>291</v>
      </c>
    </row>
    <row r="245" spans="2:65" s="1" customFormat="1">
      <c r="B245" s="29"/>
      <c r="D245" s="136" t="s">
        <v>134</v>
      </c>
      <c r="F245" s="137" t="s">
        <v>290</v>
      </c>
      <c r="L245" s="29"/>
      <c r="M245" s="138"/>
      <c r="T245" s="49"/>
      <c r="AT245" s="17" t="s">
        <v>134</v>
      </c>
      <c r="AU245" s="17" t="s">
        <v>80</v>
      </c>
    </row>
    <row r="246" spans="2:65" s="1" customFormat="1" ht="230.4">
      <c r="B246" s="29"/>
      <c r="D246" s="136" t="s">
        <v>135</v>
      </c>
      <c r="F246" s="139" t="s">
        <v>279</v>
      </c>
      <c r="L246" s="29"/>
      <c r="M246" s="138"/>
      <c r="T246" s="49"/>
      <c r="AT246" s="17" t="s">
        <v>135</v>
      </c>
      <c r="AU246" s="17" t="s">
        <v>80</v>
      </c>
    </row>
    <row r="247" spans="2:65" s="12" customFormat="1">
      <c r="B247" s="140"/>
      <c r="D247" s="136" t="s">
        <v>137</v>
      </c>
      <c r="E247" s="141" t="s">
        <v>3</v>
      </c>
      <c r="F247" s="142" t="s">
        <v>292</v>
      </c>
      <c r="H247" s="143">
        <v>12.5</v>
      </c>
      <c r="L247" s="140"/>
      <c r="M247" s="144"/>
      <c r="T247" s="145"/>
      <c r="AT247" s="141" t="s">
        <v>137</v>
      </c>
      <c r="AU247" s="141" t="s">
        <v>80</v>
      </c>
      <c r="AV247" s="12" t="s">
        <v>80</v>
      </c>
      <c r="AW247" s="12" t="s">
        <v>31</v>
      </c>
      <c r="AX247" s="12" t="s">
        <v>78</v>
      </c>
      <c r="AY247" s="141" t="s">
        <v>125</v>
      </c>
    </row>
    <row r="248" spans="2:65" s="1" customFormat="1" ht="21.75" customHeight="1">
      <c r="B248" s="123"/>
      <c r="C248" s="124" t="s">
        <v>293</v>
      </c>
      <c r="D248" s="124" t="s">
        <v>127</v>
      </c>
      <c r="E248" s="125" t="s">
        <v>294</v>
      </c>
      <c r="F248" s="126" t="s">
        <v>295</v>
      </c>
      <c r="G248" s="127" t="s">
        <v>296</v>
      </c>
      <c r="H248" s="128">
        <v>0.20200000000000001</v>
      </c>
      <c r="I248" s="129"/>
      <c r="J248" s="129">
        <f>ROUND(I248*H248,2)</f>
        <v>0</v>
      </c>
      <c r="K248" s="126" t="s">
        <v>131</v>
      </c>
      <c r="L248" s="29"/>
      <c r="M248" s="130" t="s">
        <v>3</v>
      </c>
      <c r="N248" s="131" t="s">
        <v>41</v>
      </c>
      <c r="O248" s="132">
        <v>0</v>
      </c>
      <c r="P248" s="132">
        <f>O248*H248</f>
        <v>0</v>
      </c>
      <c r="Q248" s="132">
        <v>0</v>
      </c>
      <c r="R248" s="132">
        <f>Q248*H248</f>
        <v>0</v>
      </c>
      <c r="S248" s="132">
        <v>0</v>
      </c>
      <c r="T248" s="133">
        <f>S248*H248</f>
        <v>0</v>
      </c>
      <c r="AR248" s="134" t="s">
        <v>132</v>
      </c>
      <c r="AT248" s="134" t="s">
        <v>127</v>
      </c>
      <c r="AU248" s="134" t="s">
        <v>80</v>
      </c>
      <c r="AY248" s="17" t="s">
        <v>125</v>
      </c>
      <c r="BE248" s="135">
        <f>IF(N248="základní",J248,0)</f>
        <v>0</v>
      </c>
      <c r="BF248" s="135">
        <f>IF(N248="snížená",J248,0)</f>
        <v>0</v>
      </c>
      <c r="BG248" s="135">
        <f>IF(N248="zákl. přenesená",J248,0)</f>
        <v>0</v>
      </c>
      <c r="BH248" s="135">
        <f>IF(N248="sníž. přenesená",J248,0)</f>
        <v>0</v>
      </c>
      <c r="BI248" s="135">
        <f>IF(N248="nulová",J248,0)</f>
        <v>0</v>
      </c>
      <c r="BJ248" s="17" t="s">
        <v>78</v>
      </c>
      <c r="BK248" s="135">
        <f>ROUND(I248*H248,2)</f>
        <v>0</v>
      </c>
      <c r="BL248" s="17" t="s">
        <v>132</v>
      </c>
      <c r="BM248" s="134" t="s">
        <v>297</v>
      </c>
    </row>
    <row r="249" spans="2:65" s="1" customFormat="1">
      <c r="B249" s="29"/>
      <c r="D249" s="136" t="s">
        <v>134</v>
      </c>
      <c r="F249" s="137" t="s">
        <v>298</v>
      </c>
      <c r="L249" s="29"/>
      <c r="M249" s="138"/>
      <c r="T249" s="49"/>
      <c r="AT249" s="17" t="s">
        <v>134</v>
      </c>
      <c r="AU249" s="17" t="s">
        <v>80</v>
      </c>
    </row>
    <row r="250" spans="2:65" s="1" customFormat="1" ht="67.2">
      <c r="B250" s="29"/>
      <c r="D250" s="136" t="s">
        <v>135</v>
      </c>
      <c r="F250" s="139" t="s">
        <v>299</v>
      </c>
      <c r="L250" s="29"/>
      <c r="M250" s="138"/>
      <c r="T250" s="49"/>
      <c r="AT250" s="17" t="s">
        <v>135</v>
      </c>
      <c r="AU250" s="17" t="s">
        <v>80</v>
      </c>
    </row>
    <row r="251" spans="2:65" s="12" customFormat="1" ht="20.399999999999999">
      <c r="B251" s="140"/>
      <c r="D251" s="136" t="s">
        <v>137</v>
      </c>
      <c r="E251" s="141" t="s">
        <v>3</v>
      </c>
      <c r="F251" s="142" t="s">
        <v>300</v>
      </c>
      <c r="H251" s="143">
        <v>0.05</v>
      </c>
      <c r="L251" s="140"/>
      <c r="M251" s="144"/>
      <c r="T251" s="145"/>
      <c r="AT251" s="141" t="s">
        <v>137</v>
      </c>
      <c r="AU251" s="141" t="s">
        <v>80</v>
      </c>
      <c r="AV251" s="12" t="s">
        <v>80</v>
      </c>
      <c r="AW251" s="12" t="s">
        <v>31</v>
      </c>
      <c r="AX251" s="12" t="s">
        <v>70</v>
      </c>
      <c r="AY251" s="141" t="s">
        <v>125</v>
      </c>
    </row>
    <row r="252" spans="2:65" s="12" customFormat="1" ht="20.399999999999999">
      <c r="B252" s="140"/>
      <c r="D252" s="136" t="s">
        <v>137</v>
      </c>
      <c r="E252" s="141" t="s">
        <v>3</v>
      </c>
      <c r="F252" s="142" t="s">
        <v>301</v>
      </c>
      <c r="H252" s="143">
        <v>0.124</v>
      </c>
      <c r="L252" s="140"/>
      <c r="M252" s="144"/>
      <c r="T252" s="145"/>
      <c r="AT252" s="141" t="s">
        <v>137</v>
      </c>
      <c r="AU252" s="141" t="s">
        <v>80</v>
      </c>
      <c r="AV252" s="12" t="s">
        <v>80</v>
      </c>
      <c r="AW252" s="12" t="s">
        <v>31</v>
      </c>
      <c r="AX252" s="12" t="s">
        <v>70</v>
      </c>
      <c r="AY252" s="141" t="s">
        <v>125</v>
      </c>
    </row>
    <row r="253" spans="2:65" s="12" customFormat="1">
      <c r="B253" s="140"/>
      <c r="D253" s="136" t="s">
        <v>137</v>
      </c>
      <c r="E253" s="141" t="s">
        <v>3</v>
      </c>
      <c r="F253" s="142" t="s">
        <v>302</v>
      </c>
      <c r="H253" s="143">
        <v>1.4E-2</v>
      </c>
      <c r="L253" s="140"/>
      <c r="M253" s="144"/>
      <c r="T253" s="145"/>
      <c r="AT253" s="141" t="s">
        <v>137</v>
      </c>
      <c r="AU253" s="141" t="s">
        <v>80</v>
      </c>
      <c r="AV253" s="12" t="s">
        <v>80</v>
      </c>
      <c r="AW253" s="12" t="s">
        <v>31</v>
      </c>
      <c r="AX253" s="12" t="s">
        <v>70</v>
      </c>
      <c r="AY253" s="141" t="s">
        <v>125</v>
      </c>
    </row>
    <row r="254" spans="2:65" s="12" customFormat="1">
      <c r="B254" s="140"/>
      <c r="D254" s="136" t="s">
        <v>137</v>
      </c>
      <c r="E254" s="141" t="s">
        <v>3</v>
      </c>
      <c r="F254" s="142" t="s">
        <v>302</v>
      </c>
      <c r="H254" s="143">
        <v>1.4E-2</v>
      </c>
      <c r="L254" s="140"/>
      <c r="M254" s="144"/>
      <c r="T254" s="145"/>
      <c r="AT254" s="141" t="s">
        <v>137</v>
      </c>
      <c r="AU254" s="141" t="s">
        <v>80</v>
      </c>
      <c r="AV254" s="12" t="s">
        <v>80</v>
      </c>
      <c r="AW254" s="12" t="s">
        <v>31</v>
      </c>
      <c r="AX254" s="12" t="s">
        <v>70</v>
      </c>
      <c r="AY254" s="141" t="s">
        <v>125</v>
      </c>
    </row>
    <row r="255" spans="2:65" s="13" customFormat="1">
      <c r="B255" s="146"/>
      <c r="D255" s="136" t="s">
        <v>137</v>
      </c>
      <c r="E255" s="147" t="s">
        <v>3</v>
      </c>
      <c r="F255" s="148" t="s">
        <v>140</v>
      </c>
      <c r="H255" s="149">
        <v>0.20200000000000001</v>
      </c>
      <c r="L255" s="146"/>
      <c r="M255" s="150"/>
      <c r="T255" s="151"/>
      <c r="AT255" s="147" t="s">
        <v>137</v>
      </c>
      <c r="AU255" s="147" t="s">
        <v>80</v>
      </c>
      <c r="AV255" s="13" t="s">
        <v>132</v>
      </c>
      <c r="AW255" s="13" t="s">
        <v>31</v>
      </c>
      <c r="AX255" s="13" t="s">
        <v>78</v>
      </c>
      <c r="AY255" s="147" t="s">
        <v>125</v>
      </c>
    </row>
    <row r="256" spans="2:65" s="11" customFormat="1" ht="22.95" customHeight="1">
      <c r="B256" s="112"/>
      <c r="D256" s="113" t="s">
        <v>69</v>
      </c>
      <c r="E256" s="121" t="s">
        <v>156</v>
      </c>
      <c r="F256" s="121" t="s">
        <v>303</v>
      </c>
      <c r="J256" s="122">
        <f>BK256</f>
        <v>0</v>
      </c>
      <c r="L256" s="112"/>
      <c r="M256" s="116"/>
      <c r="P256" s="117">
        <f>SUM(P257:P290)</f>
        <v>0</v>
      </c>
      <c r="R256" s="117">
        <f>SUM(R257:R290)</f>
        <v>0</v>
      </c>
      <c r="T256" s="118">
        <f>SUM(T257:T290)</f>
        <v>0</v>
      </c>
      <c r="AR256" s="113" t="s">
        <v>78</v>
      </c>
      <c r="AT256" s="119" t="s">
        <v>69</v>
      </c>
      <c r="AU256" s="119" t="s">
        <v>78</v>
      </c>
      <c r="AY256" s="113" t="s">
        <v>125</v>
      </c>
      <c r="BK256" s="120">
        <f>SUM(BK257:BK290)</f>
        <v>0</v>
      </c>
    </row>
    <row r="257" spans="2:65" s="1" customFormat="1" ht="16.5" customHeight="1">
      <c r="B257" s="123"/>
      <c r="C257" s="124" t="s">
        <v>304</v>
      </c>
      <c r="D257" s="124" t="s">
        <v>127</v>
      </c>
      <c r="E257" s="125" t="s">
        <v>305</v>
      </c>
      <c r="F257" s="126" t="s">
        <v>306</v>
      </c>
      <c r="G257" s="127" t="s">
        <v>239</v>
      </c>
      <c r="H257" s="128">
        <v>1750</v>
      </c>
      <c r="I257" s="129"/>
      <c r="J257" s="129">
        <f>ROUND(I257*H257,2)</f>
        <v>0</v>
      </c>
      <c r="K257" s="126" t="s">
        <v>131</v>
      </c>
      <c r="L257" s="29"/>
      <c r="M257" s="130" t="s">
        <v>3</v>
      </c>
      <c r="N257" s="131" t="s">
        <v>41</v>
      </c>
      <c r="O257" s="132">
        <v>0</v>
      </c>
      <c r="P257" s="132">
        <f>O257*H257</f>
        <v>0</v>
      </c>
      <c r="Q257" s="132">
        <v>0</v>
      </c>
      <c r="R257" s="132">
        <f>Q257*H257</f>
        <v>0</v>
      </c>
      <c r="S257" s="132">
        <v>0</v>
      </c>
      <c r="T257" s="133">
        <f>S257*H257</f>
        <v>0</v>
      </c>
      <c r="AR257" s="134" t="s">
        <v>132</v>
      </c>
      <c r="AT257" s="134" t="s">
        <v>127</v>
      </c>
      <c r="AU257" s="134" t="s">
        <v>80</v>
      </c>
      <c r="AY257" s="17" t="s">
        <v>125</v>
      </c>
      <c r="BE257" s="135">
        <f>IF(N257="základní",J257,0)</f>
        <v>0</v>
      </c>
      <c r="BF257" s="135">
        <f>IF(N257="snížená",J257,0)</f>
        <v>0</v>
      </c>
      <c r="BG257" s="135">
        <f>IF(N257="zákl. přenesená",J257,0)</f>
        <v>0</v>
      </c>
      <c r="BH257" s="135">
        <f>IF(N257="sníž. přenesená",J257,0)</f>
        <v>0</v>
      </c>
      <c r="BI257" s="135">
        <f>IF(N257="nulová",J257,0)</f>
        <v>0</v>
      </c>
      <c r="BJ257" s="17" t="s">
        <v>78</v>
      </c>
      <c r="BK257" s="135">
        <f>ROUND(I257*H257,2)</f>
        <v>0</v>
      </c>
      <c r="BL257" s="17" t="s">
        <v>132</v>
      </c>
      <c r="BM257" s="134" t="s">
        <v>307</v>
      </c>
    </row>
    <row r="258" spans="2:65" s="1" customFormat="1">
      <c r="B258" s="29"/>
      <c r="D258" s="136" t="s">
        <v>134</v>
      </c>
      <c r="F258" s="137" t="s">
        <v>306</v>
      </c>
      <c r="L258" s="29"/>
      <c r="M258" s="138"/>
      <c r="T258" s="49"/>
      <c r="AT258" s="17" t="s">
        <v>134</v>
      </c>
      <c r="AU258" s="17" t="s">
        <v>80</v>
      </c>
    </row>
    <row r="259" spans="2:65" s="1" customFormat="1" ht="67.2">
      <c r="B259" s="29"/>
      <c r="D259" s="136" t="s">
        <v>135</v>
      </c>
      <c r="F259" s="139" t="s">
        <v>308</v>
      </c>
      <c r="L259" s="29"/>
      <c r="M259" s="138"/>
      <c r="T259" s="49"/>
      <c r="AT259" s="17" t="s">
        <v>135</v>
      </c>
      <c r="AU259" s="17" t="s">
        <v>80</v>
      </c>
    </row>
    <row r="260" spans="2:65" s="12" customFormat="1">
      <c r="B260" s="140"/>
      <c r="D260" s="136" t="s">
        <v>137</v>
      </c>
      <c r="E260" s="141" t="s">
        <v>3</v>
      </c>
      <c r="F260" s="142" t="s">
        <v>242</v>
      </c>
      <c r="H260" s="143">
        <v>1150</v>
      </c>
      <c r="L260" s="140"/>
      <c r="M260" s="144"/>
      <c r="T260" s="145"/>
      <c r="AT260" s="141" t="s">
        <v>137</v>
      </c>
      <c r="AU260" s="141" t="s">
        <v>80</v>
      </c>
      <c r="AV260" s="12" t="s">
        <v>80</v>
      </c>
      <c r="AW260" s="12" t="s">
        <v>31</v>
      </c>
      <c r="AX260" s="12" t="s">
        <v>70</v>
      </c>
      <c r="AY260" s="141" t="s">
        <v>125</v>
      </c>
    </row>
    <row r="261" spans="2:65" s="12" customFormat="1">
      <c r="B261" s="140"/>
      <c r="D261" s="136" t="s">
        <v>137</v>
      </c>
      <c r="E261" s="141" t="s">
        <v>3</v>
      </c>
      <c r="F261" s="142" t="s">
        <v>309</v>
      </c>
      <c r="H261" s="143">
        <v>600</v>
      </c>
      <c r="L261" s="140"/>
      <c r="M261" s="144"/>
      <c r="T261" s="145"/>
      <c r="AT261" s="141" t="s">
        <v>137</v>
      </c>
      <c r="AU261" s="141" t="s">
        <v>80</v>
      </c>
      <c r="AV261" s="12" t="s">
        <v>80</v>
      </c>
      <c r="AW261" s="12" t="s">
        <v>31</v>
      </c>
      <c r="AX261" s="12" t="s">
        <v>70</v>
      </c>
      <c r="AY261" s="141" t="s">
        <v>125</v>
      </c>
    </row>
    <row r="262" spans="2:65" s="13" customFormat="1">
      <c r="B262" s="146"/>
      <c r="D262" s="136" t="s">
        <v>137</v>
      </c>
      <c r="E262" s="147" t="s">
        <v>3</v>
      </c>
      <c r="F262" s="148" t="s">
        <v>140</v>
      </c>
      <c r="H262" s="149">
        <v>1750</v>
      </c>
      <c r="L262" s="146"/>
      <c r="M262" s="150"/>
      <c r="T262" s="151"/>
      <c r="AT262" s="147" t="s">
        <v>137</v>
      </c>
      <c r="AU262" s="147" t="s">
        <v>80</v>
      </c>
      <c r="AV262" s="13" t="s">
        <v>132</v>
      </c>
      <c r="AW262" s="13" t="s">
        <v>31</v>
      </c>
      <c r="AX262" s="13" t="s">
        <v>78</v>
      </c>
      <c r="AY262" s="147" t="s">
        <v>125</v>
      </c>
    </row>
    <row r="263" spans="2:65" s="1" customFormat="1" ht="16.5" customHeight="1">
      <c r="B263" s="123"/>
      <c r="C263" s="124" t="s">
        <v>310</v>
      </c>
      <c r="D263" s="124" t="s">
        <v>127</v>
      </c>
      <c r="E263" s="125" t="s">
        <v>311</v>
      </c>
      <c r="F263" s="126" t="s">
        <v>312</v>
      </c>
      <c r="G263" s="127" t="s">
        <v>239</v>
      </c>
      <c r="H263" s="128">
        <v>8</v>
      </c>
      <c r="I263" s="129"/>
      <c r="J263" s="129">
        <f>ROUND(I263*H263,2)</f>
        <v>0</v>
      </c>
      <c r="K263" s="126" t="s">
        <v>131</v>
      </c>
      <c r="L263" s="29"/>
      <c r="M263" s="130" t="s">
        <v>3</v>
      </c>
      <c r="N263" s="131" t="s">
        <v>41</v>
      </c>
      <c r="O263" s="132">
        <v>0</v>
      </c>
      <c r="P263" s="132">
        <f>O263*H263</f>
        <v>0</v>
      </c>
      <c r="Q263" s="132">
        <v>0</v>
      </c>
      <c r="R263" s="132">
        <f>Q263*H263</f>
        <v>0</v>
      </c>
      <c r="S263" s="132">
        <v>0</v>
      </c>
      <c r="T263" s="133">
        <f>S263*H263</f>
        <v>0</v>
      </c>
      <c r="AR263" s="134" t="s">
        <v>132</v>
      </c>
      <c r="AT263" s="134" t="s">
        <v>127</v>
      </c>
      <c r="AU263" s="134" t="s">
        <v>80</v>
      </c>
      <c r="AY263" s="17" t="s">
        <v>125</v>
      </c>
      <c r="BE263" s="135">
        <f>IF(N263="základní",J263,0)</f>
        <v>0</v>
      </c>
      <c r="BF263" s="135">
        <f>IF(N263="snížená",J263,0)</f>
        <v>0</v>
      </c>
      <c r="BG263" s="135">
        <f>IF(N263="zákl. přenesená",J263,0)</f>
        <v>0</v>
      </c>
      <c r="BH263" s="135">
        <f>IF(N263="sníž. přenesená",J263,0)</f>
        <v>0</v>
      </c>
      <c r="BI263" s="135">
        <f>IF(N263="nulová",J263,0)</f>
        <v>0</v>
      </c>
      <c r="BJ263" s="17" t="s">
        <v>78</v>
      </c>
      <c r="BK263" s="135">
        <f>ROUND(I263*H263,2)</f>
        <v>0</v>
      </c>
      <c r="BL263" s="17" t="s">
        <v>132</v>
      </c>
      <c r="BM263" s="134" t="s">
        <v>313</v>
      </c>
    </row>
    <row r="264" spans="2:65" s="1" customFormat="1">
      <c r="B264" s="29"/>
      <c r="D264" s="136" t="s">
        <v>134</v>
      </c>
      <c r="F264" s="137" t="s">
        <v>312</v>
      </c>
      <c r="L264" s="29"/>
      <c r="M264" s="138"/>
      <c r="T264" s="49"/>
      <c r="AT264" s="17" t="s">
        <v>134</v>
      </c>
      <c r="AU264" s="17" t="s">
        <v>80</v>
      </c>
    </row>
    <row r="265" spans="2:65" s="1" customFormat="1" ht="105.6">
      <c r="B265" s="29"/>
      <c r="D265" s="136" t="s">
        <v>135</v>
      </c>
      <c r="F265" s="139" t="s">
        <v>314</v>
      </c>
      <c r="L265" s="29"/>
      <c r="M265" s="138"/>
      <c r="T265" s="49"/>
      <c r="AT265" s="17" t="s">
        <v>135</v>
      </c>
      <c r="AU265" s="17" t="s">
        <v>80</v>
      </c>
    </row>
    <row r="266" spans="2:65" s="1" customFormat="1" ht="28.8">
      <c r="B266" s="29"/>
      <c r="D266" s="136" t="s">
        <v>315</v>
      </c>
      <c r="F266" s="139" t="s">
        <v>316</v>
      </c>
      <c r="L266" s="29"/>
      <c r="M266" s="138"/>
      <c r="T266" s="49"/>
      <c r="AT266" s="17" t="s">
        <v>315</v>
      </c>
      <c r="AU266" s="17" t="s">
        <v>80</v>
      </c>
    </row>
    <row r="267" spans="2:65" s="12" customFormat="1">
      <c r="B267" s="140"/>
      <c r="D267" s="136" t="s">
        <v>137</v>
      </c>
      <c r="E267" s="141" t="s">
        <v>3</v>
      </c>
      <c r="F267" s="142" t="s">
        <v>317</v>
      </c>
      <c r="H267" s="143">
        <v>8</v>
      </c>
      <c r="L267" s="140"/>
      <c r="M267" s="144"/>
      <c r="T267" s="145"/>
      <c r="AT267" s="141" t="s">
        <v>137</v>
      </c>
      <c r="AU267" s="141" t="s">
        <v>80</v>
      </c>
      <c r="AV267" s="12" t="s">
        <v>80</v>
      </c>
      <c r="AW267" s="12" t="s">
        <v>31</v>
      </c>
      <c r="AX267" s="12" t="s">
        <v>78</v>
      </c>
      <c r="AY267" s="141" t="s">
        <v>125</v>
      </c>
    </row>
    <row r="268" spans="2:65" s="1" customFormat="1" ht="16.5" customHeight="1">
      <c r="B268" s="123"/>
      <c r="C268" s="124" t="s">
        <v>318</v>
      </c>
      <c r="D268" s="124" t="s">
        <v>127</v>
      </c>
      <c r="E268" s="125" t="s">
        <v>319</v>
      </c>
      <c r="F268" s="126" t="s">
        <v>320</v>
      </c>
      <c r="G268" s="127" t="s">
        <v>239</v>
      </c>
      <c r="H268" s="128">
        <v>1110</v>
      </c>
      <c r="I268" s="129"/>
      <c r="J268" s="129">
        <f>ROUND(I268*H268,2)</f>
        <v>0</v>
      </c>
      <c r="K268" s="126" t="s">
        <v>131</v>
      </c>
      <c r="L268" s="29"/>
      <c r="M268" s="130" t="s">
        <v>3</v>
      </c>
      <c r="N268" s="131" t="s">
        <v>41</v>
      </c>
      <c r="O268" s="132">
        <v>0</v>
      </c>
      <c r="P268" s="132">
        <f>O268*H268</f>
        <v>0</v>
      </c>
      <c r="Q268" s="132">
        <v>0</v>
      </c>
      <c r="R268" s="132">
        <f>Q268*H268</f>
        <v>0</v>
      </c>
      <c r="S268" s="132">
        <v>0</v>
      </c>
      <c r="T268" s="133">
        <f>S268*H268</f>
        <v>0</v>
      </c>
      <c r="AR268" s="134" t="s">
        <v>132</v>
      </c>
      <c r="AT268" s="134" t="s">
        <v>127</v>
      </c>
      <c r="AU268" s="134" t="s">
        <v>80</v>
      </c>
      <c r="AY268" s="17" t="s">
        <v>125</v>
      </c>
      <c r="BE268" s="135">
        <f>IF(N268="základní",J268,0)</f>
        <v>0</v>
      </c>
      <c r="BF268" s="135">
        <f>IF(N268="snížená",J268,0)</f>
        <v>0</v>
      </c>
      <c r="BG268" s="135">
        <f>IF(N268="zákl. přenesená",J268,0)</f>
        <v>0</v>
      </c>
      <c r="BH268" s="135">
        <f>IF(N268="sníž. přenesená",J268,0)</f>
        <v>0</v>
      </c>
      <c r="BI268" s="135">
        <f>IF(N268="nulová",J268,0)</f>
        <v>0</v>
      </c>
      <c r="BJ268" s="17" t="s">
        <v>78</v>
      </c>
      <c r="BK268" s="135">
        <f>ROUND(I268*H268,2)</f>
        <v>0</v>
      </c>
      <c r="BL268" s="17" t="s">
        <v>132</v>
      </c>
      <c r="BM268" s="134" t="s">
        <v>321</v>
      </c>
    </row>
    <row r="269" spans="2:65" s="1" customFormat="1">
      <c r="B269" s="29"/>
      <c r="D269" s="136" t="s">
        <v>134</v>
      </c>
      <c r="F269" s="137" t="s">
        <v>320</v>
      </c>
      <c r="L269" s="29"/>
      <c r="M269" s="138"/>
      <c r="T269" s="49"/>
      <c r="AT269" s="17" t="s">
        <v>134</v>
      </c>
      <c r="AU269" s="17" t="s">
        <v>80</v>
      </c>
    </row>
    <row r="270" spans="2:65" s="1" customFormat="1" ht="124.8">
      <c r="B270" s="29"/>
      <c r="D270" s="136" t="s">
        <v>135</v>
      </c>
      <c r="F270" s="139" t="s">
        <v>322</v>
      </c>
      <c r="L270" s="29"/>
      <c r="M270" s="138"/>
      <c r="T270" s="49"/>
      <c r="AT270" s="17" t="s">
        <v>135</v>
      </c>
      <c r="AU270" s="17" t="s">
        <v>80</v>
      </c>
    </row>
    <row r="271" spans="2:65" s="12" customFormat="1">
      <c r="B271" s="140"/>
      <c r="D271" s="136" t="s">
        <v>137</v>
      </c>
      <c r="E271" s="141" t="s">
        <v>3</v>
      </c>
      <c r="F271" s="142" t="s">
        <v>323</v>
      </c>
      <c r="H271" s="143">
        <v>1054</v>
      </c>
      <c r="L271" s="140"/>
      <c r="M271" s="144"/>
      <c r="T271" s="145"/>
      <c r="AT271" s="141" t="s">
        <v>137</v>
      </c>
      <c r="AU271" s="141" t="s">
        <v>80</v>
      </c>
      <c r="AV271" s="12" t="s">
        <v>80</v>
      </c>
      <c r="AW271" s="12" t="s">
        <v>31</v>
      </c>
      <c r="AX271" s="12" t="s">
        <v>70</v>
      </c>
      <c r="AY271" s="141" t="s">
        <v>125</v>
      </c>
    </row>
    <row r="272" spans="2:65" s="12" customFormat="1">
      <c r="B272" s="140"/>
      <c r="D272" s="136" t="s">
        <v>137</v>
      </c>
      <c r="E272" s="141" t="s">
        <v>3</v>
      </c>
      <c r="F272" s="142" t="s">
        <v>324</v>
      </c>
      <c r="H272" s="143">
        <v>45</v>
      </c>
      <c r="L272" s="140"/>
      <c r="M272" s="144"/>
      <c r="T272" s="145"/>
      <c r="AT272" s="141" t="s">
        <v>137</v>
      </c>
      <c r="AU272" s="141" t="s">
        <v>80</v>
      </c>
      <c r="AV272" s="12" t="s">
        <v>80</v>
      </c>
      <c r="AW272" s="12" t="s">
        <v>31</v>
      </c>
      <c r="AX272" s="12" t="s">
        <v>70</v>
      </c>
      <c r="AY272" s="141" t="s">
        <v>125</v>
      </c>
    </row>
    <row r="273" spans="2:65" s="12" customFormat="1">
      <c r="B273" s="140"/>
      <c r="D273" s="136" t="s">
        <v>137</v>
      </c>
      <c r="E273" s="141" t="s">
        <v>3</v>
      </c>
      <c r="F273" s="142" t="s">
        <v>325</v>
      </c>
      <c r="H273" s="143">
        <v>11</v>
      </c>
      <c r="L273" s="140"/>
      <c r="M273" s="144"/>
      <c r="T273" s="145"/>
      <c r="AT273" s="141" t="s">
        <v>137</v>
      </c>
      <c r="AU273" s="141" t="s">
        <v>80</v>
      </c>
      <c r="AV273" s="12" t="s">
        <v>80</v>
      </c>
      <c r="AW273" s="12" t="s">
        <v>31</v>
      </c>
      <c r="AX273" s="12" t="s">
        <v>70</v>
      </c>
      <c r="AY273" s="141" t="s">
        <v>125</v>
      </c>
    </row>
    <row r="274" spans="2:65" s="13" customFormat="1">
      <c r="B274" s="146"/>
      <c r="D274" s="136" t="s">
        <v>137</v>
      </c>
      <c r="E274" s="147" t="s">
        <v>3</v>
      </c>
      <c r="F274" s="148" t="s">
        <v>140</v>
      </c>
      <c r="H274" s="149">
        <v>1110</v>
      </c>
      <c r="L274" s="146"/>
      <c r="M274" s="150"/>
      <c r="T274" s="151"/>
      <c r="AT274" s="147" t="s">
        <v>137</v>
      </c>
      <c r="AU274" s="147" t="s">
        <v>80</v>
      </c>
      <c r="AV274" s="13" t="s">
        <v>132</v>
      </c>
      <c r="AW274" s="13" t="s">
        <v>31</v>
      </c>
      <c r="AX274" s="13" t="s">
        <v>78</v>
      </c>
      <c r="AY274" s="147" t="s">
        <v>125</v>
      </c>
    </row>
    <row r="275" spans="2:65" s="1" customFormat="1" ht="16.5" customHeight="1">
      <c r="B275" s="123"/>
      <c r="C275" s="124" t="s">
        <v>326</v>
      </c>
      <c r="D275" s="124" t="s">
        <v>127</v>
      </c>
      <c r="E275" s="125" t="s">
        <v>327</v>
      </c>
      <c r="F275" s="126" t="s">
        <v>328</v>
      </c>
      <c r="G275" s="127" t="s">
        <v>239</v>
      </c>
      <c r="H275" s="128">
        <v>222</v>
      </c>
      <c r="I275" s="129"/>
      <c r="J275" s="129">
        <f>ROUND(I275*H275,2)</f>
        <v>0</v>
      </c>
      <c r="K275" s="126" t="s">
        <v>131</v>
      </c>
      <c r="L275" s="29"/>
      <c r="M275" s="130" t="s">
        <v>3</v>
      </c>
      <c r="N275" s="131" t="s">
        <v>41</v>
      </c>
      <c r="O275" s="132">
        <v>0</v>
      </c>
      <c r="P275" s="132">
        <f>O275*H275</f>
        <v>0</v>
      </c>
      <c r="Q275" s="132">
        <v>0</v>
      </c>
      <c r="R275" s="132">
        <f>Q275*H275</f>
        <v>0</v>
      </c>
      <c r="S275" s="132">
        <v>0</v>
      </c>
      <c r="T275" s="133">
        <f>S275*H275</f>
        <v>0</v>
      </c>
      <c r="AR275" s="134" t="s">
        <v>132</v>
      </c>
      <c r="AT275" s="134" t="s">
        <v>127</v>
      </c>
      <c r="AU275" s="134" t="s">
        <v>80</v>
      </c>
      <c r="AY275" s="17" t="s">
        <v>125</v>
      </c>
      <c r="BE275" s="135">
        <f>IF(N275="základní",J275,0)</f>
        <v>0</v>
      </c>
      <c r="BF275" s="135">
        <f>IF(N275="snížená",J275,0)</f>
        <v>0</v>
      </c>
      <c r="BG275" s="135">
        <f>IF(N275="zákl. přenesená",J275,0)</f>
        <v>0</v>
      </c>
      <c r="BH275" s="135">
        <f>IF(N275="sníž. přenesená",J275,0)</f>
        <v>0</v>
      </c>
      <c r="BI275" s="135">
        <f>IF(N275="nulová",J275,0)</f>
        <v>0</v>
      </c>
      <c r="BJ275" s="17" t="s">
        <v>78</v>
      </c>
      <c r="BK275" s="135">
        <f>ROUND(I275*H275,2)</f>
        <v>0</v>
      </c>
      <c r="BL275" s="17" t="s">
        <v>132</v>
      </c>
      <c r="BM275" s="134" t="s">
        <v>329</v>
      </c>
    </row>
    <row r="276" spans="2:65" s="1" customFormat="1">
      <c r="B276" s="29"/>
      <c r="D276" s="136" t="s">
        <v>134</v>
      </c>
      <c r="F276" s="137" t="s">
        <v>328</v>
      </c>
      <c r="L276" s="29"/>
      <c r="M276" s="138"/>
      <c r="T276" s="49"/>
      <c r="AT276" s="17" t="s">
        <v>134</v>
      </c>
      <c r="AU276" s="17" t="s">
        <v>80</v>
      </c>
    </row>
    <row r="277" spans="2:65" s="1" customFormat="1" ht="124.8">
      <c r="B277" s="29"/>
      <c r="D277" s="136" t="s">
        <v>135</v>
      </c>
      <c r="F277" s="139" t="s">
        <v>322</v>
      </c>
      <c r="L277" s="29"/>
      <c r="M277" s="138"/>
      <c r="T277" s="49"/>
      <c r="AT277" s="17" t="s">
        <v>135</v>
      </c>
      <c r="AU277" s="17" t="s">
        <v>80</v>
      </c>
    </row>
    <row r="278" spans="2:65" s="12" customFormat="1">
      <c r="B278" s="140"/>
      <c r="D278" s="136" t="s">
        <v>137</v>
      </c>
      <c r="E278" s="141" t="s">
        <v>3</v>
      </c>
      <c r="F278" s="142" t="s">
        <v>330</v>
      </c>
      <c r="H278" s="143">
        <v>152</v>
      </c>
      <c r="L278" s="140"/>
      <c r="M278" s="144"/>
      <c r="T278" s="145"/>
      <c r="AT278" s="141" t="s">
        <v>137</v>
      </c>
      <c r="AU278" s="141" t="s">
        <v>80</v>
      </c>
      <c r="AV278" s="12" t="s">
        <v>80</v>
      </c>
      <c r="AW278" s="12" t="s">
        <v>31</v>
      </c>
      <c r="AX278" s="12" t="s">
        <v>70</v>
      </c>
      <c r="AY278" s="141" t="s">
        <v>125</v>
      </c>
    </row>
    <row r="279" spans="2:65" s="12" customFormat="1">
      <c r="B279" s="140"/>
      <c r="D279" s="136" t="s">
        <v>137</v>
      </c>
      <c r="E279" s="141" t="s">
        <v>3</v>
      </c>
      <c r="F279" s="142" t="s">
        <v>331</v>
      </c>
      <c r="H279" s="143">
        <v>70</v>
      </c>
      <c r="L279" s="140"/>
      <c r="M279" s="144"/>
      <c r="T279" s="145"/>
      <c r="AT279" s="141" t="s">
        <v>137</v>
      </c>
      <c r="AU279" s="141" t="s">
        <v>80</v>
      </c>
      <c r="AV279" s="12" t="s">
        <v>80</v>
      </c>
      <c r="AW279" s="12" t="s">
        <v>31</v>
      </c>
      <c r="AX279" s="12" t="s">
        <v>70</v>
      </c>
      <c r="AY279" s="141" t="s">
        <v>125</v>
      </c>
    </row>
    <row r="280" spans="2:65" s="13" customFormat="1">
      <c r="B280" s="146"/>
      <c r="D280" s="136" t="s">
        <v>137</v>
      </c>
      <c r="E280" s="147" t="s">
        <v>3</v>
      </c>
      <c r="F280" s="148" t="s">
        <v>140</v>
      </c>
      <c r="H280" s="149">
        <v>222</v>
      </c>
      <c r="L280" s="146"/>
      <c r="M280" s="150"/>
      <c r="T280" s="151"/>
      <c r="AT280" s="147" t="s">
        <v>137</v>
      </c>
      <c r="AU280" s="147" t="s">
        <v>80</v>
      </c>
      <c r="AV280" s="13" t="s">
        <v>132</v>
      </c>
      <c r="AW280" s="13" t="s">
        <v>31</v>
      </c>
      <c r="AX280" s="13" t="s">
        <v>78</v>
      </c>
      <c r="AY280" s="147" t="s">
        <v>125</v>
      </c>
    </row>
    <row r="281" spans="2:65" s="1" customFormat="1" ht="16.5" customHeight="1">
      <c r="B281" s="123"/>
      <c r="C281" s="124" t="s">
        <v>332</v>
      </c>
      <c r="D281" s="124" t="s">
        <v>127</v>
      </c>
      <c r="E281" s="125" t="s">
        <v>333</v>
      </c>
      <c r="F281" s="126" t="s">
        <v>334</v>
      </c>
      <c r="G281" s="127" t="s">
        <v>239</v>
      </c>
      <c r="H281" s="128">
        <v>40</v>
      </c>
      <c r="I281" s="129"/>
      <c r="J281" s="129">
        <f>ROUND(I281*H281,2)</f>
        <v>0</v>
      </c>
      <c r="K281" s="126" t="s">
        <v>131</v>
      </c>
      <c r="L281" s="29"/>
      <c r="M281" s="130" t="s">
        <v>3</v>
      </c>
      <c r="N281" s="131" t="s">
        <v>41</v>
      </c>
      <c r="O281" s="132">
        <v>0</v>
      </c>
      <c r="P281" s="132">
        <f>O281*H281</f>
        <v>0</v>
      </c>
      <c r="Q281" s="132">
        <v>0</v>
      </c>
      <c r="R281" s="132">
        <f>Q281*H281</f>
        <v>0</v>
      </c>
      <c r="S281" s="132">
        <v>0</v>
      </c>
      <c r="T281" s="133">
        <f>S281*H281</f>
        <v>0</v>
      </c>
      <c r="AR281" s="134" t="s">
        <v>132</v>
      </c>
      <c r="AT281" s="134" t="s">
        <v>127</v>
      </c>
      <c r="AU281" s="134" t="s">
        <v>80</v>
      </c>
      <c r="AY281" s="17" t="s">
        <v>125</v>
      </c>
      <c r="BE281" s="135">
        <f>IF(N281="základní",J281,0)</f>
        <v>0</v>
      </c>
      <c r="BF281" s="135">
        <f>IF(N281="snížená",J281,0)</f>
        <v>0</v>
      </c>
      <c r="BG281" s="135">
        <f>IF(N281="zákl. přenesená",J281,0)</f>
        <v>0</v>
      </c>
      <c r="BH281" s="135">
        <f>IF(N281="sníž. přenesená",J281,0)</f>
        <v>0</v>
      </c>
      <c r="BI281" s="135">
        <f>IF(N281="nulová",J281,0)</f>
        <v>0</v>
      </c>
      <c r="BJ281" s="17" t="s">
        <v>78</v>
      </c>
      <c r="BK281" s="135">
        <f>ROUND(I281*H281,2)</f>
        <v>0</v>
      </c>
      <c r="BL281" s="17" t="s">
        <v>132</v>
      </c>
      <c r="BM281" s="134" t="s">
        <v>335</v>
      </c>
    </row>
    <row r="282" spans="2:65" s="1" customFormat="1">
      <c r="B282" s="29"/>
      <c r="D282" s="136" t="s">
        <v>134</v>
      </c>
      <c r="F282" s="137" t="s">
        <v>334</v>
      </c>
      <c r="L282" s="29"/>
      <c r="M282" s="138"/>
      <c r="T282" s="49"/>
      <c r="AT282" s="17" t="s">
        <v>134</v>
      </c>
      <c r="AU282" s="17" t="s">
        <v>80</v>
      </c>
    </row>
    <row r="283" spans="2:65" s="1" customFormat="1" ht="124.8">
      <c r="B283" s="29"/>
      <c r="D283" s="136" t="s">
        <v>135</v>
      </c>
      <c r="F283" s="139" t="s">
        <v>322</v>
      </c>
      <c r="L283" s="29"/>
      <c r="M283" s="138"/>
      <c r="T283" s="49"/>
      <c r="AT283" s="17" t="s">
        <v>135</v>
      </c>
      <c r="AU283" s="17" t="s">
        <v>80</v>
      </c>
    </row>
    <row r="284" spans="2:65" s="1" customFormat="1" ht="38.4">
      <c r="B284" s="29"/>
      <c r="D284" s="136" t="s">
        <v>315</v>
      </c>
      <c r="F284" s="139" t="s">
        <v>336</v>
      </c>
      <c r="L284" s="29"/>
      <c r="M284" s="138"/>
      <c r="T284" s="49"/>
      <c r="AT284" s="17" t="s">
        <v>315</v>
      </c>
      <c r="AU284" s="17" t="s">
        <v>80</v>
      </c>
    </row>
    <row r="285" spans="2:65" s="12" customFormat="1">
      <c r="B285" s="140"/>
      <c r="D285" s="136" t="s">
        <v>137</v>
      </c>
      <c r="E285" s="141" t="s">
        <v>3</v>
      </c>
      <c r="F285" s="142" t="s">
        <v>337</v>
      </c>
      <c r="H285" s="143">
        <v>40</v>
      </c>
      <c r="L285" s="140"/>
      <c r="M285" s="144"/>
      <c r="T285" s="145"/>
      <c r="AT285" s="141" t="s">
        <v>137</v>
      </c>
      <c r="AU285" s="141" t="s">
        <v>80</v>
      </c>
      <c r="AV285" s="12" t="s">
        <v>80</v>
      </c>
      <c r="AW285" s="12" t="s">
        <v>31</v>
      </c>
      <c r="AX285" s="12" t="s">
        <v>78</v>
      </c>
      <c r="AY285" s="141" t="s">
        <v>125</v>
      </c>
    </row>
    <row r="286" spans="2:65" s="1" customFormat="1" ht="16.5" customHeight="1">
      <c r="B286" s="123"/>
      <c r="C286" s="124" t="s">
        <v>338</v>
      </c>
      <c r="D286" s="124" t="s">
        <v>127</v>
      </c>
      <c r="E286" s="125" t="s">
        <v>339</v>
      </c>
      <c r="F286" s="126" t="s">
        <v>340</v>
      </c>
      <c r="G286" s="127" t="s">
        <v>239</v>
      </c>
      <c r="H286" s="128">
        <v>70</v>
      </c>
      <c r="I286" s="129"/>
      <c r="J286" s="129">
        <f>ROUND(I286*H286,2)</f>
        <v>0</v>
      </c>
      <c r="K286" s="126" t="s">
        <v>131</v>
      </c>
      <c r="L286" s="29"/>
      <c r="M286" s="130" t="s">
        <v>3</v>
      </c>
      <c r="N286" s="131" t="s">
        <v>41</v>
      </c>
      <c r="O286" s="132">
        <v>0</v>
      </c>
      <c r="P286" s="132">
        <f>O286*H286</f>
        <v>0</v>
      </c>
      <c r="Q286" s="132">
        <v>0</v>
      </c>
      <c r="R286" s="132">
        <f>Q286*H286</f>
        <v>0</v>
      </c>
      <c r="S286" s="132">
        <v>0</v>
      </c>
      <c r="T286" s="133">
        <f>S286*H286</f>
        <v>0</v>
      </c>
      <c r="AR286" s="134" t="s">
        <v>132</v>
      </c>
      <c r="AT286" s="134" t="s">
        <v>127</v>
      </c>
      <c r="AU286" s="134" t="s">
        <v>80</v>
      </c>
      <c r="AY286" s="17" t="s">
        <v>125</v>
      </c>
      <c r="BE286" s="135">
        <f>IF(N286="základní",J286,0)</f>
        <v>0</v>
      </c>
      <c r="BF286" s="135">
        <f>IF(N286="snížená",J286,0)</f>
        <v>0</v>
      </c>
      <c r="BG286" s="135">
        <f>IF(N286="zákl. přenesená",J286,0)</f>
        <v>0</v>
      </c>
      <c r="BH286" s="135">
        <f>IF(N286="sníž. přenesená",J286,0)</f>
        <v>0</v>
      </c>
      <c r="BI286" s="135">
        <f>IF(N286="nulová",J286,0)</f>
        <v>0</v>
      </c>
      <c r="BJ286" s="17" t="s">
        <v>78</v>
      </c>
      <c r="BK286" s="135">
        <f>ROUND(I286*H286,2)</f>
        <v>0</v>
      </c>
      <c r="BL286" s="17" t="s">
        <v>132</v>
      </c>
      <c r="BM286" s="134" t="s">
        <v>341</v>
      </c>
    </row>
    <row r="287" spans="2:65" s="1" customFormat="1">
      <c r="B287" s="29"/>
      <c r="D287" s="136" t="s">
        <v>134</v>
      </c>
      <c r="F287" s="137" t="s">
        <v>340</v>
      </c>
      <c r="L287" s="29"/>
      <c r="M287" s="138"/>
      <c r="T287" s="49"/>
      <c r="AT287" s="17" t="s">
        <v>134</v>
      </c>
      <c r="AU287" s="17" t="s">
        <v>80</v>
      </c>
    </row>
    <row r="288" spans="2:65" s="1" customFormat="1" ht="124.8">
      <c r="B288" s="29"/>
      <c r="D288" s="136" t="s">
        <v>135</v>
      </c>
      <c r="F288" s="139" t="s">
        <v>322</v>
      </c>
      <c r="L288" s="29"/>
      <c r="M288" s="138"/>
      <c r="T288" s="49"/>
      <c r="AT288" s="17" t="s">
        <v>135</v>
      </c>
      <c r="AU288" s="17" t="s">
        <v>80</v>
      </c>
    </row>
    <row r="289" spans="2:65" s="1" customFormat="1" ht="38.4">
      <c r="B289" s="29"/>
      <c r="D289" s="136" t="s">
        <v>315</v>
      </c>
      <c r="F289" s="139" t="s">
        <v>342</v>
      </c>
      <c r="L289" s="29"/>
      <c r="M289" s="138"/>
      <c r="T289" s="49"/>
      <c r="AT289" s="17" t="s">
        <v>315</v>
      </c>
      <c r="AU289" s="17" t="s">
        <v>80</v>
      </c>
    </row>
    <row r="290" spans="2:65" s="12" customFormat="1">
      <c r="B290" s="140"/>
      <c r="D290" s="136" t="s">
        <v>137</v>
      </c>
      <c r="E290" s="141" t="s">
        <v>3</v>
      </c>
      <c r="F290" s="142" t="s">
        <v>343</v>
      </c>
      <c r="H290" s="143">
        <v>70</v>
      </c>
      <c r="L290" s="140"/>
      <c r="M290" s="144"/>
      <c r="T290" s="145"/>
      <c r="AT290" s="141" t="s">
        <v>137</v>
      </c>
      <c r="AU290" s="141" t="s">
        <v>80</v>
      </c>
      <c r="AV290" s="12" t="s">
        <v>80</v>
      </c>
      <c r="AW290" s="12" t="s">
        <v>31</v>
      </c>
      <c r="AX290" s="12" t="s">
        <v>78</v>
      </c>
      <c r="AY290" s="141" t="s">
        <v>125</v>
      </c>
    </row>
    <row r="291" spans="2:65" s="11" customFormat="1" ht="22.95" customHeight="1">
      <c r="B291" s="112"/>
      <c r="D291" s="113" t="s">
        <v>69</v>
      </c>
      <c r="E291" s="121" t="s">
        <v>174</v>
      </c>
      <c r="F291" s="121" t="s">
        <v>344</v>
      </c>
      <c r="J291" s="122">
        <f>BK291</f>
        <v>0</v>
      </c>
      <c r="L291" s="112"/>
      <c r="M291" s="116"/>
      <c r="P291" s="117">
        <f>SUM(P292:P303)</f>
        <v>0</v>
      </c>
      <c r="R291" s="117">
        <f>SUM(R292:R303)</f>
        <v>0</v>
      </c>
      <c r="T291" s="118">
        <f>SUM(T292:T303)</f>
        <v>0</v>
      </c>
      <c r="AR291" s="113" t="s">
        <v>78</v>
      </c>
      <c r="AT291" s="119" t="s">
        <v>69</v>
      </c>
      <c r="AU291" s="119" t="s">
        <v>78</v>
      </c>
      <c r="AY291" s="113" t="s">
        <v>125</v>
      </c>
      <c r="BK291" s="120">
        <f>SUM(BK292:BK303)</f>
        <v>0</v>
      </c>
    </row>
    <row r="292" spans="2:65" s="1" customFormat="1" ht="16.5" customHeight="1">
      <c r="B292" s="123"/>
      <c r="C292" s="124" t="s">
        <v>345</v>
      </c>
      <c r="D292" s="124" t="s">
        <v>127</v>
      </c>
      <c r="E292" s="125" t="s">
        <v>346</v>
      </c>
      <c r="F292" s="126" t="s">
        <v>347</v>
      </c>
      <c r="G292" s="127" t="s">
        <v>348</v>
      </c>
      <c r="H292" s="128">
        <v>1</v>
      </c>
      <c r="I292" s="129"/>
      <c r="J292" s="129">
        <f>ROUND(I292*H292,2)</f>
        <v>0</v>
      </c>
      <c r="K292" s="126" t="s">
        <v>131</v>
      </c>
      <c r="L292" s="29"/>
      <c r="M292" s="130" t="s">
        <v>3</v>
      </c>
      <c r="N292" s="131" t="s">
        <v>41</v>
      </c>
      <c r="O292" s="132">
        <v>0</v>
      </c>
      <c r="P292" s="132">
        <f>O292*H292</f>
        <v>0</v>
      </c>
      <c r="Q292" s="132">
        <v>0</v>
      </c>
      <c r="R292" s="132">
        <f>Q292*H292</f>
        <v>0</v>
      </c>
      <c r="S292" s="132">
        <v>0</v>
      </c>
      <c r="T292" s="133">
        <f>S292*H292</f>
        <v>0</v>
      </c>
      <c r="AR292" s="134" t="s">
        <v>132</v>
      </c>
      <c r="AT292" s="134" t="s">
        <v>127</v>
      </c>
      <c r="AU292" s="134" t="s">
        <v>80</v>
      </c>
      <c r="AY292" s="17" t="s">
        <v>125</v>
      </c>
      <c r="BE292" s="135">
        <f>IF(N292="základní",J292,0)</f>
        <v>0</v>
      </c>
      <c r="BF292" s="135">
        <f>IF(N292="snížená",J292,0)</f>
        <v>0</v>
      </c>
      <c r="BG292" s="135">
        <f>IF(N292="zákl. přenesená",J292,0)</f>
        <v>0</v>
      </c>
      <c r="BH292" s="135">
        <f>IF(N292="sníž. přenesená",J292,0)</f>
        <v>0</v>
      </c>
      <c r="BI292" s="135">
        <f>IF(N292="nulová",J292,0)</f>
        <v>0</v>
      </c>
      <c r="BJ292" s="17" t="s">
        <v>78</v>
      </c>
      <c r="BK292" s="135">
        <f>ROUND(I292*H292,2)</f>
        <v>0</v>
      </c>
      <c r="BL292" s="17" t="s">
        <v>132</v>
      </c>
      <c r="BM292" s="134" t="s">
        <v>349</v>
      </c>
    </row>
    <row r="293" spans="2:65" s="1" customFormat="1">
      <c r="B293" s="29"/>
      <c r="D293" s="136" t="s">
        <v>134</v>
      </c>
      <c r="F293" s="137" t="s">
        <v>347</v>
      </c>
      <c r="L293" s="29"/>
      <c r="M293" s="138"/>
      <c r="T293" s="49"/>
      <c r="AT293" s="17" t="s">
        <v>134</v>
      </c>
      <c r="AU293" s="17" t="s">
        <v>80</v>
      </c>
    </row>
    <row r="294" spans="2:65" s="1" customFormat="1" ht="57.6">
      <c r="B294" s="29"/>
      <c r="D294" s="136" t="s">
        <v>135</v>
      </c>
      <c r="F294" s="139" t="s">
        <v>350</v>
      </c>
      <c r="L294" s="29"/>
      <c r="M294" s="138"/>
      <c r="T294" s="49"/>
      <c r="AT294" s="17" t="s">
        <v>135</v>
      </c>
      <c r="AU294" s="17" t="s">
        <v>80</v>
      </c>
    </row>
    <row r="295" spans="2:65" s="12" customFormat="1">
      <c r="B295" s="140"/>
      <c r="D295" s="136" t="s">
        <v>137</v>
      </c>
      <c r="E295" s="141" t="s">
        <v>3</v>
      </c>
      <c r="F295" s="142" t="s">
        <v>351</v>
      </c>
      <c r="H295" s="143">
        <v>1</v>
      </c>
      <c r="L295" s="140"/>
      <c r="M295" s="144"/>
      <c r="T295" s="145"/>
      <c r="AT295" s="141" t="s">
        <v>137</v>
      </c>
      <c r="AU295" s="141" t="s">
        <v>80</v>
      </c>
      <c r="AV295" s="12" t="s">
        <v>80</v>
      </c>
      <c r="AW295" s="12" t="s">
        <v>31</v>
      </c>
      <c r="AX295" s="12" t="s">
        <v>78</v>
      </c>
      <c r="AY295" s="141" t="s">
        <v>125</v>
      </c>
    </row>
    <row r="296" spans="2:65" s="1" customFormat="1" ht="16.5" customHeight="1">
      <c r="B296" s="123"/>
      <c r="C296" s="124" t="s">
        <v>352</v>
      </c>
      <c r="D296" s="124" t="s">
        <v>127</v>
      </c>
      <c r="E296" s="125" t="s">
        <v>353</v>
      </c>
      <c r="F296" s="126" t="s">
        <v>354</v>
      </c>
      <c r="G296" s="127" t="s">
        <v>348</v>
      </c>
      <c r="H296" s="128">
        <v>1</v>
      </c>
      <c r="I296" s="129"/>
      <c r="J296" s="129">
        <f>ROUND(I296*H296,2)</f>
        <v>0</v>
      </c>
      <c r="K296" s="126" t="s">
        <v>131</v>
      </c>
      <c r="L296" s="29"/>
      <c r="M296" s="130" t="s">
        <v>3</v>
      </c>
      <c r="N296" s="131" t="s">
        <v>41</v>
      </c>
      <c r="O296" s="132">
        <v>0</v>
      </c>
      <c r="P296" s="132">
        <f>O296*H296</f>
        <v>0</v>
      </c>
      <c r="Q296" s="132">
        <v>0</v>
      </c>
      <c r="R296" s="132">
        <f>Q296*H296</f>
        <v>0</v>
      </c>
      <c r="S296" s="132">
        <v>0</v>
      </c>
      <c r="T296" s="133">
        <f>S296*H296</f>
        <v>0</v>
      </c>
      <c r="AR296" s="134" t="s">
        <v>132</v>
      </c>
      <c r="AT296" s="134" t="s">
        <v>127</v>
      </c>
      <c r="AU296" s="134" t="s">
        <v>80</v>
      </c>
      <c r="AY296" s="17" t="s">
        <v>125</v>
      </c>
      <c r="BE296" s="135">
        <f>IF(N296="základní",J296,0)</f>
        <v>0</v>
      </c>
      <c r="BF296" s="135">
        <f>IF(N296="snížená",J296,0)</f>
        <v>0</v>
      </c>
      <c r="BG296" s="135">
        <f>IF(N296="zákl. přenesená",J296,0)</f>
        <v>0</v>
      </c>
      <c r="BH296" s="135">
        <f>IF(N296="sníž. přenesená",J296,0)</f>
        <v>0</v>
      </c>
      <c r="BI296" s="135">
        <f>IF(N296="nulová",J296,0)</f>
        <v>0</v>
      </c>
      <c r="BJ296" s="17" t="s">
        <v>78</v>
      </c>
      <c r="BK296" s="135">
        <f>ROUND(I296*H296,2)</f>
        <v>0</v>
      </c>
      <c r="BL296" s="17" t="s">
        <v>132</v>
      </c>
      <c r="BM296" s="134" t="s">
        <v>355</v>
      </c>
    </row>
    <row r="297" spans="2:65" s="1" customFormat="1">
      <c r="B297" s="29"/>
      <c r="D297" s="136" t="s">
        <v>134</v>
      </c>
      <c r="F297" s="137" t="s">
        <v>354</v>
      </c>
      <c r="L297" s="29"/>
      <c r="M297" s="138"/>
      <c r="T297" s="49"/>
      <c r="AT297" s="17" t="s">
        <v>134</v>
      </c>
      <c r="AU297" s="17" t="s">
        <v>80</v>
      </c>
    </row>
    <row r="298" spans="2:65" s="1" customFormat="1" ht="57.6">
      <c r="B298" s="29"/>
      <c r="D298" s="136" t="s">
        <v>135</v>
      </c>
      <c r="F298" s="139" t="s">
        <v>350</v>
      </c>
      <c r="L298" s="29"/>
      <c r="M298" s="138"/>
      <c r="T298" s="49"/>
      <c r="AT298" s="17" t="s">
        <v>135</v>
      </c>
      <c r="AU298" s="17" t="s">
        <v>80</v>
      </c>
    </row>
    <row r="299" spans="2:65" s="12" customFormat="1">
      <c r="B299" s="140"/>
      <c r="D299" s="136" t="s">
        <v>137</v>
      </c>
      <c r="E299" s="141" t="s">
        <v>3</v>
      </c>
      <c r="F299" s="142" t="s">
        <v>356</v>
      </c>
      <c r="H299" s="143">
        <v>1</v>
      </c>
      <c r="L299" s="140"/>
      <c r="M299" s="144"/>
      <c r="T299" s="145"/>
      <c r="AT299" s="141" t="s">
        <v>137</v>
      </c>
      <c r="AU299" s="141" t="s">
        <v>80</v>
      </c>
      <c r="AV299" s="12" t="s">
        <v>80</v>
      </c>
      <c r="AW299" s="12" t="s">
        <v>31</v>
      </c>
      <c r="AX299" s="12" t="s">
        <v>78</v>
      </c>
      <c r="AY299" s="141" t="s">
        <v>125</v>
      </c>
    </row>
    <row r="300" spans="2:65" s="1" customFormat="1" ht="16.5" customHeight="1">
      <c r="B300" s="123"/>
      <c r="C300" s="124" t="s">
        <v>357</v>
      </c>
      <c r="D300" s="124" t="s">
        <v>127</v>
      </c>
      <c r="E300" s="125" t="s">
        <v>358</v>
      </c>
      <c r="F300" s="126" t="s">
        <v>359</v>
      </c>
      <c r="G300" s="127" t="s">
        <v>348</v>
      </c>
      <c r="H300" s="128">
        <v>5</v>
      </c>
      <c r="I300" s="129"/>
      <c r="J300" s="129">
        <f>ROUND(I300*H300,2)</f>
        <v>0</v>
      </c>
      <c r="K300" s="126" t="s">
        <v>131</v>
      </c>
      <c r="L300" s="29"/>
      <c r="M300" s="130" t="s">
        <v>3</v>
      </c>
      <c r="N300" s="131" t="s">
        <v>41</v>
      </c>
      <c r="O300" s="132">
        <v>0</v>
      </c>
      <c r="P300" s="132">
        <f>O300*H300</f>
        <v>0</v>
      </c>
      <c r="Q300" s="132">
        <v>0</v>
      </c>
      <c r="R300" s="132">
        <f>Q300*H300</f>
        <v>0</v>
      </c>
      <c r="S300" s="132">
        <v>0</v>
      </c>
      <c r="T300" s="133">
        <f>S300*H300</f>
        <v>0</v>
      </c>
      <c r="AR300" s="134" t="s">
        <v>132</v>
      </c>
      <c r="AT300" s="134" t="s">
        <v>127</v>
      </c>
      <c r="AU300" s="134" t="s">
        <v>80</v>
      </c>
      <c r="AY300" s="17" t="s">
        <v>125</v>
      </c>
      <c r="BE300" s="135">
        <f>IF(N300="základní",J300,0)</f>
        <v>0</v>
      </c>
      <c r="BF300" s="135">
        <f>IF(N300="snížená",J300,0)</f>
        <v>0</v>
      </c>
      <c r="BG300" s="135">
        <f>IF(N300="zákl. přenesená",J300,0)</f>
        <v>0</v>
      </c>
      <c r="BH300" s="135">
        <f>IF(N300="sníž. přenesená",J300,0)</f>
        <v>0</v>
      </c>
      <c r="BI300" s="135">
        <f>IF(N300="nulová",J300,0)</f>
        <v>0</v>
      </c>
      <c r="BJ300" s="17" t="s">
        <v>78</v>
      </c>
      <c r="BK300" s="135">
        <f>ROUND(I300*H300,2)</f>
        <v>0</v>
      </c>
      <c r="BL300" s="17" t="s">
        <v>132</v>
      </c>
      <c r="BM300" s="134" t="s">
        <v>360</v>
      </c>
    </row>
    <row r="301" spans="2:65" s="1" customFormat="1">
      <c r="B301" s="29"/>
      <c r="D301" s="136" t="s">
        <v>134</v>
      </c>
      <c r="F301" s="137" t="s">
        <v>359</v>
      </c>
      <c r="L301" s="29"/>
      <c r="M301" s="138"/>
      <c r="T301" s="49"/>
      <c r="AT301" s="17" t="s">
        <v>134</v>
      </c>
      <c r="AU301" s="17" t="s">
        <v>80</v>
      </c>
    </row>
    <row r="302" spans="2:65" s="1" customFormat="1" ht="57.6">
      <c r="B302" s="29"/>
      <c r="D302" s="136" t="s">
        <v>135</v>
      </c>
      <c r="F302" s="139" t="s">
        <v>350</v>
      </c>
      <c r="L302" s="29"/>
      <c r="M302" s="138"/>
      <c r="T302" s="49"/>
      <c r="AT302" s="17" t="s">
        <v>135</v>
      </c>
      <c r="AU302" s="17" t="s">
        <v>80</v>
      </c>
    </row>
    <row r="303" spans="2:65" s="12" customFormat="1">
      <c r="B303" s="140"/>
      <c r="D303" s="136" t="s">
        <v>137</v>
      </c>
      <c r="E303" s="141" t="s">
        <v>3</v>
      </c>
      <c r="F303" s="142" t="s">
        <v>361</v>
      </c>
      <c r="H303" s="143">
        <v>5</v>
      </c>
      <c r="L303" s="140"/>
      <c r="M303" s="144"/>
      <c r="T303" s="145"/>
      <c r="AT303" s="141" t="s">
        <v>137</v>
      </c>
      <c r="AU303" s="141" t="s">
        <v>80</v>
      </c>
      <c r="AV303" s="12" t="s">
        <v>80</v>
      </c>
      <c r="AW303" s="12" t="s">
        <v>31</v>
      </c>
      <c r="AX303" s="12" t="s">
        <v>78</v>
      </c>
      <c r="AY303" s="141" t="s">
        <v>125</v>
      </c>
    </row>
    <row r="304" spans="2:65" s="11" customFormat="1" ht="22.95" customHeight="1">
      <c r="B304" s="112"/>
      <c r="D304" s="113" t="s">
        <v>69</v>
      </c>
      <c r="E304" s="121" t="s">
        <v>179</v>
      </c>
      <c r="F304" s="121" t="s">
        <v>362</v>
      </c>
      <c r="J304" s="122">
        <f>BK304</f>
        <v>0</v>
      </c>
      <c r="L304" s="112"/>
      <c r="M304" s="116"/>
      <c r="P304" s="117">
        <f>SUM(P305:P343)</f>
        <v>0</v>
      </c>
      <c r="R304" s="117">
        <f>SUM(R305:R343)</f>
        <v>0</v>
      </c>
      <c r="T304" s="118">
        <f>SUM(T305:T343)</f>
        <v>0</v>
      </c>
      <c r="AR304" s="113" t="s">
        <v>78</v>
      </c>
      <c r="AT304" s="119" t="s">
        <v>69</v>
      </c>
      <c r="AU304" s="119" t="s">
        <v>78</v>
      </c>
      <c r="AY304" s="113" t="s">
        <v>125</v>
      </c>
      <c r="BK304" s="120">
        <f>SUM(BK305:BK343)</f>
        <v>0</v>
      </c>
    </row>
    <row r="305" spans="2:65" s="1" customFormat="1" ht="16.5" customHeight="1">
      <c r="B305" s="123"/>
      <c r="C305" s="124" t="s">
        <v>363</v>
      </c>
      <c r="D305" s="124" t="s">
        <v>127</v>
      </c>
      <c r="E305" s="125" t="s">
        <v>364</v>
      </c>
      <c r="F305" s="126" t="s">
        <v>365</v>
      </c>
      <c r="G305" s="127" t="s">
        <v>269</v>
      </c>
      <c r="H305" s="128">
        <v>20</v>
      </c>
      <c r="I305" s="129"/>
      <c r="J305" s="129">
        <f>ROUND(I305*H305,2)</f>
        <v>0</v>
      </c>
      <c r="K305" s="126" t="s">
        <v>131</v>
      </c>
      <c r="L305" s="29"/>
      <c r="M305" s="130" t="s">
        <v>3</v>
      </c>
      <c r="N305" s="131" t="s">
        <v>41</v>
      </c>
      <c r="O305" s="132">
        <v>0</v>
      </c>
      <c r="P305" s="132">
        <f>O305*H305</f>
        <v>0</v>
      </c>
      <c r="Q305" s="132">
        <v>0</v>
      </c>
      <c r="R305" s="132">
        <f>Q305*H305</f>
        <v>0</v>
      </c>
      <c r="S305" s="132">
        <v>0</v>
      </c>
      <c r="T305" s="133">
        <f>S305*H305</f>
        <v>0</v>
      </c>
      <c r="AR305" s="134" t="s">
        <v>132</v>
      </c>
      <c r="AT305" s="134" t="s">
        <v>127</v>
      </c>
      <c r="AU305" s="134" t="s">
        <v>80</v>
      </c>
      <c r="AY305" s="17" t="s">
        <v>125</v>
      </c>
      <c r="BE305" s="135">
        <f>IF(N305="základní",J305,0)</f>
        <v>0</v>
      </c>
      <c r="BF305" s="135">
        <f>IF(N305="snížená",J305,0)</f>
        <v>0</v>
      </c>
      <c r="BG305" s="135">
        <f>IF(N305="zákl. přenesená",J305,0)</f>
        <v>0</v>
      </c>
      <c r="BH305" s="135">
        <f>IF(N305="sníž. přenesená",J305,0)</f>
        <v>0</v>
      </c>
      <c r="BI305" s="135">
        <f>IF(N305="nulová",J305,0)</f>
        <v>0</v>
      </c>
      <c r="BJ305" s="17" t="s">
        <v>78</v>
      </c>
      <c r="BK305" s="135">
        <f>ROUND(I305*H305,2)</f>
        <v>0</v>
      </c>
      <c r="BL305" s="17" t="s">
        <v>132</v>
      </c>
      <c r="BM305" s="134" t="s">
        <v>366</v>
      </c>
    </row>
    <row r="306" spans="2:65" s="1" customFormat="1">
      <c r="B306" s="29"/>
      <c r="D306" s="136" t="s">
        <v>134</v>
      </c>
      <c r="F306" s="137" t="s">
        <v>365</v>
      </c>
      <c r="L306" s="29"/>
      <c r="M306" s="138"/>
      <c r="T306" s="49"/>
      <c r="AT306" s="17" t="s">
        <v>134</v>
      </c>
      <c r="AU306" s="17" t="s">
        <v>80</v>
      </c>
    </row>
    <row r="307" spans="2:65" s="1" customFormat="1" ht="57.6">
      <c r="B307" s="29"/>
      <c r="D307" s="136" t="s">
        <v>135</v>
      </c>
      <c r="F307" s="139" t="s">
        <v>367</v>
      </c>
      <c r="L307" s="29"/>
      <c r="M307" s="138"/>
      <c r="T307" s="49"/>
      <c r="AT307" s="17" t="s">
        <v>135</v>
      </c>
      <c r="AU307" s="17" t="s">
        <v>80</v>
      </c>
    </row>
    <row r="308" spans="2:65" s="1" customFormat="1" ht="16.5" customHeight="1">
      <c r="B308" s="123"/>
      <c r="C308" s="124" t="s">
        <v>368</v>
      </c>
      <c r="D308" s="124" t="s">
        <v>127</v>
      </c>
      <c r="E308" s="125" t="s">
        <v>369</v>
      </c>
      <c r="F308" s="126" t="s">
        <v>370</v>
      </c>
      <c r="G308" s="127" t="s">
        <v>130</v>
      </c>
      <c r="H308" s="128">
        <v>5.2480000000000002</v>
      </c>
      <c r="I308" s="129"/>
      <c r="J308" s="129">
        <f>ROUND(I308*H308,2)</f>
        <v>0</v>
      </c>
      <c r="K308" s="126" t="s">
        <v>131</v>
      </c>
      <c r="L308" s="29"/>
      <c r="M308" s="130" t="s">
        <v>3</v>
      </c>
      <c r="N308" s="131" t="s">
        <v>41</v>
      </c>
      <c r="O308" s="132">
        <v>0</v>
      </c>
      <c r="P308" s="132">
        <f>O308*H308</f>
        <v>0</v>
      </c>
      <c r="Q308" s="132">
        <v>0</v>
      </c>
      <c r="R308" s="132">
        <f>Q308*H308</f>
        <v>0</v>
      </c>
      <c r="S308" s="132">
        <v>0</v>
      </c>
      <c r="T308" s="133">
        <f>S308*H308</f>
        <v>0</v>
      </c>
      <c r="AR308" s="134" t="s">
        <v>132</v>
      </c>
      <c r="AT308" s="134" t="s">
        <v>127</v>
      </c>
      <c r="AU308" s="134" t="s">
        <v>80</v>
      </c>
      <c r="AY308" s="17" t="s">
        <v>125</v>
      </c>
      <c r="BE308" s="135">
        <f>IF(N308="základní",J308,0)</f>
        <v>0</v>
      </c>
      <c r="BF308" s="135">
        <f>IF(N308="snížená",J308,0)</f>
        <v>0</v>
      </c>
      <c r="BG308" s="135">
        <f>IF(N308="zákl. přenesená",J308,0)</f>
        <v>0</v>
      </c>
      <c r="BH308" s="135">
        <f>IF(N308="sníž. přenesená",J308,0)</f>
        <v>0</v>
      </c>
      <c r="BI308" s="135">
        <f>IF(N308="nulová",J308,0)</f>
        <v>0</v>
      </c>
      <c r="BJ308" s="17" t="s">
        <v>78</v>
      </c>
      <c r="BK308" s="135">
        <f>ROUND(I308*H308,2)</f>
        <v>0</v>
      </c>
      <c r="BL308" s="17" t="s">
        <v>132</v>
      </c>
      <c r="BM308" s="134" t="s">
        <v>371</v>
      </c>
    </row>
    <row r="309" spans="2:65" s="1" customFormat="1">
      <c r="B309" s="29"/>
      <c r="D309" s="136" t="s">
        <v>134</v>
      </c>
      <c r="F309" s="137" t="s">
        <v>370</v>
      </c>
      <c r="L309" s="29"/>
      <c r="M309" s="138"/>
      <c r="T309" s="49"/>
      <c r="AT309" s="17" t="s">
        <v>134</v>
      </c>
      <c r="AU309" s="17" t="s">
        <v>80</v>
      </c>
    </row>
    <row r="310" spans="2:65" s="1" customFormat="1" ht="57.6">
      <c r="B310" s="29"/>
      <c r="D310" s="136" t="s">
        <v>135</v>
      </c>
      <c r="F310" s="139" t="s">
        <v>372</v>
      </c>
      <c r="L310" s="29"/>
      <c r="M310" s="138"/>
      <c r="T310" s="49"/>
      <c r="AT310" s="17" t="s">
        <v>135</v>
      </c>
      <c r="AU310" s="17" t="s">
        <v>80</v>
      </c>
    </row>
    <row r="311" spans="2:65" s="12" customFormat="1">
      <c r="B311" s="140"/>
      <c r="D311" s="136" t="s">
        <v>137</v>
      </c>
      <c r="E311" s="141" t="s">
        <v>3</v>
      </c>
      <c r="F311" s="142" t="s">
        <v>373</v>
      </c>
      <c r="H311" s="143">
        <v>4.4160000000000004</v>
      </c>
      <c r="L311" s="140"/>
      <c r="M311" s="144"/>
      <c r="T311" s="145"/>
      <c r="AT311" s="141" t="s">
        <v>137</v>
      </c>
      <c r="AU311" s="141" t="s">
        <v>80</v>
      </c>
      <c r="AV311" s="12" t="s">
        <v>80</v>
      </c>
      <c r="AW311" s="12" t="s">
        <v>31</v>
      </c>
      <c r="AX311" s="12" t="s">
        <v>70</v>
      </c>
      <c r="AY311" s="141" t="s">
        <v>125</v>
      </c>
    </row>
    <row r="312" spans="2:65" s="12" customFormat="1">
      <c r="B312" s="140"/>
      <c r="D312" s="136" t="s">
        <v>137</v>
      </c>
      <c r="E312" s="141" t="s">
        <v>3</v>
      </c>
      <c r="F312" s="142" t="s">
        <v>374</v>
      </c>
      <c r="H312" s="143">
        <v>0.70399999999999996</v>
      </c>
      <c r="L312" s="140"/>
      <c r="M312" s="144"/>
      <c r="T312" s="145"/>
      <c r="AT312" s="141" t="s">
        <v>137</v>
      </c>
      <c r="AU312" s="141" t="s">
        <v>80</v>
      </c>
      <c r="AV312" s="12" t="s">
        <v>80</v>
      </c>
      <c r="AW312" s="12" t="s">
        <v>31</v>
      </c>
      <c r="AX312" s="12" t="s">
        <v>70</v>
      </c>
      <c r="AY312" s="141" t="s">
        <v>125</v>
      </c>
    </row>
    <row r="313" spans="2:65" s="12" customFormat="1">
      <c r="B313" s="140"/>
      <c r="D313" s="136" t="s">
        <v>137</v>
      </c>
      <c r="E313" s="141" t="s">
        <v>3</v>
      </c>
      <c r="F313" s="142" t="s">
        <v>375</v>
      </c>
      <c r="H313" s="143">
        <v>0.128</v>
      </c>
      <c r="L313" s="140"/>
      <c r="M313" s="144"/>
      <c r="T313" s="145"/>
      <c r="AT313" s="141" t="s">
        <v>137</v>
      </c>
      <c r="AU313" s="141" t="s">
        <v>80</v>
      </c>
      <c r="AV313" s="12" t="s">
        <v>80</v>
      </c>
      <c r="AW313" s="12" t="s">
        <v>31</v>
      </c>
      <c r="AX313" s="12" t="s">
        <v>70</v>
      </c>
      <c r="AY313" s="141" t="s">
        <v>125</v>
      </c>
    </row>
    <row r="314" spans="2:65" s="13" customFormat="1">
      <c r="B314" s="146"/>
      <c r="D314" s="136" t="s">
        <v>137</v>
      </c>
      <c r="E314" s="147" t="s">
        <v>3</v>
      </c>
      <c r="F314" s="148" t="s">
        <v>140</v>
      </c>
      <c r="H314" s="149">
        <v>5.2480000000000002</v>
      </c>
      <c r="L314" s="146"/>
      <c r="M314" s="150"/>
      <c r="T314" s="151"/>
      <c r="AT314" s="147" t="s">
        <v>137</v>
      </c>
      <c r="AU314" s="147" t="s">
        <v>80</v>
      </c>
      <c r="AV314" s="13" t="s">
        <v>132</v>
      </c>
      <c r="AW314" s="13" t="s">
        <v>31</v>
      </c>
      <c r="AX314" s="13" t="s">
        <v>78</v>
      </c>
      <c r="AY314" s="147" t="s">
        <v>125</v>
      </c>
    </row>
    <row r="315" spans="2:65" s="1" customFormat="1" ht="16.5" customHeight="1">
      <c r="B315" s="123"/>
      <c r="C315" s="124" t="s">
        <v>376</v>
      </c>
      <c r="D315" s="124" t="s">
        <v>127</v>
      </c>
      <c r="E315" s="125" t="s">
        <v>377</v>
      </c>
      <c r="F315" s="126" t="s">
        <v>378</v>
      </c>
      <c r="G315" s="127" t="s">
        <v>269</v>
      </c>
      <c r="H315" s="128">
        <v>230</v>
      </c>
      <c r="I315" s="129"/>
      <c r="J315" s="129">
        <f>ROUND(I315*H315,2)</f>
        <v>0</v>
      </c>
      <c r="K315" s="126" t="s">
        <v>131</v>
      </c>
      <c r="L315" s="29"/>
      <c r="M315" s="130" t="s">
        <v>3</v>
      </c>
      <c r="N315" s="131" t="s">
        <v>41</v>
      </c>
      <c r="O315" s="132">
        <v>0</v>
      </c>
      <c r="P315" s="132">
        <f>O315*H315</f>
        <v>0</v>
      </c>
      <c r="Q315" s="132">
        <v>0</v>
      </c>
      <c r="R315" s="132">
        <f>Q315*H315</f>
        <v>0</v>
      </c>
      <c r="S315" s="132">
        <v>0</v>
      </c>
      <c r="T315" s="133">
        <f>S315*H315</f>
        <v>0</v>
      </c>
      <c r="AR315" s="134" t="s">
        <v>132</v>
      </c>
      <c r="AT315" s="134" t="s">
        <v>127</v>
      </c>
      <c r="AU315" s="134" t="s">
        <v>80</v>
      </c>
      <c r="AY315" s="17" t="s">
        <v>125</v>
      </c>
      <c r="BE315" s="135">
        <f>IF(N315="základní",J315,0)</f>
        <v>0</v>
      </c>
      <c r="BF315" s="135">
        <f>IF(N315="snížená",J315,0)</f>
        <v>0</v>
      </c>
      <c r="BG315" s="135">
        <f>IF(N315="zákl. přenesená",J315,0)</f>
        <v>0</v>
      </c>
      <c r="BH315" s="135">
        <f>IF(N315="sníž. přenesená",J315,0)</f>
        <v>0</v>
      </c>
      <c r="BI315" s="135">
        <f>IF(N315="nulová",J315,0)</f>
        <v>0</v>
      </c>
      <c r="BJ315" s="17" t="s">
        <v>78</v>
      </c>
      <c r="BK315" s="135">
        <f>ROUND(I315*H315,2)</f>
        <v>0</v>
      </c>
      <c r="BL315" s="17" t="s">
        <v>132</v>
      </c>
      <c r="BM315" s="134" t="s">
        <v>379</v>
      </c>
    </row>
    <row r="316" spans="2:65" s="1" customFormat="1">
      <c r="B316" s="29"/>
      <c r="D316" s="136" t="s">
        <v>134</v>
      </c>
      <c r="F316" s="137" t="s">
        <v>378</v>
      </c>
      <c r="L316" s="29"/>
      <c r="M316" s="138"/>
      <c r="T316" s="49"/>
      <c r="AT316" s="17" t="s">
        <v>134</v>
      </c>
      <c r="AU316" s="17" t="s">
        <v>80</v>
      </c>
    </row>
    <row r="317" spans="2:65" s="1" customFormat="1" ht="57.6">
      <c r="B317" s="29"/>
      <c r="D317" s="136" t="s">
        <v>135</v>
      </c>
      <c r="F317" s="139" t="s">
        <v>380</v>
      </c>
      <c r="L317" s="29"/>
      <c r="M317" s="138"/>
      <c r="T317" s="49"/>
      <c r="AT317" s="17" t="s">
        <v>135</v>
      </c>
      <c r="AU317" s="17" t="s">
        <v>80</v>
      </c>
    </row>
    <row r="318" spans="2:65" s="12" customFormat="1">
      <c r="B318" s="140"/>
      <c r="D318" s="136" t="s">
        <v>137</v>
      </c>
      <c r="E318" s="141" t="s">
        <v>3</v>
      </c>
      <c r="F318" s="142" t="s">
        <v>381</v>
      </c>
      <c r="H318" s="143">
        <v>230</v>
      </c>
      <c r="L318" s="140"/>
      <c r="M318" s="144"/>
      <c r="T318" s="145"/>
      <c r="AT318" s="141" t="s">
        <v>137</v>
      </c>
      <c r="AU318" s="141" t="s">
        <v>80</v>
      </c>
      <c r="AV318" s="12" t="s">
        <v>80</v>
      </c>
      <c r="AW318" s="12" t="s">
        <v>31</v>
      </c>
      <c r="AX318" s="12" t="s">
        <v>78</v>
      </c>
      <c r="AY318" s="141" t="s">
        <v>125</v>
      </c>
    </row>
    <row r="319" spans="2:65" s="1" customFormat="1" ht="16.5" customHeight="1">
      <c r="B319" s="123"/>
      <c r="C319" s="124" t="s">
        <v>382</v>
      </c>
      <c r="D319" s="124" t="s">
        <v>127</v>
      </c>
      <c r="E319" s="125" t="s">
        <v>383</v>
      </c>
      <c r="F319" s="126" t="s">
        <v>384</v>
      </c>
      <c r="G319" s="127" t="s">
        <v>269</v>
      </c>
      <c r="H319" s="128">
        <v>882.5</v>
      </c>
      <c r="I319" s="129"/>
      <c r="J319" s="129">
        <f>ROUND(I319*H319,2)</f>
        <v>0</v>
      </c>
      <c r="K319" s="126" t="s">
        <v>131</v>
      </c>
      <c r="L319" s="29"/>
      <c r="M319" s="130" t="s">
        <v>3</v>
      </c>
      <c r="N319" s="131" t="s">
        <v>41</v>
      </c>
      <c r="O319" s="132">
        <v>0</v>
      </c>
      <c r="P319" s="132">
        <f>O319*H319</f>
        <v>0</v>
      </c>
      <c r="Q319" s="132">
        <v>0</v>
      </c>
      <c r="R319" s="132">
        <f>Q319*H319</f>
        <v>0</v>
      </c>
      <c r="S319" s="132">
        <v>0</v>
      </c>
      <c r="T319" s="133">
        <f>S319*H319</f>
        <v>0</v>
      </c>
      <c r="AR319" s="134" t="s">
        <v>132</v>
      </c>
      <c r="AT319" s="134" t="s">
        <v>127</v>
      </c>
      <c r="AU319" s="134" t="s">
        <v>80</v>
      </c>
      <c r="AY319" s="17" t="s">
        <v>125</v>
      </c>
      <c r="BE319" s="135">
        <f>IF(N319="základní",J319,0)</f>
        <v>0</v>
      </c>
      <c r="BF319" s="135">
        <f>IF(N319="snížená",J319,0)</f>
        <v>0</v>
      </c>
      <c r="BG319" s="135">
        <f>IF(N319="zákl. přenesená",J319,0)</f>
        <v>0</v>
      </c>
      <c r="BH319" s="135">
        <f>IF(N319="sníž. přenesená",J319,0)</f>
        <v>0</v>
      </c>
      <c r="BI319" s="135">
        <f>IF(N319="nulová",J319,0)</f>
        <v>0</v>
      </c>
      <c r="BJ319" s="17" t="s">
        <v>78</v>
      </c>
      <c r="BK319" s="135">
        <f>ROUND(I319*H319,2)</f>
        <v>0</v>
      </c>
      <c r="BL319" s="17" t="s">
        <v>132</v>
      </c>
      <c r="BM319" s="134" t="s">
        <v>385</v>
      </c>
    </row>
    <row r="320" spans="2:65" s="1" customFormat="1">
      <c r="B320" s="29"/>
      <c r="D320" s="136" t="s">
        <v>134</v>
      </c>
      <c r="F320" s="137" t="s">
        <v>384</v>
      </c>
      <c r="L320" s="29"/>
      <c r="M320" s="138"/>
      <c r="T320" s="49"/>
      <c r="AT320" s="17" t="s">
        <v>134</v>
      </c>
      <c r="AU320" s="17" t="s">
        <v>80</v>
      </c>
    </row>
    <row r="321" spans="2:65" s="1" customFormat="1" ht="57.6">
      <c r="B321" s="29"/>
      <c r="D321" s="136" t="s">
        <v>135</v>
      </c>
      <c r="F321" s="139" t="s">
        <v>380</v>
      </c>
      <c r="L321" s="29"/>
      <c r="M321" s="138"/>
      <c r="T321" s="49"/>
      <c r="AT321" s="17" t="s">
        <v>135</v>
      </c>
      <c r="AU321" s="17" t="s">
        <v>80</v>
      </c>
    </row>
    <row r="322" spans="2:65" s="12" customFormat="1">
      <c r="B322" s="140"/>
      <c r="D322" s="136" t="s">
        <v>137</v>
      </c>
      <c r="E322" s="141" t="s">
        <v>3</v>
      </c>
      <c r="F322" s="142" t="s">
        <v>386</v>
      </c>
      <c r="H322" s="143">
        <v>810</v>
      </c>
      <c r="L322" s="140"/>
      <c r="M322" s="144"/>
      <c r="T322" s="145"/>
      <c r="AT322" s="141" t="s">
        <v>137</v>
      </c>
      <c r="AU322" s="141" t="s">
        <v>80</v>
      </c>
      <c r="AV322" s="12" t="s">
        <v>80</v>
      </c>
      <c r="AW322" s="12" t="s">
        <v>31</v>
      </c>
      <c r="AX322" s="12" t="s">
        <v>70</v>
      </c>
      <c r="AY322" s="141" t="s">
        <v>125</v>
      </c>
    </row>
    <row r="323" spans="2:65" s="12" customFormat="1">
      <c r="B323" s="140"/>
      <c r="D323" s="136" t="s">
        <v>137</v>
      </c>
      <c r="E323" s="141" t="s">
        <v>3</v>
      </c>
      <c r="F323" s="142" t="s">
        <v>387</v>
      </c>
      <c r="H323" s="143">
        <v>2</v>
      </c>
      <c r="L323" s="140"/>
      <c r="M323" s="144"/>
      <c r="T323" s="145"/>
      <c r="AT323" s="141" t="s">
        <v>137</v>
      </c>
      <c r="AU323" s="141" t="s">
        <v>80</v>
      </c>
      <c r="AV323" s="12" t="s">
        <v>80</v>
      </c>
      <c r="AW323" s="12" t="s">
        <v>31</v>
      </c>
      <c r="AX323" s="12" t="s">
        <v>70</v>
      </c>
      <c r="AY323" s="141" t="s">
        <v>125</v>
      </c>
    </row>
    <row r="324" spans="2:65" s="12" customFormat="1">
      <c r="B324" s="140"/>
      <c r="D324" s="136" t="s">
        <v>137</v>
      </c>
      <c r="E324" s="141" t="s">
        <v>3</v>
      </c>
      <c r="F324" s="142" t="s">
        <v>388</v>
      </c>
      <c r="H324" s="143">
        <v>4</v>
      </c>
      <c r="L324" s="140"/>
      <c r="M324" s="144"/>
      <c r="T324" s="145"/>
      <c r="AT324" s="141" t="s">
        <v>137</v>
      </c>
      <c r="AU324" s="141" t="s">
        <v>80</v>
      </c>
      <c r="AV324" s="12" t="s">
        <v>80</v>
      </c>
      <c r="AW324" s="12" t="s">
        <v>31</v>
      </c>
      <c r="AX324" s="12" t="s">
        <v>70</v>
      </c>
      <c r="AY324" s="141" t="s">
        <v>125</v>
      </c>
    </row>
    <row r="325" spans="2:65" s="12" customFormat="1">
      <c r="B325" s="140"/>
      <c r="D325" s="136" t="s">
        <v>137</v>
      </c>
      <c r="E325" s="141" t="s">
        <v>3</v>
      </c>
      <c r="F325" s="142" t="s">
        <v>389</v>
      </c>
      <c r="H325" s="143">
        <v>3.5</v>
      </c>
      <c r="L325" s="140"/>
      <c r="M325" s="144"/>
      <c r="T325" s="145"/>
      <c r="AT325" s="141" t="s">
        <v>137</v>
      </c>
      <c r="AU325" s="141" t="s">
        <v>80</v>
      </c>
      <c r="AV325" s="12" t="s">
        <v>80</v>
      </c>
      <c r="AW325" s="12" t="s">
        <v>31</v>
      </c>
      <c r="AX325" s="12" t="s">
        <v>70</v>
      </c>
      <c r="AY325" s="141" t="s">
        <v>125</v>
      </c>
    </row>
    <row r="326" spans="2:65" s="12" customFormat="1">
      <c r="B326" s="140"/>
      <c r="D326" s="136" t="s">
        <v>137</v>
      </c>
      <c r="E326" s="141" t="s">
        <v>3</v>
      </c>
      <c r="F326" s="142" t="s">
        <v>390</v>
      </c>
      <c r="H326" s="143">
        <v>15</v>
      </c>
      <c r="L326" s="140"/>
      <c r="M326" s="144"/>
      <c r="T326" s="145"/>
      <c r="AT326" s="141" t="s">
        <v>137</v>
      </c>
      <c r="AU326" s="141" t="s">
        <v>80</v>
      </c>
      <c r="AV326" s="12" t="s">
        <v>80</v>
      </c>
      <c r="AW326" s="12" t="s">
        <v>31</v>
      </c>
      <c r="AX326" s="12" t="s">
        <v>70</v>
      </c>
      <c r="AY326" s="141" t="s">
        <v>125</v>
      </c>
    </row>
    <row r="327" spans="2:65" s="12" customFormat="1">
      <c r="B327" s="140"/>
      <c r="D327" s="136" t="s">
        <v>137</v>
      </c>
      <c r="E327" s="141" t="s">
        <v>3</v>
      </c>
      <c r="F327" s="142" t="s">
        <v>391</v>
      </c>
      <c r="H327" s="143">
        <v>37</v>
      </c>
      <c r="L327" s="140"/>
      <c r="M327" s="144"/>
      <c r="T327" s="145"/>
      <c r="AT327" s="141" t="s">
        <v>137</v>
      </c>
      <c r="AU327" s="141" t="s">
        <v>80</v>
      </c>
      <c r="AV327" s="12" t="s">
        <v>80</v>
      </c>
      <c r="AW327" s="12" t="s">
        <v>31</v>
      </c>
      <c r="AX327" s="12" t="s">
        <v>70</v>
      </c>
      <c r="AY327" s="141" t="s">
        <v>125</v>
      </c>
    </row>
    <row r="328" spans="2:65" s="12" customFormat="1">
      <c r="B328" s="140"/>
      <c r="D328" s="136" t="s">
        <v>137</v>
      </c>
      <c r="E328" s="141" t="s">
        <v>3</v>
      </c>
      <c r="F328" s="142" t="s">
        <v>392</v>
      </c>
      <c r="H328" s="143">
        <v>11</v>
      </c>
      <c r="L328" s="140"/>
      <c r="M328" s="144"/>
      <c r="T328" s="145"/>
      <c r="AT328" s="141" t="s">
        <v>137</v>
      </c>
      <c r="AU328" s="141" t="s">
        <v>80</v>
      </c>
      <c r="AV328" s="12" t="s">
        <v>80</v>
      </c>
      <c r="AW328" s="12" t="s">
        <v>31</v>
      </c>
      <c r="AX328" s="12" t="s">
        <v>70</v>
      </c>
      <c r="AY328" s="141" t="s">
        <v>125</v>
      </c>
    </row>
    <row r="329" spans="2:65" s="13" customFormat="1">
      <c r="B329" s="146"/>
      <c r="D329" s="136" t="s">
        <v>137</v>
      </c>
      <c r="E329" s="147" t="s">
        <v>3</v>
      </c>
      <c r="F329" s="148" t="s">
        <v>140</v>
      </c>
      <c r="H329" s="149">
        <v>882.5</v>
      </c>
      <c r="L329" s="146"/>
      <c r="M329" s="150"/>
      <c r="T329" s="151"/>
      <c r="AT329" s="147" t="s">
        <v>137</v>
      </c>
      <c r="AU329" s="147" t="s">
        <v>80</v>
      </c>
      <c r="AV329" s="13" t="s">
        <v>132</v>
      </c>
      <c r="AW329" s="13" t="s">
        <v>31</v>
      </c>
      <c r="AX329" s="13" t="s">
        <v>78</v>
      </c>
      <c r="AY329" s="147" t="s">
        <v>125</v>
      </c>
    </row>
    <row r="330" spans="2:65" s="1" customFormat="1" ht="16.5" customHeight="1">
      <c r="B330" s="123"/>
      <c r="C330" s="124" t="s">
        <v>393</v>
      </c>
      <c r="D330" s="124" t="s">
        <v>127</v>
      </c>
      <c r="E330" s="125" t="s">
        <v>394</v>
      </c>
      <c r="F330" s="126" t="s">
        <v>395</v>
      </c>
      <c r="G330" s="127" t="s">
        <v>396</v>
      </c>
      <c r="H330" s="128">
        <v>35</v>
      </c>
      <c r="I330" s="129"/>
      <c r="J330" s="129">
        <f>ROUND(I330*H330,2)</f>
        <v>0</v>
      </c>
      <c r="K330" s="126" t="s">
        <v>131</v>
      </c>
      <c r="L330" s="29"/>
      <c r="M330" s="130" t="s">
        <v>3</v>
      </c>
      <c r="N330" s="131" t="s">
        <v>41</v>
      </c>
      <c r="O330" s="132">
        <v>0</v>
      </c>
      <c r="P330" s="132">
        <f>O330*H330</f>
        <v>0</v>
      </c>
      <c r="Q330" s="132">
        <v>0</v>
      </c>
      <c r="R330" s="132">
        <f>Q330*H330</f>
        <v>0</v>
      </c>
      <c r="S330" s="132">
        <v>0</v>
      </c>
      <c r="T330" s="133">
        <f>S330*H330</f>
        <v>0</v>
      </c>
      <c r="AR330" s="134" t="s">
        <v>132</v>
      </c>
      <c r="AT330" s="134" t="s">
        <v>127</v>
      </c>
      <c r="AU330" s="134" t="s">
        <v>80</v>
      </c>
      <c r="AY330" s="17" t="s">
        <v>125</v>
      </c>
      <c r="BE330" s="135">
        <f>IF(N330="základní",J330,0)</f>
        <v>0</v>
      </c>
      <c r="BF330" s="135">
        <f>IF(N330="snížená",J330,0)</f>
        <v>0</v>
      </c>
      <c r="BG330" s="135">
        <f>IF(N330="zákl. přenesená",J330,0)</f>
        <v>0</v>
      </c>
      <c r="BH330" s="135">
        <f>IF(N330="sníž. přenesená",J330,0)</f>
        <v>0</v>
      </c>
      <c r="BI330" s="135">
        <f>IF(N330="nulová",J330,0)</f>
        <v>0</v>
      </c>
      <c r="BJ330" s="17" t="s">
        <v>78</v>
      </c>
      <c r="BK330" s="135">
        <f>ROUND(I330*H330,2)</f>
        <v>0</v>
      </c>
      <c r="BL330" s="17" t="s">
        <v>132</v>
      </c>
      <c r="BM330" s="134" t="s">
        <v>397</v>
      </c>
    </row>
    <row r="331" spans="2:65" s="1" customFormat="1">
      <c r="B331" s="29"/>
      <c r="D331" s="136" t="s">
        <v>134</v>
      </c>
      <c r="F331" s="137" t="s">
        <v>395</v>
      </c>
      <c r="L331" s="29"/>
      <c r="M331" s="138"/>
      <c r="T331" s="49"/>
      <c r="AT331" s="17" t="s">
        <v>134</v>
      </c>
      <c r="AU331" s="17" t="s">
        <v>80</v>
      </c>
    </row>
    <row r="332" spans="2:65" s="1" customFormat="1" ht="316.8">
      <c r="B332" s="29"/>
      <c r="D332" s="136" t="s">
        <v>135</v>
      </c>
      <c r="F332" s="139" t="s">
        <v>398</v>
      </c>
      <c r="L332" s="29"/>
      <c r="M332" s="138"/>
      <c r="T332" s="49"/>
      <c r="AT332" s="17" t="s">
        <v>135</v>
      </c>
      <c r="AU332" s="17" t="s">
        <v>80</v>
      </c>
    </row>
    <row r="333" spans="2:65" s="12" customFormat="1">
      <c r="B333" s="140"/>
      <c r="D333" s="136" t="s">
        <v>137</v>
      </c>
      <c r="E333" s="141" t="s">
        <v>3</v>
      </c>
      <c r="F333" s="142" t="s">
        <v>399</v>
      </c>
      <c r="H333" s="143">
        <v>35</v>
      </c>
      <c r="L333" s="140"/>
      <c r="M333" s="144"/>
      <c r="T333" s="145"/>
      <c r="AT333" s="141" t="s">
        <v>137</v>
      </c>
      <c r="AU333" s="141" t="s">
        <v>80</v>
      </c>
      <c r="AV333" s="12" t="s">
        <v>80</v>
      </c>
      <c r="AW333" s="12" t="s">
        <v>31</v>
      </c>
      <c r="AX333" s="12" t="s">
        <v>78</v>
      </c>
      <c r="AY333" s="141" t="s">
        <v>125</v>
      </c>
    </row>
    <row r="334" spans="2:65" s="1" customFormat="1" ht="16.5" customHeight="1">
      <c r="B334" s="123"/>
      <c r="C334" s="124" t="s">
        <v>400</v>
      </c>
      <c r="D334" s="124" t="s">
        <v>127</v>
      </c>
      <c r="E334" s="125" t="s">
        <v>401</v>
      </c>
      <c r="F334" s="126" t="s">
        <v>402</v>
      </c>
      <c r="G334" s="127" t="s">
        <v>348</v>
      </c>
      <c r="H334" s="128">
        <v>3</v>
      </c>
      <c r="I334" s="129"/>
      <c r="J334" s="129">
        <f>ROUND(I334*H334,2)</f>
        <v>0</v>
      </c>
      <c r="K334" s="126" t="s">
        <v>131</v>
      </c>
      <c r="L334" s="29"/>
      <c r="M334" s="130" t="s">
        <v>3</v>
      </c>
      <c r="N334" s="131" t="s">
        <v>41</v>
      </c>
      <c r="O334" s="132">
        <v>0</v>
      </c>
      <c r="P334" s="132">
        <f>O334*H334</f>
        <v>0</v>
      </c>
      <c r="Q334" s="132">
        <v>0</v>
      </c>
      <c r="R334" s="132">
        <f>Q334*H334</f>
        <v>0</v>
      </c>
      <c r="S334" s="132">
        <v>0</v>
      </c>
      <c r="T334" s="133">
        <f>S334*H334</f>
        <v>0</v>
      </c>
      <c r="AR334" s="134" t="s">
        <v>132</v>
      </c>
      <c r="AT334" s="134" t="s">
        <v>127</v>
      </c>
      <c r="AU334" s="134" t="s">
        <v>80</v>
      </c>
      <c r="AY334" s="17" t="s">
        <v>125</v>
      </c>
      <c r="BE334" s="135">
        <f>IF(N334="základní",J334,0)</f>
        <v>0</v>
      </c>
      <c r="BF334" s="135">
        <f>IF(N334="snížená",J334,0)</f>
        <v>0</v>
      </c>
      <c r="BG334" s="135">
        <f>IF(N334="zákl. přenesená",J334,0)</f>
        <v>0</v>
      </c>
      <c r="BH334" s="135">
        <f>IF(N334="sníž. přenesená",J334,0)</f>
        <v>0</v>
      </c>
      <c r="BI334" s="135">
        <f>IF(N334="nulová",J334,0)</f>
        <v>0</v>
      </c>
      <c r="BJ334" s="17" t="s">
        <v>78</v>
      </c>
      <c r="BK334" s="135">
        <f>ROUND(I334*H334,2)</f>
        <v>0</v>
      </c>
      <c r="BL334" s="17" t="s">
        <v>132</v>
      </c>
      <c r="BM334" s="134" t="s">
        <v>403</v>
      </c>
    </row>
    <row r="335" spans="2:65" s="1" customFormat="1">
      <c r="B335" s="29"/>
      <c r="D335" s="136" t="s">
        <v>134</v>
      </c>
      <c r="F335" s="137" t="s">
        <v>402</v>
      </c>
      <c r="L335" s="29"/>
      <c r="M335" s="138"/>
      <c r="T335" s="49"/>
      <c r="AT335" s="17" t="s">
        <v>134</v>
      </c>
      <c r="AU335" s="17" t="s">
        <v>80</v>
      </c>
    </row>
    <row r="336" spans="2:65" s="1" customFormat="1" ht="86.4">
      <c r="B336" s="29"/>
      <c r="D336" s="136" t="s">
        <v>135</v>
      </c>
      <c r="F336" s="139" t="s">
        <v>404</v>
      </c>
      <c r="L336" s="29"/>
      <c r="M336" s="138"/>
      <c r="T336" s="49"/>
      <c r="AT336" s="17" t="s">
        <v>135</v>
      </c>
      <c r="AU336" s="17" t="s">
        <v>80</v>
      </c>
    </row>
    <row r="337" spans="2:65" s="12" customFormat="1">
      <c r="B337" s="140"/>
      <c r="D337" s="136" t="s">
        <v>137</v>
      </c>
      <c r="E337" s="141" t="s">
        <v>3</v>
      </c>
      <c r="F337" s="142" t="s">
        <v>405</v>
      </c>
      <c r="H337" s="143">
        <v>3</v>
      </c>
      <c r="L337" s="140"/>
      <c r="M337" s="144"/>
      <c r="T337" s="145"/>
      <c r="AT337" s="141" t="s">
        <v>137</v>
      </c>
      <c r="AU337" s="141" t="s">
        <v>80</v>
      </c>
      <c r="AV337" s="12" t="s">
        <v>80</v>
      </c>
      <c r="AW337" s="12" t="s">
        <v>31</v>
      </c>
      <c r="AX337" s="12" t="s">
        <v>78</v>
      </c>
      <c r="AY337" s="141" t="s">
        <v>125</v>
      </c>
    </row>
    <row r="338" spans="2:65" s="1" customFormat="1" ht="16.5" customHeight="1">
      <c r="B338" s="123"/>
      <c r="C338" s="124" t="s">
        <v>406</v>
      </c>
      <c r="D338" s="124" t="s">
        <v>127</v>
      </c>
      <c r="E338" s="125" t="s">
        <v>407</v>
      </c>
      <c r="F338" s="126" t="s">
        <v>408</v>
      </c>
      <c r="G338" s="127" t="s">
        <v>269</v>
      </c>
      <c r="H338" s="128">
        <v>69</v>
      </c>
      <c r="I338" s="129"/>
      <c r="J338" s="129">
        <f>ROUND(I338*H338,2)</f>
        <v>0</v>
      </c>
      <c r="K338" s="126" t="s">
        <v>131</v>
      </c>
      <c r="L338" s="29"/>
      <c r="M338" s="130" t="s">
        <v>3</v>
      </c>
      <c r="N338" s="131" t="s">
        <v>41</v>
      </c>
      <c r="O338" s="132">
        <v>0</v>
      </c>
      <c r="P338" s="132">
        <f>O338*H338</f>
        <v>0</v>
      </c>
      <c r="Q338" s="132">
        <v>0</v>
      </c>
      <c r="R338" s="132">
        <f>Q338*H338</f>
        <v>0</v>
      </c>
      <c r="S338" s="132">
        <v>0</v>
      </c>
      <c r="T338" s="133">
        <f>S338*H338</f>
        <v>0</v>
      </c>
      <c r="AR338" s="134" t="s">
        <v>132</v>
      </c>
      <c r="AT338" s="134" t="s">
        <v>127</v>
      </c>
      <c r="AU338" s="134" t="s">
        <v>80</v>
      </c>
      <c r="AY338" s="17" t="s">
        <v>125</v>
      </c>
      <c r="BE338" s="135">
        <f>IF(N338="základní",J338,0)</f>
        <v>0</v>
      </c>
      <c r="BF338" s="135">
        <f>IF(N338="snížená",J338,0)</f>
        <v>0</v>
      </c>
      <c r="BG338" s="135">
        <f>IF(N338="zákl. přenesená",J338,0)</f>
        <v>0</v>
      </c>
      <c r="BH338" s="135">
        <f>IF(N338="sníž. přenesená",J338,0)</f>
        <v>0</v>
      </c>
      <c r="BI338" s="135">
        <f>IF(N338="nulová",J338,0)</f>
        <v>0</v>
      </c>
      <c r="BJ338" s="17" t="s">
        <v>78</v>
      </c>
      <c r="BK338" s="135">
        <f>ROUND(I338*H338,2)</f>
        <v>0</v>
      </c>
      <c r="BL338" s="17" t="s">
        <v>132</v>
      </c>
      <c r="BM338" s="134" t="s">
        <v>409</v>
      </c>
    </row>
    <row r="339" spans="2:65" s="1" customFormat="1">
      <c r="B339" s="29"/>
      <c r="D339" s="136" t="s">
        <v>134</v>
      </c>
      <c r="F339" s="137" t="s">
        <v>408</v>
      </c>
      <c r="L339" s="29"/>
      <c r="M339" s="138"/>
      <c r="T339" s="49"/>
      <c r="AT339" s="17" t="s">
        <v>134</v>
      </c>
      <c r="AU339" s="17" t="s">
        <v>80</v>
      </c>
    </row>
    <row r="340" spans="2:65" s="1" customFormat="1" ht="86.4">
      <c r="B340" s="29"/>
      <c r="D340" s="136" t="s">
        <v>135</v>
      </c>
      <c r="F340" s="139" t="s">
        <v>410</v>
      </c>
      <c r="L340" s="29"/>
      <c r="M340" s="138"/>
      <c r="T340" s="49"/>
      <c r="AT340" s="17" t="s">
        <v>135</v>
      </c>
      <c r="AU340" s="17" t="s">
        <v>80</v>
      </c>
    </row>
    <row r="341" spans="2:65" s="1" customFormat="1" ht="16.5" customHeight="1">
      <c r="B341" s="123"/>
      <c r="C341" s="124" t="s">
        <v>411</v>
      </c>
      <c r="D341" s="124" t="s">
        <v>127</v>
      </c>
      <c r="E341" s="125" t="s">
        <v>412</v>
      </c>
      <c r="F341" s="126" t="s">
        <v>413</v>
      </c>
      <c r="G341" s="127" t="s">
        <v>269</v>
      </c>
      <c r="H341" s="128">
        <v>13</v>
      </c>
      <c r="I341" s="129"/>
      <c r="J341" s="129">
        <f>ROUND(I341*H341,2)</f>
        <v>0</v>
      </c>
      <c r="K341" s="126" t="s">
        <v>131</v>
      </c>
      <c r="L341" s="29"/>
      <c r="M341" s="130" t="s">
        <v>3</v>
      </c>
      <c r="N341" s="131" t="s">
        <v>41</v>
      </c>
      <c r="O341" s="132">
        <v>0</v>
      </c>
      <c r="P341" s="132">
        <f>O341*H341</f>
        <v>0</v>
      </c>
      <c r="Q341" s="132">
        <v>0</v>
      </c>
      <c r="R341" s="132">
        <f>Q341*H341</f>
        <v>0</v>
      </c>
      <c r="S341" s="132">
        <v>0</v>
      </c>
      <c r="T341" s="133">
        <f>S341*H341</f>
        <v>0</v>
      </c>
      <c r="AR341" s="134" t="s">
        <v>132</v>
      </c>
      <c r="AT341" s="134" t="s">
        <v>127</v>
      </c>
      <c r="AU341" s="134" t="s">
        <v>80</v>
      </c>
      <c r="AY341" s="17" t="s">
        <v>125</v>
      </c>
      <c r="BE341" s="135">
        <f>IF(N341="základní",J341,0)</f>
        <v>0</v>
      </c>
      <c r="BF341" s="135">
        <f>IF(N341="snížená",J341,0)</f>
        <v>0</v>
      </c>
      <c r="BG341" s="135">
        <f>IF(N341="zákl. přenesená",J341,0)</f>
        <v>0</v>
      </c>
      <c r="BH341" s="135">
        <f>IF(N341="sníž. přenesená",J341,0)</f>
        <v>0</v>
      </c>
      <c r="BI341" s="135">
        <f>IF(N341="nulová",J341,0)</f>
        <v>0</v>
      </c>
      <c r="BJ341" s="17" t="s">
        <v>78</v>
      </c>
      <c r="BK341" s="135">
        <f>ROUND(I341*H341,2)</f>
        <v>0</v>
      </c>
      <c r="BL341" s="17" t="s">
        <v>132</v>
      </c>
      <c r="BM341" s="134" t="s">
        <v>414</v>
      </c>
    </row>
    <row r="342" spans="2:65" s="1" customFormat="1">
      <c r="B342" s="29"/>
      <c r="D342" s="136" t="s">
        <v>134</v>
      </c>
      <c r="F342" s="137" t="s">
        <v>413</v>
      </c>
      <c r="L342" s="29"/>
      <c r="M342" s="138"/>
      <c r="T342" s="49"/>
      <c r="AT342" s="17" t="s">
        <v>134</v>
      </c>
      <c r="AU342" s="17" t="s">
        <v>80</v>
      </c>
    </row>
    <row r="343" spans="2:65" s="1" customFormat="1" ht="86.4">
      <c r="B343" s="29"/>
      <c r="D343" s="136" t="s">
        <v>135</v>
      </c>
      <c r="F343" s="139" t="s">
        <v>410</v>
      </c>
      <c r="L343" s="29"/>
      <c r="M343" s="138"/>
      <c r="T343" s="49"/>
      <c r="AT343" s="17" t="s">
        <v>135</v>
      </c>
      <c r="AU343" s="17" t="s">
        <v>80</v>
      </c>
    </row>
    <row r="344" spans="2:65" s="11" customFormat="1" ht="25.95" customHeight="1">
      <c r="B344" s="112"/>
      <c r="D344" s="113" t="s">
        <v>69</v>
      </c>
      <c r="E344" s="114" t="s">
        <v>415</v>
      </c>
      <c r="F344" s="114" t="s">
        <v>416</v>
      </c>
      <c r="J344" s="115">
        <f>BK344</f>
        <v>0</v>
      </c>
      <c r="L344" s="112"/>
      <c r="M344" s="116"/>
      <c r="P344" s="117">
        <f>P345</f>
        <v>0</v>
      </c>
      <c r="R344" s="117">
        <f>R345</f>
        <v>0</v>
      </c>
      <c r="T344" s="118">
        <f>T345</f>
        <v>0</v>
      </c>
      <c r="AR344" s="113" t="s">
        <v>80</v>
      </c>
      <c r="AT344" s="119" t="s">
        <v>69</v>
      </c>
      <c r="AU344" s="119" t="s">
        <v>70</v>
      </c>
      <c r="AY344" s="113" t="s">
        <v>125</v>
      </c>
      <c r="BK344" s="120">
        <f>BK345</f>
        <v>0</v>
      </c>
    </row>
    <row r="345" spans="2:65" s="11" customFormat="1" ht="22.95" customHeight="1">
      <c r="B345" s="112"/>
      <c r="D345" s="113" t="s">
        <v>69</v>
      </c>
      <c r="E345" s="121" t="s">
        <v>417</v>
      </c>
      <c r="F345" s="121" t="s">
        <v>418</v>
      </c>
      <c r="J345" s="122">
        <f>BK345</f>
        <v>0</v>
      </c>
      <c r="L345" s="112"/>
      <c r="M345" s="116"/>
      <c r="P345" s="117">
        <f>SUM(P346:P351)</f>
        <v>0</v>
      </c>
      <c r="R345" s="117">
        <f>SUM(R346:R351)</f>
        <v>0</v>
      </c>
      <c r="T345" s="118">
        <f>SUM(T346:T351)</f>
        <v>0</v>
      </c>
      <c r="AR345" s="113" t="s">
        <v>80</v>
      </c>
      <c r="AT345" s="119" t="s">
        <v>69</v>
      </c>
      <c r="AU345" s="119" t="s">
        <v>78</v>
      </c>
      <c r="AY345" s="113" t="s">
        <v>125</v>
      </c>
      <c r="BK345" s="120">
        <f>SUM(BK346:BK351)</f>
        <v>0</v>
      </c>
    </row>
    <row r="346" spans="2:65" s="1" customFormat="1" ht="16.5" customHeight="1">
      <c r="B346" s="123"/>
      <c r="C346" s="124" t="s">
        <v>419</v>
      </c>
      <c r="D346" s="124" t="s">
        <v>127</v>
      </c>
      <c r="E346" s="125" t="s">
        <v>420</v>
      </c>
      <c r="F346" s="126" t="s">
        <v>421</v>
      </c>
      <c r="G346" s="127" t="s">
        <v>239</v>
      </c>
      <c r="H346" s="128">
        <v>124.2</v>
      </c>
      <c r="I346" s="129"/>
      <c r="J346" s="129">
        <f>ROUND(I346*H346,2)</f>
        <v>0</v>
      </c>
      <c r="K346" s="126" t="s">
        <v>131</v>
      </c>
      <c r="L346" s="29"/>
      <c r="M346" s="130" t="s">
        <v>3</v>
      </c>
      <c r="N346" s="131" t="s">
        <v>41</v>
      </c>
      <c r="O346" s="132">
        <v>0</v>
      </c>
      <c r="P346" s="132">
        <f>O346*H346</f>
        <v>0</v>
      </c>
      <c r="Q346" s="132">
        <v>0</v>
      </c>
      <c r="R346" s="132">
        <f>Q346*H346</f>
        <v>0</v>
      </c>
      <c r="S346" s="132">
        <v>0</v>
      </c>
      <c r="T346" s="133">
        <f>S346*H346</f>
        <v>0</v>
      </c>
      <c r="AR346" s="134" t="s">
        <v>225</v>
      </c>
      <c r="AT346" s="134" t="s">
        <v>127</v>
      </c>
      <c r="AU346" s="134" t="s">
        <v>80</v>
      </c>
      <c r="AY346" s="17" t="s">
        <v>125</v>
      </c>
      <c r="BE346" s="135">
        <f>IF(N346="základní",J346,0)</f>
        <v>0</v>
      </c>
      <c r="BF346" s="135">
        <f>IF(N346="snížená",J346,0)</f>
        <v>0</v>
      </c>
      <c r="BG346" s="135">
        <f>IF(N346="zákl. přenesená",J346,0)</f>
        <v>0</v>
      </c>
      <c r="BH346" s="135">
        <f>IF(N346="sníž. přenesená",J346,0)</f>
        <v>0</v>
      </c>
      <c r="BI346" s="135">
        <f>IF(N346="nulová",J346,0)</f>
        <v>0</v>
      </c>
      <c r="BJ346" s="17" t="s">
        <v>78</v>
      </c>
      <c r="BK346" s="135">
        <f>ROUND(I346*H346,2)</f>
        <v>0</v>
      </c>
      <c r="BL346" s="17" t="s">
        <v>225</v>
      </c>
      <c r="BM346" s="134" t="s">
        <v>422</v>
      </c>
    </row>
    <row r="347" spans="2:65" s="1" customFormat="1">
      <c r="B347" s="29"/>
      <c r="D347" s="136" t="s">
        <v>134</v>
      </c>
      <c r="F347" s="137" t="s">
        <v>421</v>
      </c>
      <c r="L347" s="29"/>
      <c r="M347" s="138"/>
      <c r="T347" s="49"/>
      <c r="AT347" s="17" t="s">
        <v>134</v>
      </c>
      <c r="AU347" s="17" t="s">
        <v>80</v>
      </c>
    </row>
    <row r="348" spans="2:65" s="1" customFormat="1" ht="105.6">
      <c r="B348" s="29"/>
      <c r="D348" s="136" t="s">
        <v>135</v>
      </c>
      <c r="F348" s="139" t="s">
        <v>423</v>
      </c>
      <c r="L348" s="29"/>
      <c r="M348" s="138"/>
      <c r="T348" s="49"/>
      <c r="AT348" s="17" t="s">
        <v>135</v>
      </c>
      <c r="AU348" s="17" t="s">
        <v>80</v>
      </c>
    </row>
    <row r="349" spans="2:65" s="12" customFormat="1">
      <c r="B349" s="140"/>
      <c r="D349" s="136" t="s">
        <v>137</v>
      </c>
      <c r="E349" s="141" t="s">
        <v>3</v>
      </c>
      <c r="F349" s="142" t="s">
        <v>424</v>
      </c>
      <c r="H349" s="143">
        <v>36</v>
      </c>
      <c r="L349" s="140"/>
      <c r="M349" s="144"/>
      <c r="T349" s="145"/>
      <c r="AT349" s="141" t="s">
        <v>137</v>
      </c>
      <c r="AU349" s="141" t="s">
        <v>80</v>
      </c>
      <c r="AV349" s="12" t="s">
        <v>80</v>
      </c>
      <c r="AW349" s="12" t="s">
        <v>31</v>
      </c>
      <c r="AX349" s="12" t="s">
        <v>70</v>
      </c>
      <c r="AY349" s="141" t="s">
        <v>125</v>
      </c>
    </row>
    <row r="350" spans="2:65" s="12" customFormat="1">
      <c r="B350" s="140"/>
      <c r="D350" s="136" t="s">
        <v>137</v>
      </c>
      <c r="E350" s="141" t="s">
        <v>3</v>
      </c>
      <c r="F350" s="142" t="s">
        <v>425</v>
      </c>
      <c r="H350" s="143">
        <v>88.2</v>
      </c>
      <c r="L350" s="140"/>
      <c r="M350" s="144"/>
      <c r="T350" s="145"/>
      <c r="AT350" s="141" t="s">
        <v>137</v>
      </c>
      <c r="AU350" s="141" t="s">
        <v>80</v>
      </c>
      <c r="AV350" s="12" t="s">
        <v>80</v>
      </c>
      <c r="AW350" s="12" t="s">
        <v>31</v>
      </c>
      <c r="AX350" s="12" t="s">
        <v>70</v>
      </c>
      <c r="AY350" s="141" t="s">
        <v>125</v>
      </c>
    </row>
    <row r="351" spans="2:65" s="13" customFormat="1">
      <c r="B351" s="146"/>
      <c r="D351" s="136" t="s">
        <v>137</v>
      </c>
      <c r="E351" s="147" t="s">
        <v>3</v>
      </c>
      <c r="F351" s="148" t="s">
        <v>140</v>
      </c>
      <c r="H351" s="149">
        <v>124.2</v>
      </c>
      <c r="L351" s="146"/>
      <c r="M351" s="150"/>
      <c r="T351" s="151"/>
      <c r="AT351" s="147" t="s">
        <v>137</v>
      </c>
      <c r="AU351" s="147" t="s">
        <v>80</v>
      </c>
      <c r="AV351" s="13" t="s">
        <v>132</v>
      </c>
      <c r="AW351" s="13" t="s">
        <v>31</v>
      </c>
      <c r="AX351" s="13" t="s">
        <v>78</v>
      </c>
      <c r="AY351" s="147" t="s">
        <v>125</v>
      </c>
    </row>
    <row r="352" spans="2:65" s="11" customFormat="1" ht="25.95" customHeight="1">
      <c r="B352" s="112"/>
      <c r="D352" s="113" t="s">
        <v>69</v>
      </c>
      <c r="E352" s="114" t="s">
        <v>426</v>
      </c>
      <c r="F352" s="114" t="s">
        <v>427</v>
      </c>
      <c r="J352" s="115">
        <f>BK352</f>
        <v>0</v>
      </c>
      <c r="L352" s="112"/>
      <c r="M352" s="116"/>
      <c r="P352" s="117">
        <f>SUM(P353:P386)</f>
        <v>0</v>
      </c>
      <c r="R352" s="117">
        <f>SUM(R353:R386)</f>
        <v>0</v>
      </c>
      <c r="T352" s="118">
        <f>SUM(T353:T386)</f>
        <v>0</v>
      </c>
      <c r="AR352" s="113" t="s">
        <v>132</v>
      </c>
      <c r="AT352" s="119" t="s">
        <v>69</v>
      </c>
      <c r="AU352" s="119" t="s">
        <v>70</v>
      </c>
      <c r="AY352" s="113" t="s">
        <v>125</v>
      </c>
      <c r="BK352" s="120">
        <f>SUM(BK353:BK386)</f>
        <v>0</v>
      </c>
    </row>
    <row r="353" spans="2:65" s="1" customFormat="1" ht="16.5" customHeight="1">
      <c r="B353" s="123"/>
      <c r="C353" s="124" t="s">
        <v>428</v>
      </c>
      <c r="D353" s="124" t="s">
        <v>127</v>
      </c>
      <c r="E353" s="125" t="s">
        <v>429</v>
      </c>
      <c r="F353" s="126" t="s">
        <v>430</v>
      </c>
      <c r="G353" s="127" t="s">
        <v>296</v>
      </c>
      <c r="H353" s="128">
        <v>3.5550000000000002</v>
      </c>
      <c r="I353" s="129"/>
      <c r="J353" s="129">
        <f>ROUND(I353*H353,2)</f>
        <v>0</v>
      </c>
      <c r="K353" s="126" t="s">
        <v>131</v>
      </c>
      <c r="L353" s="29"/>
      <c r="M353" s="130" t="s">
        <v>3</v>
      </c>
      <c r="N353" s="131" t="s">
        <v>41</v>
      </c>
      <c r="O353" s="132">
        <v>0</v>
      </c>
      <c r="P353" s="132">
        <f>O353*H353</f>
        <v>0</v>
      </c>
      <c r="Q353" s="132">
        <v>0</v>
      </c>
      <c r="R353" s="132">
        <f>Q353*H353</f>
        <v>0</v>
      </c>
      <c r="S353" s="132">
        <v>0</v>
      </c>
      <c r="T353" s="133">
        <f>S353*H353</f>
        <v>0</v>
      </c>
      <c r="AR353" s="134" t="s">
        <v>431</v>
      </c>
      <c r="AT353" s="134" t="s">
        <v>127</v>
      </c>
      <c r="AU353" s="134" t="s">
        <v>78</v>
      </c>
      <c r="AY353" s="17" t="s">
        <v>125</v>
      </c>
      <c r="BE353" s="135">
        <f>IF(N353="základní",J353,0)</f>
        <v>0</v>
      </c>
      <c r="BF353" s="135">
        <f>IF(N353="snížená",J353,0)</f>
        <v>0</v>
      </c>
      <c r="BG353" s="135">
        <f>IF(N353="zákl. přenesená",J353,0)</f>
        <v>0</v>
      </c>
      <c r="BH353" s="135">
        <f>IF(N353="sníž. přenesená",J353,0)</f>
        <v>0</v>
      </c>
      <c r="BI353" s="135">
        <f>IF(N353="nulová",J353,0)</f>
        <v>0</v>
      </c>
      <c r="BJ353" s="17" t="s">
        <v>78</v>
      </c>
      <c r="BK353" s="135">
        <f>ROUND(I353*H353,2)</f>
        <v>0</v>
      </c>
      <c r="BL353" s="17" t="s">
        <v>431</v>
      </c>
      <c r="BM353" s="134" t="s">
        <v>432</v>
      </c>
    </row>
    <row r="354" spans="2:65" s="1" customFormat="1">
      <c r="B354" s="29"/>
      <c r="D354" s="136" t="s">
        <v>134</v>
      </c>
      <c r="F354" s="137" t="s">
        <v>430</v>
      </c>
      <c r="L354" s="29"/>
      <c r="M354" s="138"/>
      <c r="T354" s="49"/>
      <c r="AT354" s="17" t="s">
        <v>134</v>
      </c>
      <c r="AU354" s="17" t="s">
        <v>78</v>
      </c>
    </row>
    <row r="355" spans="2:65" s="1" customFormat="1" ht="28.8">
      <c r="B355" s="29"/>
      <c r="D355" s="136" t="s">
        <v>315</v>
      </c>
      <c r="F355" s="139" t="s">
        <v>433</v>
      </c>
      <c r="L355" s="29"/>
      <c r="M355" s="138"/>
      <c r="T355" s="49"/>
      <c r="AT355" s="17" t="s">
        <v>315</v>
      </c>
      <c r="AU355" s="17" t="s">
        <v>78</v>
      </c>
    </row>
    <row r="356" spans="2:65" s="12" customFormat="1">
      <c r="B356" s="140"/>
      <c r="D356" s="136" t="s">
        <v>137</v>
      </c>
      <c r="E356" s="141" t="s">
        <v>3</v>
      </c>
      <c r="F356" s="142" t="s">
        <v>138</v>
      </c>
      <c r="H356" s="143">
        <v>4.5</v>
      </c>
      <c r="L356" s="140"/>
      <c r="M356" s="144"/>
      <c r="T356" s="145"/>
      <c r="AT356" s="141" t="s">
        <v>137</v>
      </c>
      <c r="AU356" s="141" t="s">
        <v>78</v>
      </c>
      <c r="AV356" s="12" t="s">
        <v>80</v>
      </c>
      <c r="AW356" s="12" t="s">
        <v>31</v>
      </c>
      <c r="AX356" s="12" t="s">
        <v>70</v>
      </c>
      <c r="AY356" s="141" t="s">
        <v>125</v>
      </c>
    </row>
    <row r="357" spans="2:65" s="12" customFormat="1">
      <c r="B357" s="140"/>
      <c r="D357" s="136" t="s">
        <v>137</v>
      </c>
      <c r="E357" s="141" t="s">
        <v>3</v>
      </c>
      <c r="F357" s="142" t="s">
        <v>139</v>
      </c>
      <c r="H357" s="143">
        <v>6.75</v>
      </c>
      <c r="L357" s="140"/>
      <c r="M357" s="144"/>
      <c r="T357" s="145"/>
      <c r="AT357" s="141" t="s">
        <v>137</v>
      </c>
      <c r="AU357" s="141" t="s">
        <v>78</v>
      </c>
      <c r="AV357" s="12" t="s">
        <v>80</v>
      </c>
      <c r="AW357" s="12" t="s">
        <v>31</v>
      </c>
      <c r="AX357" s="12" t="s">
        <v>70</v>
      </c>
      <c r="AY357" s="141" t="s">
        <v>125</v>
      </c>
    </row>
    <row r="358" spans="2:65" s="13" customFormat="1">
      <c r="B358" s="146"/>
      <c r="D358" s="136" t="s">
        <v>137</v>
      </c>
      <c r="E358" s="147" t="s">
        <v>3</v>
      </c>
      <c r="F358" s="148" t="s">
        <v>140</v>
      </c>
      <c r="H358" s="149">
        <v>11.25</v>
      </c>
      <c r="L358" s="146"/>
      <c r="M358" s="150"/>
      <c r="T358" s="151"/>
      <c r="AT358" s="147" t="s">
        <v>137</v>
      </c>
      <c r="AU358" s="147" t="s">
        <v>78</v>
      </c>
      <c r="AV358" s="13" t="s">
        <v>132</v>
      </c>
      <c r="AW358" s="13" t="s">
        <v>31</v>
      </c>
      <c r="AX358" s="13" t="s">
        <v>78</v>
      </c>
      <c r="AY358" s="147" t="s">
        <v>125</v>
      </c>
    </row>
    <row r="359" spans="2:65" s="12" customFormat="1">
      <c r="B359" s="140"/>
      <c r="D359" s="136" t="s">
        <v>137</v>
      </c>
      <c r="F359" s="142" t="s">
        <v>434</v>
      </c>
      <c r="H359" s="143">
        <v>3.5550000000000002</v>
      </c>
      <c r="L359" s="140"/>
      <c r="M359" s="144"/>
      <c r="T359" s="145"/>
      <c r="AT359" s="141" t="s">
        <v>137</v>
      </c>
      <c r="AU359" s="141" t="s">
        <v>78</v>
      </c>
      <c r="AV359" s="12" t="s">
        <v>80</v>
      </c>
      <c r="AW359" s="12" t="s">
        <v>4</v>
      </c>
      <c r="AX359" s="12" t="s">
        <v>78</v>
      </c>
      <c r="AY359" s="141" t="s">
        <v>125</v>
      </c>
    </row>
    <row r="360" spans="2:65" s="1" customFormat="1" ht="24.15" customHeight="1">
      <c r="B360" s="123"/>
      <c r="C360" s="124" t="s">
        <v>435</v>
      </c>
      <c r="D360" s="124" t="s">
        <v>127</v>
      </c>
      <c r="E360" s="125" t="s">
        <v>436</v>
      </c>
      <c r="F360" s="126" t="s">
        <v>437</v>
      </c>
      <c r="G360" s="127" t="s">
        <v>296</v>
      </c>
      <c r="H360" s="128">
        <v>589.32000000000005</v>
      </c>
      <c r="I360" s="129"/>
      <c r="J360" s="129">
        <f>ROUND(I360*H360,2)</f>
        <v>0</v>
      </c>
      <c r="K360" s="126" t="s">
        <v>131</v>
      </c>
      <c r="L360" s="29"/>
      <c r="M360" s="130" t="s">
        <v>3</v>
      </c>
      <c r="N360" s="131" t="s">
        <v>41</v>
      </c>
      <c r="O360" s="132">
        <v>0</v>
      </c>
      <c r="P360" s="132">
        <f>O360*H360</f>
        <v>0</v>
      </c>
      <c r="Q360" s="132">
        <v>0</v>
      </c>
      <c r="R360" s="132">
        <f>Q360*H360</f>
        <v>0</v>
      </c>
      <c r="S360" s="132">
        <v>0</v>
      </c>
      <c r="T360" s="133">
        <f>S360*H360</f>
        <v>0</v>
      </c>
      <c r="AR360" s="134" t="s">
        <v>431</v>
      </c>
      <c r="AT360" s="134" t="s">
        <v>127</v>
      </c>
      <c r="AU360" s="134" t="s">
        <v>78</v>
      </c>
      <c r="AY360" s="17" t="s">
        <v>125</v>
      </c>
      <c r="BE360" s="135">
        <f>IF(N360="základní",J360,0)</f>
        <v>0</v>
      </c>
      <c r="BF360" s="135">
        <f>IF(N360="snížená",J360,0)</f>
        <v>0</v>
      </c>
      <c r="BG360" s="135">
        <f>IF(N360="zákl. přenesená",J360,0)</f>
        <v>0</v>
      </c>
      <c r="BH360" s="135">
        <f>IF(N360="sníž. přenesená",J360,0)</f>
        <v>0</v>
      </c>
      <c r="BI360" s="135">
        <f>IF(N360="nulová",J360,0)</f>
        <v>0</v>
      </c>
      <c r="BJ360" s="17" t="s">
        <v>78</v>
      </c>
      <c r="BK360" s="135">
        <f>ROUND(I360*H360,2)</f>
        <v>0</v>
      </c>
      <c r="BL360" s="17" t="s">
        <v>431</v>
      </c>
      <c r="BM360" s="134" t="s">
        <v>438</v>
      </c>
    </row>
    <row r="361" spans="2:65" s="1" customFormat="1" ht="19.2">
      <c r="B361" s="29"/>
      <c r="D361" s="136" t="s">
        <v>134</v>
      </c>
      <c r="F361" s="137" t="s">
        <v>439</v>
      </c>
      <c r="L361" s="29"/>
      <c r="M361" s="138"/>
      <c r="T361" s="49"/>
      <c r="AT361" s="17" t="s">
        <v>134</v>
      </c>
      <c r="AU361" s="17" t="s">
        <v>78</v>
      </c>
    </row>
    <row r="362" spans="2:65" s="1" customFormat="1" ht="96">
      <c r="B362" s="29"/>
      <c r="D362" s="136" t="s">
        <v>135</v>
      </c>
      <c r="F362" s="139" t="s">
        <v>440</v>
      </c>
      <c r="L362" s="29"/>
      <c r="M362" s="138"/>
      <c r="T362" s="49"/>
      <c r="AT362" s="17" t="s">
        <v>135</v>
      </c>
      <c r="AU362" s="17" t="s">
        <v>78</v>
      </c>
    </row>
    <row r="363" spans="2:65" s="12" customFormat="1">
      <c r="B363" s="140"/>
      <c r="D363" s="136" t="s">
        <v>137</v>
      </c>
      <c r="E363" s="141" t="s">
        <v>3</v>
      </c>
      <c r="F363" s="142" t="s">
        <v>210</v>
      </c>
      <c r="H363" s="143">
        <v>37.5</v>
      </c>
      <c r="L363" s="140"/>
      <c r="M363" s="144"/>
      <c r="T363" s="145"/>
      <c r="AT363" s="141" t="s">
        <v>137</v>
      </c>
      <c r="AU363" s="141" t="s">
        <v>78</v>
      </c>
      <c r="AV363" s="12" t="s">
        <v>80</v>
      </c>
      <c r="AW363" s="12" t="s">
        <v>31</v>
      </c>
      <c r="AX363" s="12" t="s">
        <v>70</v>
      </c>
      <c r="AY363" s="141" t="s">
        <v>125</v>
      </c>
    </row>
    <row r="364" spans="2:65" s="12" customFormat="1">
      <c r="B364" s="140"/>
      <c r="D364" s="136" t="s">
        <v>137</v>
      </c>
      <c r="E364" s="141" t="s">
        <v>3</v>
      </c>
      <c r="F364" s="142" t="s">
        <v>223</v>
      </c>
      <c r="H364" s="143">
        <v>250</v>
      </c>
      <c r="L364" s="140"/>
      <c r="M364" s="144"/>
      <c r="T364" s="145"/>
      <c r="AT364" s="141" t="s">
        <v>137</v>
      </c>
      <c r="AU364" s="141" t="s">
        <v>78</v>
      </c>
      <c r="AV364" s="12" t="s">
        <v>80</v>
      </c>
      <c r="AW364" s="12" t="s">
        <v>31</v>
      </c>
      <c r="AX364" s="12" t="s">
        <v>70</v>
      </c>
      <c r="AY364" s="141" t="s">
        <v>125</v>
      </c>
    </row>
    <row r="365" spans="2:65" s="12" customFormat="1">
      <c r="B365" s="140"/>
      <c r="D365" s="136" t="s">
        <v>137</v>
      </c>
      <c r="E365" s="141" t="s">
        <v>3</v>
      </c>
      <c r="F365" s="142" t="s">
        <v>224</v>
      </c>
      <c r="H365" s="143">
        <v>39.9</v>
      </c>
      <c r="L365" s="140"/>
      <c r="M365" s="144"/>
      <c r="T365" s="145"/>
      <c r="AT365" s="141" t="s">
        <v>137</v>
      </c>
      <c r="AU365" s="141" t="s">
        <v>78</v>
      </c>
      <c r="AV365" s="12" t="s">
        <v>80</v>
      </c>
      <c r="AW365" s="12" t="s">
        <v>31</v>
      </c>
      <c r="AX365" s="12" t="s">
        <v>70</v>
      </c>
      <c r="AY365" s="141" t="s">
        <v>125</v>
      </c>
    </row>
    <row r="366" spans="2:65" s="13" customFormat="1">
      <c r="B366" s="146"/>
      <c r="D366" s="136" t="s">
        <v>137</v>
      </c>
      <c r="E366" s="147" t="s">
        <v>3</v>
      </c>
      <c r="F366" s="148" t="s">
        <v>140</v>
      </c>
      <c r="H366" s="149">
        <v>327.39999999999998</v>
      </c>
      <c r="L366" s="146"/>
      <c r="M366" s="150"/>
      <c r="T366" s="151"/>
      <c r="AT366" s="147" t="s">
        <v>137</v>
      </c>
      <c r="AU366" s="147" t="s">
        <v>78</v>
      </c>
      <c r="AV366" s="13" t="s">
        <v>132</v>
      </c>
      <c r="AW366" s="13" t="s">
        <v>31</v>
      </c>
      <c r="AX366" s="13" t="s">
        <v>78</v>
      </c>
      <c r="AY366" s="147" t="s">
        <v>125</v>
      </c>
    </row>
    <row r="367" spans="2:65" s="12" customFormat="1">
      <c r="B367" s="140"/>
      <c r="D367" s="136" t="s">
        <v>137</v>
      </c>
      <c r="F367" s="142" t="s">
        <v>441</v>
      </c>
      <c r="H367" s="143">
        <v>589.32000000000005</v>
      </c>
      <c r="L367" s="140"/>
      <c r="M367" s="144"/>
      <c r="T367" s="145"/>
      <c r="AT367" s="141" t="s">
        <v>137</v>
      </c>
      <c r="AU367" s="141" t="s">
        <v>78</v>
      </c>
      <c r="AV367" s="12" t="s">
        <v>80</v>
      </c>
      <c r="AW367" s="12" t="s">
        <v>4</v>
      </c>
      <c r="AX367" s="12" t="s">
        <v>78</v>
      </c>
      <c r="AY367" s="141" t="s">
        <v>125</v>
      </c>
    </row>
    <row r="368" spans="2:65" s="1" customFormat="1" ht="24.15" customHeight="1">
      <c r="B368" s="123"/>
      <c r="C368" s="124" t="s">
        <v>442</v>
      </c>
      <c r="D368" s="124" t="s">
        <v>127</v>
      </c>
      <c r="E368" s="125" t="s">
        <v>443</v>
      </c>
      <c r="F368" s="126" t="s">
        <v>444</v>
      </c>
      <c r="G368" s="127" t="s">
        <v>296</v>
      </c>
      <c r="H368" s="128">
        <v>4.8049999999999997</v>
      </c>
      <c r="I368" s="129"/>
      <c r="J368" s="129">
        <f>ROUND(I368*H368,2)</f>
        <v>0</v>
      </c>
      <c r="K368" s="126" t="s">
        <v>131</v>
      </c>
      <c r="L368" s="29"/>
      <c r="M368" s="130" t="s">
        <v>3</v>
      </c>
      <c r="N368" s="131" t="s">
        <v>41</v>
      </c>
      <c r="O368" s="132">
        <v>0</v>
      </c>
      <c r="P368" s="132">
        <f>O368*H368</f>
        <v>0</v>
      </c>
      <c r="Q368" s="132">
        <v>0</v>
      </c>
      <c r="R368" s="132">
        <f>Q368*H368</f>
        <v>0</v>
      </c>
      <c r="S368" s="132">
        <v>0</v>
      </c>
      <c r="T368" s="133">
        <f>S368*H368</f>
        <v>0</v>
      </c>
      <c r="AR368" s="134" t="s">
        <v>431</v>
      </c>
      <c r="AT368" s="134" t="s">
        <v>127</v>
      </c>
      <c r="AU368" s="134" t="s">
        <v>78</v>
      </c>
      <c r="AY368" s="17" t="s">
        <v>125</v>
      </c>
      <c r="BE368" s="135">
        <f>IF(N368="základní",J368,0)</f>
        <v>0</v>
      </c>
      <c r="BF368" s="135">
        <f>IF(N368="snížená",J368,0)</f>
        <v>0</v>
      </c>
      <c r="BG368" s="135">
        <f>IF(N368="zákl. přenesená",J368,0)</f>
        <v>0</v>
      </c>
      <c r="BH368" s="135">
        <f>IF(N368="sníž. přenesená",J368,0)</f>
        <v>0</v>
      </c>
      <c r="BI368" s="135">
        <f>IF(N368="nulová",J368,0)</f>
        <v>0</v>
      </c>
      <c r="BJ368" s="17" t="s">
        <v>78</v>
      </c>
      <c r="BK368" s="135">
        <f>ROUND(I368*H368,2)</f>
        <v>0</v>
      </c>
      <c r="BL368" s="17" t="s">
        <v>431</v>
      </c>
      <c r="BM368" s="134" t="s">
        <v>445</v>
      </c>
    </row>
    <row r="369" spans="2:65" s="1" customFormat="1">
      <c r="B369" s="29"/>
      <c r="D369" s="136" t="s">
        <v>134</v>
      </c>
      <c r="F369" s="137" t="s">
        <v>446</v>
      </c>
      <c r="L369" s="29"/>
      <c r="M369" s="138"/>
      <c r="T369" s="49"/>
      <c r="AT369" s="17" t="s">
        <v>134</v>
      </c>
      <c r="AU369" s="17" t="s">
        <v>78</v>
      </c>
    </row>
    <row r="370" spans="2:65" s="1" customFormat="1" ht="96">
      <c r="B370" s="29"/>
      <c r="D370" s="136" t="s">
        <v>135</v>
      </c>
      <c r="F370" s="139" t="s">
        <v>440</v>
      </c>
      <c r="L370" s="29"/>
      <c r="M370" s="138"/>
      <c r="T370" s="49"/>
      <c r="AT370" s="17" t="s">
        <v>135</v>
      </c>
      <c r="AU370" s="17" t="s">
        <v>78</v>
      </c>
    </row>
    <row r="371" spans="2:65" s="12" customFormat="1">
      <c r="B371" s="140"/>
      <c r="D371" s="136" t="s">
        <v>137</v>
      </c>
      <c r="E371" s="141" t="s">
        <v>3</v>
      </c>
      <c r="F371" s="142" t="s">
        <v>447</v>
      </c>
      <c r="H371" s="143">
        <v>4.375</v>
      </c>
      <c r="L371" s="140"/>
      <c r="M371" s="144"/>
      <c r="T371" s="145"/>
      <c r="AT371" s="141" t="s">
        <v>137</v>
      </c>
      <c r="AU371" s="141" t="s">
        <v>78</v>
      </c>
      <c r="AV371" s="12" t="s">
        <v>80</v>
      </c>
      <c r="AW371" s="12" t="s">
        <v>31</v>
      </c>
      <c r="AX371" s="12" t="s">
        <v>70</v>
      </c>
      <c r="AY371" s="141" t="s">
        <v>125</v>
      </c>
    </row>
    <row r="372" spans="2:65" s="12" customFormat="1">
      <c r="B372" s="140"/>
      <c r="D372" s="136" t="s">
        <v>137</v>
      </c>
      <c r="E372" s="141" t="s">
        <v>3</v>
      </c>
      <c r="F372" s="142" t="s">
        <v>448</v>
      </c>
      <c r="H372" s="143">
        <v>0.312</v>
      </c>
      <c r="L372" s="140"/>
      <c r="M372" s="144"/>
      <c r="T372" s="145"/>
      <c r="AT372" s="141" t="s">
        <v>137</v>
      </c>
      <c r="AU372" s="141" t="s">
        <v>78</v>
      </c>
      <c r="AV372" s="12" t="s">
        <v>80</v>
      </c>
      <c r="AW372" s="12" t="s">
        <v>31</v>
      </c>
      <c r="AX372" s="12" t="s">
        <v>70</v>
      </c>
      <c r="AY372" s="141" t="s">
        <v>125</v>
      </c>
    </row>
    <row r="373" spans="2:65" s="12" customFormat="1">
      <c r="B373" s="140"/>
      <c r="D373" s="136" t="s">
        <v>137</v>
      </c>
      <c r="E373" s="141" t="s">
        <v>3</v>
      </c>
      <c r="F373" s="142" t="s">
        <v>449</v>
      </c>
      <c r="H373" s="143">
        <v>0.11799999999999999</v>
      </c>
      <c r="L373" s="140"/>
      <c r="M373" s="144"/>
      <c r="T373" s="145"/>
      <c r="AT373" s="141" t="s">
        <v>137</v>
      </c>
      <c r="AU373" s="141" t="s">
        <v>78</v>
      </c>
      <c r="AV373" s="12" t="s">
        <v>80</v>
      </c>
      <c r="AW373" s="12" t="s">
        <v>31</v>
      </c>
      <c r="AX373" s="12" t="s">
        <v>70</v>
      </c>
      <c r="AY373" s="141" t="s">
        <v>125</v>
      </c>
    </row>
    <row r="374" spans="2:65" s="13" customFormat="1">
      <c r="B374" s="146"/>
      <c r="D374" s="136" t="s">
        <v>137</v>
      </c>
      <c r="E374" s="147" t="s">
        <v>3</v>
      </c>
      <c r="F374" s="148" t="s">
        <v>140</v>
      </c>
      <c r="H374" s="149">
        <v>4.8050000000000006</v>
      </c>
      <c r="L374" s="146"/>
      <c r="M374" s="150"/>
      <c r="T374" s="151"/>
      <c r="AT374" s="147" t="s">
        <v>137</v>
      </c>
      <c r="AU374" s="147" t="s">
        <v>78</v>
      </c>
      <c r="AV374" s="13" t="s">
        <v>132</v>
      </c>
      <c r="AW374" s="13" t="s">
        <v>31</v>
      </c>
      <c r="AX374" s="13" t="s">
        <v>78</v>
      </c>
      <c r="AY374" s="147" t="s">
        <v>125</v>
      </c>
    </row>
    <row r="375" spans="2:65" s="1" customFormat="1" ht="16.5" customHeight="1">
      <c r="B375" s="123"/>
      <c r="C375" s="124" t="s">
        <v>450</v>
      </c>
      <c r="D375" s="124" t="s">
        <v>127</v>
      </c>
      <c r="E375" s="125" t="s">
        <v>451</v>
      </c>
      <c r="F375" s="126" t="s">
        <v>452</v>
      </c>
      <c r="G375" s="127" t="s">
        <v>296</v>
      </c>
      <c r="H375" s="128">
        <v>38.856999999999999</v>
      </c>
      <c r="I375" s="129"/>
      <c r="J375" s="129">
        <f>ROUND(I375*H375,2)</f>
        <v>0</v>
      </c>
      <c r="K375" s="126" t="s">
        <v>131</v>
      </c>
      <c r="L375" s="29"/>
      <c r="M375" s="130" t="s">
        <v>3</v>
      </c>
      <c r="N375" s="131" t="s">
        <v>41</v>
      </c>
      <c r="O375" s="132">
        <v>0</v>
      </c>
      <c r="P375" s="132">
        <f>O375*H375</f>
        <v>0</v>
      </c>
      <c r="Q375" s="132">
        <v>0</v>
      </c>
      <c r="R375" s="132">
        <f>Q375*H375</f>
        <v>0</v>
      </c>
      <c r="S375" s="132">
        <v>0</v>
      </c>
      <c r="T375" s="133">
        <f>S375*H375</f>
        <v>0</v>
      </c>
      <c r="AR375" s="134" t="s">
        <v>431</v>
      </c>
      <c r="AT375" s="134" t="s">
        <v>127</v>
      </c>
      <c r="AU375" s="134" t="s">
        <v>78</v>
      </c>
      <c r="AY375" s="17" t="s">
        <v>125</v>
      </c>
      <c r="BE375" s="135">
        <f>IF(N375="základní",J375,0)</f>
        <v>0</v>
      </c>
      <c r="BF375" s="135">
        <f>IF(N375="snížená",J375,0)</f>
        <v>0</v>
      </c>
      <c r="BG375" s="135">
        <f>IF(N375="zákl. přenesená",J375,0)</f>
        <v>0</v>
      </c>
      <c r="BH375" s="135">
        <f>IF(N375="sníž. přenesená",J375,0)</f>
        <v>0</v>
      </c>
      <c r="BI375" s="135">
        <f>IF(N375="nulová",J375,0)</f>
        <v>0</v>
      </c>
      <c r="BJ375" s="17" t="s">
        <v>78</v>
      </c>
      <c r="BK375" s="135">
        <f>ROUND(I375*H375,2)</f>
        <v>0</v>
      </c>
      <c r="BL375" s="17" t="s">
        <v>431</v>
      </c>
      <c r="BM375" s="134" t="s">
        <v>453</v>
      </c>
    </row>
    <row r="376" spans="2:65" s="1" customFormat="1">
      <c r="B376" s="29"/>
      <c r="D376" s="136" t="s">
        <v>134</v>
      </c>
      <c r="F376" s="137" t="s">
        <v>454</v>
      </c>
      <c r="L376" s="29"/>
      <c r="M376" s="138"/>
      <c r="T376" s="49"/>
      <c r="AT376" s="17" t="s">
        <v>134</v>
      </c>
      <c r="AU376" s="17" t="s">
        <v>78</v>
      </c>
    </row>
    <row r="377" spans="2:65" s="1" customFormat="1" ht="96">
      <c r="B377" s="29"/>
      <c r="D377" s="136" t="s">
        <v>135</v>
      </c>
      <c r="F377" s="139" t="s">
        <v>440</v>
      </c>
      <c r="L377" s="29"/>
      <c r="M377" s="138"/>
      <c r="T377" s="49"/>
      <c r="AT377" s="17" t="s">
        <v>135</v>
      </c>
      <c r="AU377" s="17" t="s">
        <v>78</v>
      </c>
    </row>
    <row r="378" spans="2:65" s="12" customFormat="1">
      <c r="B378" s="140"/>
      <c r="D378" s="136" t="s">
        <v>137</v>
      </c>
      <c r="E378" s="141" t="s">
        <v>3</v>
      </c>
      <c r="F378" s="142" t="s">
        <v>455</v>
      </c>
      <c r="H378" s="143">
        <v>0.51</v>
      </c>
      <c r="L378" s="140"/>
      <c r="M378" s="144"/>
      <c r="T378" s="145"/>
      <c r="AT378" s="141" t="s">
        <v>137</v>
      </c>
      <c r="AU378" s="141" t="s">
        <v>78</v>
      </c>
      <c r="AV378" s="12" t="s">
        <v>80</v>
      </c>
      <c r="AW378" s="12" t="s">
        <v>31</v>
      </c>
      <c r="AX378" s="12" t="s">
        <v>70</v>
      </c>
      <c r="AY378" s="141" t="s">
        <v>125</v>
      </c>
    </row>
    <row r="379" spans="2:65" s="12" customFormat="1">
      <c r="B379" s="140"/>
      <c r="D379" s="136" t="s">
        <v>137</v>
      </c>
      <c r="E379" s="141" t="s">
        <v>3</v>
      </c>
      <c r="F379" s="142" t="s">
        <v>456</v>
      </c>
      <c r="H379" s="143">
        <v>1.1020000000000001</v>
      </c>
      <c r="L379" s="140"/>
      <c r="M379" s="144"/>
      <c r="T379" s="145"/>
      <c r="AT379" s="141" t="s">
        <v>137</v>
      </c>
      <c r="AU379" s="141" t="s">
        <v>78</v>
      </c>
      <c r="AV379" s="12" t="s">
        <v>80</v>
      </c>
      <c r="AW379" s="12" t="s">
        <v>31</v>
      </c>
      <c r="AX379" s="12" t="s">
        <v>70</v>
      </c>
      <c r="AY379" s="141" t="s">
        <v>125</v>
      </c>
    </row>
    <row r="380" spans="2:65" s="12" customFormat="1">
      <c r="B380" s="140"/>
      <c r="D380" s="136" t="s">
        <v>137</v>
      </c>
      <c r="E380" s="141" t="s">
        <v>3</v>
      </c>
      <c r="F380" s="142" t="s">
        <v>457</v>
      </c>
      <c r="H380" s="143">
        <v>3.3</v>
      </c>
      <c r="L380" s="140"/>
      <c r="M380" s="144"/>
      <c r="T380" s="145"/>
      <c r="AT380" s="141" t="s">
        <v>137</v>
      </c>
      <c r="AU380" s="141" t="s">
        <v>78</v>
      </c>
      <c r="AV380" s="12" t="s">
        <v>80</v>
      </c>
      <c r="AW380" s="12" t="s">
        <v>31</v>
      </c>
      <c r="AX380" s="12" t="s">
        <v>70</v>
      </c>
      <c r="AY380" s="141" t="s">
        <v>125</v>
      </c>
    </row>
    <row r="381" spans="2:65" s="12" customFormat="1">
      <c r="B381" s="140"/>
      <c r="D381" s="136" t="s">
        <v>137</v>
      </c>
      <c r="E381" s="141" t="s">
        <v>3</v>
      </c>
      <c r="F381" s="142" t="s">
        <v>458</v>
      </c>
      <c r="H381" s="143">
        <v>5.3460000000000001</v>
      </c>
      <c r="L381" s="140"/>
      <c r="M381" s="144"/>
      <c r="T381" s="145"/>
      <c r="AT381" s="141" t="s">
        <v>137</v>
      </c>
      <c r="AU381" s="141" t="s">
        <v>78</v>
      </c>
      <c r="AV381" s="12" t="s">
        <v>80</v>
      </c>
      <c r="AW381" s="12" t="s">
        <v>31</v>
      </c>
      <c r="AX381" s="12" t="s">
        <v>70</v>
      </c>
      <c r="AY381" s="141" t="s">
        <v>125</v>
      </c>
    </row>
    <row r="382" spans="2:65" s="12" customFormat="1">
      <c r="B382" s="140"/>
      <c r="D382" s="136" t="s">
        <v>137</v>
      </c>
      <c r="E382" s="141" t="s">
        <v>3</v>
      </c>
      <c r="F382" s="142" t="s">
        <v>459</v>
      </c>
      <c r="H382" s="143">
        <v>0.98599999999999999</v>
      </c>
      <c r="L382" s="140"/>
      <c r="M382" s="144"/>
      <c r="T382" s="145"/>
      <c r="AT382" s="141" t="s">
        <v>137</v>
      </c>
      <c r="AU382" s="141" t="s">
        <v>78</v>
      </c>
      <c r="AV382" s="12" t="s">
        <v>80</v>
      </c>
      <c r="AW382" s="12" t="s">
        <v>31</v>
      </c>
      <c r="AX382" s="12" t="s">
        <v>70</v>
      </c>
      <c r="AY382" s="141" t="s">
        <v>125</v>
      </c>
    </row>
    <row r="383" spans="2:65" s="12" customFormat="1">
      <c r="B383" s="140"/>
      <c r="D383" s="136" t="s">
        <v>137</v>
      </c>
      <c r="E383" s="141" t="s">
        <v>3</v>
      </c>
      <c r="F383" s="142" t="s">
        <v>460</v>
      </c>
      <c r="H383" s="143">
        <v>3.3879999999999999</v>
      </c>
      <c r="L383" s="140"/>
      <c r="M383" s="144"/>
      <c r="T383" s="145"/>
      <c r="AT383" s="141" t="s">
        <v>137</v>
      </c>
      <c r="AU383" s="141" t="s">
        <v>78</v>
      </c>
      <c r="AV383" s="12" t="s">
        <v>80</v>
      </c>
      <c r="AW383" s="12" t="s">
        <v>31</v>
      </c>
      <c r="AX383" s="12" t="s">
        <v>70</v>
      </c>
      <c r="AY383" s="141" t="s">
        <v>125</v>
      </c>
    </row>
    <row r="384" spans="2:65" s="12" customFormat="1">
      <c r="B384" s="140"/>
      <c r="D384" s="136" t="s">
        <v>137</v>
      </c>
      <c r="E384" s="141" t="s">
        <v>3</v>
      </c>
      <c r="F384" s="142" t="s">
        <v>461</v>
      </c>
      <c r="H384" s="143">
        <v>2.1749999999999998</v>
      </c>
      <c r="L384" s="140"/>
      <c r="M384" s="144"/>
      <c r="T384" s="145"/>
      <c r="AT384" s="141" t="s">
        <v>137</v>
      </c>
      <c r="AU384" s="141" t="s">
        <v>78</v>
      </c>
      <c r="AV384" s="12" t="s">
        <v>80</v>
      </c>
      <c r="AW384" s="12" t="s">
        <v>31</v>
      </c>
      <c r="AX384" s="12" t="s">
        <v>70</v>
      </c>
      <c r="AY384" s="141" t="s">
        <v>125</v>
      </c>
    </row>
    <row r="385" spans="2:51" s="12" customFormat="1">
      <c r="B385" s="140"/>
      <c r="D385" s="136" t="s">
        <v>137</v>
      </c>
      <c r="E385" s="141" t="s">
        <v>3</v>
      </c>
      <c r="F385" s="142" t="s">
        <v>462</v>
      </c>
      <c r="H385" s="143">
        <v>22.05</v>
      </c>
      <c r="L385" s="140"/>
      <c r="M385" s="144"/>
      <c r="T385" s="145"/>
      <c r="AT385" s="141" t="s">
        <v>137</v>
      </c>
      <c r="AU385" s="141" t="s">
        <v>78</v>
      </c>
      <c r="AV385" s="12" t="s">
        <v>80</v>
      </c>
      <c r="AW385" s="12" t="s">
        <v>31</v>
      </c>
      <c r="AX385" s="12" t="s">
        <v>70</v>
      </c>
      <c r="AY385" s="141" t="s">
        <v>125</v>
      </c>
    </row>
    <row r="386" spans="2:51" s="13" customFormat="1">
      <c r="B386" s="146"/>
      <c r="D386" s="136" t="s">
        <v>137</v>
      </c>
      <c r="E386" s="147" t="s">
        <v>3</v>
      </c>
      <c r="F386" s="148" t="s">
        <v>140</v>
      </c>
      <c r="H386" s="149">
        <v>38.856999999999999</v>
      </c>
      <c r="L386" s="146"/>
      <c r="M386" s="152"/>
      <c r="N386" s="153"/>
      <c r="O386" s="153"/>
      <c r="P386" s="153"/>
      <c r="Q386" s="153"/>
      <c r="R386" s="153"/>
      <c r="S386" s="153"/>
      <c r="T386" s="154"/>
      <c r="AT386" s="147" t="s">
        <v>137</v>
      </c>
      <c r="AU386" s="147" t="s">
        <v>78</v>
      </c>
      <c r="AV386" s="13" t="s">
        <v>132</v>
      </c>
      <c r="AW386" s="13" t="s">
        <v>31</v>
      </c>
      <c r="AX386" s="13" t="s">
        <v>78</v>
      </c>
      <c r="AY386" s="147" t="s">
        <v>125</v>
      </c>
    </row>
    <row r="387" spans="2:51" s="1" customFormat="1" ht="6.9" customHeight="1">
      <c r="B387" s="38"/>
      <c r="C387" s="39"/>
      <c r="D387" s="39"/>
      <c r="E387" s="39"/>
      <c r="F387" s="39"/>
      <c r="G387" s="39"/>
      <c r="H387" s="39"/>
      <c r="I387" s="39"/>
      <c r="J387" s="39"/>
      <c r="K387" s="39"/>
      <c r="L387" s="29"/>
    </row>
  </sheetData>
  <autoFilter ref="C88:K386" xr:uid="{00000000-0009-0000-0000-000001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8"/>
  <sheetViews>
    <sheetView showGridLines="0" workbookViewId="0">
      <selection activeCell="D2" sqref="D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 t="s">
        <v>6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7" t="s">
        <v>83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" customHeight="1">
      <c r="B4" s="20"/>
      <c r="D4" s="21" t="s">
        <v>93</v>
      </c>
      <c r="L4" s="20"/>
      <c r="M4" s="81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6" t="s">
        <v>15</v>
      </c>
      <c r="L6" s="20"/>
    </row>
    <row r="7" spans="2:46" ht="16.5" customHeight="1">
      <c r="B7" s="20"/>
      <c r="E7" s="286" t="str">
        <f>'Rekapitulace stavby'!K6</f>
        <v>III/10222 ul. Kozohorská, Nový Knín - chodník</v>
      </c>
      <c r="F7" s="287"/>
      <c r="G7" s="287"/>
      <c r="H7" s="287"/>
      <c r="L7" s="20"/>
    </row>
    <row r="8" spans="2:46" s="1" customFormat="1" ht="12" customHeight="1">
      <c r="B8" s="29"/>
      <c r="D8" s="26" t="s">
        <v>94</v>
      </c>
      <c r="L8" s="29"/>
    </row>
    <row r="9" spans="2:46" s="1" customFormat="1" ht="16.5" customHeight="1">
      <c r="B9" s="29"/>
      <c r="E9" s="252" t="s">
        <v>463</v>
      </c>
      <c r="F9" s="285"/>
      <c r="G9" s="285"/>
      <c r="H9" s="285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/>
      <c r="L12" s="29"/>
    </row>
    <row r="13" spans="2:46" s="1" customFormat="1" ht="10.95" customHeight="1">
      <c r="B13" s="29"/>
      <c r="L13" s="29"/>
    </row>
    <row r="14" spans="2:46" s="1" customFormat="1" ht="12" customHeight="1">
      <c r="B14" s="29"/>
      <c r="D14" s="26" t="s">
        <v>22</v>
      </c>
      <c r="I14" s="26" t="s">
        <v>23</v>
      </c>
      <c r="J14" s="24"/>
      <c r="L14" s="29"/>
    </row>
    <row r="15" spans="2:46" s="1" customFormat="1" ht="18" customHeight="1">
      <c r="B15" s="29"/>
      <c r="E15" s="24" t="s">
        <v>24</v>
      </c>
      <c r="I15" s="26" t="s">
        <v>25</v>
      </c>
      <c r="J15" s="24" t="s">
        <v>3</v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6" t="s">
        <v>26</v>
      </c>
      <c r="I17" s="26" t="s">
        <v>23</v>
      </c>
      <c r="J17" s="24" t="str">
        <f>'Rekapitulace stavby'!AN13</f>
        <v/>
      </c>
      <c r="L17" s="29"/>
    </row>
    <row r="18" spans="2:12" s="1" customFormat="1" ht="18" customHeight="1">
      <c r="B18" s="29"/>
      <c r="E18" s="273" t="str">
        <f>'Rekapitulace stavby'!E14</f>
        <v xml:space="preserve"> </v>
      </c>
      <c r="F18" s="273"/>
      <c r="G18" s="273"/>
      <c r="H18" s="273"/>
      <c r="I18" s="26" t="s">
        <v>25</v>
      </c>
      <c r="J18" s="24" t="str">
        <f>'Rekapitulace stavby'!AN14</f>
        <v/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6" t="s">
        <v>28</v>
      </c>
      <c r="I20" s="26" t="s">
        <v>23</v>
      </c>
      <c r="J20" s="24" t="s">
        <v>29</v>
      </c>
      <c r="L20" s="29"/>
    </row>
    <row r="21" spans="2:12" s="1" customFormat="1" ht="18" customHeight="1">
      <c r="B21" s="29"/>
      <c r="E21" s="24" t="s">
        <v>30</v>
      </c>
      <c r="I21" s="26" t="s">
        <v>25</v>
      </c>
      <c r="J21" s="24" t="s">
        <v>3</v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6" t="s">
        <v>32</v>
      </c>
      <c r="I23" s="26" t="s">
        <v>23</v>
      </c>
      <c r="J23" s="24" t="s">
        <v>33</v>
      </c>
      <c r="L23" s="29"/>
    </row>
    <row r="24" spans="2:12" s="1" customFormat="1" ht="18" customHeight="1">
      <c r="B24" s="29"/>
      <c r="E24" s="24"/>
      <c r="I24" s="26" t="s">
        <v>25</v>
      </c>
      <c r="J24" s="24" t="s">
        <v>3</v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6" t="s">
        <v>34</v>
      </c>
      <c r="L26" s="29"/>
    </row>
    <row r="27" spans="2:12" s="7" customFormat="1" ht="16.5" customHeight="1">
      <c r="B27" s="82"/>
      <c r="E27" s="276" t="s">
        <v>3</v>
      </c>
      <c r="F27" s="276"/>
      <c r="G27" s="276"/>
      <c r="H27" s="276"/>
      <c r="L27" s="82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3" t="s">
        <v>36</v>
      </c>
      <c r="J30" s="59">
        <f>ROUND(J85, 2)</f>
        <v>0</v>
      </c>
      <c r="L30" s="29"/>
    </row>
    <row r="31" spans="2:12" s="1" customFormat="1" ht="6.9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" customHeight="1">
      <c r="B33" s="29"/>
      <c r="D33" s="84" t="s">
        <v>40</v>
      </c>
      <c r="E33" s="26" t="s">
        <v>41</v>
      </c>
      <c r="F33" s="85">
        <f>ROUND((SUM(BE85:BE157)),  2)</f>
        <v>0</v>
      </c>
      <c r="I33" s="86">
        <v>0.21</v>
      </c>
      <c r="J33" s="85">
        <f>ROUND(((SUM(BE85:BE157))*I33),  2)</f>
        <v>0</v>
      </c>
      <c r="L33" s="29"/>
    </row>
    <row r="34" spans="2:12" s="1" customFormat="1" ht="14.4" customHeight="1">
      <c r="B34" s="29"/>
      <c r="E34" s="26" t="s">
        <v>42</v>
      </c>
      <c r="F34" s="85">
        <f>ROUND((SUM(BF85:BF157)),  2)</f>
        <v>0</v>
      </c>
      <c r="I34" s="86">
        <v>0.12</v>
      </c>
      <c r="J34" s="85">
        <f>ROUND(((SUM(BF85:BF157))*I34),  2)</f>
        <v>0</v>
      </c>
      <c r="L34" s="29"/>
    </row>
    <row r="35" spans="2:12" s="1" customFormat="1" ht="14.4" hidden="1" customHeight="1">
      <c r="B35" s="29"/>
      <c r="E35" s="26" t="s">
        <v>43</v>
      </c>
      <c r="F35" s="85">
        <f>ROUND((SUM(BG85:BG157)),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>
      <c r="B36" s="29"/>
      <c r="E36" s="26" t="s">
        <v>44</v>
      </c>
      <c r="F36" s="85">
        <f>ROUND((SUM(BH85:BH157)),  2)</f>
        <v>0</v>
      </c>
      <c r="I36" s="86">
        <v>0.12</v>
      </c>
      <c r="J36" s="85">
        <f>0</f>
        <v>0</v>
      </c>
      <c r="L36" s="29"/>
    </row>
    <row r="37" spans="2:12" s="1" customFormat="1" ht="14.4" hidden="1" customHeight="1">
      <c r="B37" s="29"/>
      <c r="E37" s="26" t="s">
        <v>45</v>
      </c>
      <c r="F37" s="85">
        <f>ROUND((SUM(BI85:BI157)),  2)</f>
        <v>0</v>
      </c>
      <c r="I37" s="86">
        <v>0</v>
      </c>
      <c r="J37" s="85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87"/>
      <c r="D39" s="88" t="s">
        <v>46</v>
      </c>
      <c r="E39" s="50"/>
      <c r="F39" s="50"/>
      <c r="G39" s="89" t="s">
        <v>47</v>
      </c>
      <c r="H39" s="90" t="s">
        <v>48</v>
      </c>
      <c r="I39" s="50"/>
      <c r="J39" s="91">
        <f>SUM(J30:J37)</f>
        <v>0</v>
      </c>
      <c r="K39" s="92"/>
      <c r="L39" s="29"/>
    </row>
    <row r="40" spans="2:12" s="1" customFormat="1" ht="14.4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>
      <c r="B45" s="29"/>
      <c r="C45" s="21" t="s">
        <v>96</v>
      </c>
      <c r="L45" s="29"/>
    </row>
    <row r="46" spans="2:12" s="1" customFormat="1" ht="6.9" customHeight="1">
      <c r="B46" s="29"/>
      <c r="L46" s="29"/>
    </row>
    <row r="47" spans="2:12" s="1" customFormat="1" ht="12" customHeight="1">
      <c r="B47" s="29"/>
      <c r="C47" s="26" t="s">
        <v>15</v>
      </c>
      <c r="L47" s="29"/>
    </row>
    <row r="48" spans="2:12" s="1" customFormat="1" ht="16.5" customHeight="1">
      <c r="B48" s="29"/>
      <c r="E48" s="286" t="str">
        <f>E7</f>
        <v>III/10222 ul. Kozohorská, Nový Knín - chodník</v>
      </c>
      <c r="F48" s="287"/>
      <c r="G48" s="287"/>
      <c r="H48" s="287"/>
      <c r="L48" s="29"/>
    </row>
    <row r="49" spans="2:47" s="1" customFormat="1" ht="12" customHeight="1">
      <c r="B49" s="29"/>
      <c r="C49" s="26" t="s">
        <v>94</v>
      </c>
      <c r="L49" s="29"/>
    </row>
    <row r="50" spans="2:47" s="1" customFormat="1" ht="16.5" customHeight="1">
      <c r="B50" s="29"/>
      <c r="E50" s="252" t="str">
        <f>E9</f>
        <v>SO 302 - Přeložka hydrantu</v>
      </c>
      <c r="F50" s="285"/>
      <c r="G50" s="285"/>
      <c r="H50" s="285"/>
      <c r="L50" s="29"/>
    </row>
    <row r="51" spans="2:47" s="1" customFormat="1" ht="6.9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>Nový Knín</v>
      </c>
      <c r="I52" s="26" t="s">
        <v>21</v>
      </c>
      <c r="J52" s="46" t="str">
        <f>IF(J12="","",J12)</f>
        <v/>
      </c>
      <c r="L52" s="29"/>
    </row>
    <row r="53" spans="2:47" s="1" customFormat="1" ht="6.9" customHeight="1">
      <c r="B53" s="29"/>
      <c r="L53" s="29"/>
    </row>
    <row r="54" spans="2:47" s="1" customFormat="1" ht="15.15" customHeight="1">
      <c r="B54" s="29"/>
      <c r="C54" s="26" t="s">
        <v>22</v>
      </c>
      <c r="F54" s="24" t="str">
        <f>E15</f>
        <v>Město Nový Knín</v>
      </c>
      <c r="I54" s="26" t="s">
        <v>28</v>
      </c>
      <c r="J54" s="27" t="str">
        <f>E21</f>
        <v>DIPRO, spol. sr.o.</v>
      </c>
      <c r="L54" s="29"/>
    </row>
    <row r="55" spans="2:47" s="1" customFormat="1" ht="15.15" customHeight="1">
      <c r="B55" s="29"/>
      <c r="C55" s="26" t="s">
        <v>26</v>
      </c>
      <c r="F55" s="24" t="str">
        <f>IF(E18="","",E18)</f>
        <v xml:space="preserve"> </v>
      </c>
      <c r="I55" s="26" t="s">
        <v>32</v>
      </c>
      <c r="J55" s="27">
        <f>E24</f>
        <v>0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3" t="s">
        <v>97</v>
      </c>
      <c r="D57" s="87"/>
      <c r="E57" s="87"/>
      <c r="F57" s="87"/>
      <c r="G57" s="87"/>
      <c r="H57" s="87"/>
      <c r="I57" s="87"/>
      <c r="J57" s="94" t="s">
        <v>98</v>
      </c>
      <c r="K57" s="87"/>
      <c r="L57" s="29"/>
    </row>
    <row r="58" spans="2:47" s="1" customFormat="1" ht="10.35" customHeight="1">
      <c r="B58" s="29"/>
      <c r="L58" s="29"/>
    </row>
    <row r="59" spans="2:47" s="1" customFormat="1" ht="22.95" customHeight="1">
      <c r="B59" s="29"/>
      <c r="C59" s="95" t="s">
        <v>68</v>
      </c>
      <c r="J59" s="59">
        <f>J85</f>
        <v>0</v>
      </c>
      <c r="L59" s="29"/>
      <c r="AU59" s="17" t="s">
        <v>99</v>
      </c>
    </row>
    <row r="60" spans="2:47" s="8" customFormat="1" ht="24.9" customHeight="1">
      <c r="B60" s="96"/>
      <c r="D60" s="97" t="s">
        <v>100</v>
      </c>
      <c r="E60" s="98"/>
      <c r="F60" s="98"/>
      <c r="G60" s="98"/>
      <c r="H60" s="98"/>
      <c r="I60" s="98"/>
      <c r="J60" s="99">
        <f>J86</f>
        <v>0</v>
      </c>
      <c r="L60" s="96"/>
    </row>
    <row r="61" spans="2:47" s="9" customFormat="1" ht="19.95" customHeight="1">
      <c r="B61" s="100"/>
      <c r="D61" s="101" t="s">
        <v>101</v>
      </c>
      <c r="E61" s="102"/>
      <c r="F61" s="102"/>
      <c r="G61" s="102"/>
      <c r="H61" s="102"/>
      <c r="I61" s="102"/>
      <c r="J61" s="103">
        <f>J87</f>
        <v>0</v>
      </c>
      <c r="L61" s="100"/>
    </row>
    <row r="62" spans="2:47" s="9" customFormat="1" ht="19.95" customHeight="1">
      <c r="B62" s="100"/>
      <c r="D62" s="101" t="s">
        <v>464</v>
      </c>
      <c r="E62" s="102"/>
      <c r="F62" s="102"/>
      <c r="G62" s="102"/>
      <c r="H62" s="102"/>
      <c r="I62" s="102"/>
      <c r="J62" s="103">
        <f>J110</f>
        <v>0</v>
      </c>
      <c r="L62" s="100"/>
    </row>
    <row r="63" spans="2:47" s="9" customFormat="1" ht="19.95" customHeight="1">
      <c r="B63" s="100"/>
      <c r="D63" s="101" t="s">
        <v>105</v>
      </c>
      <c r="E63" s="102"/>
      <c r="F63" s="102"/>
      <c r="G63" s="102"/>
      <c r="H63" s="102"/>
      <c r="I63" s="102"/>
      <c r="J63" s="103">
        <f>J115</f>
        <v>0</v>
      </c>
      <c r="L63" s="100"/>
    </row>
    <row r="64" spans="2:47" s="9" customFormat="1" ht="19.95" customHeight="1">
      <c r="B64" s="100"/>
      <c r="D64" s="101" t="s">
        <v>106</v>
      </c>
      <c r="E64" s="102"/>
      <c r="F64" s="102"/>
      <c r="G64" s="102"/>
      <c r="H64" s="102"/>
      <c r="I64" s="102"/>
      <c r="J64" s="103">
        <f>J144</f>
        <v>0</v>
      </c>
      <c r="L64" s="100"/>
    </row>
    <row r="65" spans="2:12" s="8" customFormat="1" ht="24.9" customHeight="1">
      <c r="B65" s="96"/>
      <c r="D65" s="97" t="s">
        <v>109</v>
      </c>
      <c r="E65" s="98"/>
      <c r="F65" s="98"/>
      <c r="G65" s="98"/>
      <c r="H65" s="98"/>
      <c r="I65" s="98"/>
      <c r="J65" s="99">
        <f>J148</f>
        <v>0</v>
      </c>
      <c r="L65" s="96"/>
    </row>
    <row r="66" spans="2:12" s="1" customFormat="1" ht="21.75" customHeight="1">
      <c r="B66" s="29"/>
      <c r="L66" s="29"/>
    </row>
    <row r="67" spans="2:12" s="1" customFormat="1" ht="6.9" customHeight="1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29"/>
    </row>
    <row r="71" spans="2:12" s="1" customFormat="1" ht="6.9" customHeight="1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29"/>
    </row>
    <row r="72" spans="2:12" s="1" customFormat="1" ht="24.9" customHeight="1">
      <c r="B72" s="29"/>
      <c r="C72" s="21" t="s">
        <v>110</v>
      </c>
      <c r="L72" s="29"/>
    </row>
    <row r="73" spans="2:12" s="1" customFormat="1" ht="6.9" customHeight="1">
      <c r="B73" s="29"/>
      <c r="L73" s="29"/>
    </row>
    <row r="74" spans="2:12" s="1" customFormat="1" ht="12" customHeight="1">
      <c r="B74" s="29"/>
      <c r="C74" s="26" t="s">
        <v>15</v>
      </c>
      <c r="L74" s="29"/>
    </row>
    <row r="75" spans="2:12" s="1" customFormat="1" ht="16.5" customHeight="1">
      <c r="B75" s="29"/>
      <c r="E75" s="286" t="str">
        <f>E7</f>
        <v>III/10222 ul. Kozohorská, Nový Knín - chodník</v>
      </c>
      <c r="F75" s="287"/>
      <c r="G75" s="287"/>
      <c r="H75" s="287"/>
      <c r="L75" s="29"/>
    </row>
    <row r="76" spans="2:12" s="1" customFormat="1" ht="12" customHeight="1">
      <c r="B76" s="29"/>
      <c r="C76" s="26" t="s">
        <v>94</v>
      </c>
      <c r="L76" s="29"/>
    </row>
    <row r="77" spans="2:12" s="1" customFormat="1" ht="16.5" customHeight="1">
      <c r="B77" s="29"/>
      <c r="E77" s="252" t="str">
        <f>E9</f>
        <v>SO 302 - Přeložka hydrantu</v>
      </c>
      <c r="F77" s="285"/>
      <c r="G77" s="285"/>
      <c r="H77" s="285"/>
      <c r="L77" s="29"/>
    </row>
    <row r="78" spans="2:12" s="1" customFormat="1" ht="6.9" customHeight="1">
      <c r="B78" s="29"/>
      <c r="L78" s="29"/>
    </row>
    <row r="79" spans="2:12" s="1" customFormat="1" ht="12" customHeight="1">
      <c r="B79" s="29"/>
      <c r="C79" s="26" t="s">
        <v>19</v>
      </c>
      <c r="F79" s="24" t="str">
        <f>F12</f>
        <v>Nový Knín</v>
      </c>
      <c r="I79" s="26" t="s">
        <v>21</v>
      </c>
      <c r="J79" s="46" t="str">
        <f>IF(J12="","",J12)</f>
        <v/>
      </c>
      <c r="L79" s="29"/>
    </row>
    <row r="80" spans="2:12" s="1" customFormat="1" ht="6.9" customHeight="1">
      <c r="B80" s="29"/>
      <c r="L80" s="29"/>
    </row>
    <row r="81" spans="2:65" s="1" customFormat="1" ht="15.15" customHeight="1">
      <c r="B81" s="29"/>
      <c r="C81" s="26" t="s">
        <v>22</v>
      </c>
      <c r="F81" s="24" t="str">
        <f>E15</f>
        <v>Město Nový Knín</v>
      </c>
      <c r="I81" s="26" t="s">
        <v>28</v>
      </c>
      <c r="J81" s="27" t="str">
        <f>E21</f>
        <v>DIPRO, spol. sr.o.</v>
      </c>
      <c r="L81" s="29"/>
    </row>
    <row r="82" spans="2:65" s="1" customFormat="1" ht="15.15" customHeight="1">
      <c r="B82" s="29"/>
      <c r="C82" s="26" t="s">
        <v>26</v>
      </c>
      <c r="F82" s="24" t="str">
        <f>IF(E18="","",E18)</f>
        <v xml:space="preserve"> </v>
      </c>
      <c r="I82" s="26" t="s">
        <v>32</v>
      </c>
      <c r="J82" s="27">
        <f>E24</f>
        <v>0</v>
      </c>
      <c r="L82" s="29"/>
    </row>
    <row r="83" spans="2:65" s="1" customFormat="1" ht="10.35" customHeight="1">
      <c r="B83" s="29"/>
      <c r="L83" s="29"/>
    </row>
    <row r="84" spans="2:65" s="10" customFormat="1" ht="29.25" customHeight="1">
      <c r="B84" s="104"/>
      <c r="C84" s="105" t="s">
        <v>111</v>
      </c>
      <c r="D84" s="106" t="s">
        <v>55</v>
      </c>
      <c r="E84" s="106" t="s">
        <v>51</v>
      </c>
      <c r="F84" s="106" t="s">
        <v>52</v>
      </c>
      <c r="G84" s="106" t="s">
        <v>112</v>
      </c>
      <c r="H84" s="106" t="s">
        <v>113</v>
      </c>
      <c r="I84" s="106" t="s">
        <v>114</v>
      </c>
      <c r="J84" s="106" t="s">
        <v>98</v>
      </c>
      <c r="K84" s="107" t="s">
        <v>115</v>
      </c>
      <c r="L84" s="104"/>
      <c r="M84" s="52" t="s">
        <v>3</v>
      </c>
      <c r="N84" s="53" t="s">
        <v>40</v>
      </c>
      <c r="O84" s="53" t="s">
        <v>116</v>
      </c>
      <c r="P84" s="53" t="s">
        <v>117</v>
      </c>
      <c r="Q84" s="53" t="s">
        <v>118</v>
      </c>
      <c r="R84" s="53" t="s">
        <v>119</v>
      </c>
      <c r="S84" s="53" t="s">
        <v>120</v>
      </c>
      <c r="T84" s="54" t="s">
        <v>121</v>
      </c>
    </row>
    <row r="85" spans="2:65" s="1" customFormat="1" ht="22.95" customHeight="1">
      <c r="B85" s="29"/>
      <c r="C85" s="57" t="s">
        <v>122</v>
      </c>
      <c r="J85" s="108">
        <f>BK85</f>
        <v>0</v>
      </c>
      <c r="L85" s="29"/>
      <c r="M85" s="55"/>
      <c r="N85" s="47"/>
      <c r="O85" s="47"/>
      <c r="P85" s="109">
        <f>P86+P148</f>
        <v>0</v>
      </c>
      <c r="Q85" s="47"/>
      <c r="R85" s="109">
        <f>R86+R148</f>
        <v>0</v>
      </c>
      <c r="S85" s="47"/>
      <c r="T85" s="110">
        <f>T86+T148</f>
        <v>0</v>
      </c>
      <c r="AT85" s="17" t="s">
        <v>69</v>
      </c>
      <c r="AU85" s="17" t="s">
        <v>99</v>
      </c>
      <c r="BK85" s="111">
        <f>BK86+BK148</f>
        <v>0</v>
      </c>
    </row>
    <row r="86" spans="2:65" s="11" customFormat="1" ht="25.95" customHeight="1">
      <c r="B86" s="112"/>
      <c r="D86" s="113" t="s">
        <v>69</v>
      </c>
      <c r="E86" s="114" t="s">
        <v>123</v>
      </c>
      <c r="F86" s="114" t="s">
        <v>124</v>
      </c>
      <c r="J86" s="115">
        <f>BK86</f>
        <v>0</v>
      </c>
      <c r="L86" s="112"/>
      <c r="M86" s="116"/>
      <c r="P86" s="117">
        <f>P87+P110+P115+P144</f>
        <v>0</v>
      </c>
      <c r="R86" s="117">
        <f>R87+R110+R115+R144</f>
        <v>0</v>
      </c>
      <c r="T86" s="118">
        <f>T87+T110+T115+T144</f>
        <v>0</v>
      </c>
      <c r="AR86" s="113" t="s">
        <v>78</v>
      </c>
      <c r="AT86" s="119" t="s">
        <v>69</v>
      </c>
      <c r="AU86" s="119" t="s">
        <v>70</v>
      </c>
      <c r="AY86" s="113" t="s">
        <v>125</v>
      </c>
      <c r="BK86" s="120">
        <f>BK87+BK110+BK115+BK144</f>
        <v>0</v>
      </c>
    </row>
    <row r="87" spans="2:65" s="11" customFormat="1" ht="22.95" customHeight="1">
      <c r="B87" s="112"/>
      <c r="D87" s="113" t="s">
        <v>69</v>
      </c>
      <c r="E87" s="121" t="s">
        <v>78</v>
      </c>
      <c r="F87" s="121" t="s">
        <v>126</v>
      </c>
      <c r="J87" s="122">
        <f>BK87</f>
        <v>0</v>
      </c>
      <c r="L87" s="112"/>
      <c r="M87" s="116"/>
      <c r="P87" s="117">
        <f>SUM(P88:P109)</f>
        <v>0</v>
      </c>
      <c r="R87" s="117">
        <f>SUM(R88:R109)</f>
        <v>0</v>
      </c>
      <c r="T87" s="118">
        <f>SUM(T88:T109)</f>
        <v>0</v>
      </c>
      <c r="AR87" s="113" t="s">
        <v>78</v>
      </c>
      <c r="AT87" s="119" t="s">
        <v>69</v>
      </c>
      <c r="AU87" s="119" t="s">
        <v>78</v>
      </c>
      <c r="AY87" s="113" t="s">
        <v>125</v>
      </c>
      <c r="BK87" s="120">
        <f>SUM(BK88:BK109)</f>
        <v>0</v>
      </c>
    </row>
    <row r="88" spans="2:65" s="1" customFormat="1" ht="16.5" customHeight="1">
      <c r="B88" s="123"/>
      <c r="C88" s="124" t="s">
        <v>78</v>
      </c>
      <c r="D88" s="124" t="s">
        <v>127</v>
      </c>
      <c r="E88" s="125" t="s">
        <v>465</v>
      </c>
      <c r="F88" s="126" t="s">
        <v>466</v>
      </c>
      <c r="G88" s="127" t="s">
        <v>130</v>
      </c>
      <c r="H88" s="128">
        <v>8</v>
      </c>
      <c r="I88" s="129"/>
      <c r="J88" s="129">
        <f>ROUND(I88*H88,2)</f>
        <v>0</v>
      </c>
      <c r="K88" s="126" t="s">
        <v>131</v>
      </c>
      <c r="L88" s="29"/>
      <c r="M88" s="130" t="s">
        <v>3</v>
      </c>
      <c r="N88" s="131" t="s">
        <v>41</v>
      </c>
      <c r="O88" s="132">
        <v>0</v>
      </c>
      <c r="P88" s="132">
        <f>O88*H88</f>
        <v>0</v>
      </c>
      <c r="Q88" s="132">
        <v>0</v>
      </c>
      <c r="R88" s="132">
        <f>Q88*H88</f>
        <v>0</v>
      </c>
      <c r="S88" s="132">
        <v>0</v>
      </c>
      <c r="T88" s="133">
        <f>S88*H88</f>
        <v>0</v>
      </c>
      <c r="AR88" s="134" t="s">
        <v>132</v>
      </c>
      <c r="AT88" s="134" t="s">
        <v>127</v>
      </c>
      <c r="AU88" s="134" t="s">
        <v>80</v>
      </c>
      <c r="AY88" s="17" t="s">
        <v>125</v>
      </c>
      <c r="BE88" s="135">
        <f>IF(N88="základní",J88,0)</f>
        <v>0</v>
      </c>
      <c r="BF88" s="135">
        <f>IF(N88="snížená",J88,0)</f>
        <v>0</v>
      </c>
      <c r="BG88" s="135">
        <f>IF(N88="zákl. přenesená",J88,0)</f>
        <v>0</v>
      </c>
      <c r="BH88" s="135">
        <f>IF(N88="sníž. přenesená",J88,0)</f>
        <v>0</v>
      </c>
      <c r="BI88" s="135">
        <f>IF(N88="nulová",J88,0)</f>
        <v>0</v>
      </c>
      <c r="BJ88" s="17" t="s">
        <v>78</v>
      </c>
      <c r="BK88" s="135">
        <f>ROUND(I88*H88,2)</f>
        <v>0</v>
      </c>
      <c r="BL88" s="17" t="s">
        <v>132</v>
      </c>
      <c r="BM88" s="134" t="s">
        <v>467</v>
      </c>
    </row>
    <row r="89" spans="2:65" s="1" customFormat="1">
      <c r="B89" s="29"/>
      <c r="D89" s="136" t="s">
        <v>134</v>
      </c>
      <c r="F89" s="137" t="s">
        <v>466</v>
      </c>
      <c r="L89" s="29"/>
      <c r="M89" s="138"/>
      <c r="T89" s="49"/>
      <c r="AT89" s="17" t="s">
        <v>134</v>
      </c>
      <c r="AU89" s="17" t="s">
        <v>80</v>
      </c>
    </row>
    <row r="90" spans="2:65" s="1" customFormat="1" ht="230.4">
      <c r="B90" s="29"/>
      <c r="D90" s="136" t="s">
        <v>135</v>
      </c>
      <c r="F90" s="139" t="s">
        <v>468</v>
      </c>
      <c r="L90" s="29"/>
      <c r="M90" s="138"/>
      <c r="T90" s="49"/>
      <c r="AT90" s="17" t="s">
        <v>135</v>
      </c>
      <c r="AU90" s="17" t="s">
        <v>80</v>
      </c>
    </row>
    <row r="91" spans="2:65" s="12" customFormat="1">
      <c r="B91" s="140"/>
      <c r="D91" s="136" t="s">
        <v>137</v>
      </c>
      <c r="E91" s="141" t="s">
        <v>3</v>
      </c>
      <c r="F91" s="142" t="s">
        <v>469</v>
      </c>
      <c r="H91" s="143">
        <v>8</v>
      </c>
      <c r="L91" s="140"/>
      <c r="M91" s="144"/>
      <c r="T91" s="145"/>
      <c r="AT91" s="141" t="s">
        <v>137</v>
      </c>
      <c r="AU91" s="141" t="s">
        <v>80</v>
      </c>
      <c r="AV91" s="12" t="s">
        <v>80</v>
      </c>
      <c r="AW91" s="12" t="s">
        <v>31</v>
      </c>
      <c r="AX91" s="12" t="s">
        <v>78</v>
      </c>
      <c r="AY91" s="141" t="s">
        <v>125</v>
      </c>
    </row>
    <row r="92" spans="2:65" s="1" customFormat="1" ht="16.5" customHeight="1">
      <c r="B92" s="123"/>
      <c r="C92" s="124" t="s">
        <v>80</v>
      </c>
      <c r="D92" s="124" t="s">
        <v>127</v>
      </c>
      <c r="E92" s="125" t="s">
        <v>470</v>
      </c>
      <c r="F92" s="126" t="s">
        <v>471</v>
      </c>
      <c r="G92" s="127" t="s">
        <v>214</v>
      </c>
      <c r="H92" s="128">
        <v>7</v>
      </c>
      <c r="I92" s="129"/>
      <c r="J92" s="129">
        <f>ROUND(I92*H92,2)</f>
        <v>0</v>
      </c>
      <c r="K92" s="126" t="s">
        <v>131</v>
      </c>
      <c r="L92" s="29"/>
      <c r="M92" s="130" t="s">
        <v>3</v>
      </c>
      <c r="N92" s="131" t="s">
        <v>41</v>
      </c>
      <c r="O92" s="132">
        <v>0</v>
      </c>
      <c r="P92" s="132">
        <f>O92*H92</f>
        <v>0</v>
      </c>
      <c r="Q92" s="132">
        <v>0</v>
      </c>
      <c r="R92" s="132">
        <f>Q92*H92</f>
        <v>0</v>
      </c>
      <c r="S92" s="132">
        <v>0</v>
      </c>
      <c r="T92" s="133">
        <f>S92*H92</f>
        <v>0</v>
      </c>
      <c r="AR92" s="134" t="s">
        <v>132</v>
      </c>
      <c r="AT92" s="134" t="s">
        <v>127</v>
      </c>
      <c r="AU92" s="134" t="s">
        <v>80</v>
      </c>
      <c r="AY92" s="17" t="s">
        <v>125</v>
      </c>
      <c r="BE92" s="135">
        <f>IF(N92="základní",J92,0)</f>
        <v>0</v>
      </c>
      <c r="BF92" s="135">
        <f>IF(N92="snížená",J92,0)</f>
        <v>0</v>
      </c>
      <c r="BG92" s="135">
        <f>IF(N92="zákl. přenesená",J92,0)</f>
        <v>0</v>
      </c>
      <c r="BH92" s="135">
        <f>IF(N92="sníž. přenesená",J92,0)</f>
        <v>0</v>
      </c>
      <c r="BI92" s="135">
        <f>IF(N92="nulová",J92,0)</f>
        <v>0</v>
      </c>
      <c r="BJ92" s="17" t="s">
        <v>78</v>
      </c>
      <c r="BK92" s="135">
        <f>ROUND(I92*H92,2)</f>
        <v>0</v>
      </c>
      <c r="BL92" s="17" t="s">
        <v>132</v>
      </c>
      <c r="BM92" s="134" t="s">
        <v>472</v>
      </c>
    </row>
    <row r="93" spans="2:65" s="1" customFormat="1">
      <c r="B93" s="29"/>
      <c r="D93" s="136" t="s">
        <v>134</v>
      </c>
      <c r="F93" s="137" t="s">
        <v>471</v>
      </c>
      <c r="L93" s="29"/>
      <c r="M93" s="138"/>
      <c r="T93" s="49"/>
      <c r="AT93" s="17" t="s">
        <v>134</v>
      </c>
      <c r="AU93" s="17" t="s">
        <v>80</v>
      </c>
    </row>
    <row r="94" spans="2:65" s="1" customFormat="1" ht="67.2">
      <c r="B94" s="29"/>
      <c r="D94" s="136" t="s">
        <v>135</v>
      </c>
      <c r="F94" s="139" t="s">
        <v>216</v>
      </c>
      <c r="L94" s="29"/>
      <c r="M94" s="138"/>
      <c r="T94" s="49"/>
      <c r="AT94" s="17" t="s">
        <v>135</v>
      </c>
      <c r="AU94" s="17" t="s">
        <v>80</v>
      </c>
    </row>
    <row r="95" spans="2:65" s="12" customFormat="1">
      <c r="B95" s="140"/>
      <c r="D95" s="136" t="s">
        <v>137</v>
      </c>
      <c r="E95" s="141" t="s">
        <v>3</v>
      </c>
      <c r="F95" s="142" t="s">
        <v>473</v>
      </c>
      <c r="H95" s="143">
        <v>2</v>
      </c>
      <c r="L95" s="140"/>
      <c r="M95" s="144"/>
      <c r="T95" s="145"/>
      <c r="AT95" s="141" t="s">
        <v>137</v>
      </c>
      <c r="AU95" s="141" t="s">
        <v>80</v>
      </c>
      <c r="AV95" s="12" t="s">
        <v>80</v>
      </c>
      <c r="AW95" s="12" t="s">
        <v>31</v>
      </c>
      <c r="AX95" s="12" t="s">
        <v>70</v>
      </c>
      <c r="AY95" s="141" t="s">
        <v>125</v>
      </c>
    </row>
    <row r="96" spans="2:65" s="13" customFormat="1">
      <c r="B96" s="146"/>
      <c r="D96" s="136" t="s">
        <v>137</v>
      </c>
      <c r="E96" s="147" t="s">
        <v>3</v>
      </c>
      <c r="F96" s="148" t="s">
        <v>474</v>
      </c>
      <c r="H96" s="149">
        <v>2</v>
      </c>
      <c r="L96" s="146"/>
      <c r="M96" s="150"/>
      <c r="T96" s="151"/>
      <c r="AT96" s="147" t="s">
        <v>137</v>
      </c>
      <c r="AU96" s="147" t="s">
        <v>80</v>
      </c>
      <c r="AV96" s="13" t="s">
        <v>132</v>
      </c>
      <c r="AW96" s="13" t="s">
        <v>31</v>
      </c>
      <c r="AX96" s="13" t="s">
        <v>78</v>
      </c>
      <c r="AY96" s="147" t="s">
        <v>125</v>
      </c>
    </row>
    <row r="97" spans="2:65" s="12" customFormat="1">
      <c r="B97" s="140"/>
      <c r="D97" s="136" t="s">
        <v>137</v>
      </c>
      <c r="F97" s="142" t="s">
        <v>475</v>
      </c>
      <c r="H97" s="143">
        <v>7</v>
      </c>
      <c r="L97" s="140"/>
      <c r="M97" s="144"/>
      <c r="T97" s="145"/>
      <c r="AT97" s="141" t="s">
        <v>137</v>
      </c>
      <c r="AU97" s="141" t="s">
        <v>80</v>
      </c>
      <c r="AV97" s="12" t="s">
        <v>80</v>
      </c>
      <c r="AW97" s="12" t="s">
        <v>4</v>
      </c>
      <c r="AX97" s="12" t="s">
        <v>78</v>
      </c>
      <c r="AY97" s="141" t="s">
        <v>125</v>
      </c>
    </row>
    <row r="98" spans="2:65" s="1" customFormat="1" ht="16.5" customHeight="1">
      <c r="B98" s="123"/>
      <c r="C98" s="124" t="s">
        <v>147</v>
      </c>
      <c r="D98" s="124" t="s">
        <v>127</v>
      </c>
      <c r="E98" s="125" t="s">
        <v>476</v>
      </c>
      <c r="F98" s="126" t="s">
        <v>477</v>
      </c>
      <c r="G98" s="127" t="s">
        <v>130</v>
      </c>
      <c r="H98" s="128">
        <v>6</v>
      </c>
      <c r="I98" s="129"/>
      <c r="J98" s="129">
        <f>ROUND(I98*H98,2)</f>
        <v>0</v>
      </c>
      <c r="K98" s="126" t="s">
        <v>131</v>
      </c>
      <c r="L98" s="29"/>
      <c r="M98" s="130" t="s">
        <v>3</v>
      </c>
      <c r="N98" s="131" t="s">
        <v>41</v>
      </c>
      <c r="O98" s="132">
        <v>0</v>
      </c>
      <c r="P98" s="132">
        <f>O98*H98</f>
        <v>0</v>
      </c>
      <c r="Q98" s="132">
        <v>0</v>
      </c>
      <c r="R98" s="132">
        <f>Q98*H98</f>
        <v>0</v>
      </c>
      <c r="S98" s="132">
        <v>0</v>
      </c>
      <c r="T98" s="133">
        <f>S98*H98</f>
        <v>0</v>
      </c>
      <c r="AR98" s="134" t="s">
        <v>132</v>
      </c>
      <c r="AT98" s="134" t="s">
        <v>127</v>
      </c>
      <c r="AU98" s="134" t="s">
        <v>80</v>
      </c>
      <c r="AY98" s="17" t="s">
        <v>125</v>
      </c>
      <c r="BE98" s="135">
        <f>IF(N98="základní",J98,0)</f>
        <v>0</v>
      </c>
      <c r="BF98" s="135">
        <f>IF(N98="snížená",J98,0)</f>
        <v>0</v>
      </c>
      <c r="BG98" s="135">
        <f>IF(N98="zákl. přenesená",J98,0)</f>
        <v>0</v>
      </c>
      <c r="BH98" s="135">
        <f>IF(N98="sníž. přenesená",J98,0)</f>
        <v>0</v>
      </c>
      <c r="BI98" s="135">
        <f>IF(N98="nulová",J98,0)</f>
        <v>0</v>
      </c>
      <c r="BJ98" s="17" t="s">
        <v>78</v>
      </c>
      <c r="BK98" s="135">
        <f>ROUND(I98*H98,2)</f>
        <v>0</v>
      </c>
      <c r="BL98" s="17" t="s">
        <v>132</v>
      </c>
      <c r="BM98" s="134" t="s">
        <v>478</v>
      </c>
    </row>
    <row r="99" spans="2:65" s="1" customFormat="1">
      <c r="B99" s="29"/>
      <c r="D99" s="136" t="s">
        <v>134</v>
      </c>
      <c r="F99" s="137" t="s">
        <v>477</v>
      </c>
      <c r="L99" s="29"/>
      <c r="M99" s="138"/>
      <c r="T99" s="49"/>
      <c r="AT99" s="17" t="s">
        <v>134</v>
      </c>
      <c r="AU99" s="17" t="s">
        <v>80</v>
      </c>
    </row>
    <row r="100" spans="2:65" s="1" customFormat="1" ht="192">
      <c r="B100" s="29"/>
      <c r="D100" s="136" t="s">
        <v>135</v>
      </c>
      <c r="F100" s="139" t="s">
        <v>479</v>
      </c>
      <c r="L100" s="29"/>
      <c r="M100" s="138"/>
      <c r="T100" s="49"/>
      <c r="AT100" s="17" t="s">
        <v>135</v>
      </c>
      <c r="AU100" s="17" t="s">
        <v>80</v>
      </c>
    </row>
    <row r="101" spans="2:65" s="12" customFormat="1">
      <c r="B101" s="140"/>
      <c r="D101" s="136" t="s">
        <v>137</v>
      </c>
      <c r="E101" s="141" t="s">
        <v>3</v>
      </c>
      <c r="F101" s="142" t="s">
        <v>469</v>
      </c>
      <c r="H101" s="143">
        <v>8</v>
      </c>
      <c r="L101" s="140"/>
      <c r="M101" s="144"/>
      <c r="T101" s="145"/>
      <c r="AT101" s="141" t="s">
        <v>137</v>
      </c>
      <c r="AU101" s="141" t="s">
        <v>80</v>
      </c>
      <c r="AV101" s="12" t="s">
        <v>80</v>
      </c>
      <c r="AW101" s="12" t="s">
        <v>31</v>
      </c>
      <c r="AX101" s="12" t="s">
        <v>70</v>
      </c>
      <c r="AY101" s="141" t="s">
        <v>125</v>
      </c>
    </row>
    <row r="102" spans="2:65" s="14" customFormat="1">
      <c r="B102" s="155"/>
      <c r="D102" s="136" t="s">
        <v>137</v>
      </c>
      <c r="E102" s="156" t="s">
        <v>3</v>
      </c>
      <c r="F102" s="157" t="s">
        <v>480</v>
      </c>
      <c r="H102" s="158">
        <v>8</v>
      </c>
      <c r="L102" s="155"/>
      <c r="M102" s="159"/>
      <c r="T102" s="160"/>
      <c r="AT102" s="156" t="s">
        <v>137</v>
      </c>
      <c r="AU102" s="156" t="s">
        <v>80</v>
      </c>
      <c r="AV102" s="14" t="s">
        <v>147</v>
      </c>
      <c r="AW102" s="14" t="s">
        <v>31</v>
      </c>
      <c r="AX102" s="14" t="s">
        <v>70</v>
      </c>
      <c r="AY102" s="156" t="s">
        <v>125</v>
      </c>
    </row>
    <row r="103" spans="2:65" s="12" customFormat="1">
      <c r="B103" s="140"/>
      <c r="D103" s="136" t="s">
        <v>137</v>
      </c>
      <c r="E103" s="141" t="s">
        <v>3</v>
      </c>
      <c r="F103" s="142" t="s">
        <v>481</v>
      </c>
      <c r="H103" s="143">
        <v>-2</v>
      </c>
      <c r="L103" s="140"/>
      <c r="M103" s="144"/>
      <c r="T103" s="145"/>
      <c r="AT103" s="141" t="s">
        <v>137</v>
      </c>
      <c r="AU103" s="141" t="s">
        <v>80</v>
      </c>
      <c r="AV103" s="12" t="s">
        <v>80</v>
      </c>
      <c r="AW103" s="12" t="s">
        <v>31</v>
      </c>
      <c r="AX103" s="12" t="s">
        <v>70</v>
      </c>
      <c r="AY103" s="141" t="s">
        <v>125</v>
      </c>
    </row>
    <row r="104" spans="2:65" s="14" customFormat="1">
      <c r="B104" s="155"/>
      <c r="D104" s="136" t="s">
        <v>137</v>
      </c>
      <c r="E104" s="156" t="s">
        <v>3</v>
      </c>
      <c r="F104" s="157" t="s">
        <v>482</v>
      </c>
      <c r="H104" s="158">
        <v>-2</v>
      </c>
      <c r="L104" s="155"/>
      <c r="M104" s="159"/>
      <c r="T104" s="160"/>
      <c r="AT104" s="156" t="s">
        <v>137</v>
      </c>
      <c r="AU104" s="156" t="s">
        <v>80</v>
      </c>
      <c r="AV104" s="14" t="s">
        <v>147</v>
      </c>
      <c r="AW104" s="14" t="s">
        <v>31</v>
      </c>
      <c r="AX104" s="14" t="s">
        <v>70</v>
      </c>
      <c r="AY104" s="156" t="s">
        <v>125</v>
      </c>
    </row>
    <row r="105" spans="2:65" s="13" customFormat="1">
      <c r="B105" s="146"/>
      <c r="D105" s="136" t="s">
        <v>137</v>
      </c>
      <c r="E105" s="147" t="s">
        <v>3</v>
      </c>
      <c r="F105" s="148" t="s">
        <v>140</v>
      </c>
      <c r="H105" s="149">
        <v>6</v>
      </c>
      <c r="L105" s="146"/>
      <c r="M105" s="150"/>
      <c r="T105" s="151"/>
      <c r="AT105" s="147" t="s">
        <v>137</v>
      </c>
      <c r="AU105" s="147" t="s">
        <v>80</v>
      </c>
      <c r="AV105" s="13" t="s">
        <v>132</v>
      </c>
      <c r="AW105" s="13" t="s">
        <v>31</v>
      </c>
      <c r="AX105" s="13" t="s">
        <v>78</v>
      </c>
      <c r="AY105" s="147" t="s">
        <v>125</v>
      </c>
    </row>
    <row r="106" spans="2:65" s="1" customFormat="1" ht="16.5" customHeight="1">
      <c r="B106" s="123"/>
      <c r="C106" s="124" t="s">
        <v>132</v>
      </c>
      <c r="D106" s="124" t="s">
        <v>127</v>
      </c>
      <c r="E106" s="125" t="s">
        <v>483</v>
      </c>
      <c r="F106" s="126" t="s">
        <v>484</v>
      </c>
      <c r="G106" s="127" t="s">
        <v>130</v>
      </c>
      <c r="H106" s="128">
        <v>1.6</v>
      </c>
      <c r="I106" s="129"/>
      <c r="J106" s="129">
        <f>ROUND(I106*H106,2)</f>
        <v>0</v>
      </c>
      <c r="K106" s="126" t="s">
        <v>131</v>
      </c>
      <c r="L106" s="29"/>
      <c r="M106" s="130" t="s">
        <v>3</v>
      </c>
      <c r="N106" s="131" t="s">
        <v>41</v>
      </c>
      <c r="O106" s="132">
        <v>0</v>
      </c>
      <c r="P106" s="132">
        <f>O106*H106</f>
        <v>0</v>
      </c>
      <c r="Q106" s="132">
        <v>0</v>
      </c>
      <c r="R106" s="132">
        <f>Q106*H106</f>
        <v>0</v>
      </c>
      <c r="S106" s="132">
        <v>0</v>
      </c>
      <c r="T106" s="133">
        <f>S106*H106</f>
        <v>0</v>
      </c>
      <c r="AR106" s="134" t="s">
        <v>132</v>
      </c>
      <c r="AT106" s="134" t="s">
        <v>127</v>
      </c>
      <c r="AU106" s="134" t="s">
        <v>80</v>
      </c>
      <c r="AY106" s="17" t="s">
        <v>125</v>
      </c>
      <c r="BE106" s="135">
        <f>IF(N106="základní",J106,0)</f>
        <v>0</v>
      </c>
      <c r="BF106" s="135">
        <f>IF(N106="snížená",J106,0)</f>
        <v>0</v>
      </c>
      <c r="BG106" s="135">
        <f>IF(N106="zákl. přenesená",J106,0)</f>
        <v>0</v>
      </c>
      <c r="BH106" s="135">
        <f>IF(N106="sníž. přenesená",J106,0)</f>
        <v>0</v>
      </c>
      <c r="BI106" s="135">
        <f>IF(N106="nulová",J106,0)</f>
        <v>0</v>
      </c>
      <c r="BJ106" s="17" t="s">
        <v>78</v>
      </c>
      <c r="BK106" s="135">
        <f>ROUND(I106*H106,2)</f>
        <v>0</v>
      </c>
      <c r="BL106" s="17" t="s">
        <v>132</v>
      </c>
      <c r="BM106" s="134" t="s">
        <v>485</v>
      </c>
    </row>
    <row r="107" spans="2:65" s="1" customFormat="1">
      <c r="B107" s="29"/>
      <c r="D107" s="136" t="s">
        <v>134</v>
      </c>
      <c r="F107" s="137" t="s">
        <v>484</v>
      </c>
      <c r="L107" s="29"/>
      <c r="M107" s="138"/>
      <c r="T107" s="49"/>
      <c r="AT107" s="17" t="s">
        <v>134</v>
      </c>
      <c r="AU107" s="17" t="s">
        <v>80</v>
      </c>
    </row>
    <row r="108" spans="2:65" s="1" customFormat="1" ht="240">
      <c r="B108" s="29"/>
      <c r="D108" s="136" t="s">
        <v>135</v>
      </c>
      <c r="F108" s="139" t="s">
        <v>486</v>
      </c>
      <c r="L108" s="29"/>
      <c r="M108" s="138"/>
      <c r="T108" s="49"/>
      <c r="AT108" s="17" t="s">
        <v>135</v>
      </c>
      <c r="AU108" s="17" t="s">
        <v>80</v>
      </c>
    </row>
    <row r="109" spans="2:65" s="12" customFormat="1">
      <c r="B109" s="140"/>
      <c r="D109" s="136" t="s">
        <v>137</v>
      </c>
      <c r="E109" s="141" t="s">
        <v>3</v>
      </c>
      <c r="F109" s="142" t="s">
        <v>487</v>
      </c>
      <c r="H109" s="143">
        <v>1.6</v>
      </c>
      <c r="L109" s="140"/>
      <c r="M109" s="144"/>
      <c r="T109" s="145"/>
      <c r="AT109" s="141" t="s">
        <v>137</v>
      </c>
      <c r="AU109" s="141" t="s">
        <v>80</v>
      </c>
      <c r="AV109" s="12" t="s">
        <v>80</v>
      </c>
      <c r="AW109" s="12" t="s">
        <v>31</v>
      </c>
      <c r="AX109" s="12" t="s">
        <v>78</v>
      </c>
      <c r="AY109" s="141" t="s">
        <v>125</v>
      </c>
    </row>
    <row r="110" spans="2:65" s="11" customFormat="1" ht="22.95" customHeight="1">
      <c r="B110" s="112"/>
      <c r="D110" s="113" t="s">
        <v>69</v>
      </c>
      <c r="E110" s="121" t="s">
        <v>132</v>
      </c>
      <c r="F110" s="121" t="s">
        <v>488</v>
      </c>
      <c r="J110" s="122">
        <f>BK110</f>
        <v>0</v>
      </c>
      <c r="L110" s="112"/>
      <c r="M110" s="116"/>
      <c r="P110" s="117">
        <f>SUM(P111:P114)</f>
        <v>0</v>
      </c>
      <c r="R110" s="117">
        <f>SUM(R111:R114)</f>
        <v>0</v>
      </c>
      <c r="T110" s="118">
        <f>SUM(T111:T114)</f>
        <v>0</v>
      </c>
      <c r="AR110" s="113" t="s">
        <v>78</v>
      </c>
      <c r="AT110" s="119" t="s">
        <v>69</v>
      </c>
      <c r="AU110" s="119" t="s">
        <v>78</v>
      </c>
      <c r="AY110" s="113" t="s">
        <v>125</v>
      </c>
      <c r="BK110" s="120">
        <f>SUM(BK111:BK114)</f>
        <v>0</v>
      </c>
    </row>
    <row r="111" spans="2:65" s="1" customFormat="1" ht="16.5" customHeight="1">
      <c r="B111" s="123"/>
      <c r="C111" s="124" t="s">
        <v>156</v>
      </c>
      <c r="D111" s="124" t="s">
        <v>127</v>
      </c>
      <c r="E111" s="125" t="s">
        <v>489</v>
      </c>
      <c r="F111" s="126" t="s">
        <v>490</v>
      </c>
      <c r="G111" s="127" t="s">
        <v>130</v>
      </c>
      <c r="H111" s="128">
        <v>0.4</v>
      </c>
      <c r="I111" s="129"/>
      <c r="J111" s="129">
        <f>ROUND(I111*H111,2)</f>
        <v>0</v>
      </c>
      <c r="K111" s="126" t="s">
        <v>131</v>
      </c>
      <c r="L111" s="29"/>
      <c r="M111" s="130" t="s">
        <v>3</v>
      </c>
      <c r="N111" s="131" t="s">
        <v>41</v>
      </c>
      <c r="O111" s="132">
        <v>0</v>
      </c>
      <c r="P111" s="132">
        <f>O111*H111</f>
        <v>0</v>
      </c>
      <c r="Q111" s="132">
        <v>0</v>
      </c>
      <c r="R111" s="132">
        <f>Q111*H111</f>
        <v>0</v>
      </c>
      <c r="S111" s="132">
        <v>0</v>
      </c>
      <c r="T111" s="133">
        <f>S111*H111</f>
        <v>0</v>
      </c>
      <c r="AR111" s="134" t="s">
        <v>132</v>
      </c>
      <c r="AT111" s="134" t="s">
        <v>127</v>
      </c>
      <c r="AU111" s="134" t="s">
        <v>80</v>
      </c>
      <c r="AY111" s="17" t="s">
        <v>125</v>
      </c>
      <c r="BE111" s="135">
        <f>IF(N111="základní",J111,0)</f>
        <v>0</v>
      </c>
      <c r="BF111" s="135">
        <f>IF(N111="snížená",J111,0)</f>
        <v>0</v>
      </c>
      <c r="BG111" s="135">
        <f>IF(N111="zákl. přenesená",J111,0)</f>
        <v>0</v>
      </c>
      <c r="BH111" s="135">
        <f>IF(N111="sníž. přenesená",J111,0)</f>
        <v>0</v>
      </c>
      <c r="BI111" s="135">
        <f>IF(N111="nulová",J111,0)</f>
        <v>0</v>
      </c>
      <c r="BJ111" s="17" t="s">
        <v>78</v>
      </c>
      <c r="BK111" s="135">
        <f>ROUND(I111*H111,2)</f>
        <v>0</v>
      </c>
      <c r="BL111" s="17" t="s">
        <v>132</v>
      </c>
      <c r="BM111" s="134" t="s">
        <v>491</v>
      </c>
    </row>
    <row r="112" spans="2:65" s="1" customFormat="1">
      <c r="B112" s="29"/>
      <c r="D112" s="136" t="s">
        <v>134</v>
      </c>
      <c r="F112" s="137" t="s">
        <v>490</v>
      </c>
      <c r="L112" s="29"/>
      <c r="M112" s="138"/>
      <c r="T112" s="49"/>
      <c r="AT112" s="17" t="s">
        <v>134</v>
      </c>
      <c r="AU112" s="17" t="s">
        <v>80</v>
      </c>
    </row>
    <row r="113" spans="2:65" s="1" customFormat="1" ht="67.2">
      <c r="B113" s="29"/>
      <c r="D113" s="136" t="s">
        <v>135</v>
      </c>
      <c r="F113" s="139" t="s">
        <v>492</v>
      </c>
      <c r="L113" s="29"/>
      <c r="M113" s="138"/>
      <c r="T113" s="49"/>
      <c r="AT113" s="17" t="s">
        <v>135</v>
      </c>
      <c r="AU113" s="17" t="s">
        <v>80</v>
      </c>
    </row>
    <row r="114" spans="2:65" s="12" customFormat="1">
      <c r="B114" s="140"/>
      <c r="D114" s="136" t="s">
        <v>137</v>
      </c>
      <c r="E114" s="141" t="s">
        <v>3</v>
      </c>
      <c r="F114" s="142" t="s">
        <v>493</v>
      </c>
      <c r="H114" s="143">
        <v>0.4</v>
      </c>
      <c r="L114" s="140"/>
      <c r="M114" s="144"/>
      <c r="T114" s="145"/>
      <c r="AT114" s="141" t="s">
        <v>137</v>
      </c>
      <c r="AU114" s="141" t="s">
        <v>80</v>
      </c>
      <c r="AV114" s="12" t="s">
        <v>80</v>
      </c>
      <c r="AW114" s="12" t="s">
        <v>31</v>
      </c>
      <c r="AX114" s="12" t="s">
        <v>78</v>
      </c>
      <c r="AY114" s="141" t="s">
        <v>125</v>
      </c>
    </row>
    <row r="115" spans="2:65" s="11" customFormat="1" ht="22.95" customHeight="1">
      <c r="B115" s="112"/>
      <c r="D115" s="113" t="s">
        <v>69</v>
      </c>
      <c r="E115" s="121" t="s">
        <v>174</v>
      </c>
      <c r="F115" s="121" t="s">
        <v>344</v>
      </c>
      <c r="J115" s="122">
        <f>BK115</f>
        <v>0</v>
      </c>
      <c r="L115" s="112"/>
      <c r="M115" s="116"/>
      <c r="P115" s="117">
        <f>SUM(P116:P143)</f>
        <v>0</v>
      </c>
      <c r="R115" s="117">
        <f>SUM(R116:R143)</f>
        <v>0</v>
      </c>
      <c r="T115" s="118">
        <f>SUM(T116:T143)</f>
        <v>0</v>
      </c>
      <c r="AR115" s="113" t="s">
        <v>78</v>
      </c>
      <c r="AT115" s="119" t="s">
        <v>69</v>
      </c>
      <c r="AU115" s="119" t="s">
        <v>78</v>
      </c>
      <c r="AY115" s="113" t="s">
        <v>125</v>
      </c>
      <c r="BK115" s="120">
        <f>SUM(BK116:BK143)</f>
        <v>0</v>
      </c>
    </row>
    <row r="116" spans="2:65" s="1" customFormat="1" ht="16.5" customHeight="1">
      <c r="B116" s="123"/>
      <c r="C116" s="124" t="s">
        <v>162</v>
      </c>
      <c r="D116" s="124" t="s">
        <v>127</v>
      </c>
      <c r="E116" s="125" t="s">
        <v>494</v>
      </c>
      <c r="F116" s="126" t="s">
        <v>495</v>
      </c>
      <c r="G116" s="127" t="s">
        <v>269</v>
      </c>
      <c r="H116" s="128">
        <v>2</v>
      </c>
      <c r="I116" s="129"/>
      <c r="J116" s="129">
        <f>ROUND(I116*H116,2)</f>
        <v>0</v>
      </c>
      <c r="K116" s="126" t="s">
        <v>131</v>
      </c>
      <c r="L116" s="29"/>
      <c r="M116" s="130" t="s">
        <v>3</v>
      </c>
      <c r="N116" s="131" t="s">
        <v>41</v>
      </c>
      <c r="O116" s="132">
        <v>0</v>
      </c>
      <c r="P116" s="132">
        <f>O116*H116</f>
        <v>0</v>
      </c>
      <c r="Q116" s="132">
        <v>0</v>
      </c>
      <c r="R116" s="132">
        <f>Q116*H116</f>
        <v>0</v>
      </c>
      <c r="S116" s="132">
        <v>0</v>
      </c>
      <c r="T116" s="133">
        <f>S116*H116</f>
        <v>0</v>
      </c>
      <c r="AR116" s="134" t="s">
        <v>132</v>
      </c>
      <c r="AT116" s="134" t="s">
        <v>127</v>
      </c>
      <c r="AU116" s="134" t="s">
        <v>80</v>
      </c>
      <c r="AY116" s="17" t="s">
        <v>125</v>
      </c>
      <c r="BE116" s="135">
        <f>IF(N116="základní",J116,0)</f>
        <v>0</v>
      </c>
      <c r="BF116" s="135">
        <f>IF(N116="snížená",J116,0)</f>
        <v>0</v>
      </c>
      <c r="BG116" s="135">
        <f>IF(N116="zákl. přenesená",J116,0)</f>
        <v>0</v>
      </c>
      <c r="BH116" s="135">
        <f>IF(N116="sníž. přenesená",J116,0)</f>
        <v>0</v>
      </c>
      <c r="BI116" s="135">
        <f>IF(N116="nulová",J116,0)</f>
        <v>0</v>
      </c>
      <c r="BJ116" s="17" t="s">
        <v>78</v>
      </c>
      <c r="BK116" s="135">
        <f>ROUND(I116*H116,2)</f>
        <v>0</v>
      </c>
      <c r="BL116" s="17" t="s">
        <v>132</v>
      </c>
      <c r="BM116" s="134" t="s">
        <v>496</v>
      </c>
    </row>
    <row r="117" spans="2:65" s="1" customFormat="1">
      <c r="B117" s="29"/>
      <c r="D117" s="136" t="s">
        <v>134</v>
      </c>
      <c r="F117" s="137" t="s">
        <v>495</v>
      </c>
      <c r="L117" s="29"/>
      <c r="M117" s="138"/>
      <c r="T117" s="49"/>
      <c r="AT117" s="17" t="s">
        <v>134</v>
      </c>
      <c r="AU117" s="17" t="s">
        <v>80</v>
      </c>
    </row>
    <row r="118" spans="2:65" s="1" customFormat="1" ht="153.6">
      <c r="B118" s="29"/>
      <c r="D118" s="136" t="s">
        <v>135</v>
      </c>
      <c r="F118" s="139" t="s">
        <v>497</v>
      </c>
      <c r="L118" s="29"/>
      <c r="M118" s="138"/>
      <c r="T118" s="49"/>
      <c r="AT118" s="17" t="s">
        <v>135</v>
      </c>
      <c r="AU118" s="17" t="s">
        <v>80</v>
      </c>
    </row>
    <row r="119" spans="2:65" s="1" customFormat="1" ht="16.5" customHeight="1">
      <c r="B119" s="123"/>
      <c r="C119" s="124" t="s">
        <v>168</v>
      </c>
      <c r="D119" s="124" t="s">
        <v>127</v>
      </c>
      <c r="E119" s="125" t="s">
        <v>498</v>
      </c>
      <c r="F119" s="126" t="s">
        <v>499</v>
      </c>
      <c r="G119" s="127" t="s">
        <v>269</v>
      </c>
      <c r="H119" s="128">
        <v>4.5</v>
      </c>
      <c r="I119" s="129"/>
      <c r="J119" s="129">
        <f>ROUND(I119*H119,2)</f>
        <v>0</v>
      </c>
      <c r="K119" s="126" t="s">
        <v>131</v>
      </c>
      <c r="L119" s="29"/>
      <c r="M119" s="130" t="s">
        <v>3</v>
      </c>
      <c r="N119" s="131" t="s">
        <v>41</v>
      </c>
      <c r="O119" s="132">
        <v>0</v>
      </c>
      <c r="P119" s="132">
        <f>O119*H119</f>
        <v>0</v>
      </c>
      <c r="Q119" s="132">
        <v>0</v>
      </c>
      <c r="R119" s="132">
        <f>Q119*H119</f>
        <v>0</v>
      </c>
      <c r="S119" s="132">
        <v>0</v>
      </c>
      <c r="T119" s="133">
        <f>S119*H119</f>
        <v>0</v>
      </c>
      <c r="AR119" s="134" t="s">
        <v>132</v>
      </c>
      <c r="AT119" s="134" t="s">
        <v>127</v>
      </c>
      <c r="AU119" s="134" t="s">
        <v>80</v>
      </c>
      <c r="AY119" s="17" t="s">
        <v>125</v>
      </c>
      <c r="BE119" s="135">
        <f>IF(N119="základní",J119,0)</f>
        <v>0</v>
      </c>
      <c r="BF119" s="135">
        <f>IF(N119="snížená",J119,0)</f>
        <v>0</v>
      </c>
      <c r="BG119" s="135">
        <f>IF(N119="zákl. přenesená",J119,0)</f>
        <v>0</v>
      </c>
      <c r="BH119" s="135">
        <f>IF(N119="sníž. přenesená",J119,0)</f>
        <v>0</v>
      </c>
      <c r="BI119" s="135">
        <f>IF(N119="nulová",J119,0)</f>
        <v>0</v>
      </c>
      <c r="BJ119" s="17" t="s">
        <v>78</v>
      </c>
      <c r="BK119" s="135">
        <f>ROUND(I119*H119,2)</f>
        <v>0</v>
      </c>
      <c r="BL119" s="17" t="s">
        <v>132</v>
      </c>
      <c r="BM119" s="134" t="s">
        <v>500</v>
      </c>
    </row>
    <row r="120" spans="2:65" s="1" customFormat="1">
      <c r="B120" s="29"/>
      <c r="D120" s="136" t="s">
        <v>134</v>
      </c>
      <c r="F120" s="137" t="s">
        <v>499</v>
      </c>
      <c r="L120" s="29"/>
      <c r="M120" s="138"/>
      <c r="T120" s="49"/>
      <c r="AT120" s="17" t="s">
        <v>134</v>
      </c>
      <c r="AU120" s="17" t="s">
        <v>80</v>
      </c>
    </row>
    <row r="121" spans="2:65" s="1" customFormat="1" ht="153.6">
      <c r="B121" s="29"/>
      <c r="D121" s="136" t="s">
        <v>135</v>
      </c>
      <c r="F121" s="139" t="s">
        <v>497</v>
      </c>
      <c r="L121" s="29"/>
      <c r="M121" s="138"/>
      <c r="T121" s="49"/>
      <c r="AT121" s="17" t="s">
        <v>135</v>
      </c>
      <c r="AU121" s="17" t="s">
        <v>80</v>
      </c>
    </row>
    <row r="122" spans="2:65" s="1" customFormat="1" ht="16.5" customHeight="1">
      <c r="B122" s="123"/>
      <c r="C122" s="124" t="s">
        <v>174</v>
      </c>
      <c r="D122" s="124" t="s">
        <v>127</v>
      </c>
      <c r="E122" s="125" t="s">
        <v>501</v>
      </c>
      <c r="F122" s="126" t="s">
        <v>502</v>
      </c>
      <c r="G122" s="127" t="s">
        <v>348</v>
      </c>
      <c r="H122" s="128">
        <v>1</v>
      </c>
      <c r="I122" s="129"/>
      <c r="J122" s="129">
        <f>ROUND(I122*H122,2)</f>
        <v>0</v>
      </c>
      <c r="K122" s="126" t="s">
        <v>131</v>
      </c>
      <c r="L122" s="29"/>
      <c r="M122" s="130" t="s">
        <v>3</v>
      </c>
      <c r="N122" s="131" t="s">
        <v>41</v>
      </c>
      <c r="O122" s="132">
        <v>0</v>
      </c>
      <c r="P122" s="132">
        <f>O122*H122</f>
        <v>0</v>
      </c>
      <c r="Q122" s="132">
        <v>0</v>
      </c>
      <c r="R122" s="132">
        <f>Q122*H122</f>
        <v>0</v>
      </c>
      <c r="S122" s="132">
        <v>0</v>
      </c>
      <c r="T122" s="133">
        <f>S122*H122</f>
        <v>0</v>
      </c>
      <c r="AR122" s="134" t="s">
        <v>132</v>
      </c>
      <c r="AT122" s="134" t="s">
        <v>127</v>
      </c>
      <c r="AU122" s="134" t="s">
        <v>80</v>
      </c>
      <c r="AY122" s="17" t="s">
        <v>125</v>
      </c>
      <c r="BE122" s="135">
        <f>IF(N122="základní",J122,0)</f>
        <v>0</v>
      </c>
      <c r="BF122" s="135">
        <f>IF(N122="snížená",J122,0)</f>
        <v>0</v>
      </c>
      <c r="BG122" s="135">
        <f>IF(N122="zákl. přenesená",J122,0)</f>
        <v>0</v>
      </c>
      <c r="BH122" s="135">
        <f>IF(N122="sníž. přenesená",J122,0)</f>
        <v>0</v>
      </c>
      <c r="BI122" s="135">
        <f>IF(N122="nulová",J122,0)</f>
        <v>0</v>
      </c>
      <c r="BJ122" s="17" t="s">
        <v>78</v>
      </c>
      <c r="BK122" s="135">
        <f>ROUND(I122*H122,2)</f>
        <v>0</v>
      </c>
      <c r="BL122" s="17" t="s">
        <v>132</v>
      </c>
      <c r="BM122" s="134" t="s">
        <v>503</v>
      </c>
    </row>
    <row r="123" spans="2:65" s="1" customFormat="1">
      <c r="B123" s="29"/>
      <c r="D123" s="136" t="s">
        <v>134</v>
      </c>
      <c r="F123" s="137" t="s">
        <v>502</v>
      </c>
      <c r="L123" s="29"/>
      <c r="M123" s="138"/>
      <c r="T123" s="49"/>
      <c r="AT123" s="17" t="s">
        <v>134</v>
      </c>
      <c r="AU123" s="17" t="s">
        <v>80</v>
      </c>
    </row>
    <row r="124" spans="2:65" s="1" customFormat="1" ht="67.2">
      <c r="B124" s="29"/>
      <c r="D124" s="136" t="s">
        <v>135</v>
      </c>
      <c r="F124" s="139" t="s">
        <v>504</v>
      </c>
      <c r="L124" s="29"/>
      <c r="M124" s="138"/>
      <c r="T124" s="49"/>
      <c r="AT124" s="17" t="s">
        <v>135</v>
      </c>
      <c r="AU124" s="17" t="s">
        <v>80</v>
      </c>
    </row>
    <row r="125" spans="2:65" s="1" customFormat="1" ht="16.5" customHeight="1">
      <c r="B125" s="123"/>
      <c r="C125" s="124" t="s">
        <v>179</v>
      </c>
      <c r="D125" s="124" t="s">
        <v>127</v>
      </c>
      <c r="E125" s="125" t="s">
        <v>505</v>
      </c>
      <c r="F125" s="126" t="s">
        <v>506</v>
      </c>
      <c r="G125" s="127" t="s">
        <v>130</v>
      </c>
      <c r="H125" s="128">
        <v>0.2</v>
      </c>
      <c r="I125" s="129"/>
      <c r="J125" s="129">
        <f>ROUND(I125*H125,2)</f>
        <v>0</v>
      </c>
      <c r="K125" s="126" t="s">
        <v>131</v>
      </c>
      <c r="L125" s="29"/>
      <c r="M125" s="130" t="s">
        <v>3</v>
      </c>
      <c r="N125" s="131" t="s">
        <v>41</v>
      </c>
      <c r="O125" s="132">
        <v>0</v>
      </c>
      <c r="P125" s="132">
        <f>O125*H125</f>
        <v>0</v>
      </c>
      <c r="Q125" s="132">
        <v>0</v>
      </c>
      <c r="R125" s="132">
        <f>Q125*H125</f>
        <v>0</v>
      </c>
      <c r="S125" s="132">
        <v>0</v>
      </c>
      <c r="T125" s="133">
        <f>S125*H125</f>
        <v>0</v>
      </c>
      <c r="AR125" s="134" t="s">
        <v>132</v>
      </c>
      <c r="AT125" s="134" t="s">
        <v>127</v>
      </c>
      <c r="AU125" s="134" t="s">
        <v>80</v>
      </c>
      <c r="AY125" s="17" t="s">
        <v>125</v>
      </c>
      <c r="BE125" s="135">
        <f>IF(N125="základní",J125,0)</f>
        <v>0</v>
      </c>
      <c r="BF125" s="135">
        <f>IF(N125="snížená",J125,0)</f>
        <v>0</v>
      </c>
      <c r="BG125" s="135">
        <f>IF(N125="zákl. přenesená",J125,0)</f>
        <v>0</v>
      </c>
      <c r="BH125" s="135">
        <f>IF(N125="sníž. přenesená",J125,0)</f>
        <v>0</v>
      </c>
      <c r="BI125" s="135">
        <f>IF(N125="nulová",J125,0)</f>
        <v>0</v>
      </c>
      <c r="BJ125" s="17" t="s">
        <v>78</v>
      </c>
      <c r="BK125" s="135">
        <f>ROUND(I125*H125,2)</f>
        <v>0</v>
      </c>
      <c r="BL125" s="17" t="s">
        <v>132</v>
      </c>
      <c r="BM125" s="134" t="s">
        <v>507</v>
      </c>
    </row>
    <row r="126" spans="2:65" s="1" customFormat="1">
      <c r="B126" s="29"/>
      <c r="D126" s="136" t="s">
        <v>134</v>
      </c>
      <c r="F126" s="137" t="s">
        <v>506</v>
      </c>
      <c r="L126" s="29"/>
      <c r="M126" s="138"/>
      <c r="T126" s="49"/>
      <c r="AT126" s="17" t="s">
        <v>134</v>
      </c>
      <c r="AU126" s="17" t="s">
        <v>80</v>
      </c>
    </row>
    <row r="127" spans="2:65" s="1" customFormat="1" ht="57.6">
      <c r="B127" s="29"/>
      <c r="D127" s="136" t="s">
        <v>135</v>
      </c>
      <c r="F127" s="139" t="s">
        <v>508</v>
      </c>
      <c r="L127" s="29"/>
      <c r="M127" s="138"/>
      <c r="T127" s="49"/>
      <c r="AT127" s="17" t="s">
        <v>135</v>
      </c>
      <c r="AU127" s="17" t="s">
        <v>80</v>
      </c>
    </row>
    <row r="128" spans="2:65" s="12" customFormat="1">
      <c r="B128" s="140"/>
      <c r="D128" s="136" t="s">
        <v>137</v>
      </c>
      <c r="E128" s="141" t="s">
        <v>3</v>
      </c>
      <c r="F128" s="142" t="s">
        <v>509</v>
      </c>
      <c r="H128" s="143">
        <v>0.2</v>
      </c>
      <c r="L128" s="140"/>
      <c r="M128" s="144"/>
      <c r="T128" s="145"/>
      <c r="AT128" s="141" t="s">
        <v>137</v>
      </c>
      <c r="AU128" s="141" t="s">
        <v>80</v>
      </c>
      <c r="AV128" s="12" t="s">
        <v>80</v>
      </c>
      <c r="AW128" s="12" t="s">
        <v>31</v>
      </c>
      <c r="AX128" s="12" t="s">
        <v>78</v>
      </c>
      <c r="AY128" s="141" t="s">
        <v>125</v>
      </c>
    </row>
    <row r="129" spans="2:65" s="1" customFormat="1" ht="16.5" customHeight="1">
      <c r="B129" s="123"/>
      <c r="C129" s="124" t="s">
        <v>191</v>
      </c>
      <c r="D129" s="124" t="s">
        <v>127</v>
      </c>
      <c r="E129" s="125" t="s">
        <v>510</v>
      </c>
      <c r="F129" s="126" t="s">
        <v>511</v>
      </c>
      <c r="G129" s="127" t="s">
        <v>269</v>
      </c>
      <c r="H129" s="128">
        <v>5</v>
      </c>
      <c r="I129" s="129"/>
      <c r="J129" s="129">
        <f>ROUND(I129*H129,2)</f>
        <v>0</v>
      </c>
      <c r="K129" s="126" t="s">
        <v>131</v>
      </c>
      <c r="L129" s="29"/>
      <c r="M129" s="130" t="s">
        <v>3</v>
      </c>
      <c r="N129" s="131" t="s">
        <v>41</v>
      </c>
      <c r="O129" s="132">
        <v>0</v>
      </c>
      <c r="P129" s="132">
        <f>O129*H129</f>
        <v>0</v>
      </c>
      <c r="Q129" s="132">
        <v>0</v>
      </c>
      <c r="R129" s="132">
        <f>Q129*H129</f>
        <v>0</v>
      </c>
      <c r="S129" s="132">
        <v>0</v>
      </c>
      <c r="T129" s="133">
        <f>S129*H129</f>
        <v>0</v>
      </c>
      <c r="AR129" s="134" t="s">
        <v>132</v>
      </c>
      <c r="AT129" s="134" t="s">
        <v>127</v>
      </c>
      <c r="AU129" s="134" t="s">
        <v>80</v>
      </c>
      <c r="AY129" s="17" t="s">
        <v>125</v>
      </c>
      <c r="BE129" s="135">
        <f>IF(N129="základní",J129,0)</f>
        <v>0</v>
      </c>
      <c r="BF129" s="135">
        <f>IF(N129="snížená",J129,0)</f>
        <v>0</v>
      </c>
      <c r="BG129" s="135">
        <f>IF(N129="zákl. přenesená",J129,0)</f>
        <v>0</v>
      </c>
      <c r="BH129" s="135">
        <f>IF(N129="sníž. přenesená",J129,0)</f>
        <v>0</v>
      </c>
      <c r="BI129" s="135">
        <f>IF(N129="nulová",J129,0)</f>
        <v>0</v>
      </c>
      <c r="BJ129" s="17" t="s">
        <v>78</v>
      </c>
      <c r="BK129" s="135">
        <f>ROUND(I129*H129,2)</f>
        <v>0</v>
      </c>
      <c r="BL129" s="17" t="s">
        <v>132</v>
      </c>
      <c r="BM129" s="134" t="s">
        <v>512</v>
      </c>
    </row>
    <row r="130" spans="2:65" s="1" customFormat="1">
      <c r="B130" s="29"/>
      <c r="D130" s="136" t="s">
        <v>134</v>
      </c>
      <c r="F130" s="137" t="s">
        <v>511</v>
      </c>
      <c r="L130" s="29"/>
      <c r="M130" s="138"/>
      <c r="T130" s="49"/>
      <c r="AT130" s="17" t="s">
        <v>134</v>
      </c>
      <c r="AU130" s="17" t="s">
        <v>80</v>
      </c>
    </row>
    <row r="131" spans="2:65" s="1" customFormat="1" ht="67.2">
      <c r="B131" s="29"/>
      <c r="D131" s="136" t="s">
        <v>135</v>
      </c>
      <c r="F131" s="139" t="s">
        <v>513</v>
      </c>
      <c r="L131" s="29"/>
      <c r="M131" s="138"/>
      <c r="T131" s="49"/>
      <c r="AT131" s="17" t="s">
        <v>135</v>
      </c>
      <c r="AU131" s="17" t="s">
        <v>80</v>
      </c>
    </row>
    <row r="132" spans="2:65" s="1" customFormat="1" ht="16.5" customHeight="1">
      <c r="B132" s="123"/>
      <c r="C132" s="124" t="s">
        <v>196</v>
      </c>
      <c r="D132" s="124" t="s">
        <v>127</v>
      </c>
      <c r="E132" s="125" t="s">
        <v>514</v>
      </c>
      <c r="F132" s="126" t="s">
        <v>515</v>
      </c>
      <c r="G132" s="127" t="s">
        <v>269</v>
      </c>
      <c r="H132" s="128">
        <v>5</v>
      </c>
      <c r="I132" s="129"/>
      <c r="J132" s="129">
        <f>ROUND(I132*H132,2)</f>
        <v>0</v>
      </c>
      <c r="K132" s="126" t="s">
        <v>131</v>
      </c>
      <c r="L132" s="29"/>
      <c r="M132" s="130" t="s">
        <v>3</v>
      </c>
      <c r="N132" s="131" t="s">
        <v>41</v>
      </c>
      <c r="O132" s="132">
        <v>0</v>
      </c>
      <c r="P132" s="132">
        <f>O132*H132</f>
        <v>0</v>
      </c>
      <c r="Q132" s="132">
        <v>0</v>
      </c>
      <c r="R132" s="132">
        <f>Q132*H132</f>
        <v>0</v>
      </c>
      <c r="S132" s="132">
        <v>0</v>
      </c>
      <c r="T132" s="133">
        <f>S132*H132</f>
        <v>0</v>
      </c>
      <c r="AR132" s="134" t="s">
        <v>132</v>
      </c>
      <c r="AT132" s="134" t="s">
        <v>127</v>
      </c>
      <c r="AU132" s="134" t="s">
        <v>80</v>
      </c>
      <c r="AY132" s="17" t="s">
        <v>125</v>
      </c>
      <c r="BE132" s="135">
        <f>IF(N132="základní",J132,0)</f>
        <v>0</v>
      </c>
      <c r="BF132" s="135">
        <f>IF(N132="snížená",J132,0)</f>
        <v>0</v>
      </c>
      <c r="BG132" s="135">
        <f>IF(N132="zákl. přenesená",J132,0)</f>
        <v>0</v>
      </c>
      <c r="BH132" s="135">
        <f>IF(N132="sníž. přenesená",J132,0)</f>
        <v>0</v>
      </c>
      <c r="BI132" s="135">
        <f>IF(N132="nulová",J132,0)</f>
        <v>0</v>
      </c>
      <c r="BJ132" s="17" t="s">
        <v>78</v>
      </c>
      <c r="BK132" s="135">
        <f>ROUND(I132*H132,2)</f>
        <v>0</v>
      </c>
      <c r="BL132" s="17" t="s">
        <v>132</v>
      </c>
      <c r="BM132" s="134" t="s">
        <v>516</v>
      </c>
    </row>
    <row r="133" spans="2:65" s="1" customFormat="1">
      <c r="B133" s="29"/>
      <c r="D133" s="136" t="s">
        <v>134</v>
      </c>
      <c r="F133" s="137" t="s">
        <v>515</v>
      </c>
      <c r="L133" s="29"/>
      <c r="M133" s="138"/>
      <c r="T133" s="49"/>
      <c r="AT133" s="17" t="s">
        <v>134</v>
      </c>
      <c r="AU133" s="17" t="s">
        <v>80</v>
      </c>
    </row>
    <row r="134" spans="2:65" s="1" customFormat="1" ht="57.6">
      <c r="B134" s="29"/>
      <c r="D134" s="136" t="s">
        <v>135</v>
      </c>
      <c r="F134" s="139" t="s">
        <v>508</v>
      </c>
      <c r="L134" s="29"/>
      <c r="M134" s="138"/>
      <c r="T134" s="49"/>
      <c r="AT134" s="17" t="s">
        <v>135</v>
      </c>
      <c r="AU134" s="17" t="s">
        <v>80</v>
      </c>
    </row>
    <row r="135" spans="2:65" s="1" customFormat="1" ht="16.5" customHeight="1">
      <c r="B135" s="123"/>
      <c r="C135" s="124" t="s">
        <v>9</v>
      </c>
      <c r="D135" s="124" t="s">
        <v>127</v>
      </c>
      <c r="E135" s="125" t="s">
        <v>517</v>
      </c>
      <c r="F135" s="126" t="s">
        <v>518</v>
      </c>
      <c r="G135" s="127" t="s">
        <v>348</v>
      </c>
      <c r="H135" s="128">
        <v>1</v>
      </c>
      <c r="I135" s="129"/>
      <c r="J135" s="129">
        <f>ROUND(I135*H135,2)</f>
        <v>0</v>
      </c>
      <c r="K135" s="126" t="s">
        <v>131</v>
      </c>
      <c r="L135" s="29"/>
      <c r="M135" s="130" t="s">
        <v>3</v>
      </c>
      <c r="N135" s="131" t="s">
        <v>41</v>
      </c>
      <c r="O135" s="132">
        <v>0</v>
      </c>
      <c r="P135" s="132">
        <f>O135*H135</f>
        <v>0</v>
      </c>
      <c r="Q135" s="132">
        <v>0</v>
      </c>
      <c r="R135" s="132">
        <f>Q135*H135</f>
        <v>0</v>
      </c>
      <c r="S135" s="132">
        <v>0</v>
      </c>
      <c r="T135" s="133">
        <f>S135*H135</f>
        <v>0</v>
      </c>
      <c r="AR135" s="134" t="s">
        <v>132</v>
      </c>
      <c r="AT135" s="134" t="s">
        <v>127</v>
      </c>
      <c r="AU135" s="134" t="s">
        <v>80</v>
      </c>
      <c r="AY135" s="17" t="s">
        <v>125</v>
      </c>
      <c r="BE135" s="135">
        <f>IF(N135="základní",J135,0)</f>
        <v>0</v>
      </c>
      <c r="BF135" s="135">
        <f>IF(N135="snížená",J135,0)</f>
        <v>0</v>
      </c>
      <c r="BG135" s="135">
        <f>IF(N135="zákl. přenesená",J135,0)</f>
        <v>0</v>
      </c>
      <c r="BH135" s="135">
        <f>IF(N135="sníž. přenesená",J135,0)</f>
        <v>0</v>
      </c>
      <c r="BI135" s="135">
        <f>IF(N135="nulová",J135,0)</f>
        <v>0</v>
      </c>
      <c r="BJ135" s="17" t="s">
        <v>78</v>
      </c>
      <c r="BK135" s="135">
        <f>ROUND(I135*H135,2)</f>
        <v>0</v>
      </c>
      <c r="BL135" s="17" t="s">
        <v>132</v>
      </c>
      <c r="BM135" s="134" t="s">
        <v>519</v>
      </c>
    </row>
    <row r="136" spans="2:65" s="1" customFormat="1">
      <c r="B136" s="29"/>
      <c r="D136" s="136" t="s">
        <v>134</v>
      </c>
      <c r="F136" s="137" t="s">
        <v>518</v>
      </c>
      <c r="L136" s="29"/>
      <c r="M136" s="138"/>
      <c r="T136" s="49"/>
      <c r="AT136" s="17" t="s">
        <v>134</v>
      </c>
      <c r="AU136" s="17" t="s">
        <v>80</v>
      </c>
    </row>
    <row r="137" spans="2:65" s="1" customFormat="1" ht="67.2">
      <c r="B137" s="29"/>
      <c r="D137" s="136" t="s">
        <v>135</v>
      </c>
      <c r="F137" s="139" t="s">
        <v>520</v>
      </c>
      <c r="L137" s="29"/>
      <c r="M137" s="138"/>
      <c r="T137" s="49"/>
      <c r="AT137" s="17" t="s">
        <v>135</v>
      </c>
      <c r="AU137" s="17" t="s">
        <v>80</v>
      </c>
    </row>
    <row r="138" spans="2:65" s="1" customFormat="1" ht="16.5" customHeight="1">
      <c r="B138" s="123"/>
      <c r="C138" s="124" t="s">
        <v>205</v>
      </c>
      <c r="D138" s="124" t="s">
        <v>127</v>
      </c>
      <c r="E138" s="125" t="s">
        <v>521</v>
      </c>
      <c r="F138" s="126" t="s">
        <v>522</v>
      </c>
      <c r="G138" s="127" t="s">
        <v>269</v>
      </c>
      <c r="H138" s="128">
        <v>6.5</v>
      </c>
      <c r="I138" s="129"/>
      <c r="J138" s="129">
        <f>ROUND(I138*H138,2)</f>
        <v>0</v>
      </c>
      <c r="K138" s="126" t="s">
        <v>131</v>
      </c>
      <c r="L138" s="29"/>
      <c r="M138" s="130" t="s">
        <v>3</v>
      </c>
      <c r="N138" s="131" t="s">
        <v>41</v>
      </c>
      <c r="O138" s="132">
        <v>0</v>
      </c>
      <c r="P138" s="132">
        <f>O138*H138</f>
        <v>0</v>
      </c>
      <c r="Q138" s="132">
        <v>0</v>
      </c>
      <c r="R138" s="132">
        <f>Q138*H138</f>
        <v>0</v>
      </c>
      <c r="S138" s="132">
        <v>0</v>
      </c>
      <c r="T138" s="133">
        <f>S138*H138</f>
        <v>0</v>
      </c>
      <c r="AR138" s="134" t="s">
        <v>132</v>
      </c>
      <c r="AT138" s="134" t="s">
        <v>127</v>
      </c>
      <c r="AU138" s="134" t="s">
        <v>80</v>
      </c>
      <c r="AY138" s="17" t="s">
        <v>125</v>
      </c>
      <c r="BE138" s="135">
        <f>IF(N138="základní",J138,0)</f>
        <v>0</v>
      </c>
      <c r="BF138" s="135">
        <f>IF(N138="snížená",J138,0)</f>
        <v>0</v>
      </c>
      <c r="BG138" s="135">
        <f>IF(N138="zákl. přenesená",J138,0)</f>
        <v>0</v>
      </c>
      <c r="BH138" s="135">
        <f>IF(N138="sníž. přenesená",J138,0)</f>
        <v>0</v>
      </c>
      <c r="BI138" s="135">
        <f>IF(N138="nulová",J138,0)</f>
        <v>0</v>
      </c>
      <c r="BJ138" s="17" t="s">
        <v>78</v>
      </c>
      <c r="BK138" s="135">
        <f>ROUND(I138*H138,2)</f>
        <v>0</v>
      </c>
      <c r="BL138" s="17" t="s">
        <v>132</v>
      </c>
      <c r="BM138" s="134" t="s">
        <v>523</v>
      </c>
    </row>
    <row r="139" spans="2:65" s="1" customFormat="1">
      <c r="B139" s="29"/>
      <c r="D139" s="136" t="s">
        <v>134</v>
      </c>
      <c r="F139" s="137" t="s">
        <v>522</v>
      </c>
      <c r="L139" s="29"/>
      <c r="M139" s="138"/>
      <c r="T139" s="49"/>
      <c r="AT139" s="17" t="s">
        <v>134</v>
      </c>
      <c r="AU139" s="17" t="s">
        <v>80</v>
      </c>
    </row>
    <row r="140" spans="2:65" s="1" customFormat="1" ht="86.4">
      <c r="B140" s="29"/>
      <c r="D140" s="136" t="s">
        <v>135</v>
      </c>
      <c r="F140" s="139" t="s">
        <v>524</v>
      </c>
      <c r="L140" s="29"/>
      <c r="M140" s="138"/>
      <c r="T140" s="49"/>
      <c r="AT140" s="17" t="s">
        <v>135</v>
      </c>
      <c r="AU140" s="17" t="s">
        <v>80</v>
      </c>
    </row>
    <row r="141" spans="2:65" s="1" customFormat="1" ht="16.5" customHeight="1">
      <c r="B141" s="123"/>
      <c r="C141" s="124" t="s">
        <v>211</v>
      </c>
      <c r="D141" s="124" t="s">
        <v>127</v>
      </c>
      <c r="E141" s="125" t="s">
        <v>525</v>
      </c>
      <c r="F141" s="126" t="s">
        <v>526</v>
      </c>
      <c r="G141" s="127" t="s">
        <v>269</v>
      </c>
      <c r="H141" s="128">
        <v>6.5</v>
      </c>
      <c r="I141" s="129"/>
      <c r="J141" s="129">
        <f>ROUND(I141*H141,2)</f>
        <v>0</v>
      </c>
      <c r="K141" s="126" t="s">
        <v>131</v>
      </c>
      <c r="L141" s="29"/>
      <c r="M141" s="130" t="s">
        <v>3</v>
      </c>
      <c r="N141" s="131" t="s">
        <v>41</v>
      </c>
      <c r="O141" s="132">
        <v>0</v>
      </c>
      <c r="P141" s="132">
        <f>O141*H141</f>
        <v>0</v>
      </c>
      <c r="Q141" s="132">
        <v>0</v>
      </c>
      <c r="R141" s="132">
        <f>Q141*H141</f>
        <v>0</v>
      </c>
      <c r="S141" s="132">
        <v>0</v>
      </c>
      <c r="T141" s="133">
        <f>S141*H141</f>
        <v>0</v>
      </c>
      <c r="AR141" s="134" t="s">
        <v>132</v>
      </c>
      <c r="AT141" s="134" t="s">
        <v>127</v>
      </c>
      <c r="AU141" s="134" t="s">
        <v>80</v>
      </c>
      <c r="AY141" s="17" t="s">
        <v>125</v>
      </c>
      <c r="BE141" s="135">
        <f>IF(N141="základní",J141,0)</f>
        <v>0</v>
      </c>
      <c r="BF141" s="135">
        <f>IF(N141="snížená",J141,0)</f>
        <v>0</v>
      </c>
      <c r="BG141" s="135">
        <f>IF(N141="zákl. přenesená",J141,0)</f>
        <v>0</v>
      </c>
      <c r="BH141" s="135">
        <f>IF(N141="sníž. přenesená",J141,0)</f>
        <v>0</v>
      </c>
      <c r="BI141" s="135">
        <f>IF(N141="nulová",J141,0)</f>
        <v>0</v>
      </c>
      <c r="BJ141" s="17" t="s">
        <v>78</v>
      </c>
      <c r="BK141" s="135">
        <f>ROUND(I141*H141,2)</f>
        <v>0</v>
      </c>
      <c r="BL141" s="17" t="s">
        <v>132</v>
      </c>
      <c r="BM141" s="134" t="s">
        <v>527</v>
      </c>
    </row>
    <row r="142" spans="2:65" s="1" customFormat="1">
      <c r="B142" s="29"/>
      <c r="D142" s="136" t="s">
        <v>134</v>
      </c>
      <c r="F142" s="137" t="s">
        <v>526</v>
      </c>
      <c r="L142" s="29"/>
      <c r="M142" s="138"/>
      <c r="T142" s="49"/>
      <c r="AT142" s="17" t="s">
        <v>134</v>
      </c>
      <c r="AU142" s="17" t="s">
        <v>80</v>
      </c>
    </row>
    <row r="143" spans="2:65" s="1" customFormat="1" ht="67.2">
      <c r="B143" s="29"/>
      <c r="D143" s="136" t="s">
        <v>135</v>
      </c>
      <c r="F143" s="139" t="s">
        <v>528</v>
      </c>
      <c r="L143" s="29"/>
      <c r="M143" s="138"/>
      <c r="T143" s="49"/>
      <c r="AT143" s="17" t="s">
        <v>135</v>
      </c>
      <c r="AU143" s="17" t="s">
        <v>80</v>
      </c>
    </row>
    <row r="144" spans="2:65" s="11" customFormat="1" ht="22.95" customHeight="1">
      <c r="B144" s="112"/>
      <c r="D144" s="113" t="s">
        <v>69</v>
      </c>
      <c r="E144" s="121" t="s">
        <v>179</v>
      </c>
      <c r="F144" s="121" t="s">
        <v>362</v>
      </c>
      <c r="J144" s="122">
        <f>BK144</f>
        <v>0</v>
      </c>
      <c r="L144" s="112"/>
      <c r="M144" s="116"/>
      <c r="P144" s="117">
        <f>SUM(P145:P147)</f>
        <v>0</v>
      </c>
      <c r="R144" s="117">
        <f>SUM(R145:R147)</f>
        <v>0</v>
      </c>
      <c r="T144" s="118">
        <f>SUM(T145:T147)</f>
        <v>0</v>
      </c>
      <c r="AR144" s="113" t="s">
        <v>78</v>
      </c>
      <c r="AT144" s="119" t="s">
        <v>69</v>
      </c>
      <c r="AU144" s="119" t="s">
        <v>78</v>
      </c>
      <c r="AY144" s="113" t="s">
        <v>125</v>
      </c>
      <c r="BK144" s="120">
        <f>SUM(BK145:BK147)</f>
        <v>0</v>
      </c>
    </row>
    <row r="145" spans="2:65" s="1" customFormat="1" ht="16.5" customHeight="1">
      <c r="B145" s="123"/>
      <c r="C145" s="124" t="s">
        <v>218</v>
      </c>
      <c r="D145" s="124" t="s">
        <v>127</v>
      </c>
      <c r="E145" s="125" t="s">
        <v>529</v>
      </c>
      <c r="F145" s="126" t="s">
        <v>530</v>
      </c>
      <c r="G145" s="127" t="s">
        <v>348</v>
      </c>
      <c r="H145" s="128">
        <v>1</v>
      </c>
      <c r="I145" s="129"/>
      <c r="J145" s="129">
        <f>ROUND(I145*H145,2)</f>
        <v>0</v>
      </c>
      <c r="K145" s="126" t="s">
        <v>131</v>
      </c>
      <c r="L145" s="29"/>
      <c r="M145" s="130" t="s">
        <v>3</v>
      </c>
      <c r="N145" s="131" t="s">
        <v>41</v>
      </c>
      <c r="O145" s="132">
        <v>0</v>
      </c>
      <c r="P145" s="132">
        <f>O145*H145</f>
        <v>0</v>
      </c>
      <c r="Q145" s="132">
        <v>0</v>
      </c>
      <c r="R145" s="132">
        <f>Q145*H145</f>
        <v>0</v>
      </c>
      <c r="S145" s="132">
        <v>0</v>
      </c>
      <c r="T145" s="133">
        <f>S145*H145</f>
        <v>0</v>
      </c>
      <c r="AR145" s="134" t="s">
        <v>132</v>
      </c>
      <c r="AT145" s="134" t="s">
        <v>127</v>
      </c>
      <c r="AU145" s="134" t="s">
        <v>80</v>
      </c>
      <c r="AY145" s="17" t="s">
        <v>125</v>
      </c>
      <c r="BE145" s="135">
        <f>IF(N145="základní",J145,0)</f>
        <v>0</v>
      </c>
      <c r="BF145" s="135">
        <f>IF(N145="snížená",J145,0)</f>
        <v>0</v>
      </c>
      <c r="BG145" s="135">
        <f>IF(N145="zákl. přenesená",J145,0)</f>
        <v>0</v>
      </c>
      <c r="BH145" s="135">
        <f>IF(N145="sníž. přenesená",J145,0)</f>
        <v>0</v>
      </c>
      <c r="BI145" s="135">
        <f>IF(N145="nulová",J145,0)</f>
        <v>0</v>
      </c>
      <c r="BJ145" s="17" t="s">
        <v>78</v>
      </c>
      <c r="BK145" s="135">
        <f>ROUND(I145*H145,2)</f>
        <v>0</v>
      </c>
      <c r="BL145" s="17" t="s">
        <v>132</v>
      </c>
      <c r="BM145" s="134" t="s">
        <v>531</v>
      </c>
    </row>
    <row r="146" spans="2:65" s="1" customFormat="1">
      <c r="B146" s="29"/>
      <c r="D146" s="136" t="s">
        <v>134</v>
      </c>
      <c r="F146" s="137" t="s">
        <v>530</v>
      </c>
      <c r="L146" s="29"/>
      <c r="M146" s="138"/>
      <c r="T146" s="49"/>
      <c r="AT146" s="17" t="s">
        <v>134</v>
      </c>
      <c r="AU146" s="17" t="s">
        <v>80</v>
      </c>
    </row>
    <row r="147" spans="2:65" s="1" customFormat="1" ht="76.8">
      <c r="B147" s="29"/>
      <c r="D147" s="136" t="s">
        <v>135</v>
      </c>
      <c r="F147" s="139" t="s">
        <v>532</v>
      </c>
      <c r="L147" s="29"/>
      <c r="M147" s="138"/>
      <c r="T147" s="49"/>
      <c r="AT147" s="17" t="s">
        <v>135</v>
      </c>
      <c r="AU147" s="17" t="s">
        <v>80</v>
      </c>
    </row>
    <row r="148" spans="2:65" s="11" customFormat="1" ht="25.95" customHeight="1">
      <c r="B148" s="112"/>
      <c r="D148" s="113" t="s">
        <v>69</v>
      </c>
      <c r="E148" s="114" t="s">
        <v>426</v>
      </c>
      <c r="F148" s="114" t="s">
        <v>427</v>
      </c>
      <c r="J148" s="115">
        <f>BK148</f>
        <v>0</v>
      </c>
      <c r="L148" s="112"/>
      <c r="M148" s="116"/>
      <c r="P148" s="117">
        <f>SUM(P149:P157)</f>
        <v>0</v>
      </c>
      <c r="R148" s="117">
        <f>SUM(R149:R157)</f>
        <v>0</v>
      </c>
      <c r="T148" s="118">
        <f>SUM(T149:T157)</f>
        <v>0</v>
      </c>
      <c r="AR148" s="113" t="s">
        <v>132</v>
      </c>
      <c r="AT148" s="119" t="s">
        <v>69</v>
      </c>
      <c r="AU148" s="119" t="s">
        <v>70</v>
      </c>
      <c r="AY148" s="113" t="s">
        <v>125</v>
      </c>
      <c r="BK148" s="120">
        <f>SUM(BK149:BK157)</f>
        <v>0</v>
      </c>
    </row>
    <row r="149" spans="2:65" s="1" customFormat="1" ht="16.5" customHeight="1">
      <c r="B149" s="123"/>
      <c r="C149" s="124" t="s">
        <v>225</v>
      </c>
      <c r="D149" s="124" t="s">
        <v>127</v>
      </c>
      <c r="E149" s="125" t="s">
        <v>533</v>
      </c>
      <c r="F149" s="126" t="s">
        <v>534</v>
      </c>
      <c r="G149" s="127" t="s">
        <v>296</v>
      </c>
      <c r="H149" s="128">
        <v>7.8E-2</v>
      </c>
      <c r="I149" s="129"/>
      <c r="J149" s="129">
        <f>ROUND(I149*H149,2)</f>
        <v>0</v>
      </c>
      <c r="K149" s="126" t="s">
        <v>131</v>
      </c>
      <c r="L149" s="29"/>
      <c r="M149" s="130" t="s">
        <v>3</v>
      </c>
      <c r="N149" s="131" t="s">
        <v>41</v>
      </c>
      <c r="O149" s="132">
        <v>0</v>
      </c>
      <c r="P149" s="132">
        <f>O149*H149</f>
        <v>0</v>
      </c>
      <c r="Q149" s="132">
        <v>0</v>
      </c>
      <c r="R149" s="132">
        <f>Q149*H149</f>
        <v>0</v>
      </c>
      <c r="S149" s="132">
        <v>0</v>
      </c>
      <c r="T149" s="133">
        <f>S149*H149</f>
        <v>0</v>
      </c>
      <c r="AR149" s="134" t="s">
        <v>431</v>
      </c>
      <c r="AT149" s="134" t="s">
        <v>127</v>
      </c>
      <c r="AU149" s="134" t="s">
        <v>78</v>
      </c>
      <c r="AY149" s="17" t="s">
        <v>125</v>
      </c>
      <c r="BE149" s="135">
        <f>IF(N149="základní",J149,0)</f>
        <v>0</v>
      </c>
      <c r="BF149" s="135">
        <f>IF(N149="snížená",J149,0)</f>
        <v>0</v>
      </c>
      <c r="BG149" s="135">
        <f>IF(N149="zákl. přenesená",J149,0)</f>
        <v>0</v>
      </c>
      <c r="BH149" s="135">
        <f>IF(N149="sníž. přenesená",J149,0)</f>
        <v>0</v>
      </c>
      <c r="BI149" s="135">
        <f>IF(N149="nulová",J149,0)</f>
        <v>0</v>
      </c>
      <c r="BJ149" s="17" t="s">
        <v>78</v>
      </c>
      <c r="BK149" s="135">
        <f>ROUND(I149*H149,2)</f>
        <v>0</v>
      </c>
      <c r="BL149" s="17" t="s">
        <v>431</v>
      </c>
      <c r="BM149" s="134" t="s">
        <v>535</v>
      </c>
    </row>
    <row r="150" spans="2:65" s="1" customFormat="1">
      <c r="B150" s="29"/>
      <c r="D150" s="136" t="s">
        <v>134</v>
      </c>
      <c r="F150" s="137" t="s">
        <v>534</v>
      </c>
      <c r="L150" s="29"/>
      <c r="M150" s="138"/>
      <c r="T150" s="49"/>
      <c r="AT150" s="17" t="s">
        <v>134</v>
      </c>
      <c r="AU150" s="17" t="s">
        <v>78</v>
      </c>
    </row>
    <row r="151" spans="2:65" s="1" customFormat="1" ht="48">
      <c r="B151" s="29"/>
      <c r="D151" s="136" t="s">
        <v>135</v>
      </c>
      <c r="F151" s="139" t="s">
        <v>536</v>
      </c>
      <c r="L151" s="29"/>
      <c r="M151" s="138"/>
      <c r="T151" s="49"/>
      <c r="AT151" s="17" t="s">
        <v>135</v>
      </c>
      <c r="AU151" s="17" t="s">
        <v>78</v>
      </c>
    </row>
    <row r="152" spans="2:65" s="1" customFormat="1" ht="24.15" customHeight="1">
      <c r="B152" s="123"/>
      <c r="C152" s="124" t="s">
        <v>230</v>
      </c>
      <c r="D152" s="124" t="s">
        <v>127</v>
      </c>
      <c r="E152" s="125" t="s">
        <v>436</v>
      </c>
      <c r="F152" s="126" t="s">
        <v>437</v>
      </c>
      <c r="G152" s="127" t="s">
        <v>296</v>
      </c>
      <c r="H152" s="128">
        <v>3.6</v>
      </c>
      <c r="I152" s="129"/>
      <c r="J152" s="129">
        <f>ROUND(I152*H152,2)</f>
        <v>0</v>
      </c>
      <c r="K152" s="126" t="s">
        <v>131</v>
      </c>
      <c r="L152" s="29"/>
      <c r="M152" s="130" t="s">
        <v>3</v>
      </c>
      <c r="N152" s="131" t="s">
        <v>41</v>
      </c>
      <c r="O152" s="132">
        <v>0</v>
      </c>
      <c r="P152" s="132">
        <f>O152*H152</f>
        <v>0</v>
      </c>
      <c r="Q152" s="132">
        <v>0</v>
      </c>
      <c r="R152" s="132">
        <f>Q152*H152</f>
        <v>0</v>
      </c>
      <c r="S152" s="132">
        <v>0</v>
      </c>
      <c r="T152" s="133">
        <f>S152*H152</f>
        <v>0</v>
      </c>
      <c r="AR152" s="134" t="s">
        <v>431</v>
      </c>
      <c r="AT152" s="134" t="s">
        <v>127</v>
      </c>
      <c r="AU152" s="134" t="s">
        <v>78</v>
      </c>
      <c r="AY152" s="17" t="s">
        <v>125</v>
      </c>
      <c r="BE152" s="135">
        <f>IF(N152="základní",J152,0)</f>
        <v>0</v>
      </c>
      <c r="BF152" s="135">
        <f>IF(N152="snížená",J152,0)</f>
        <v>0</v>
      </c>
      <c r="BG152" s="135">
        <f>IF(N152="zákl. přenesená",J152,0)</f>
        <v>0</v>
      </c>
      <c r="BH152" s="135">
        <f>IF(N152="sníž. přenesená",J152,0)</f>
        <v>0</v>
      </c>
      <c r="BI152" s="135">
        <f>IF(N152="nulová",J152,0)</f>
        <v>0</v>
      </c>
      <c r="BJ152" s="17" t="s">
        <v>78</v>
      </c>
      <c r="BK152" s="135">
        <f>ROUND(I152*H152,2)</f>
        <v>0</v>
      </c>
      <c r="BL152" s="17" t="s">
        <v>431</v>
      </c>
      <c r="BM152" s="134" t="s">
        <v>537</v>
      </c>
    </row>
    <row r="153" spans="2:65" s="1" customFormat="1" ht="19.2">
      <c r="B153" s="29"/>
      <c r="D153" s="136" t="s">
        <v>134</v>
      </c>
      <c r="F153" s="137" t="s">
        <v>439</v>
      </c>
      <c r="L153" s="29"/>
      <c r="M153" s="138"/>
      <c r="T153" s="49"/>
      <c r="AT153" s="17" t="s">
        <v>134</v>
      </c>
      <c r="AU153" s="17" t="s">
        <v>78</v>
      </c>
    </row>
    <row r="154" spans="2:65" s="1" customFormat="1" ht="96">
      <c r="B154" s="29"/>
      <c r="D154" s="136" t="s">
        <v>135</v>
      </c>
      <c r="F154" s="139" t="s">
        <v>440</v>
      </c>
      <c r="L154" s="29"/>
      <c r="M154" s="138"/>
      <c r="T154" s="49"/>
      <c r="AT154" s="17" t="s">
        <v>135</v>
      </c>
      <c r="AU154" s="17" t="s">
        <v>78</v>
      </c>
    </row>
    <row r="155" spans="2:65" s="12" customFormat="1">
      <c r="B155" s="140"/>
      <c r="D155" s="136" t="s">
        <v>137</v>
      </c>
      <c r="E155" s="141" t="s">
        <v>3</v>
      </c>
      <c r="F155" s="142" t="s">
        <v>473</v>
      </c>
      <c r="H155" s="143">
        <v>2</v>
      </c>
      <c r="L155" s="140"/>
      <c r="M155" s="144"/>
      <c r="T155" s="145"/>
      <c r="AT155" s="141" t="s">
        <v>137</v>
      </c>
      <c r="AU155" s="141" t="s">
        <v>78</v>
      </c>
      <c r="AV155" s="12" t="s">
        <v>80</v>
      </c>
      <c r="AW155" s="12" t="s">
        <v>31</v>
      </c>
      <c r="AX155" s="12" t="s">
        <v>70</v>
      </c>
      <c r="AY155" s="141" t="s">
        <v>125</v>
      </c>
    </row>
    <row r="156" spans="2:65" s="13" customFormat="1">
      <c r="B156" s="146"/>
      <c r="D156" s="136" t="s">
        <v>137</v>
      </c>
      <c r="E156" s="147" t="s">
        <v>3</v>
      </c>
      <c r="F156" s="148" t="s">
        <v>474</v>
      </c>
      <c r="H156" s="149">
        <v>2</v>
      </c>
      <c r="L156" s="146"/>
      <c r="M156" s="150"/>
      <c r="T156" s="151"/>
      <c r="AT156" s="147" t="s">
        <v>137</v>
      </c>
      <c r="AU156" s="147" t="s">
        <v>78</v>
      </c>
      <c r="AV156" s="13" t="s">
        <v>132</v>
      </c>
      <c r="AW156" s="13" t="s">
        <v>31</v>
      </c>
      <c r="AX156" s="13" t="s">
        <v>78</v>
      </c>
      <c r="AY156" s="147" t="s">
        <v>125</v>
      </c>
    </row>
    <row r="157" spans="2:65" s="12" customFormat="1">
      <c r="B157" s="140"/>
      <c r="D157" s="136" t="s">
        <v>137</v>
      </c>
      <c r="F157" s="142" t="s">
        <v>538</v>
      </c>
      <c r="H157" s="143">
        <v>3.6</v>
      </c>
      <c r="L157" s="140"/>
      <c r="M157" s="161"/>
      <c r="N157" s="162"/>
      <c r="O157" s="162"/>
      <c r="P157" s="162"/>
      <c r="Q157" s="162"/>
      <c r="R157" s="162"/>
      <c r="S157" s="162"/>
      <c r="T157" s="163"/>
      <c r="AT157" s="141" t="s">
        <v>137</v>
      </c>
      <c r="AU157" s="141" t="s">
        <v>78</v>
      </c>
      <c r="AV157" s="12" t="s">
        <v>80</v>
      </c>
      <c r="AW157" s="12" t="s">
        <v>4</v>
      </c>
      <c r="AX157" s="12" t="s">
        <v>78</v>
      </c>
      <c r="AY157" s="141" t="s">
        <v>125</v>
      </c>
    </row>
    <row r="158" spans="2:65" s="1" customFormat="1" ht="6.9" customHeight="1">
      <c r="B158" s="38"/>
      <c r="C158" s="39"/>
      <c r="D158" s="39"/>
      <c r="E158" s="39"/>
      <c r="F158" s="39"/>
      <c r="G158" s="39"/>
      <c r="H158" s="39"/>
      <c r="I158" s="39"/>
      <c r="J158" s="39"/>
      <c r="K158" s="39"/>
      <c r="L158" s="29"/>
    </row>
  </sheetData>
  <autoFilter ref="C84:K157" xr:uid="{00000000-0009-0000-0000-000002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11"/>
  <sheetViews>
    <sheetView showGridLines="0" workbookViewId="0">
      <selection activeCell="C2" sqref="C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 t="s">
        <v>6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7" t="s">
        <v>86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" customHeight="1">
      <c r="B4" s="20"/>
      <c r="D4" s="21" t="s">
        <v>93</v>
      </c>
      <c r="L4" s="20"/>
      <c r="M4" s="81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6" t="s">
        <v>15</v>
      </c>
      <c r="L6" s="20"/>
    </row>
    <row r="7" spans="2:46" ht="16.5" customHeight="1">
      <c r="B7" s="20"/>
      <c r="E7" s="286" t="str">
        <f>'Rekapitulace stavby'!K6</f>
        <v>III/10222 ul. Kozohorská, Nový Knín - chodník</v>
      </c>
      <c r="F7" s="287"/>
      <c r="G7" s="287"/>
      <c r="H7" s="287"/>
      <c r="L7" s="20"/>
    </row>
    <row r="8" spans="2:46" s="1" customFormat="1" ht="12" customHeight="1">
      <c r="B8" s="29"/>
      <c r="D8" s="26" t="s">
        <v>94</v>
      </c>
      <c r="L8" s="29"/>
    </row>
    <row r="9" spans="2:46" s="1" customFormat="1" ht="16.5" customHeight="1">
      <c r="B9" s="29"/>
      <c r="E9" s="252" t="s">
        <v>539</v>
      </c>
      <c r="F9" s="285"/>
      <c r="G9" s="285"/>
      <c r="H9" s="285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/>
      <c r="L12" s="29"/>
    </row>
    <row r="13" spans="2:46" s="1" customFormat="1" ht="10.95" customHeight="1">
      <c r="B13" s="29"/>
      <c r="L13" s="29"/>
    </row>
    <row r="14" spans="2:46" s="1" customFormat="1" ht="12" customHeight="1">
      <c r="B14" s="29"/>
      <c r="D14" s="26" t="s">
        <v>22</v>
      </c>
      <c r="I14" s="26" t="s">
        <v>23</v>
      </c>
      <c r="J14" s="24"/>
      <c r="L14" s="29"/>
    </row>
    <row r="15" spans="2:46" s="1" customFormat="1" ht="18" customHeight="1">
      <c r="B15" s="29"/>
      <c r="E15" s="24" t="s">
        <v>24</v>
      </c>
      <c r="I15" s="26" t="s">
        <v>25</v>
      </c>
      <c r="J15" s="24" t="s">
        <v>3</v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6" t="s">
        <v>26</v>
      </c>
      <c r="I17" s="26" t="s">
        <v>23</v>
      </c>
      <c r="J17" s="24" t="str">
        <f>'Rekapitulace stavby'!AN13</f>
        <v/>
      </c>
      <c r="L17" s="29"/>
    </row>
    <row r="18" spans="2:12" s="1" customFormat="1" ht="18" customHeight="1">
      <c r="B18" s="29"/>
      <c r="E18" s="273" t="str">
        <f>'Rekapitulace stavby'!E14</f>
        <v xml:space="preserve"> </v>
      </c>
      <c r="F18" s="273"/>
      <c r="G18" s="273"/>
      <c r="H18" s="273"/>
      <c r="I18" s="26" t="s">
        <v>25</v>
      </c>
      <c r="J18" s="24" t="str">
        <f>'Rekapitulace stavby'!AN14</f>
        <v/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6" t="s">
        <v>28</v>
      </c>
      <c r="I20" s="26" t="s">
        <v>23</v>
      </c>
      <c r="J20" s="24" t="s">
        <v>29</v>
      </c>
      <c r="L20" s="29"/>
    </row>
    <row r="21" spans="2:12" s="1" customFormat="1" ht="18" customHeight="1">
      <c r="B21" s="29"/>
      <c r="E21" s="24" t="s">
        <v>30</v>
      </c>
      <c r="I21" s="26" t="s">
        <v>25</v>
      </c>
      <c r="J21" s="24" t="s">
        <v>3</v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6" t="s">
        <v>32</v>
      </c>
      <c r="I23" s="26" t="s">
        <v>23</v>
      </c>
      <c r="J23" s="24" t="s">
        <v>33</v>
      </c>
      <c r="L23" s="29"/>
    </row>
    <row r="24" spans="2:12" s="1" customFormat="1" ht="18" customHeight="1">
      <c r="B24" s="29"/>
      <c r="E24" s="24"/>
      <c r="I24" s="26" t="s">
        <v>25</v>
      </c>
      <c r="J24" s="24" t="s">
        <v>3</v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6" t="s">
        <v>34</v>
      </c>
      <c r="L26" s="29"/>
    </row>
    <row r="27" spans="2:12" s="7" customFormat="1" ht="16.5" customHeight="1">
      <c r="B27" s="82"/>
      <c r="E27" s="276" t="s">
        <v>3</v>
      </c>
      <c r="F27" s="276"/>
      <c r="G27" s="276"/>
      <c r="H27" s="276"/>
      <c r="L27" s="82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3" t="s">
        <v>36</v>
      </c>
      <c r="J30" s="59">
        <f>ROUND(J87, 2)</f>
        <v>0</v>
      </c>
      <c r="L30" s="29"/>
    </row>
    <row r="31" spans="2:12" s="1" customFormat="1" ht="6.9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" customHeight="1">
      <c r="B33" s="29"/>
      <c r="D33" s="84" t="s">
        <v>40</v>
      </c>
      <c r="E33" s="26" t="s">
        <v>41</v>
      </c>
      <c r="F33" s="85">
        <f>ROUND((SUM(BE87:BE210)),  2)</f>
        <v>0</v>
      </c>
      <c r="I33" s="86">
        <v>0.21</v>
      </c>
      <c r="J33" s="85">
        <f>ROUND(((SUM(BE87:BE210))*I33),  2)</f>
        <v>0</v>
      </c>
      <c r="L33" s="29"/>
    </row>
    <row r="34" spans="2:12" s="1" customFormat="1" ht="14.4" customHeight="1">
      <c r="B34" s="29"/>
      <c r="E34" s="26" t="s">
        <v>42</v>
      </c>
      <c r="F34" s="85">
        <f>ROUND((SUM(BF87:BF210)),  2)</f>
        <v>0</v>
      </c>
      <c r="I34" s="86">
        <v>0.12</v>
      </c>
      <c r="J34" s="85">
        <f>ROUND(((SUM(BF87:BF210))*I34),  2)</f>
        <v>0</v>
      </c>
      <c r="L34" s="29"/>
    </row>
    <row r="35" spans="2:12" s="1" customFormat="1" ht="14.4" hidden="1" customHeight="1">
      <c r="B35" s="29"/>
      <c r="E35" s="26" t="s">
        <v>43</v>
      </c>
      <c r="F35" s="85">
        <f>ROUND((SUM(BG87:BG210)),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>
      <c r="B36" s="29"/>
      <c r="E36" s="26" t="s">
        <v>44</v>
      </c>
      <c r="F36" s="85">
        <f>ROUND((SUM(BH87:BH210)),  2)</f>
        <v>0</v>
      </c>
      <c r="I36" s="86">
        <v>0.12</v>
      </c>
      <c r="J36" s="85">
        <f>0</f>
        <v>0</v>
      </c>
      <c r="L36" s="29"/>
    </row>
    <row r="37" spans="2:12" s="1" customFormat="1" ht="14.4" hidden="1" customHeight="1">
      <c r="B37" s="29"/>
      <c r="E37" s="26" t="s">
        <v>45</v>
      </c>
      <c r="F37" s="85">
        <f>ROUND((SUM(BI87:BI210)),  2)</f>
        <v>0</v>
      </c>
      <c r="I37" s="86">
        <v>0</v>
      </c>
      <c r="J37" s="85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87"/>
      <c r="D39" s="88" t="s">
        <v>46</v>
      </c>
      <c r="E39" s="50"/>
      <c r="F39" s="50"/>
      <c r="G39" s="89" t="s">
        <v>47</v>
      </c>
      <c r="H39" s="90" t="s">
        <v>48</v>
      </c>
      <c r="I39" s="50"/>
      <c r="J39" s="91">
        <f>SUM(J30:J37)</f>
        <v>0</v>
      </c>
      <c r="K39" s="92"/>
      <c r="L39" s="29"/>
    </row>
    <row r="40" spans="2:12" s="1" customFormat="1" ht="14.4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>
      <c r="B45" s="29"/>
      <c r="C45" s="21" t="s">
        <v>96</v>
      </c>
      <c r="L45" s="29"/>
    </row>
    <row r="46" spans="2:12" s="1" customFormat="1" ht="6.9" customHeight="1">
      <c r="B46" s="29"/>
      <c r="L46" s="29"/>
    </row>
    <row r="47" spans="2:12" s="1" customFormat="1" ht="12" customHeight="1">
      <c r="B47" s="29"/>
      <c r="C47" s="26" t="s">
        <v>15</v>
      </c>
      <c r="L47" s="29"/>
    </row>
    <row r="48" spans="2:12" s="1" customFormat="1" ht="16.5" customHeight="1">
      <c r="B48" s="29"/>
      <c r="E48" s="286" t="str">
        <f>E7</f>
        <v>III/10222 ul. Kozohorská, Nový Knín - chodník</v>
      </c>
      <c r="F48" s="287"/>
      <c r="G48" s="287"/>
      <c r="H48" s="287"/>
      <c r="L48" s="29"/>
    </row>
    <row r="49" spans="2:47" s="1" customFormat="1" ht="12" customHeight="1">
      <c r="B49" s="29"/>
      <c r="C49" s="26" t="s">
        <v>94</v>
      </c>
      <c r="L49" s="29"/>
    </row>
    <row r="50" spans="2:47" s="1" customFormat="1" ht="16.5" customHeight="1">
      <c r="B50" s="29"/>
      <c r="E50" s="252" t="str">
        <f>E9</f>
        <v>SO 401 - Úpravy veřejného osvětlení</v>
      </c>
      <c r="F50" s="285"/>
      <c r="G50" s="285"/>
      <c r="H50" s="285"/>
      <c r="L50" s="29"/>
    </row>
    <row r="51" spans="2:47" s="1" customFormat="1" ht="6.9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>Nový Knín</v>
      </c>
      <c r="I52" s="26" t="s">
        <v>21</v>
      </c>
      <c r="J52" s="46" t="str">
        <f>IF(J12="","",J12)</f>
        <v/>
      </c>
      <c r="L52" s="29"/>
    </row>
    <row r="53" spans="2:47" s="1" customFormat="1" ht="6.9" customHeight="1">
      <c r="B53" s="29"/>
      <c r="L53" s="29"/>
    </row>
    <row r="54" spans="2:47" s="1" customFormat="1" ht="15.15" customHeight="1">
      <c r="B54" s="29"/>
      <c r="C54" s="26" t="s">
        <v>22</v>
      </c>
      <c r="F54" s="24" t="str">
        <f>E15</f>
        <v>Město Nový Knín</v>
      </c>
      <c r="I54" s="26" t="s">
        <v>28</v>
      </c>
      <c r="J54" s="27" t="str">
        <f>E21</f>
        <v>DIPRO, spol. sr.o.</v>
      </c>
      <c r="L54" s="29"/>
    </row>
    <row r="55" spans="2:47" s="1" customFormat="1" ht="15.15" customHeight="1">
      <c r="B55" s="29"/>
      <c r="C55" s="26" t="s">
        <v>26</v>
      </c>
      <c r="F55" s="24" t="str">
        <f>IF(E18="","",E18)</f>
        <v xml:space="preserve"> </v>
      </c>
      <c r="I55" s="26" t="s">
        <v>32</v>
      </c>
      <c r="J55" s="27">
        <f>E24</f>
        <v>0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3" t="s">
        <v>97</v>
      </c>
      <c r="D57" s="87"/>
      <c r="E57" s="87"/>
      <c r="F57" s="87"/>
      <c r="G57" s="87"/>
      <c r="H57" s="87"/>
      <c r="I57" s="87"/>
      <c r="J57" s="94" t="s">
        <v>98</v>
      </c>
      <c r="K57" s="87"/>
      <c r="L57" s="29"/>
    </row>
    <row r="58" spans="2:47" s="1" customFormat="1" ht="10.35" customHeight="1">
      <c r="B58" s="29"/>
      <c r="L58" s="29"/>
    </row>
    <row r="59" spans="2:47" s="1" customFormat="1" ht="22.95" customHeight="1">
      <c r="B59" s="29"/>
      <c r="C59" s="95" t="s">
        <v>68</v>
      </c>
      <c r="J59" s="59">
        <f>J87</f>
        <v>0</v>
      </c>
      <c r="L59" s="29"/>
      <c r="AU59" s="17" t="s">
        <v>99</v>
      </c>
    </row>
    <row r="60" spans="2:47" s="8" customFormat="1" ht="24.9" customHeight="1">
      <c r="B60" s="96"/>
      <c r="D60" s="97" t="s">
        <v>100</v>
      </c>
      <c r="E60" s="98"/>
      <c r="F60" s="98"/>
      <c r="G60" s="98"/>
      <c r="H60" s="98"/>
      <c r="I60" s="98"/>
      <c r="J60" s="99">
        <f>J88</f>
        <v>0</v>
      </c>
      <c r="L60" s="96"/>
    </row>
    <row r="61" spans="2:47" s="9" customFormat="1" ht="19.95" customHeight="1">
      <c r="B61" s="100"/>
      <c r="D61" s="101" t="s">
        <v>101</v>
      </c>
      <c r="E61" s="102"/>
      <c r="F61" s="102"/>
      <c r="G61" s="102"/>
      <c r="H61" s="102"/>
      <c r="I61" s="102"/>
      <c r="J61" s="103">
        <f>J89</f>
        <v>0</v>
      </c>
      <c r="L61" s="100"/>
    </row>
    <row r="62" spans="2:47" s="9" customFormat="1" ht="19.95" customHeight="1">
      <c r="B62" s="100"/>
      <c r="D62" s="101" t="s">
        <v>464</v>
      </c>
      <c r="E62" s="102"/>
      <c r="F62" s="102"/>
      <c r="G62" s="102"/>
      <c r="H62" s="102"/>
      <c r="I62" s="102"/>
      <c r="J62" s="103">
        <f>J122</f>
        <v>0</v>
      </c>
      <c r="L62" s="100"/>
    </row>
    <row r="63" spans="2:47" s="8" customFormat="1" ht="24.9" customHeight="1">
      <c r="B63" s="96"/>
      <c r="D63" s="97" t="s">
        <v>107</v>
      </c>
      <c r="E63" s="98"/>
      <c r="F63" s="98"/>
      <c r="G63" s="98"/>
      <c r="H63" s="98"/>
      <c r="I63" s="98"/>
      <c r="J63" s="99">
        <f>J127</f>
        <v>0</v>
      </c>
      <c r="L63" s="96"/>
    </row>
    <row r="64" spans="2:47" s="9" customFormat="1" ht="19.95" customHeight="1">
      <c r="B64" s="100"/>
      <c r="D64" s="101" t="s">
        <v>540</v>
      </c>
      <c r="E64" s="102"/>
      <c r="F64" s="102"/>
      <c r="G64" s="102"/>
      <c r="H64" s="102"/>
      <c r="I64" s="102"/>
      <c r="J64" s="103">
        <f>J128</f>
        <v>0</v>
      </c>
      <c r="L64" s="100"/>
    </row>
    <row r="65" spans="2:12" s="9" customFormat="1" ht="19.95" customHeight="1">
      <c r="B65" s="100"/>
      <c r="D65" s="101" t="s">
        <v>541</v>
      </c>
      <c r="E65" s="102"/>
      <c r="F65" s="102"/>
      <c r="G65" s="102"/>
      <c r="H65" s="102"/>
      <c r="I65" s="102"/>
      <c r="J65" s="103">
        <f>J132</f>
        <v>0</v>
      </c>
      <c r="L65" s="100"/>
    </row>
    <row r="66" spans="2:12" s="9" customFormat="1" ht="19.95" customHeight="1">
      <c r="B66" s="100"/>
      <c r="D66" s="101" t="s">
        <v>542</v>
      </c>
      <c r="E66" s="102"/>
      <c r="F66" s="102"/>
      <c r="G66" s="102"/>
      <c r="H66" s="102"/>
      <c r="I66" s="102"/>
      <c r="J66" s="103">
        <f>J191</f>
        <v>0</v>
      </c>
      <c r="L66" s="100"/>
    </row>
    <row r="67" spans="2:12" s="8" customFormat="1" ht="24.9" customHeight="1">
      <c r="B67" s="96"/>
      <c r="D67" s="97" t="s">
        <v>109</v>
      </c>
      <c r="E67" s="98"/>
      <c r="F67" s="98"/>
      <c r="G67" s="98"/>
      <c r="H67" s="98"/>
      <c r="I67" s="98"/>
      <c r="J67" s="99">
        <f>J202</f>
        <v>0</v>
      </c>
      <c r="L67" s="96"/>
    </row>
    <row r="68" spans="2:12" s="1" customFormat="1" ht="21.75" customHeight="1">
      <c r="B68" s="29"/>
      <c r="L68" s="29"/>
    </row>
    <row r="69" spans="2:12" s="1" customFormat="1" ht="6.9" customHeight="1"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29"/>
    </row>
    <row r="73" spans="2:12" s="1" customFormat="1" ht="6.9" customHeight="1"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29"/>
    </row>
    <row r="74" spans="2:12" s="1" customFormat="1" ht="24.9" customHeight="1">
      <c r="B74" s="29"/>
      <c r="C74" s="21" t="s">
        <v>110</v>
      </c>
      <c r="L74" s="29"/>
    </row>
    <row r="75" spans="2:12" s="1" customFormat="1" ht="6.9" customHeight="1">
      <c r="B75" s="29"/>
      <c r="L75" s="29"/>
    </row>
    <row r="76" spans="2:12" s="1" customFormat="1" ht="12" customHeight="1">
      <c r="B76" s="29"/>
      <c r="C76" s="26" t="s">
        <v>15</v>
      </c>
      <c r="L76" s="29"/>
    </row>
    <row r="77" spans="2:12" s="1" customFormat="1" ht="16.5" customHeight="1">
      <c r="B77" s="29"/>
      <c r="E77" s="286" t="str">
        <f>E7</f>
        <v>III/10222 ul. Kozohorská, Nový Knín - chodník</v>
      </c>
      <c r="F77" s="287"/>
      <c r="G77" s="287"/>
      <c r="H77" s="287"/>
      <c r="L77" s="29"/>
    </row>
    <row r="78" spans="2:12" s="1" customFormat="1" ht="12" customHeight="1">
      <c r="B78" s="29"/>
      <c r="C78" s="26" t="s">
        <v>94</v>
      </c>
      <c r="L78" s="29"/>
    </row>
    <row r="79" spans="2:12" s="1" customFormat="1" ht="16.5" customHeight="1">
      <c r="B79" s="29"/>
      <c r="E79" s="252" t="str">
        <f>E9</f>
        <v>SO 401 - Úpravy veřejného osvětlení</v>
      </c>
      <c r="F79" s="285"/>
      <c r="G79" s="285"/>
      <c r="H79" s="285"/>
      <c r="L79" s="29"/>
    </row>
    <row r="80" spans="2:12" s="1" customFormat="1" ht="6.9" customHeight="1">
      <c r="B80" s="29"/>
      <c r="L80" s="29"/>
    </row>
    <row r="81" spans="2:65" s="1" customFormat="1" ht="12" customHeight="1">
      <c r="B81" s="29"/>
      <c r="C81" s="26" t="s">
        <v>19</v>
      </c>
      <c r="F81" s="24" t="str">
        <f>F12</f>
        <v>Nový Knín</v>
      </c>
      <c r="I81" s="26" t="s">
        <v>21</v>
      </c>
      <c r="J81" s="46" t="str">
        <f>IF(J12="","",J12)</f>
        <v/>
      </c>
      <c r="L81" s="29"/>
    </row>
    <row r="82" spans="2:65" s="1" customFormat="1" ht="6.9" customHeight="1">
      <c r="B82" s="29"/>
      <c r="L82" s="29"/>
    </row>
    <row r="83" spans="2:65" s="1" customFormat="1" ht="15.15" customHeight="1">
      <c r="B83" s="29"/>
      <c r="C83" s="26" t="s">
        <v>22</v>
      </c>
      <c r="F83" s="24" t="str">
        <f>E15</f>
        <v>Město Nový Knín</v>
      </c>
      <c r="I83" s="26" t="s">
        <v>28</v>
      </c>
      <c r="J83" s="27" t="str">
        <f>E21</f>
        <v>DIPRO, spol. sr.o.</v>
      </c>
      <c r="L83" s="29"/>
    </row>
    <row r="84" spans="2:65" s="1" customFormat="1" ht="15.15" customHeight="1">
      <c r="B84" s="29"/>
      <c r="C84" s="26" t="s">
        <v>26</v>
      </c>
      <c r="F84" s="24" t="str">
        <f>IF(E18="","",E18)</f>
        <v xml:space="preserve"> </v>
      </c>
      <c r="I84" s="26" t="s">
        <v>32</v>
      </c>
      <c r="J84" s="27">
        <f>E24</f>
        <v>0</v>
      </c>
      <c r="L84" s="29"/>
    </row>
    <row r="85" spans="2:65" s="1" customFormat="1" ht="10.35" customHeight="1">
      <c r="B85" s="29"/>
      <c r="L85" s="29"/>
    </row>
    <row r="86" spans="2:65" s="10" customFormat="1" ht="29.25" customHeight="1">
      <c r="B86" s="104"/>
      <c r="C86" s="105" t="s">
        <v>111</v>
      </c>
      <c r="D86" s="106" t="s">
        <v>55</v>
      </c>
      <c r="E86" s="106" t="s">
        <v>51</v>
      </c>
      <c r="F86" s="106" t="s">
        <v>52</v>
      </c>
      <c r="G86" s="106" t="s">
        <v>112</v>
      </c>
      <c r="H86" s="106" t="s">
        <v>113</v>
      </c>
      <c r="I86" s="106" t="s">
        <v>114</v>
      </c>
      <c r="J86" s="106" t="s">
        <v>98</v>
      </c>
      <c r="K86" s="107" t="s">
        <v>115</v>
      </c>
      <c r="L86" s="104"/>
      <c r="M86" s="52" t="s">
        <v>3</v>
      </c>
      <c r="N86" s="53" t="s">
        <v>40</v>
      </c>
      <c r="O86" s="53" t="s">
        <v>116</v>
      </c>
      <c r="P86" s="53" t="s">
        <v>117</v>
      </c>
      <c r="Q86" s="53" t="s">
        <v>118</v>
      </c>
      <c r="R86" s="53" t="s">
        <v>119</v>
      </c>
      <c r="S86" s="53" t="s">
        <v>120</v>
      </c>
      <c r="T86" s="54" t="s">
        <v>121</v>
      </c>
    </row>
    <row r="87" spans="2:65" s="1" customFormat="1" ht="22.95" customHeight="1">
      <c r="B87" s="29"/>
      <c r="C87" s="57" t="s">
        <v>122</v>
      </c>
      <c r="J87" s="108">
        <f>BK87</f>
        <v>0</v>
      </c>
      <c r="L87" s="29"/>
      <c r="M87" s="55"/>
      <c r="N87" s="47"/>
      <c r="O87" s="47"/>
      <c r="P87" s="109">
        <f>P88+P127+P202</f>
        <v>0</v>
      </c>
      <c r="Q87" s="47"/>
      <c r="R87" s="109">
        <f>R88+R127+R202</f>
        <v>0</v>
      </c>
      <c r="S87" s="47"/>
      <c r="T87" s="110">
        <f>T88+T127+T202</f>
        <v>0</v>
      </c>
      <c r="AT87" s="17" t="s">
        <v>69</v>
      </c>
      <c r="AU87" s="17" t="s">
        <v>99</v>
      </c>
      <c r="BK87" s="111">
        <f>BK88+BK127+BK202</f>
        <v>0</v>
      </c>
    </row>
    <row r="88" spans="2:65" s="11" customFormat="1" ht="25.95" customHeight="1">
      <c r="B88" s="112"/>
      <c r="D88" s="113" t="s">
        <v>69</v>
      </c>
      <c r="E88" s="114" t="s">
        <v>123</v>
      </c>
      <c r="F88" s="114" t="s">
        <v>124</v>
      </c>
      <c r="J88" s="115">
        <f>BK88</f>
        <v>0</v>
      </c>
      <c r="L88" s="112"/>
      <c r="M88" s="116"/>
      <c r="P88" s="117">
        <f>P89+P122</f>
        <v>0</v>
      </c>
      <c r="R88" s="117">
        <f>R89+R122</f>
        <v>0</v>
      </c>
      <c r="T88" s="118">
        <f>T89+T122</f>
        <v>0</v>
      </c>
      <c r="AR88" s="113" t="s">
        <v>78</v>
      </c>
      <c r="AT88" s="119" t="s">
        <v>69</v>
      </c>
      <c r="AU88" s="119" t="s">
        <v>70</v>
      </c>
      <c r="AY88" s="113" t="s">
        <v>125</v>
      </c>
      <c r="BK88" s="120">
        <f>BK89+BK122</f>
        <v>0</v>
      </c>
    </row>
    <row r="89" spans="2:65" s="11" customFormat="1" ht="22.95" customHeight="1">
      <c r="B89" s="112"/>
      <c r="D89" s="113" t="s">
        <v>69</v>
      </c>
      <c r="E89" s="121" t="s">
        <v>78</v>
      </c>
      <c r="F89" s="121" t="s">
        <v>126</v>
      </c>
      <c r="J89" s="122">
        <f>BK89</f>
        <v>0</v>
      </c>
      <c r="L89" s="112"/>
      <c r="M89" s="116"/>
      <c r="P89" s="117">
        <f>SUM(P90:P121)</f>
        <v>0</v>
      </c>
      <c r="R89" s="117">
        <f>SUM(R90:R121)</f>
        <v>0</v>
      </c>
      <c r="T89" s="118">
        <f>SUM(T90:T121)</f>
        <v>0</v>
      </c>
      <c r="AR89" s="113" t="s">
        <v>78</v>
      </c>
      <c r="AT89" s="119" t="s">
        <v>69</v>
      </c>
      <c r="AU89" s="119" t="s">
        <v>78</v>
      </c>
      <c r="AY89" s="113" t="s">
        <v>125</v>
      </c>
      <c r="BK89" s="120">
        <f>SUM(BK90:BK121)</f>
        <v>0</v>
      </c>
    </row>
    <row r="90" spans="2:65" s="1" customFormat="1" ht="16.5" customHeight="1">
      <c r="B90" s="123"/>
      <c r="C90" s="124" t="s">
        <v>78</v>
      </c>
      <c r="D90" s="124" t="s">
        <v>127</v>
      </c>
      <c r="E90" s="125" t="s">
        <v>543</v>
      </c>
      <c r="F90" s="126" t="s">
        <v>544</v>
      </c>
      <c r="G90" s="127" t="s">
        <v>130</v>
      </c>
      <c r="H90" s="128">
        <v>9.4</v>
      </c>
      <c r="I90" s="129"/>
      <c r="J90" s="129">
        <f>ROUND(I90*H90,2)</f>
        <v>0</v>
      </c>
      <c r="K90" s="126" t="s">
        <v>131</v>
      </c>
      <c r="L90" s="29"/>
      <c r="M90" s="130" t="s">
        <v>3</v>
      </c>
      <c r="N90" s="131" t="s">
        <v>41</v>
      </c>
      <c r="O90" s="132">
        <v>0</v>
      </c>
      <c r="P90" s="132">
        <f>O90*H90</f>
        <v>0</v>
      </c>
      <c r="Q90" s="132">
        <v>0</v>
      </c>
      <c r="R90" s="132">
        <f>Q90*H90</f>
        <v>0</v>
      </c>
      <c r="S90" s="132">
        <v>0</v>
      </c>
      <c r="T90" s="133">
        <f>S90*H90</f>
        <v>0</v>
      </c>
      <c r="AR90" s="134" t="s">
        <v>132</v>
      </c>
      <c r="AT90" s="134" t="s">
        <v>127</v>
      </c>
      <c r="AU90" s="134" t="s">
        <v>80</v>
      </c>
      <c r="AY90" s="17" t="s">
        <v>125</v>
      </c>
      <c r="BE90" s="135">
        <f>IF(N90="základní",J90,0)</f>
        <v>0</v>
      </c>
      <c r="BF90" s="135">
        <f>IF(N90="snížená",J90,0)</f>
        <v>0</v>
      </c>
      <c r="BG90" s="135">
        <f>IF(N90="zákl. přenesená",J90,0)</f>
        <v>0</v>
      </c>
      <c r="BH90" s="135">
        <f>IF(N90="sníž. přenesená",J90,0)</f>
        <v>0</v>
      </c>
      <c r="BI90" s="135">
        <f>IF(N90="nulová",J90,0)</f>
        <v>0</v>
      </c>
      <c r="BJ90" s="17" t="s">
        <v>78</v>
      </c>
      <c r="BK90" s="135">
        <f>ROUND(I90*H90,2)</f>
        <v>0</v>
      </c>
      <c r="BL90" s="17" t="s">
        <v>132</v>
      </c>
      <c r="BM90" s="134" t="s">
        <v>545</v>
      </c>
    </row>
    <row r="91" spans="2:65" s="1" customFormat="1">
      <c r="B91" s="29"/>
      <c r="D91" s="136" t="s">
        <v>134</v>
      </c>
      <c r="F91" s="137" t="s">
        <v>544</v>
      </c>
      <c r="L91" s="29"/>
      <c r="M91" s="138"/>
      <c r="T91" s="49"/>
      <c r="AT91" s="17" t="s">
        <v>134</v>
      </c>
      <c r="AU91" s="17" t="s">
        <v>80</v>
      </c>
    </row>
    <row r="92" spans="2:65" s="1" customFormat="1" ht="230.4">
      <c r="B92" s="29"/>
      <c r="D92" s="136" t="s">
        <v>135</v>
      </c>
      <c r="F92" s="139" t="s">
        <v>468</v>
      </c>
      <c r="L92" s="29"/>
      <c r="M92" s="138"/>
      <c r="T92" s="49"/>
      <c r="AT92" s="17" t="s">
        <v>135</v>
      </c>
      <c r="AU92" s="17" t="s">
        <v>80</v>
      </c>
    </row>
    <row r="93" spans="2:65" s="1" customFormat="1" ht="16.5" customHeight="1">
      <c r="B93" s="123"/>
      <c r="C93" s="124" t="s">
        <v>80</v>
      </c>
      <c r="D93" s="124" t="s">
        <v>127</v>
      </c>
      <c r="E93" s="125" t="s">
        <v>465</v>
      </c>
      <c r="F93" s="126" t="s">
        <v>466</v>
      </c>
      <c r="G93" s="127" t="s">
        <v>130</v>
      </c>
      <c r="H93" s="128">
        <v>241.98</v>
      </c>
      <c r="I93" s="129"/>
      <c r="J93" s="129">
        <f>ROUND(I93*H93,2)</f>
        <v>0</v>
      </c>
      <c r="K93" s="126" t="s">
        <v>131</v>
      </c>
      <c r="L93" s="29"/>
      <c r="M93" s="130" t="s">
        <v>3</v>
      </c>
      <c r="N93" s="131" t="s">
        <v>41</v>
      </c>
      <c r="O93" s="132">
        <v>0</v>
      </c>
      <c r="P93" s="132">
        <f>O93*H93</f>
        <v>0</v>
      </c>
      <c r="Q93" s="132">
        <v>0</v>
      </c>
      <c r="R93" s="132">
        <f>Q93*H93</f>
        <v>0</v>
      </c>
      <c r="S93" s="132">
        <v>0</v>
      </c>
      <c r="T93" s="133">
        <f>S93*H93</f>
        <v>0</v>
      </c>
      <c r="AR93" s="134" t="s">
        <v>132</v>
      </c>
      <c r="AT93" s="134" t="s">
        <v>127</v>
      </c>
      <c r="AU93" s="134" t="s">
        <v>80</v>
      </c>
      <c r="AY93" s="17" t="s">
        <v>125</v>
      </c>
      <c r="BE93" s="135">
        <f>IF(N93="základní",J93,0)</f>
        <v>0</v>
      </c>
      <c r="BF93" s="135">
        <f>IF(N93="snížená",J93,0)</f>
        <v>0</v>
      </c>
      <c r="BG93" s="135">
        <f>IF(N93="zákl. přenesená",J93,0)</f>
        <v>0</v>
      </c>
      <c r="BH93" s="135">
        <f>IF(N93="sníž. přenesená",J93,0)</f>
        <v>0</v>
      </c>
      <c r="BI93" s="135">
        <f>IF(N93="nulová",J93,0)</f>
        <v>0</v>
      </c>
      <c r="BJ93" s="17" t="s">
        <v>78</v>
      </c>
      <c r="BK93" s="135">
        <f>ROUND(I93*H93,2)</f>
        <v>0</v>
      </c>
      <c r="BL93" s="17" t="s">
        <v>132</v>
      </c>
      <c r="BM93" s="134" t="s">
        <v>546</v>
      </c>
    </row>
    <row r="94" spans="2:65" s="1" customFormat="1">
      <c r="B94" s="29"/>
      <c r="D94" s="136" t="s">
        <v>134</v>
      </c>
      <c r="F94" s="137" t="s">
        <v>466</v>
      </c>
      <c r="L94" s="29"/>
      <c r="M94" s="138"/>
      <c r="T94" s="49"/>
      <c r="AT94" s="17" t="s">
        <v>134</v>
      </c>
      <c r="AU94" s="17" t="s">
        <v>80</v>
      </c>
    </row>
    <row r="95" spans="2:65" s="1" customFormat="1" ht="230.4">
      <c r="B95" s="29"/>
      <c r="D95" s="136" t="s">
        <v>135</v>
      </c>
      <c r="F95" s="139" t="s">
        <v>468</v>
      </c>
      <c r="L95" s="29"/>
      <c r="M95" s="138"/>
      <c r="T95" s="49"/>
      <c r="AT95" s="17" t="s">
        <v>135</v>
      </c>
      <c r="AU95" s="17" t="s">
        <v>80</v>
      </c>
    </row>
    <row r="96" spans="2:65" s="12" customFormat="1">
      <c r="B96" s="140"/>
      <c r="D96" s="136" t="s">
        <v>137</v>
      </c>
      <c r="E96" s="141" t="s">
        <v>3</v>
      </c>
      <c r="F96" s="142" t="s">
        <v>547</v>
      </c>
      <c r="H96" s="143">
        <v>214.38</v>
      </c>
      <c r="L96" s="140"/>
      <c r="M96" s="144"/>
      <c r="T96" s="145"/>
      <c r="AT96" s="141" t="s">
        <v>137</v>
      </c>
      <c r="AU96" s="141" t="s">
        <v>80</v>
      </c>
      <c r="AV96" s="12" t="s">
        <v>80</v>
      </c>
      <c r="AW96" s="12" t="s">
        <v>31</v>
      </c>
      <c r="AX96" s="12" t="s">
        <v>70</v>
      </c>
      <c r="AY96" s="141" t="s">
        <v>125</v>
      </c>
    </row>
    <row r="97" spans="2:65" s="12" customFormat="1">
      <c r="B97" s="140"/>
      <c r="D97" s="136" t="s">
        <v>137</v>
      </c>
      <c r="E97" s="141" t="s">
        <v>3</v>
      </c>
      <c r="F97" s="142" t="s">
        <v>548</v>
      </c>
      <c r="H97" s="143">
        <v>27.6</v>
      </c>
      <c r="L97" s="140"/>
      <c r="M97" s="144"/>
      <c r="T97" s="145"/>
      <c r="AT97" s="141" t="s">
        <v>137</v>
      </c>
      <c r="AU97" s="141" t="s">
        <v>80</v>
      </c>
      <c r="AV97" s="12" t="s">
        <v>80</v>
      </c>
      <c r="AW97" s="12" t="s">
        <v>31</v>
      </c>
      <c r="AX97" s="12" t="s">
        <v>70</v>
      </c>
      <c r="AY97" s="141" t="s">
        <v>125</v>
      </c>
    </row>
    <row r="98" spans="2:65" s="13" customFormat="1">
      <c r="B98" s="146"/>
      <c r="D98" s="136" t="s">
        <v>137</v>
      </c>
      <c r="E98" s="147" t="s">
        <v>3</v>
      </c>
      <c r="F98" s="148" t="s">
        <v>140</v>
      </c>
      <c r="H98" s="149">
        <v>241.98</v>
      </c>
      <c r="L98" s="146"/>
      <c r="M98" s="150"/>
      <c r="T98" s="151"/>
      <c r="AT98" s="147" t="s">
        <v>137</v>
      </c>
      <c r="AU98" s="147" t="s">
        <v>80</v>
      </c>
      <c r="AV98" s="13" t="s">
        <v>132</v>
      </c>
      <c r="AW98" s="13" t="s">
        <v>31</v>
      </c>
      <c r="AX98" s="13" t="s">
        <v>78</v>
      </c>
      <c r="AY98" s="147" t="s">
        <v>125</v>
      </c>
    </row>
    <row r="99" spans="2:65" s="1" customFormat="1" ht="16.5" customHeight="1">
      <c r="B99" s="123"/>
      <c r="C99" s="124" t="s">
        <v>147</v>
      </c>
      <c r="D99" s="124" t="s">
        <v>127</v>
      </c>
      <c r="E99" s="125" t="s">
        <v>470</v>
      </c>
      <c r="F99" s="126" t="s">
        <v>471</v>
      </c>
      <c r="G99" s="127" t="s">
        <v>214</v>
      </c>
      <c r="H99" s="128">
        <v>205.8</v>
      </c>
      <c r="I99" s="129"/>
      <c r="J99" s="129">
        <f>ROUND(I99*H99,2)</f>
        <v>0</v>
      </c>
      <c r="K99" s="126" t="s">
        <v>131</v>
      </c>
      <c r="L99" s="29"/>
      <c r="M99" s="130" t="s">
        <v>3</v>
      </c>
      <c r="N99" s="131" t="s">
        <v>41</v>
      </c>
      <c r="O99" s="132">
        <v>0</v>
      </c>
      <c r="P99" s="132">
        <f>O99*H99</f>
        <v>0</v>
      </c>
      <c r="Q99" s="132">
        <v>0</v>
      </c>
      <c r="R99" s="132">
        <f>Q99*H99</f>
        <v>0</v>
      </c>
      <c r="S99" s="132">
        <v>0</v>
      </c>
      <c r="T99" s="133">
        <f>S99*H99</f>
        <v>0</v>
      </c>
      <c r="AR99" s="134" t="s">
        <v>132</v>
      </c>
      <c r="AT99" s="134" t="s">
        <v>127</v>
      </c>
      <c r="AU99" s="134" t="s">
        <v>80</v>
      </c>
      <c r="AY99" s="17" t="s">
        <v>125</v>
      </c>
      <c r="BE99" s="135">
        <f>IF(N99="základní",J99,0)</f>
        <v>0</v>
      </c>
      <c r="BF99" s="135">
        <f>IF(N99="snížená",J99,0)</f>
        <v>0</v>
      </c>
      <c r="BG99" s="135">
        <f>IF(N99="zákl. přenesená",J99,0)</f>
        <v>0</v>
      </c>
      <c r="BH99" s="135">
        <f>IF(N99="sníž. přenesená",J99,0)</f>
        <v>0</v>
      </c>
      <c r="BI99" s="135">
        <f>IF(N99="nulová",J99,0)</f>
        <v>0</v>
      </c>
      <c r="BJ99" s="17" t="s">
        <v>78</v>
      </c>
      <c r="BK99" s="135">
        <f>ROUND(I99*H99,2)</f>
        <v>0</v>
      </c>
      <c r="BL99" s="17" t="s">
        <v>132</v>
      </c>
      <c r="BM99" s="134" t="s">
        <v>549</v>
      </c>
    </row>
    <row r="100" spans="2:65" s="1" customFormat="1">
      <c r="B100" s="29"/>
      <c r="D100" s="136" t="s">
        <v>134</v>
      </c>
      <c r="F100" s="137" t="s">
        <v>471</v>
      </c>
      <c r="L100" s="29"/>
      <c r="M100" s="138"/>
      <c r="T100" s="49"/>
      <c r="AT100" s="17" t="s">
        <v>134</v>
      </c>
      <c r="AU100" s="17" t="s">
        <v>80</v>
      </c>
    </row>
    <row r="101" spans="2:65" s="1" customFormat="1" ht="67.2">
      <c r="B101" s="29"/>
      <c r="D101" s="136" t="s">
        <v>135</v>
      </c>
      <c r="F101" s="139" t="s">
        <v>216</v>
      </c>
      <c r="L101" s="29"/>
      <c r="M101" s="138"/>
      <c r="T101" s="49"/>
      <c r="AT101" s="17" t="s">
        <v>135</v>
      </c>
      <c r="AU101" s="17" t="s">
        <v>80</v>
      </c>
    </row>
    <row r="102" spans="2:65" s="12" customFormat="1">
      <c r="B102" s="140"/>
      <c r="D102" s="136" t="s">
        <v>137</v>
      </c>
      <c r="E102" s="141" t="s">
        <v>3</v>
      </c>
      <c r="F102" s="142" t="s">
        <v>550</v>
      </c>
      <c r="H102" s="143">
        <v>9.4</v>
      </c>
      <c r="L102" s="140"/>
      <c r="M102" s="144"/>
      <c r="T102" s="145"/>
      <c r="AT102" s="141" t="s">
        <v>137</v>
      </c>
      <c r="AU102" s="141" t="s">
        <v>80</v>
      </c>
      <c r="AV102" s="12" t="s">
        <v>80</v>
      </c>
      <c r="AW102" s="12" t="s">
        <v>31</v>
      </c>
      <c r="AX102" s="12" t="s">
        <v>70</v>
      </c>
      <c r="AY102" s="141" t="s">
        <v>125</v>
      </c>
    </row>
    <row r="103" spans="2:65" s="12" customFormat="1">
      <c r="B103" s="140"/>
      <c r="D103" s="136" t="s">
        <v>137</v>
      </c>
      <c r="E103" s="141" t="s">
        <v>3</v>
      </c>
      <c r="F103" s="142" t="s">
        <v>551</v>
      </c>
      <c r="H103" s="143">
        <v>35.729999999999997</v>
      </c>
      <c r="L103" s="140"/>
      <c r="M103" s="144"/>
      <c r="T103" s="145"/>
      <c r="AT103" s="141" t="s">
        <v>137</v>
      </c>
      <c r="AU103" s="141" t="s">
        <v>80</v>
      </c>
      <c r="AV103" s="12" t="s">
        <v>80</v>
      </c>
      <c r="AW103" s="12" t="s">
        <v>31</v>
      </c>
      <c r="AX103" s="12" t="s">
        <v>70</v>
      </c>
      <c r="AY103" s="141" t="s">
        <v>125</v>
      </c>
    </row>
    <row r="104" spans="2:65" s="12" customFormat="1">
      <c r="B104" s="140"/>
      <c r="D104" s="136" t="s">
        <v>137</v>
      </c>
      <c r="E104" s="141" t="s">
        <v>3</v>
      </c>
      <c r="F104" s="142" t="s">
        <v>552</v>
      </c>
      <c r="H104" s="143">
        <v>13.67</v>
      </c>
      <c r="L104" s="140"/>
      <c r="M104" s="144"/>
      <c r="T104" s="145"/>
      <c r="AT104" s="141" t="s">
        <v>137</v>
      </c>
      <c r="AU104" s="141" t="s">
        <v>80</v>
      </c>
      <c r="AV104" s="12" t="s">
        <v>80</v>
      </c>
      <c r="AW104" s="12" t="s">
        <v>31</v>
      </c>
      <c r="AX104" s="12" t="s">
        <v>70</v>
      </c>
      <c r="AY104" s="141" t="s">
        <v>125</v>
      </c>
    </row>
    <row r="105" spans="2:65" s="13" customFormat="1">
      <c r="B105" s="146"/>
      <c r="D105" s="136" t="s">
        <v>137</v>
      </c>
      <c r="E105" s="147" t="s">
        <v>3</v>
      </c>
      <c r="F105" s="148" t="s">
        <v>140</v>
      </c>
      <c r="H105" s="149">
        <v>58.8</v>
      </c>
      <c r="L105" s="146"/>
      <c r="M105" s="150"/>
      <c r="T105" s="151"/>
      <c r="AT105" s="147" t="s">
        <v>137</v>
      </c>
      <c r="AU105" s="147" t="s">
        <v>80</v>
      </c>
      <c r="AV105" s="13" t="s">
        <v>132</v>
      </c>
      <c r="AW105" s="13" t="s">
        <v>31</v>
      </c>
      <c r="AX105" s="13" t="s">
        <v>78</v>
      </c>
      <c r="AY105" s="147" t="s">
        <v>125</v>
      </c>
    </row>
    <row r="106" spans="2:65" s="12" customFormat="1">
      <c r="B106" s="140"/>
      <c r="D106" s="136" t="s">
        <v>137</v>
      </c>
      <c r="F106" s="142" t="s">
        <v>553</v>
      </c>
      <c r="H106" s="143">
        <v>205.8</v>
      </c>
      <c r="L106" s="140"/>
      <c r="M106" s="144"/>
      <c r="T106" s="145"/>
      <c r="AT106" s="141" t="s">
        <v>137</v>
      </c>
      <c r="AU106" s="141" t="s">
        <v>80</v>
      </c>
      <c r="AV106" s="12" t="s">
        <v>80</v>
      </c>
      <c r="AW106" s="12" t="s">
        <v>4</v>
      </c>
      <c r="AX106" s="12" t="s">
        <v>78</v>
      </c>
      <c r="AY106" s="141" t="s">
        <v>125</v>
      </c>
    </row>
    <row r="107" spans="2:65" s="1" customFormat="1" ht="16.5" customHeight="1">
      <c r="B107" s="123"/>
      <c r="C107" s="124" t="s">
        <v>132</v>
      </c>
      <c r="D107" s="124" t="s">
        <v>127</v>
      </c>
      <c r="E107" s="125" t="s">
        <v>476</v>
      </c>
      <c r="F107" s="126" t="s">
        <v>477</v>
      </c>
      <c r="G107" s="127" t="s">
        <v>130</v>
      </c>
      <c r="H107" s="128">
        <v>183.18</v>
      </c>
      <c r="I107" s="129"/>
      <c r="J107" s="129">
        <f>ROUND(I107*H107,2)</f>
        <v>0</v>
      </c>
      <c r="K107" s="126" t="s">
        <v>131</v>
      </c>
      <c r="L107" s="29"/>
      <c r="M107" s="130" t="s">
        <v>3</v>
      </c>
      <c r="N107" s="131" t="s">
        <v>41</v>
      </c>
      <c r="O107" s="132">
        <v>0</v>
      </c>
      <c r="P107" s="132">
        <f>O107*H107</f>
        <v>0</v>
      </c>
      <c r="Q107" s="132">
        <v>0</v>
      </c>
      <c r="R107" s="132">
        <f>Q107*H107</f>
        <v>0</v>
      </c>
      <c r="S107" s="132">
        <v>0</v>
      </c>
      <c r="T107" s="133">
        <f>S107*H107</f>
        <v>0</v>
      </c>
      <c r="AR107" s="134" t="s">
        <v>132</v>
      </c>
      <c r="AT107" s="134" t="s">
        <v>127</v>
      </c>
      <c r="AU107" s="134" t="s">
        <v>80</v>
      </c>
      <c r="AY107" s="17" t="s">
        <v>125</v>
      </c>
      <c r="BE107" s="135">
        <f>IF(N107="základní",J107,0)</f>
        <v>0</v>
      </c>
      <c r="BF107" s="135">
        <f>IF(N107="snížená",J107,0)</f>
        <v>0</v>
      </c>
      <c r="BG107" s="135">
        <f>IF(N107="zákl. přenesená",J107,0)</f>
        <v>0</v>
      </c>
      <c r="BH107" s="135">
        <f>IF(N107="sníž. přenesená",J107,0)</f>
        <v>0</v>
      </c>
      <c r="BI107" s="135">
        <f>IF(N107="nulová",J107,0)</f>
        <v>0</v>
      </c>
      <c r="BJ107" s="17" t="s">
        <v>78</v>
      </c>
      <c r="BK107" s="135">
        <f>ROUND(I107*H107,2)</f>
        <v>0</v>
      </c>
      <c r="BL107" s="17" t="s">
        <v>132</v>
      </c>
      <c r="BM107" s="134" t="s">
        <v>554</v>
      </c>
    </row>
    <row r="108" spans="2:65" s="1" customFormat="1">
      <c r="B108" s="29"/>
      <c r="D108" s="136" t="s">
        <v>134</v>
      </c>
      <c r="F108" s="137" t="s">
        <v>477</v>
      </c>
      <c r="L108" s="29"/>
      <c r="M108" s="138"/>
      <c r="T108" s="49"/>
      <c r="AT108" s="17" t="s">
        <v>134</v>
      </c>
      <c r="AU108" s="17" t="s">
        <v>80</v>
      </c>
    </row>
    <row r="109" spans="2:65" s="1" customFormat="1" ht="192">
      <c r="B109" s="29"/>
      <c r="D109" s="136" t="s">
        <v>135</v>
      </c>
      <c r="F109" s="139" t="s">
        <v>479</v>
      </c>
      <c r="L109" s="29"/>
      <c r="M109" s="138"/>
      <c r="T109" s="49"/>
      <c r="AT109" s="17" t="s">
        <v>135</v>
      </c>
      <c r="AU109" s="17" t="s">
        <v>80</v>
      </c>
    </row>
    <row r="110" spans="2:65" s="12" customFormat="1">
      <c r="B110" s="140"/>
      <c r="D110" s="136" t="s">
        <v>137</v>
      </c>
      <c r="E110" s="141" t="s">
        <v>3</v>
      </c>
      <c r="F110" s="142" t="s">
        <v>547</v>
      </c>
      <c r="H110" s="143">
        <v>214.38</v>
      </c>
      <c r="L110" s="140"/>
      <c r="M110" s="144"/>
      <c r="T110" s="145"/>
      <c r="AT110" s="141" t="s">
        <v>137</v>
      </c>
      <c r="AU110" s="141" t="s">
        <v>80</v>
      </c>
      <c r="AV110" s="12" t="s">
        <v>80</v>
      </c>
      <c r="AW110" s="12" t="s">
        <v>31</v>
      </c>
      <c r="AX110" s="12" t="s">
        <v>70</v>
      </c>
      <c r="AY110" s="141" t="s">
        <v>125</v>
      </c>
    </row>
    <row r="111" spans="2:65" s="12" customFormat="1">
      <c r="B111" s="140"/>
      <c r="D111" s="136" t="s">
        <v>137</v>
      </c>
      <c r="E111" s="141" t="s">
        <v>3</v>
      </c>
      <c r="F111" s="142" t="s">
        <v>548</v>
      </c>
      <c r="H111" s="143">
        <v>27.6</v>
      </c>
      <c r="L111" s="140"/>
      <c r="M111" s="144"/>
      <c r="T111" s="145"/>
      <c r="AT111" s="141" t="s">
        <v>137</v>
      </c>
      <c r="AU111" s="141" t="s">
        <v>80</v>
      </c>
      <c r="AV111" s="12" t="s">
        <v>80</v>
      </c>
      <c r="AW111" s="12" t="s">
        <v>31</v>
      </c>
      <c r="AX111" s="12" t="s">
        <v>70</v>
      </c>
      <c r="AY111" s="141" t="s">
        <v>125</v>
      </c>
    </row>
    <row r="112" spans="2:65" s="14" customFormat="1">
      <c r="B112" s="155"/>
      <c r="D112" s="136" t="s">
        <v>137</v>
      </c>
      <c r="E112" s="156" t="s">
        <v>3</v>
      </c>
      <c r="F112" s="157" t="s">
        <v>480</v>
      </c>
      <c r="H112" s="158">
        <v>241.98</v>
      </c>
      <c r="L112" s="155"/>
      <c r="M112" s="159"/>
      <c r="T112" s="160"/>
      <c r="AT112" s="156" t="s">
        <v>137</v>
      </c>
      <c r="AU112" s="156" t="s">
        <v>80</v>
      </c>
      <c r="AV112" s="14" t="s">
        <v>147</v>
      </c>
      <c r="AW112" s="14" t="s">
        <v>31</v>
      </c>
      <c r="AX112" s="14" t="s">
        <v>70</v>
      </c>
      <c r="AY112" s="156" t="s">
        <v>125</v>
      </c>
    </row>
    <row r="113" spans="2:65" s="12" customFormat="1">
      <c r="B113" s="140"/>
      <c r="D113" s="136" t="s">
        <v>137</v>
      </c>
      <c r="E113" s="141" t="s">
        <v>3</v>
      </c>
      <c r="F113" s="142" t="s">
        <v>555</v>
      </c>
      <c r="H113" s="143">
        <v>-9.4</v>
      </c>
      <c r="L113" s="140"/>
      <c r="M113" s="144"/>
      <c r="T113" s="145"/>
      <c r="AT113" s="141" t="s">
        <v>137</v>
      </c>
      <c r="AU113" s="141" t="s">
        <v>80</v>
      </c>
      <c r="AV113" s="12" t="s">
        <v>80</v>
      </c>
      <c r="AW113" s="12" t="s">
        <v>31</v>
      </c>
      <c r="AX113" s="12" t="s">
        <v>70</v>
      </c>
      <c r="AY113" s="141" t="s">
        <v>125</v>
      </c>
    </row>
    <row r="114" spans="2:65" s="12" customFormat="1">
      <c r="B114" s="140"/>
      <c r="D114" s="136" t="s">
        <v>137</v>
      </c>
      <c r="E114" s="141" t="s">
        <v>3</v>
      </c>
      <c r="F114" s="142" t="s">
        <v>556</v>
      </c>
      <c r="H114" s="143">
        <v>-35.729999999999997</v>
      </c>
      <c r="L114" s="140"/>
      <c r="M114" s="144"/>
      <c r="T114" s="145"/>
      <c r="AT114" s="141" t="s">
        <v>137</v>
      </c>
      <c r="AU114" s="141" t="s">
        <v>80</v>
      </c>
      <c r="AV114" s="12" t="s">
        <v>80</v>
      </c>
      <c r="AW114" s="12" t="s">
        <v>31</v>
      </c>
      <c r="AX114" s="12" t="s">
        <v>70</v>
      </c>
      <c r="AY114" s="141" t="s">
        <v>125</v>
      </c>
    </row>
    <row r="115" spans="2:65" s="12" customFormat="1">
      <c r="B115" s="140"/>
      <c r="D115" s="136" t="s">
        <v>137</v>
      </c>
      <c r="E115" s="141" t="s">
        <v>3</v>
      </c>
      <c r="F115" s="142" t="s">
        <v>557</v>
      </c>
      <c r="H115" s="143">
        <v>-13.67</v>
      </c>
      <c r="L115" s="140"/>
      <c r="M115" s="144"/>
      <c r="T115" s="145"/>
      <c r="AT115" s="141" t="s">
        <v>137</v>
      </c>
      <c r="AU115" s="141" t="s">
        <v>80</v>
      </c>
      <c r="AV115" s="12" t="s">
        <v>80</v>
      </c>
      <c r="AW115" s="12" t="s">
        <v>31</v>
      </c>
      <c r="AX115" s="12" t="s">
        <v>70</v>
      </c>
      <c r="AY115" s="141" t="s">
        <v>125</v>
      </c>
    </row>
    <row r="116" spans="2:65" s="14" customFormat="1">
      <c r="B116" s="155"/>
      <c r="D116" s="136" t="s">
        <v>137</v>
      </c>
      <c r="E116" s="156" t="s">
        <v>3</v>
      </c>
      <c r="F116" s="157" t="s">
        <v>558</v>
      </c>
      <c r="H116" s="158">
        <v>-58.8</v>
      </c>
      <c r="L116" s="155"/>
      <c r="M116" s="159"/>
      <c r="T116" s="160"/>
      <c r="AT116" s="156" t="s">
        <v>137</v>
      </c>
      <c r="AU116" s="156" t="s">
        <v>80</v>
      </c>
      <c r="AV116" s="14" t="s">
        <v>147</v>
      </c>
      <c r="AW116" s="14" t="s">
        <v>31</v>
      </c>
      <c r="AX116" s="14" t="s">
        <v>70</v>
      </c>
      <c r="AY116" s="156" t="s">
        <v>125</v>
      </c>
    </row>
    <row r="117" spans="2:65" s="13" customFormat="1">
      <c r="B117" s="146"/>
      <c r="D117" s="136" t="s">
        <v>137</v>
      </c>
      <c r="E117" s="147" t="s">
        <v>3</v>
      </c>
      <c r="F117" s="148" t="s">
        <v>140</v>
      </c>
      <c r="H117" s="149">
        <v>183.18</v>
      </c>
      <c r="L117" s="146"/>
      <c r="M117" s="150"/>
      <c r="T117" s="151"/>
      <c r="AT117" s="147" t="s">
        <v>137</v>
      </c>
      <c r="AU117" s="147" t="s">
        <v>80</v>
      </c>
      <c r="AV117" s="13" t="s">
        <v>132</v>
      </c>
      <c r="AW117" s="13" t="s">
        <v>31</v>
      </c>
      <c r="AX117" s="13" t="s">
        <v>78</v>
      </c>
      <c r="AY117" s="147" t="s">
        <v>125</v>
      </c>
    </row>
    <row r="118" spans="2:65" s="1" customFormat="1" ht="16.5" customHeight="1">
      <c r="B118" s="123"/>
      <c r="C118" s="124" t="s">
        <v>156</v>
      </c>
      <c r="D118" s="124" t="s">
        <v>127</v>
      </c>
      <c r="E118" s="125" t="s">
        <v>483</v>
      </c>
      <c r="F118" s="126" t="s">
        <v>484</v>
      </c>
      <c r="G118" s="127" t="s">
        <v>130</v>
      </c>
      <c r="H118" s="128">
        <v>17.864999999999998</v>
      </c>
      <c r="I118" s="129"/>
      <c r="J118" s="129">
        <f>ROUND(I118*H118,2)</f>
        <v>0</v>
      </c>
      <c r="K118" s="126" t="s">
        <v>131</v>
      </c>
      <c r="L118" s="29"/>
      <c r="M118" s="130" t="s">
        <v>3</v>
      </c>
      <c r="N118" s="131" t="s">
        <v>41</v>
      </c>
      <c r="O118" s="132">
        <v>0</v>
      </c>
      <c r="P118" s="132">
        <f>O118*H118</f>
        <v>0</v>
      </c>
      <c r="Q118" s="132">
        <v>0</v>
      </c>
      <c r="R118" s="132">
        <f>Q118*H118</f>
        <v>0</v>
      </c>
      <c r="S118" s="132">
        <v>0</v>
      </c>
      <c r="T118" s="133">
        <f>S118*H118</f>
        <v>0</v>
      </c>
      <c r="AR118" s="134" t="s">
        <v>132</v>
      </c>
      <c r="AT118" s="134" t="s">
        <v>127</v>
      </c>
      <c r="AU118" s="134" t="s">
        <v>80</v>
      </c>
      <c r="AY118" s="17" t="s">
        <v>125</v>
      </c>
      <c r="BE118" s="135">
        <f>IF(N118="základní",J118,0)</f>
        <v>0</v>
      </c>
      <c r="BF118" s="135">
        <f>IF(N118="snížená",J118,0)</f>
        <v>0</v>
      </c>
      <c r="BG118" s="135">
        <f>IF(N118="zákl. přenesená",J118,0)</f>
        <v>0</v>
      </c>
      <c r="BH118" s="135">
        <f>IF(N118="sníž. přenesená",J118,0)</f>
        <v>0</v>
      </c>
      <c r="BI118" s="135">
        <f>IF(N118="nulová",J118,0)</f>
        <v>0</v>
      </c>
      <c r="BJ118" s="17" t="s">
        <v>78</v>
      </c>
      <c r="BK118" s="135">
        <f>ROUND(I118*H118,2)</f>
        <v>0</v>
      </c>
      <c r="BL118" s="17" t="s">
        <v>132</v>
      </c>
      <c r="BM118" s="134" t="s">
        <v>559</v>
      </c>
    </row>
    <row r="119" spans="2:65" s="1" customFormat="1">
      <c r="B119" s="29"/>
      <c r="D119" s="136" t="s">
        <v>134</v>
      </c>
      <c r="F119" s="137" t="s">
        <v>484</v>
      </c>
      <c r="L119" s="29"/>
      <c r="M119" s="138"/>
      <c r="T119" s="49"/>
      <c r="AT119" s="17" t="s">
        <v>134</v>
      </c>
      <c r="AU119" s="17" t="s">
        <v>80</v>
      </c>
    </row>
    <row r="120" spans="2:65" s="1" customFormat="1" ht="240">
      <c r="B120" s="29"/>
      <c r="D120" s="136" t="s">
        <v>135</v>
      </c>
      <c r="F120" s="139" t="s">
        <v>486</v>
      </c>
      <c r="L120" s="29"/>
      <c r="M120" s="138"/>
      <c r="T120" s="49"/>
      <c r="AT120" s="17" t="s">
        <v>135</v>
      </c>
      <c r="AU120" s="17" t="s">
        <v>80</v>
      </c>
    </row>
    <row r="121" spans="2:65" s="12" customFormat="1">
      <c r="B121" s="140"/>
      <c r="D121" s="136" t="s">
        <v>137</v>
      </c>
      <c r="E121" s="141" t="s">
        <v>3</v>
      </c>
      <c r="F121" s="142" t="s">
        <v>560</v>
      </c>
      <c r="H121" s="143">
        <v>17.864999999999998</v>
      </c>
      <c r="L121" s="140"/>
      <c r="M121" s="144"/>
      <c r="T121" s="145"/>
      <c r="AT121" s="141" t="s">
        <v>137</v>
      </c>
      <c r="AU121" s="141" t="s">
        <v>80</v>
      </c>
      <c r="AV121" s="12" t="s">
        <v>80</v>
      </c>
      <c r="AW121" s="12" t="s">
        <v>31</v>
      </c>
      <c r="AX121" s="12" t="s">
        <v>78</v>
      </c>
      <c r="AY121" s="141" t="s">
        <v>125</v>
      </c>
    </row>
    <row r="122" spans="2:65" s="11" customFormat="1" ht="22.95" customHeight="1">
      <c r="B122" s="112"/>
      <c r="D122" s="113" t="s">
        <v>69</v>
      </c>
      <c r="E122" s="121" t="s">
        <v>132</v>
      </c>
      <c r="F122" s="121" t="s">
        <v>488</v>
      </c>
      <c r="J122" s="122">
        <f>BK122</f>
        <v>0</v>
      </c>
      <c r="L122" s="112"/>
      <c r="M122" s="116"/>
      <c r="P122" s="117">
        <f>SUM(P123:P126)</f>
        <v>0</v>
      </c>
      <c r="R122" s="117">
        <f>SUM(R123:R126)</f>
        <v>0</v>
      </c>
      <c r="T122" s="118">
        <f>SUM(T123:T126)</f>
        <v>0</v>
      </c>
      <c r="AR122" s="113" t="s">
        <v>78</v>
      </c>
      <c r="AT122" s="119" t="s">
        <v>69</v>
      </c>
      <c r="AU122" s="119" t="s">
        <v>78</v>
      </c>
      <c r="AY122" s="113" t="s">
        <v>125</v>
      </c>
      <c r="BK122" s="120">
        <f>SUM(BK123:BK126)</f>
        <v>0</v>
      </c>
    </row>
    <row r="123" spans="2:65" s="1" customFormat="1" ht="16.5" customHeight="1">
      <c r="B123" s="123"/>
      <c r="C123" s="124" t="s">
        <v>162</v>
      </c>
      <c r="D123" s="124" t="s">
        <v>127</v>
      </c>
      <c r="E123" s="125" t="s">
        <v>489</v>
      </c>
      <c r="F123" s="126" t="s">
        <v>490</v>
      </c>
      <c r="G123" s="127" t="s">
        <v>130</v>
      </c>
      <c r="H123" s="128">
        <v>17.864999999999998</v>
      </c>
      <c r="I123" s="129"/>
      <c r="J123" s="129">
        <f>ROUND(I123*H123,2)</f>
        <v>0</v>
      </c>
      <c r="K123" s="126" t="s">
        <v>131</v>
      </c>
      <c r="L123" s="29"/>
      <c r="M123" s="130" t="s">
        <v>3</v>
      </c>
      <c r="N123" s="131" t="s">
        <v>41</v>
      </c>
      <c r="O123" s="132">
        <v>0</v>
      </c>
      <c r="P123" s="132">
        <f>O123*H123</f>
        <v>0</v>
      </c>
      <c r="Q123" s="132">
        <v>0</v>
      </c>
      <c r="R123" s="132">
        <f>Q123*H123</f>
        <v>0</v>
      </c>
      <c r="S123" s="132">
        <v>0</v>
      </c>
      <c r="T123" s="133">
        <f>S123*H123</f>
        <v>0</v>
      </c>
      <c r="AR123" s="134" t="s">
        <v>132</v>
      </c>
      <c r="AT123" s="134" t="s">
        <v>127</v>
      </c>
      <c r="AU123" s="134" t="s">
        <v>80</v>
      </c>
      <c r="AY123" s="17" t="s">
        <v>125</v>
      </c>
      <c r="BE123" s="135">
        <f>IF(N123="základní",J123,0)</f>
        <v>0</v>
      </c>
      <c r="BF123" s="135">
        <f>IF(N123="snížená",J123,0)</f>
        <v>0</v>
      </c>
      <c r="BG123" s="135">
        <f>IF(N123="zákl. přenesená",J123,0)</f>
        <v>0</v>
      </c>
      <c r="BH123" s="135">
        <f>IF(N123="sníž. přenesená",J123,0)</f>
        <v>0</v>
      </c>
      <c r="BI123" s="135">
        <f>IF(N123="nulová",J123,0)</f>
        <v>0</v>
      </c>
      <c r="BJ123" s="17" t="s">
        <v>78</v>
      </c>
      <c r="BK123" s="135">
        <f>ROUND(I123*H123,2)</f>
        <v>0</v>
      </c>
      <c r="BL123" s="17" t="s">
        <v>132</v>
      </c>
      <c r="BM123" s="134" t="s">
        <v>561</v>
      </c>
    </row>
    <row r="124" spans="2:65" s="1" customFormat="1">
      <c r="B124" s="29"/>
      <c r="D124" s="136" t="s">
        <v>134</v>
      </c>
      <c r="F124" s="137" t="s">
        <v>490</v>
      </c>
      <c r="L124" s="29"/>
      <c r="M124" s="138"/>
      <c r="T124" s="49"/>
      <c r="AT124" s="17" t="s">
        <v>134</v>
      </c>
      <c r="AU124" s="17" t="s">
        <v>80</v>
      </c>
    </row>
    <row r="125" spans="2:65" s="1" customFormat="1" ht="67.2">
      <c r="B125" s="29"/>
      <c r="D125" s="136" t="s">
        <v>135</v>
      </c>
      <c r="F125" s="139" t="s">
        <v>492</v>
      </c>
      <c r="L125" s="29"/>
      <c r="M125" s="138"/>
      <c r="T125" s="49"/>
      <c r="AT125" s="17" t="s">
        <v>135</v>
      </c>
      <c r="AU125" s="17" t="s">
        <v>80</v>
      </c>
    </row>
    <row r="126" spans="2:65" s="12" customFormat="1">
      <c r="B126" s="140"/>
      <c r="D126" s="136" t="s">
        <v>137</v>
      </c>
      <c r="E126" s="141" t="s">
        <v>3</v>
      </c>
      <c r="F126" s="142" t="s">
        <v>560</v>
      </c>
      <c r="H126" s="143">
        <v>17.864999999999998</v>
      </c>
      <c r="L126" s="140"/>
      <c r="M126" s="144"/>
      <c r="T126" s="145"/>
      <c r="AT126" s="141" t="s">
        <v>137</v>
      </c>
      <c r="AU126" s="141" t="s">
        <v>80</v>
      </c>
      <c r="AV126" s="12" t="s">
        <v>80</v>
      </c>
      <c r="AW126" s="12" t="s">
        <v>31</v>
      </c>
      <c r="AX126" s="12" t="s">
        <v>78</v>
      </c>
      <c r="AY126" s="141" t="s">
        <v>125</v>
      </c>
    </row>
    <row r="127" spans="2:65" s="11" customFormat="1" ht="25.95" customHeight="1">
      <c r="B127" s="112"/>
      <c r="D127" s="113" t="s">
        <v>69</v>
      </c>
      <c r="E127" s="114" t="s">
        <v>415</v>
      </c>
      <c r="F127" s="114" t="s">
        <v>416</v>
      </c>
      <c r="J127" s="115">
        <f>BK127</f>
        <v>0</v>
      </c>
      <c r="L127" s="112"/>
      <c r="M127" s="116"/>
      <c r="P127" s="117">
        <f>P128+P132+P191</f>
        <v>0</v>
      </c>
      <c r="R127" s="117">
        <f>R128+R132+R191</f>
        <v>0</v>
      </c>
      <c r="T127" s="118">
        <f>T128+T132+T191</f>
        <v>0</v>
      </c>
      <c r="AR127" s="113" t="s">
        <v>80</v>
      </c>
      <c r="AT127" s="119" t="s">
        <v>69</v>
      </c>
      <c r="AU127" s="119" t="s">
        <v>70</v>
      </c>
      <c r="AY127" s="113" t="s">
        <v>125</v>
      </c>
      <c r="BK127" s="120">
        <f>BK128+BK132+BK191</f>
        <v>0</v>
      </c>
    </row>
    <row r="128" spans="2:65" s="11" customFormat="1" ht="22.95" customHeight="1">
      <c r="B128" s="112"/>
      <c r="D128" s="113" t="s">
        <v>69</v>
      </c>
      <c r="E128" s="121" t="s">
        <v>562</v>
      </c>
      <c r="F128" s="121" t="s">
        <v>563</v>
      </c>
      <c r="J128" s="122">
        <f>BK128</f>
        <v>0</v>
      </c>
      <c r="L128" s="112"/>
      <c r="M128" s="116"/>
      <c r="P128" s="117">
        <f>SUM(P129:P131)</f>
        <v>0</v>
      </c>
      <c r="R128" s="117">
        <f>SUM(R129:R131)</f>
        <v>0</v>
      </c>
      <c r="T128" s="118">
        <f>SUM(T129:T131)</f>
        <v>0</v>
      </c>
      <c r="AR128" s="113" t="s">
        <v>80</v>
      </c>
      <c r="AT128" s="119" t="s">
        <v>69</v>
      </c>
      <c r="AU128" s="119" t="s">
        <v>78</v>
      </c>
      <c r="AY128" s="113" t="s">
        <v>125</v>
      </c>
      <c r="BK128" s="120">
        <f>SUM(BK129:BK131)</f>
        <v>0</v>
      </c>
    </row>
    <row r="129" spans="2:65" s="1" customFormat="1" ht="16.5" customHeight="1">
      <c r="B129" s="123"/>
      <c r="C129" s="124" t="s">
        <v>168</v>
      </c>
      <c r="D129" s="124" t="s">
        <v>127</v>
      </c>
      <c r="E129" s="125" t="s">
        <v>564</v>
      </c>
      <c r="F129" s="126" t="s">
        <v>565</v>
      </c>
      <c r="G129" s="127" t="s">
        <v>239</v>
      </c>
      <c r="H129" s="128">
        <v>30</v>
      </c>
      <c r="I129" s="129"/>
      <c r="J129" s="129">
        <f>ROUND(I129*H129,2)</f>
        <v>0</v>
      </c>
      <c r="K129" s="126" t="s">
        <v>131</v>
      </c>
      <c r="L129" s="29"/>
      <c r="M129" s="130" t="s">
        <v>3</v>
      </c>
      <c r="N129" s="131" t="s">
        <v>41</v>
      </c>
      <c r="O129" s="132">
        <v>0</v>
      </c>
      <c r="P129" s="132">
        <f>O129*H129</f>
        <v>0</v>
      </c>
      <c r="Q129" s="132">
        <v>0</v>
      </c>
      <c r="R129" s="132">
        <f>Q129*H129</f>
        <v>0</v>
      </c>
      <c r="S129" s="132">
        <v>0</v>
      </c>
      <c r="T129" s="133">
        <f>S129*H129</f>
        <v>0</v>
      </c>
      <c r="AR129" s="134" t="s">
        <v>225</v>
      </c>
      <c r="AT129" s="134" t="s">
        <v>127</v>
      </c>
      <c r="AU129" s="134" t="s">
        <v>80</v>
      </c>
      <c r="AY129" s="17" t="s">
        <v>125</v>
      </c>
      <c r="BE129" s="135">
        <f>IF(N129="základní",J129,0)</f>
        <v>0</v>
      </c>
      <c r="BF129" s="135">
        <f>IF(N129="snížená",J129,0)</f>
        <v>0</v>
      </c>
      <c r="BG129" s="135">
        <f>IF(N129="zákl. přenesená",J129,0)</f>
        <v>0</v>
      </c>
      <c r="BH129" s="135">
        <f>IF(N129="sníž. přenesená",J129,0)</f>
        <v>0</v>
      </c>
      <c r="BI129" s="135">
        <f>IF(N129="nulová",J129,0)</f>
        <v>0</v>
      </c>
      <c r="BJ129" s="17" t="s">
        <v>78</v>
      </c>
      <c r="BK129" s="135">
        <f>ROUND(I129*H129,2)</f>
        <v>0</v>
      </c>
      <c r="BL129" s="17" t="s">
        <v>225</v>
      </c>
      <c r="BM129" s="134" t="s">
        <v>566</v>
      </c>
    </row>
    <row r="130" spans="2:65" s="1" customFormat="1">
      <c r="B130" s="29"/>
      <c r="D130" s="136" t="s">
        <v>134</v>
      </c>
      <c r="F130" s="137" t="s">
        <v>565</v>
      </c>
      <c r="L130" s="29"/>
      <c r="M130" s="138"/>
      <c r="T130" s="49"/>
      <c r="AT130" s="17" t="s">
        <v>134</v>
      </c>
      <c r="AU130" s="17" t="s">
        <v>80</v>
      </c>
    </row>
    <row r="131" spans="2:65" s="1" customFormat="1" ht="153.6">
      <c r="B131" s="29"/>
      <c r="D131" s="136" t="s">
        <v>135</v>
      </c>
      <c r="F131" s="139" t="s">
        <v>567</v>
      </c>
      <c r="L131" s="29"/>
      <c r="M131" s="138"/>
      <c r="T131" s="49"/>
      <c r="AT131" s="17" t="s">
        <v>135</v>
      </c>
      <c r="AU131" s="17" t="s">
        <v>80</v>
      </c>
    </row>
    <row r="132" spans="2:65" s="11" customFormat="1" ht="22.95" customHeight="1">
      <c r="B132" s="112"/>
      <c r="D132" s="113" t="s">
        <v>69</v>
      </c>
      <c r="E132" s="121" t="s">
        <v>568</v>
      </c>
      <c r="F132" s="121" t="s">
        <v>569</v>
      </c>
      <c r="J132" s="122">
        <f>BK132</f>
        <v>0</v>
      </c>
      <c r="L132" s="112"/>
      <c r="M132" s="116"/>
      <c r="P132" s="117">
        <f>SUM(P133:P190)</f>
        <v>0</v>
      </c>
      <c r="R132" s="117">
        <f>SUM(R133:R190)</f>
        <v>0</v>
      </c>
      <c r="T132" s="118">
        <f>SUM(T133:T190)</f>
        <v>0</v>
      </c>
      <c r="AR132" s="113" t="s">
        <v>80</v>
      </c>
      <c r="AT132" s="119" t="s">
        <v>69</v>
      </c>
      <c r="AU132" s="119" t="s">
        <v>78</v>
      </c>
      <c r="AY132" s="113" t="s">
        <v>125</v>
      </c>
      <c r="BK132" s="120">
        <f>SUM(BK133:BK190)</f>
        <v>0</v>
      </c>
    </row>
    <row r="133" spans="2:65" s="1" customFormat="1" ht="16.5" customHeight="1">
      <c r="B133" s="123"/>
      <c r="C133" s="124" t="s">
        <v>174</v>
      </c>
      <c r="D133" s="124" t="s">
        <v>127</v>
      </c>
      <c r="E133" s="125" t="s">
        <v>570</v>
      </c>
      <c r="F133" s="126" t="s">
        <v>571</v>
      </c>
      <c r="G133" s="127" t="s">
        <v>269</v>
      </c>
      <c r="H133" s="128">
        <v>950</v>
      </c>
      <c r="I133" s="129"/>
      <c r="J133" s="129">
        <f>ROUND(I133*H133,2)</f>
        <v>0</v>
      </c>
      <c r="K133" s="126" t="s">
        <v>131</v>
      </c>
      <c r="L133" s="29"/>
      <c r="M133" s="130" t="s">
        <v>3</v>
      </c>
      <c r="N133" s="131" t="s">
        <v>41</v>
      </c>
      <c r="O133" s="132">
        <v>0</v>
      </c>
      <c r="P133" s="132">
        <f>O133*H133</f>
        <v>0</v>
      </c>
      <c r="Q133" s="132">
        <v>0</v>
      </c>
      <c r="R133" s="132">
        <f>Q133*H133</f>
        <v>0</v>
      </c>
      <c r="S133" s="132">
        <v>0</v>
      </c>
      <c r="T133" s="133">
        <f>S133*H133</f>
        <v>0</v>
      </c>
      <c r="AR133" s="134" t="s">
        <v>225</v>
      </c>
      <c r="AT133" s="134" t="s">
        <v>127</v>
      </c>
      <c r="AU133" s="134" t="s">
        <v>80</v>
      </c>
      <c r="AY133" s="17" t="s">
        <v>125</v>
      </c>
      <c r="BE133" s="135">
        <f>IF(N133="základní",J133,0)</f>
        <v>0</v>
      </c>
      <c r="BF133" s="135">
        <f>IF(N133="snížená",J133,0)</f>
        <v>0</v>
      </c>
      <c r="BG133" s="135">
        <f>IF(N133="zákl. přenesená",J133,0)</f>
        <v>0</v>
      </c>
      <c r="BH133" s="135">
        <f>IF(N133="sníž. přenesená",J133,0)</f>
        <v>0</v>
      </c>
      <c r="BI133" s="135">
        <f>IF(N133="nulová",J133,0)</f>
        <v>0</v>
      </c>
      <c r="BJ133" s="17" t="s">
        <v>78</v>
      </c>
      <c r="BK133" s="135">
        <f>ROUND(I133*H133,2)</f>
        <v>0</v>
      </c>
      <c r="BL133" s="17" t="s">
        <v>225</v>
      </c>
      <c r="BM133" s="134" t="s">
        <v>572</v>
      </c>
    </row>
    <row r="134" spans="2:65" s="1" customFormat="1">
      <c r="B134" s="29"/>
      <c r="D134" s="136" t="s">
        <v>134</v>
      </c>
      <c r="F134" s="137" t="s">
        <v>571</v>
      </c>
      <c r="L134" s="29"/>
      <c r="M134" s="138"/>
      <c r="T134" s="49"/>
      <c r="AT134" s="17" t="s">
        <v>134</v>
      </c>
      <c r="AU134" s="17" t="s">
        <v>80</v>
      </c>
    </row>
    <row r="135" spans="2:65" s="1" customFormat="1" ht="86.4">
      <c r="B135" s="29"/>
      <c r="D135" s="136" t="s">
        <v>135</v>
      </c>
      <c r="F135" s="139" t="s">
        <v>573</v>
      </c>
      <c r="L135" s="29"/>
      <c r="M135" s="138"/>
      <c r="T135" s="49"/>
      <c r="AT135" s="17" t="s">
        <v>135</v>
      </c>
      <c r="AU135" s="17" t="s">
        <v>80</v>
      </c>
    </row>
    <row r="136" spans="2:65" s="1" customFormat="1" ht="16.5" customHeight="1">
      <c r="B136" s="123"/>
      <c r="C136" s="124" t="s">
        <v>179</v>
      </c>
      <c r="D136" s="124" t="s">
        <v>127</v>
      </c>
      <c r="E136" s="125" t="s">
        <v>574</v>
      </c>
      <c r="F136" s="126" t="s">
        <v>575</v>
      </c>
      <c r="G136" s="127" t="s">
        <v>269</v>
      </c>
      <c r="H136" s="128">
        <v>290</v>
      </c>
      <c r="I136" s="129"/>
      <c r="J136" s="129">
        <f>ROUND(I136*H136,2)</f>
        <v>0</v>
      </c>
      <c r="K136" s="126" t="s">
        <v>131</v>
      </c>
      <c r="L136" s="29"/>
      <c r="M136" s="130" t="s">
        <v>3</v>
      </c>
      <c r="N136" s="131" t="s">
        <v>41</v>
      </c>
      <c r="O136" s="132">
        <v>0</v>
      </c>
      <c r="P136" s="132">
        <f>O136*H136</f>
        <v>0</v>
      </c>
      <c r="Q136" s="132">
        <v>0</v>
      </c>
      <c r="R136" s="132">
        <f>Q136*H136</f>
        <v>0</v>
      </c>
      <c r="S136" s="132">
        <v>0</v>
      </c>
      <c r="T136" s="133">
        <f>S136*H136</f>
        <v>0</v>
      </c>
      <c r="AR136" s="134" t="s">
        <v>225</v>
      </c>
      <c r="AT136" s="134" t="s">
        <v>127</v>
      </c>
      <c r="AU136" s="134" t="s">
        <v>80</v>
      </c>
      <c r="AY136" s="17" t="s">
        <v>125</v>
      </c>
      <c r="BE136" s="135">
        <f>IF(N136="základní",J136,0)</f>
        <v>0</v>
      </c>
      <c r="BF136" s="135">
        <f>IF(N136="snížená",J136,0)</f>
        <v>0</v>
      </c>
      <c r="BG136" s="135">
        <f>IF(N136="zákl. přenesená",J136,0)</f>
        <v>0</v>
      </c>
      <c r="BH136" s="135">
        <f>IF(N136="sníž. přenesená",J136,0)</f>
        <v>0</v>
      </c>
      <c r="BI136" s="135">
        <f>IF(N136="nulová",J136,0)</f>
        <v>0</v>
      </c>
      <c r="BJ136" s="17" t="s">
        <v>78</v>
      </c>
      <c r="BK136" s="135">
        <f>ROUND(I136*H136,2)</f>
        <v>0</v>
      </c>
      <c r="BL136" s="17" t="s">
        <v>225</v>
      </c>
      <c r="BM136" s="134" t="s">
        <v>576</v>
      </c>
    </row>
    <row r="137" spans="2:65" s="1" customFormat="1">
      <c r="B137" s="29"/>
      <c r="D137" s="136" t="s">
        <v>134</v>
      </c>
      <c r="F137" s="137" t="s">
        <v>575</v>
      </c>
      <c r="L137" s="29"/>
      <c r="M137" s="138"/>
      <c r="T137" s="49"/>
      <c r="AT137" s="17" t="s">
        <v>134</v>
      </c>
      <c r="AU137" s="17" t="s">
        <v>80</v>
      </c>
    </row>
    <row r="138" spans="2:65" s="1" customFormat="1" ht="67.2">
      <c r="B138" s="29"/>
      <c r="D138" s="136" t="s">
        <v>135</v>
      </c>
      <c r="F138" s="139" t="s">
        <v>577</v>
      </c>
      <c r="L138" s="29"/>
      <c r="M138" s="138"/>
      <c r="T138" s="49"/>
      <c r="AT138" s="17" t="s">
        <v>135</v>
      </c>
      <c r="AU138" s="17" t="s">
        <v>80</v>
      </c>
    </row>
    <row r="139" spans="2:65" s="1" customFormat="1" ht="16.5" customHeight="1">
      <c r="B139" s="123"/>
      <c r="C139" s="124" t="s">
        <v>191</v>
      </c>
      <c r="D139" s="124" t="s">
        <v>127</v>
      </c>
      <c r="E139" s="125" t="s">
        <v>578</v>
      </c>
      <c r="F139" s="126" t="s">
        <v>579</v>
      </c>
      <c r="G139" s="127" t="s">
        <v>269</v>
      </c>
      <c r="H139" s="128">
        <v>986</v>
      </c>
      <c r="I139" s="129"/>
      <c r="J139" s="129">
        <f>ROUND(I139*H139,2)</f>
        <v>0</v>
      </c>
      <c r="K139" s="126" t="s">
        <v>131</v>
      </c>
      <c r="L139" s="29"/>
      <c r="M139" s="130" t="s">
        <v>3</v>
      </c>
      <c r="N139" s="131" t="s">
        <v>41</v>
      </c>
      <c r="O139" s="132">
        <v>0</v>
      </c>
      <c r="P139" s="132">
        <f>O139*H139</f>
        <v>0</v>
      </c>
      <c r="Q139" s="132">
        <v>0</v>
      </c>
      <c r="R139" s="132">
        <f>Q139*H139</f>
        <v>0</v>
      </c>
      <c r="S139" s="132">
        <v>0</v>
      </c>
      <c r="T139" s="133">
        <f>S139*H139</f>
        <v>0</v>
      </c>
      <c r="AR139" s="134" t="s">
        <v>225</v>
      </c>
      <c r="AT139" s="134" t="s">
        <v>127</v>
      </c>
      <c r="AU139" s="134" t="s">
        <v>80</v>
      </c>
      <c r="AY139" s="17" t="s">
        <v>125</v>
      </c>
      <c r="BE139" s="135">
        <f>IF(N139="základní",J139,0)</f>
        <v>0</v>
      </c>
      <c r="BF139" s="135">
        <f>IF(N139="snížená",J139,0)</f>
        <v>0</v>
      </c>
      <c r="BG139" s="135">
        <f>IF(N139="zákl. přenesená",J139,0)</f>
        <v>0</v>
      </c>
      <c r="BH139" s="135">
        <f>IF(N139="sníž. přenesená",J139,0)</f>
        <v>0</v>
      </c>
      <c r="BI139" s="135">
        <f>IF(N139="nulová",J139,0)</f>
        <v>0</v>
      </c>
      <c r="BJ139" s="17" t="s">
        <v>78</v>
      </c>
      <c r="BK139" s="135">
        <f>ROUND(I139*H139,2)</f>
        <v>0</v>
      </c>
      <c r="BL139" s="17" t="s">
        <v>225</v>
      </c>
      <c r="BM139" s="134" t="s">
        <v>580</v>
      </c>
    </row>
    <row r="140" spans="2:65" s="1" customFormat="1">
      <c r="B140" s="29"/>
      <c r="D140" s="136" t="s">
        <v>134</v>
      </c>
      <c r="F140" s="137" t="s">
        <v>579</v>
      </c>
      <c r="L140" s="29"/>
      <c r="M140" s="138"/>
      <c r="T140" s="49"/>
      <c r="AT140" s="17" t="s">
        <v>134</v>
      </c>
      <c r="AU140" s="17" t="s">
        <v>80</v>
      </c>
    </row>
    <row r="141" spans="2:65" s="1" customFormat="1" ht="67.2">
      <c r="B141" s="29"/>
      <c r="D141" s="136" t="s">
        <v>135</v>
      </c>
      <c r="F141" s="139" t="s">
        <v>577</v>
      </c>
      <c r="L141" s="29"/>
      <c r="M141" s="138"/>
      <c r="T141" s="49"/>
      <c r="AT141" s="17" t="s">
        <v>135</v>
      </c>
      <c r="AU141" s="17" t="s">
        <v>80</v>
      </c>
    </row>
    <row r="142" spans="2:65" s="1" customFormat="1" ht="21.75" customHeight="1">
      <c r="B142" s="123"/>
      <c r="C142" s="124" t="s">
        <v>196</v>
      </c>
      <c r="D142" s="124" t="s">
        <v>127</v>
      </c>
      <c r="E142" s="125" t="s">
        <v>581</v>
      </c>
      <c r="F142" s="126" t="s">
        <v>582</v>
      </c>
      <c r="G142" s="127" t="s">
        <v>348</v>
      </c>
      <c r="H142" s="128">
        <v>58</v>
      </c>
      <c r="I142" s="129"/>
      <c r="J142" s="129">
        <f>ROUND(I142*H142,2)</f>
        <v>0</v>
      </c>
      <c r="K142" s="126" t="s">
        <v>131</v>
      </c>
      <c r="L142" s="29"/>
      <c r="M142" s="130" t="s">
        <v>3</v>
      </c>
      <c r="N142" s="131" t="s">
        <v>41</v>
      </c>
      <c r="O142" s="132">
        <v>0</v>
      </c>
      <c r="P142" s="132">
        <f>O142*H142</f>
        <v>0</v>
      </c>
      <c r="Q142" s="132">
        <v>0</v>
      </c>
      <c r="R142" s="132">
        <f>Q142*H142</f>
        <v>0</v>
      </c>
      <c r="S142" s="132">
        <v>0</v>
      </c>
      <c r="T142" s="133">
        <f>S142*H142</f>
        <v>0</v>
      </c>
      <c r="AR142" s="134" t="s">
        <v>225</v>
      </c>
      <c r="AT142" s="134" t="s">
        <v>127</v>
      </c>
      <c r="AU142" s="134" t="s">
        <v>80</v>
      </c>
      <c r="AY142" s="17" t="s">
        <v>125</v>
      </c>
      <c r="BE142" s="135">
        <f>IF(N142="základní",J142,0)</f>
        <v>0</v>
      </c>
      <c r="BF142" s="135">
        <f>IF(N142="snížená",J142,0)</f>
        <v>0</v>
      </c>
      <c r="BG142" s="135">
        <f>IF(N142="zákl. přenesená",J142,0)</f>
        <v>0</v>
      </c>
      <c r="BH142" s="135">
        <f>IF(N142="sníž. přenesená",J142,0)</f>
        <v>0</v>
      </c>
      <c r="BI142" s="135">
        <f>IF(N142="nulová",J142,0)</f>
        <v>0</v>
      </c>
      <c r="BJ142" s="17" t="s">
        <v>78</v>
      </c>
      <c r="BK142" s="135">
        <f>ROUND(I142*H142,2)</f>
        <v>0</v>
      </c>
      <c r="BL142" s="17" t="s">
        <v>225</v>
      </c>
      <c r="BM142" s="134" t="s">
        <v>583</v>
      </c>
    </row>
    <row r="143" spans="2:65" s="1" customFormat="1">
      <c r="B143" s="29"/>
      <c r="D143" s="136" t="s">
        <v>134</v>
      </c>
      <c r="F143" s="137" t="s">
        <v>582</v>
      </c>
      <c r="L143" s="29"/>
      <c r="M143" s="138"/>
      <c r="T143" s="49"/>
      <c r="AT143" s="17" t="s">
        <v>134</v>
      </c>
      <c r="AU143" s="17" t="s">
        <v>80</v>
      </c>
    </row>
    <row r="144" spans="2:65" s="1" customFormat="1" ht="76.8">
      <c r="B144" s="29"/>
      <c r="D144" s="136" t="s">
        <v>135</v>
      </c>
      <c r="F144" s="139" t="s">
        <v>584</v>
      </c>
      <c r="L144" s="29"/>
      <c r="M144" s="138"/>
      <c r="T144" s="49"/>
      <c r="AT144" s="17" t="s">
        <v>135</v>
      </c>
      <c r="AU144" s="17" t="s">
        <v>80</v>
      </c>
    </row>
    <row r="145" spans="2:65" s="1" customFormat="1" ht="16.5" customHeight="1">
      <c r="B145" s="123"/>
      <c r="C145" s="124" t="s">
        <v>9</v>
      </c>
      <c r="D145" s="124" t="s">
        <v>127</v>
      </c>
      <c r="E145" s="125" t="s">
        <v>585</v>
      </c>
      <c r="F145" s="126" t="s">
        <v>586</v>
      </c>
      <c r="G145" s="127" t="s">
        <v>348</v>
      </c>
      <c r="H145" s="128">
        <v>87</v>
      </c>
      <c r="I145" s="129"/>
      <c r="J145" s="129">
        <f>ROUND(I145*H145,2)</f>
        <v>0</v>
      </c>
      <c r="K145" s="126" t="s">
        <v>131</v>
      </c>
      <c r="L145" s="29"/>
      <c r="M145" s="130" t="s">
        <v>3</v>
      </c>
      <c r="N145" s="131" t="s">
        <v>41</v>
      </c>
      <c r="O145" s="132">
        <v>0</v>
      </c>
      <c r="P145" s="132">
        <f>O145*H145</f>
        <v>0</v>
      </c>
      <c r="Q145" s="132">
        <v>0</v>
      </c>
      <c r="R145" s="132">
        <f>Q145*H145</f>
        <v>0</v>
      </c>
      <c r="S145" s="132">
        <v>0</v>
      </c>
      <c r="T145" s="133">
        <f>S145*H145</f>
        <v>0</v>
      </c>
      <c r="AR145" s="134" t="s">
        <v>225</v>
      </c>
      <c r="AT145" s="134" t="s">
        <v>127</v>
      </c>
      <c r="AU145" s="134" t="s">
        <v>80</v>
      </c>
      <c r="AY145" s="17" t="s">
        <v>125</v>
      </c>
      <c r="BE145" s="135">
        <f>IF(N145="základní",J145,0)</f>
        <v>0</v>
      </c>
      <c r="BF145" s="135">
        <f>IF(N145="snížená",J145,0)</f>
        <v>0</v>
      </c>
      <c r="BG145" s="135">
        <f>IF(N145="zákl. přenesená",J145,0)</f>
        <v>0</v>
      </c>
      <c r="BH145" s="135">
        <f>IF(N145="sníž. přenesená",J145,0)</f>
        <v>0</v>
      </c>
      <c r="BI145" s="135">
        <f>IF(N145="nulová",J145,0)</f>
        <v>0</v>
      </c>
      <c r="BJ145" s="17" t="s">
        <v>78</v>
      </c>
      <c r="BK145" s="135">
        <f>ROUND(I145*H145,2)</f>
        <v>0</v>
      </c>
      <c r="BL145" s="17" t="s">
        <v>225</v>
      </c>
      <c r="BM145" s="134" t="s">
        <v>587</v>
      </c>
    </row>
    <row r="146" spans="2:65" s="1" customFormat="1">
      <c r="B146" s="29"/>
      <c r="D146" s="136" t="s">
        <v>134</v>
      </c>
      <c r="F146" s="137" t="s">
        <v>586</v>
      </c>
      <c r="L146" s="29"/>
      <c r="M146" s="138"/>
      <c r="T146" s="49"/>
      <c r="AT146" s="17" t="s">
        <v>134</v>
      </c>
      <c r="AU146" s="17" t="s">
        <v>80</v>
      </c>
    </row>
    <row r="147" spans="2:65" s="1" customFormat="1" ht="76.8">
      <c r="B147" s="29"/>
      <c r="D147" s="136" t="s">
        <v>135</v>
      </c>
      <c r="F147" s="139" t="s">
        <v>588</v>
      </c>
      <c r="L147" s="29"/>
      <c r="M147" s="138"/>
      <c r="T147" s="49"/>
      <c r="AT147" s="17" t="s">
        <v>135</v>
      </c>
      <c r="AU147" s="17" t="s">
        <v>80</v>
      </c>
    </row>
    <row r="148" spans="2:65" s="12" customFormat="1">
      <c r="B148" s="140"/>
      <c r="D148" s="136" t="s">
        <v>137</v>
      </c>
      <c r="E148" s="141" t="s">
        <v>3</v>
      </c>
      <c r="F148" s="142" t="s">
        <v>589</v>
      </c>
      <c r="H148" s="143">
        <v>58</v>
      </c>
      <c r="L148" s="140"/>
      <c r="M148" s="144"/>
      <c r="T148" s="145"/>
      <c r="AT148" s="141" t="s">
        <v>137</v>
      </c>
      <c r="AU148" s="141" t="s">
        <v>80</v>
      </c>
      <c r="AV148" s="12" t="s">
        <v>80</v>
      </c>
      <c r="AW148" s="12" t="s">
        <v>31</v>
      </c>
      <c r="AX148" s="12" t="s">
        <v>70</v>
      </c>
      <c r="AY148" s="141" t="s">
        <v>125</v>
      </c>
    </row>
    <row r="149" spans="2:65" s="12" customFormat="1">
      <c r="B149" s="140"/>
      <c r="D149" s="136" t="s">
        <v>137</v>
      </c>
      <c r="E149" s="141" t="s">
        <v>3</v>
      </c>
      <c r="F149" s="142" t="s">
        <v>590</v>
      </c>
      <c r="H149" s="143">
        <v>29</v>
      </c>
      <c r="L149" s="140"/>
      <c r="M149" s="144"/>
      <c r="T149" s="145"/>
      <c r="AT149" s="141" t="s">
        <v>137</v>
      </c>
      <c r="AU149" s="141" t="s">
        <v>80</v>
      </c>
      <c r="AV149" s="12" t="s">
        <v>80</v>
      </c>
      <c r="AW149" s="12" t="s">
        <v>31</v>
      </c>
      <c r="AX149" s="12" t="s">
        <v>70</v>
      </c>
      <c r="AY149" s="141" t="s">
        <v>125</v>
      </c>
    </row>
    <row r="150" spans="2:65" s="13" customFormat="1">
      <c r="B150" s="146"/>
      <c r="D150" s="136" t="s">
        <v>137</v>
      </c>
      <c r="E150" s="147" t="s">
        <v>3</v>
      </c>
      <c r="F150" s="148" t="s">
        <v>140</v>
      </c>
      <c r="H150" s="149">
        <v>87</v>
      </c>
      <c r="L150" s="146"/>
      <c r="M150" s="150"/>
      <c r="T150" s="151"/>
      <c r="AT150" s="147" t="s">
        <v>137</v>
      </c>
      <c r="AU150" s="147" t="s">
        <v>80</v>
      </c>
      <c r="AV150" s="13" t="s">
        <v>132</v>
      </c>
      <c r="AW150" s="13" t="s">
        <v>31</v>
      </c>
      <c r="AX150" s="13" t="s">
        <v>78</v>
      </c>
      <c r="AY150" s="147" t="s">
        <v>125</v>
      </c>
    </row>
    <row r="151" spans="2:65" s="1" customFormat="1" ht="16.5" customHeight="1">
      <c r="B151" s="123"/>
      <c r="C151" s="124" t="s">
        <v>205</v>
      </c>
      <c r="D151" s="124" t="s">
        <v>127</v>
      </c>
      <c r="E151" s="125" t="s">
        <v>591</v>
      </c>
      <c r="F151" s="126" t="s">
        <v>592</v>
      </c>
      <c r="G151" s="127" t="s">
        <v>269</v>
      </c>
      <c r="H151" s="128">
        <v>266</v>
      </c>
      <c r="I151" s="129"/>
      <c r="J151" s="129">
        <f>ROUND(I151*H151,2)</f>
        <v>0</v>
      </c>
      <c r="K151" s="126" t="s">
        <v>131</v>
      </c>
      <c r="L151" s="29"/>
      <c r="M151" s="130" t="s">
        <v>3</v>
      </c>
      <c r="N151" s="131" t="s">
        <v>41</v>
      </c>
      <c r="O151" s="132">
        <v>0</v>
      </c>
      <c r="P151" s="132">
        <f>O151*H151</f>
        <v>0</v>
      </c>
      <c r="Q151" s="132">
        <v>0</v>
      </c>
      <c r="R151" s="132">
        <f>Q151*H151</f>
        <v>0</v>
      </c>
      <c r="S151" s="132">
        <v>0</v>
      </c>
      <c r="T151" s="133">
        <f>S151*H151</f>
        <v>0</v>
      </c>
      <c r="AR151" s="134" t="s">
        <v>225</v>
      </c>
      <c r="AT151" s="134" t="s">
        <v>127</v>
      </c>
      <c r="AU151" s="134" t="s">
        <v>80</v>
      </c>
      <c r="AY151" s="17" t="s">
        <v>125</v>
      </c>
      <c r="BE151" s="135">
        <f>IF(N151="základní",J151,0)</f>
        <v>0</v>
      </c>
      <c r="BF151" s="135">
        <f>IF(N151="snížená",J151,0)</f>
        <v>0</v>
      </c>
      <c r="BG151" s="135">
        <f>IF(N151="zákl. přenesená",J151,0)</f>
        <v>0</v>
      </c>
      <c r="BH151" s="135">
        <f>IF(N151="sníž. přenesená",J151,0)</f>
        <v>0</v>
      </c>
      <c r="BI151" s="135">
        <f>IF(N151="nulová",J151,0)</f>
        <v>0</v>
      </c>
      <c r="BJ151" s="17" t="s">
        <v>78</v>
      </c>
      <c r="BK151" s="135">
        <f>ROUND(I151*H151,2)</f>
        <v>0</v>
      </c>
      <c r="BL151" s="17" t="s">
        <v>225</v>
      </c>
      <c r="BM151" s="134" t="s">
        <v>593</v>
      </c>
    </row>
    <row r="152" spans="2:65" s="1" customFormat="1">
      <c r="B152" s="29"/>
      <c r="D152" s="136" t="s">
        <v>134</v>
      </c>
      <c r="F152" s="137" t="s">
        <v>592</v>
      </c>
      <c r="L152" s="29"/>
      <c r="M152" s="138"/>
      <c r="T152" s="49"/>
      <c r="AT152" s="17" t="s">
        <v>134</v>
      </c>
      <c r="AU152" s="17" t="s">
        <v>80</v>
      </c>
    </row>
    <row r="153" spans="2:65" s="1" customFormat="1" ht="28.8">
      <c r="B153" s="29"/>
      <c r="D153" s="136" t="s">
        <v>135</v>
      </c>
      <c r="F153" s="139" t="s">
        <v>594</v>
      </c>
      <c r="L153" s="29"/>
      <c r="M153" s="138"/>
      <c r="T153" s="49"/>
      <c r="AT153" s="17" t="s">
        <v>135</v>
      </c>
      <c r="AU153" s="17" t="s">
        <v>80</v>
      </c>
    </row>
    <row r="154" spans="2:65" s="1" customFormat="1" ht="24.15" customHeight="1">
      <c r="B154" s="123"/>
      <c r="C154" s="124" t="s">
        <v>211</v>
      </c>
      <c r="D154" s="124" t="s">
        <v>127</v>
      </c>
      <c r="E154" s="125" t="s">
        <v>595</v>
      </c>
      <c r="F154" s="126" t="s">
        <v>596</v>
      </c>
      <c r="G154" s="127" t="s">
        <v>130</v>
      </c>
      <c r="H154" s="128">
        <v>9.4</v>
      </c>
      <c r="I154" s="129"/>
      <c r="J154" s="129">
        <f>ROUND(I154*H154,2)</f>
        <v>0</v>
      </c>
      <c r="K154" s="126" t="s">
        <v>131</v>
      </c>
      <c r="L154" s="29"/>
      <c r="M154" s="130" t="s">
        <v>3</v>
      </c>
      <c r="N154" s="131" t="s">
        <v>41</v>
      </c>
      <c r="O154" s="132">
        <v>0</v>
      </c>
      <c r="P154" s="132">
        <f>O154*H154</f>
        <v>0</v>
      </c>
      <c r="Q154" s="132">
        <v>0</v>
      </c>
      <c r="R154" s="132">
        <f>Q154*H154</f>
        <v>0</v>
      </c>
      <c r="S154" s="132">
        <v>0</v>
      </c>
      <c r="T154" s="133">
        <f>S154*H154</f>
        <v>0</v>
      </c>
      <c r="AR154" s="134" t="s">
        <v>225</v>
      </c>
      <c r="AT154" s="134" t="s">
        <v>127</v>
      </c>
      <c r="AU154" s="134" t="s">
        <v>80</v>
      </c>
      <c r="AY154" s="17" t="s">
        <v>125</v>
      </c>
      <c r="BE154" s="135">
        <f>IF(N154="základní",J154,0)</f>
        <v>0</v>
      </c>
      <c r="BF154" s="135">
        <f>IF(N154="snížená",J154,0)</f>
        <v>0</v>
      </c>
      <c r="BG154" s="135">
        <f>IF(N154="zákl. přenesená",J154,0)</f>
        <v>0</v>
      </c>
      <c r="BH154" s="135">
        <f>IF(N154="sníž. přenesená",J154,0)</f>
        <v>0</v>
      </c>
      <c r="BI154" s="135">
        <f>IF(N154="nulová",J154,0)</f>
        <v>0</v>
      </c>
      <c r="BJ154" s="17" t="s">
        <v>78</v>
      </c>
      <c r="BK154" s="135">
        <f>ROUND(I154*H154,2)</f>
        <v>0</v>
      </c>
      <c r="BL154" s="17" t="s">
        <v>225</v>
      </c>
      <c r="BM154" s="134" t="s">
        <v>597</v>
      </c>
    </row>
    <row r="155" spans="2:65" s="1" customFormat="1" ht="19.2">
      <c r="B155" s="29"/>
      <c r="D155" s="136" t="s">
        <v>134</v>
      </c>
      <c r="F155" s="137" t="s">
        <v>596</v>
      </c>
      <c r="L155" s="29"/>
      <c r="M155" s="138"/>
      <c r="T155" s="49"/>
      <c r="AT155" s="17" t="s">
        <v>134</v>
      </c>
      <c r="AU155" s="17" t="s">
        <v>80</v>
      </c>
    </row>
    <row r="156" spans="2:65" s="1" customFormat="1" ht="67.2">
      <c r="B156" s="29"/>
      <c r="D156" s="136" t="s">
        <v>135</v>
      </c>
      <c r="F156" s="139" t="s">
        <v>598</v>
      </c>
      <c r="L156" s="29"/>
      <c r="M156" s="138"/>
      <c r="T156" s="49"/>
      <c r="AT156" s="17" t="s">
        <v>135</v>
      </c>
      <c r="AU156" s="17" t="s">
        <v>80</v>
      </c>
    </row>
    <row r="157" spans="2:65" s="1" customFormat="1" ht="38.4">
      <c r="B157" s="29"/>
      <c r="D157" s="136" t="s">
        <v>315</v>
      </c>
      <c r="F157" s="139" t="s">
        <v>599</v>
      </c>
      <c r="L157" s="29"/>
      <c r="M157" s="138"/>
      <c r="T157" s="49"/>
      <c r="AT157" s="17" t="s">
        <v>315</v>
      </c>
      <c r="AU157" s="17" t="s">
        <v>80</v>
      </c>
    </row>
    <row r="158" spans="2:65" s="1" customFormat="1" ht="16.5" customHeight="1">
      <c r="B158" s="123"/>
      <c r="C158" s="124" t="s">
        <v>218</v>
      </c>
      <c r="D158" s="124" t="s">
        <v>127</v>
      </c>
      <c r="E158" s="125" t="s">
        <v>600</v>
      </c>
      <c r="F158" s="126" t="s">
        <v>601</v>
      </c>
      <c r="G158" s="127" t="s">
        <v>269</v>
      </c>
      <c r="H158" s="128">
        <v>160</v>
      </c>
      <c r="I158" s="129"/>
      <c r="J158" s="129">
        <f>ROUND(I158*H158,2)</f>
        <v>0</v>
      </c>
      <c r="K158" s="126" t="s">
        <v>131</v>
      </c>
      <c r="L158" s="29"/>
      <c r="M158" s="130" t="s">
        <v>3</v>
      </c>
      <c r="N158" s="131" t="s">
        <v>41</v>
      </c>
      <c r="O158" s="132">
        <v>0</v>
      </c>
      <c r="P158" s="132">
        <f>O158*H158</f>
        <v>0</v>
      </c>
      <c r="Q158" s="132">
        <v>0</v>
      </c>
      <c r="R158" s="132">
        <f>Q158*H158</f>
        <v>0</v>
      </c>
      <c r="S158" s="132">
        <v>0</v>
      </c>
      <c r="T158" s="133">
        <f>S158*H158</f>
        <v>0</v>
      </c>
      <c r="AR158" s="134" t="s">
        <v>225</v>
      </c>
      <c r="AT158" s="134" t="s">
        <v>127</v>
      </c>
      <c r="AU158" s="134" t="s">
        <v>80</v>
      </c>
      <c r="AY158" s="17" t="s">
        <v>125</v>
      </c>
      <c r="BE158" s="135">
        <f>IF(N158="základní",J158,0)</f>
        <v>0</v>
      </c>
      <c r="BF158" s="135">
        <f>IF(N158="snížená",J158,0)</f>
        <v>0</v>
      </c>
      <c r="BG158" s="135">
        <f>IF(N158="zákl. přenesená",J158,0)</f>
        <v>0</v>
      </c>
      <c r="BH158" s="135">
        <f>IF(N158="sníž. přenesená",J158,0)</f>
        <v>0</v>
      </c>
      <c r="BI158" s="135">
        <f>IF(N158="nulová",J158,0)</f>
        <v>0</v>
      </c>
      <c r="BJ158" s="17" t="s">
        <v>78</v>
      </c>
      <c r="BK158" s="135">
        <f>ROUND(I158*H158,2)</f>
        <v>0</v>
      </c>
      <c r="BL158" s="17" t="s">
        <v>225</v>
      </c>
      <c r="BM158" s="134" t="s">
        <v>602</v>
      </c>
    </row>
    <row r="159" spans="2:65" s="1" customFormat="1">
      <c r="B159" s="29"/>
      <c r="D159" s="136" t="s">
        <v>134</v>
      </c>
      <c r="F159" s="137" t="s">
        <v>601</v>
      </c>
      <c r="L159" s="29"/>
      <c r="M159" s="138"/>
      <c r="T159" s="49"/>
      <c r="AT159" s="17" t="s">
        <v>134</v>
      </c>
      <c r="AU159" s="17" t="s">
        <v>80</v>
      </c>
    </row>
    <row r="160" spans="2:65" s="1" customFormat="1" ht="86.4">
      <c r="B160" s="29"/>
      <c r="D160" s="136" t="s">
        <v>135</v>
      </c>
      <c r="F160" s="139" t="s">
        <v>603</v>
      </c>
      <c r="L160" s="29"/>
      <c r="M160" s="138"/>
      <c r="T160" s="49"/>
      <c r="AT160" s="17" t="s">
        <v>135</v>
      </c>
      <c r="AU160" s="17" t="s">
        <v>80</v>
      </c>
    </row>
    <row r="161" spans="2:65" s="1" customFormat="1" ht="16.5" customHeight="1">
      <c r="B161" s="123"/>
      <c r="C161" s="124" t="s">
        <v>225</v>
      </c>
      <c r="D161" s="124" t="s">
        <v>127</v>
      </c>
      <c r="E161" s="125" t="s">
        <v>604</v>
      </c>
      <c r="F161" s="126" t="s">
        <v>605</v>
      </c>
      <c r="G161" s="127" t="s">
        <v>348</v>
      </c>
      <c r="H161" s="128">
        <v>29</v>
      </c>
      <c r="I161" s="129"/>
      <c r="J161" s="129">
        <f>ROUND(I161*H161,2)</f>
        <v>0</v>
      </c>
      <c r="K161" s="126" t="s">
        <v>131</v>
      </c>
      <c r="L161" s="29"/>
      <c r="M161" s="130" t="s">
        <v>3</v>
      </c>
      <c r="N161" s="131" t="s">
        <v>41</v>
      </c>
      <c r="O161" s="132">
        <v>0</v>
      </c>
      <c r="P161" s="132">
        <f>O161*H161</f>
        <v>0</v>
      </c>
      <c r="Q161" s="132">
        <v>0</v>
      </c>
      <c r="R161" s="132">
        <f>Q161*H161</f>
        <v>0</v>
      </c>
      <c r="S161" s="132">
        <v>0</v>
      </c>
      <c r="T161" s="133">
        <f>S161*H161</f>
        <v>0</v>
      </c>
      <c r="AR161" s="134" t="s">
        <v>225</v>
      </c>
      <c r="AT161" s="134" t="s">
        <v>127</v>
      </c>
      <c r="AU161" s="134" t="s">
        <v>80</v>
      </c>
      <c r="AY161" s="17" t="s">
        <v>125</v>
      </c>
      <c r="BE161" s="135">
        <f>IF(N161="základní",J161,0)</f>
        <v>0</v>
      </c>
      <c r="BF161" s="135">
        <f>IF(N161="snížená",J161,0)</f>
        <v>0</v>
      </c>
      <c r="BG161" s="135">
        <f>IF(N161="zákl. přenesená",J161,0)</f>
        <v>0</v>
      </c>
      <c r="BH161" s="135">
        <f>IF(N161="sníž. přenesená",J161,0)</f>
        <v>0</v>
      </c>
      <c r="BI161" s="135">
        <f>IF(N161="nulová",J161,0)</f>
        <v>0</v>
      </c>
      <c r="BJ161" s="17" t="s">
        <v>78</v>
      </c>
      <c r="BK161" s="135">
        <f>ROUND(I161*H161,2)</f>
        <v>0</v>
      </c>
      <c r="BL161" s="17" t="s">
        <v>225</v>
      </c>
      <c r="BM161" s="134" t="s">
        <v>606</v>
      </c>
    </row>
    <row r="162" spans="2:65" s="1" customFormat="1">
      <c r="B162" s="29"/>
      <c r="D162" s="136" t="s">
        <v>134</v>
      </c>
      <c r="F162" s="137" t="s">
        <v>607</v>
      </c>
      <c r="L162" s="29"/>
      <c r="M162" s="138"/>
      <c r="T162" s="49"/>
      <c r="AT162" s="17" t="s">
        <v>134</v>
      </c>
      <c r="AU162" s="17" t="s">
        <v>80</v>
      </c>
    </row>
    <row r="163" spans="2:65" s="1" customFormat="1" ht="86.4">
      <c r="B163" s="29"/>
      <c r="D163" s="136" t="s">
        <v>135</v>
      </c>
      <c r="F163" s="139" t="s">
        <v>608</v>
      </c>
      <c r="L163" s="29"/>
      <c r="M163" s="138"/>
      <c r="T163" s="49"/>
      <c r="AT163" s="17" t="s">
        <v>135</v>
      </c>
      <c r="AU163" s="17" t="s">
        <v>80</v>
      </c>
    </row>
    <row r="164" spans="2:65" s="1" customFormat="1" ht="19.2">
      <c r="B164" s="29"/>
      <c r="D164" s="136" t="s">
        <v>315</v>
      </c>
      <c r="F164" s="139" t="s">
        <v>609</v>
      </c>
      <c r="L164" s="29"/>
      <c r="M164" s="138"/>
      <c r="T164" s="49"/>
      <c r="AT164" s="17" t="s">
        <v>315</v>
      </c>
      <c r="AU164" s="17" t="s">
        <v>80</v>
      </c>
    </row>
    <row r="165" spans="2:65" s="1" customFormat="1" ht="16.5" customHeight="1">
      <c r="B165" s="123"/>
      <c r="C165" s="124" t="s">
        <v>230</v>
      </c>
      <c r="D165" s="124" t="s">
        <v>127</v>
      </c>
      <c r="E165" s="125" t="s">
        <v>610</v>
      </c>
      <c r="F165" s="126" t="s">
        <v>611</v>
      </c>
      <c r="G165" s="127" t="s">
        <v>348</v>
      </c>
      <c r="H165" s="128">
        <v>15</v>
      </c>
      <c r="I165" s="129"/>
      <c r="J165" s="129">
        <f>ROUND(I165*H165,2)</f>
        <v>0</v>
      </c>
      <c r="K165" s="126" t="s">
        <v>131</v>
      </c>
      <c r="L165" s="29"/>
      <c r="M165" s="130" t="s">
        <v>3</v>
      </c>
      <c r="N165" s="131" t="s">
        <v>41</v>
      </c>
      <c r="O165" s="132">
        <v>0</v>
      </c>
      <c r="P165" s="132">
        <f>O165*H165</f>
        <v>0</v>
      </c>
      <c r="Q165" s="132">
        <v>0</v>
      </c>
      <c r="R165" s="132">
        <f>Q165*H165</f>
        <v>0</v>
      </c>
      <c r="S165" s="132">
        <v>0</v>
      </c>
      <c r="T165" s="133">
        <f>S165*H165</f>
        <v>0</v>
      </c>
      <c r="AR165" s="134" t="s">
        <v>225</v>
      </c>
      <c r="AT165" s="134" t="s">
        <v>127</v>
      </c>
      <c r="AU165" s="134" t="s">
        <v>80</v>
      </c>
      <c r="AY165" s="17" t="s">
        <v>125</v>
      </c>
      <c r="BE165" s="135">
        <f>IF(N165="základní",J165,0)</f>
        <v>0</v>
      </c>
      <c r="BF165" s="135">
        <f>IF(N165="snížená",J165,0)</f>
        <v>0</v>
      </c>
      <c r="BG165" s="135">
        <f>IF(N165="zákl. přenesená",J165,0)</f>
        <v>0</v>
      </c>
      <c r="BH165" s="135">
        <f>IF(N165="sníž. přenesená",J165,0)</f>
        <v>0</v>
      </c>
      <c r="BI165" s="135">
        <f>IF(N165="nulová",J165,0)</f>
        <v>0</v>
      </c>
      <c r="BJ165" s="17" t="s">
        <v>78</v>
      </c>
      <c r="BK165" s="135">
        <f>ROUND(I165*H165,2)</f>
        <v>0</v>
      </c>
      <c r="BL165" s="17" t="s">
        <v>225</v>
      </c>
      <c r="BM165" s="134" t="s">
        <v>612</v>
      </c>
    </row>
    <row r="166" spans="2:65" s="1" customFormat="1">
      <c r="B166" s="29"/>
      <c r="D166" s="136" t="s">
        <v>134</v>
      </c>
      <c r="F166" s="137" t="s">
        <v>611</v>
      </c>
      <c r="L166" s="29"/>
      <c r="M166" s="138"/>
      <c r="T166" s="49"/>
      <c r="AT166" s="17" t="s">
        <v>134</v>
      </c>
      <c r="AU166" s="17" t="s">
        <v>80</v>
      </c>
    </row>
    <row r="167" spans="2:65" s="1" customFormat="1" ht="76.8">
      <c r="B167" s="29"/>
      <c r="D167" s="136" t="s">
        <v>135</v>
      </c>
      <c r="F167" s="139" t="s">
        <v>613</v>
      </c>
      <c r="L167" s="29"/>
      <c r="M167" s="138"/>
      <c r="T167" s="49"/>
      <c r="AT167" s="17" t="s">
        <v>135</v>
      </c>
      <c r="AU167" s="17" t="s">
        <v>80</v>
      </c>
    </row>
    <row r="168" spans="2:65" s="12" customFormat="1">
      <c r="B168" s="140"/>
      <c r="D168" s="136" t="s">
        <v>137</v>
      </c>
      <c r="E168" s="141" t="s">
        <v>3</v>
      </c>
      <c r="F168" s="142" t="s">
        <v>614</v>
      </c>
      <c r="H168" s="143">
        <v>15</v>
      </c>
      <c r="L168" s="140"/>
      <c r="M168" s="144"/>
      <c r="T168" s="145"/>
      <c r="AT168" s="141" t="s">
        <v>137</v>
      </c>
      <c r="AU168" s="141" t="s">
        <v>80</v>
      </c>
      <c r="AV168" s="12" t="s">
        <v>80</v>
      </c>
      <c r="AW168" s="12" t="s">
        <v>31</v>
      </c>
      <c r="AX168" s="12" t="s">
        <v>78</v>
      </c>
      <c r="AY168" s="141" t="s">
        <v>125</v>
      </c>
    </row>
    <row r="169" spans="2:65" s="1" customFormat="1" ht="16.5" customHeight="1">
      <c r="B169" s="123"/>
      <c r="C169" s="124" t="s">
        <v>236</v>
      </c>
      <c r="D169" s="124" t="s">
        <v>127</v>
      </c>
      <c r="E169" s="125" t="s">
        <v>615</v>
      </c>
      <c r="F169" s="126" t="s">
        <v>616</v>
      </c>
      <c r="G169" s="127" t="s">
        <v>348</v>
      </c>
      <c r="H169" s="128">
        <v>14</v>
      </c>
      <c r="I169" s="129"/>
      <c r="J169" s="129">
        <f>ROUND(I169*H169,2)</f>
        <v>0</v>
      </c>
      <c r="K169" s="126" t="s">
        <v>131</v>
      </c>
      <c r="L169" s="29"/>
      <c r="M169" s="130" t="s">
        <v>3</v>
      </c>
      <c r="N169" s="131" t="s">
        <v>41</v>
      </c>
      <c r="O169" s="132">
        <v>0</v>
      </c>
      <c r="P169" s="132">
        <f>O169*H169</f>
        <v>0</v>
      </c>
      <c r="Q169" s="132">
        <v>0</v>
      </c>
      <c r="R169" s="132">
        <f>Q169*H169</f>
        <v>0</v>
      </c>
      <c r="S169" s="132">
        <v>0</v>
      </c>
      <c r="T169" s="133">
        <f>S169*H169</f>
        <v>0</v>
      </c>
      <c r="AR169" s="134" t="s">
        <v>225</v>
      </c>
      <c r="AT169" s="134" t="s">
        <v>127</v>
      </c>
      <c r="AU169" s="134" t="s">
        <v>80</v>
      </c>
      <c r="AY169" s="17" t="s">
        <v>125</v>
      </c>
      <c r="BE169" s="135">
        <f>IF(N169="základní",J169,0)</f>
        <v>0</v>
      </c>
      <c r="BF169" s="135">
        <f>IF(N169="snížená",J169,0)</f>
        <v>0</v>
      </c>
      <c r="BG169" s="135">
        <f>IF(N169="zákl. přenesená",J169,0)</f>
        <v>0</v>
      </c>
      <c r="BH169" s="135">
        <f>IF(N169="sníž. přenesená",J169,0)</f>
        <v>0</v>
      </c>
      <c r="BI169" s="135">
        <f>IF(N169="nulová",J169,0)</f>
        <v>0</v>
      </c>
      <c r="BJ169" s="17" t="s">
        <v>78</v>
      </c>
      <c r="BK169" s="135">
        <f>ROUND(I169*H169,2)</f>
        <v>0</v>
      </c>
      <c r="BL169" s="17" t="s">
        <v>225</v>
      </c>
      <c r="BM169" s="134" t="s">
        <v>617</v>
      </c>
    </row>
    <row r="170" spans="2:65" s="1" customFormat="1">
      <c r="B170" s="29"/>
      <c r="D170" s="136" t="s">
        <v>134</v>
      </c>
      <c r="F170" s="137" t="s">
        <v>616</v>
      </c>
      <c r="L170" s="29"/>
      <c r="M170" s="138"/>
      <c r="T170" s="49"/>
      <c r="AT170" s="17" t="s">
        <v>134</v>
      </c>
      <c r="AU170" s="17" t="s">
        <v>80</v>
      </c>
    </row>
    <row r="171" spans="2:65" s="1" customFormat="1" ht="76.8">
      <c r="B171" s="29"/>
      <c r="D171" s="136" t="s">
        <v>135</v>
      </c>
      <c r="F171" s="139" t="s">
        <v>618</v>
      </c>
      <c r="L171" s="29"/>
      <c r="M171" s="138"/>
      <c r="T171" s="49"/>
      <c r="AT171" s="17" t="s">
        <v>135</v>
      </c>
      <c r="AU171" s="17" t="s">
        <v>80</v>
      </c>
    </row>
    <row r="172" spans="2:65" s="12" customFormat="1">
      <c r="B172" s="140"/>
      <c r="D172" s="136" t="s">
        <v>137</v>
      </c>
      <c r="E172" s="141" t="s">
        <v>3</v>
      </c>
      <c r="F172" s="142" t="s">
        <v>619</v>
      </c>
      <c r="H172" s="143">
        <v>14</v>
      </c>
      <c r="L172" s="140"/>
      <c r="M172" s="144"/>
      <c r="T172" s="145"/>
      <c r="AT172" s="141" t="s">
        <v>137</v>
      </c>
      <c r="AU172" s="141" t="s">
        <v>80</v>
      </c>
      <c r="AV172" s="12" t="s">
        <v>80</v>
      </c>
      <c r="AW172" s="12" t="s">
        <v>31</v>
      </c>
      <c r="AX172" s="12" t="s">
        <v>78</v>
      </c>
      <c r="AY172" s="141" t="s">
        <v>125</v>
      </c>
    </row>
    <row r="173" spans="2:65" s="1" customFormat="1" ht="16.5" customHeight="1">
      <c r="B173" s="123"/>
      <c r="C173" s="124" t="s">
        <v>244</v>
      </c>
      <c r="D173" s="124" t="s">
        <v>127</v>
      </c>
      <c r="E173" s="125" t="s">
        <v>620</v>
      </c>
      <c r="F173" s="126" t="s">
        <v>621</v>
      </c>
      <c r="G173" s="127" t="s">
        <v>348</v>
      </c>
      <c r="H173" s="128">
        <v>14</v>
      </c>
      <c r="I173" s="129"/>
      <c r="J173" s="129">
        <f>ROUND(I173*H173,2)</f>
        <v>0</v>
      </c>
      <c r="K173" s="126" t="s">
        <v>131</v>
      </c>
      <c r="L173" s="29"/>
      <c r="M173" s="130" t="s">
        <v>3</v>
      </c>
      <c r="N173" s="131" t="s">
        <v>41</v>
      </c>
      <c r="O173" s="132">
        <v>0</v>
      </c>
      <c r="P173" s="132">
        <f>O173*H173</f>
        <v>0</v>
      </c>
      <c r="Q173" s="132">
        <v>0</v>
      </c>
      <c r="R173" s="132">
        <f>Q173*H173</f>
        <v>0</v>
      </c>
      <c r="S173" s="132">
        <v>0</v>
      </c>
      <c r="T173" s="133">
        <f>S173*H173</f>
        <v>0</v>
      </c>
      <c r="AR173" s="134" t="s">
        <v>225</v>
      </c>
      <c r="AT173" s="134" t="s">
        <v>127</v>
      </c>
      <c r="AU173" s="134" t="s">
        <v>80</v>
      </c>
      <c r="AY173" s="17" t="s">
        <v>125</v>
      </c>
      <c r="BE173" s="135">
        <f>IF(N173="základní",J173,0)</f>
        <v>0</v>
      </c>
      <c r="BF173" s="135">
        <f>IF(N173="snížená",J173,0)</f>
        <v>0</v>
      </c>
      <c r="BG173" s="135">
        <f>IF(N173="zákl. přenesená",J173,0)</f>
        <v>0</v>
      </c>
      <c r="BH173" s="135">
        <f>IF(N173="sníž. přenesená",J173,0)</f>
        <v>0</v>
      </c>
      <c r="BI173" s="135">
        <f>IF(N173="nulová",J173,0)</f>
        <v>0</v>
      </c>
      <c r="BJ173" s="17" t="s">
        <v>78</v>
      </c>
      <c r="BK173" s="135">
        <f>ROUND(I173*H173,2)</f>
        <v>0</v>
      </c>
      <c r="BL173" s="17" t="s">
        <v>225</v>
      </c>
      <c r="BM173" s="134" t="s">
        <v>622</v>
      </c>
    </row>
    <row r="174" spans="2:65" s="1" customFormat="1">
      <c r="B174" s="29"/>
      <c r="D174" s="136" t="s">
        <v>134</v>
      </c>
      <c r="F174" s="137" t="s">
        <v>621</v>
      </c>
      <c r="L174" s="29"/>
      <c r="M174" s="138"/>
      <c r="T174" s="49"/>
      <c r="AT174" s="17" t="s">
        <v>134</v>
      </c>
      <c r="AU174" s="17" t="s">
        <v>80</v>
      </c>
    </row>
    <row r="175" spans="2:65" s="1" customFormat="1" ht="86.4">
      <c r="B175" s="29"/>
      <c r="D175" s="136" t="s">
        <v>135</v>
      </c>
      <c r="F175" s="139" t="s">
        <v>623</v>
      </c>
      <c r="L175" s="29"/>
      <c r="M175" s="138"/>
      <c r="T175" s="49"/>
      <c r="AT175" s="17" t="s">
        <v>135</v>
      </c>
      <c r="AU175" s="17" t="s">
        <v>80</v>
      </c>
    </row>
    <row r="176" spans="2:65" s="1" customFormat="1" ht="16.5" customHeight="1">
      <c r="B176" s="123"/>
      <c r="C176" s="124" t="s">
        <v>250</v>
      </c>
      <c r="D176" s="124" t="s">
        <v>127</v>
      </c>
      <c r="E176" s="125" t="s">
        <v>624</v>
      </c>
      <c r="F176" s="126" t="s">
        <v>625</v>
      </c>
      <c r="G176" s="127" t="s">
        <v>348</v>
      </c>
      <c r="H176" s="128">
        <v>14</v>
      </c>
      <c r="I176" s="129"/>
      <c r="J176" s="129">
        <f>ROUND(I176*H176,2)</f>
        <v>0</v>
      </c>
      <c r="K176" s="126" t="s">
        <v>131</v>
      </c>
      <c r="L176" s="29"/>
      <c r="M176" s="130" t="s">
        <v>3</v>
      </c>
      <c r="N176" s="131" t="s">
        <v>41</v>
      </c>
      <c r="O176" s="132">
        <v>0</v>
      </c>
      <c r="P176" s="132">
        <f>O176*H176</f>
        <v>0</v>
      </c>
      <c r="Q176" s="132">
        <v>0</v>
      </c>
      <c r="R176" s="132">
        <f>Q176*H176</f>
        <v>0</v>
      </c>
      <c r="S176" s="132">
        <v>0</v>
      </c>
      <c r="T176" s="133">
        <f>S176*H176</f>
        <v>0</v>
      </c>
      <c r="AR176" s="134" t="s">
        <v>225</v>
      </c>
      <c r="AT176" s="134" t="s">
        <v>127</v>
      </c>
      <c r="AU176" s="134" t="s">
        <v>80</v>
      </c>
      <c r="AY176" s="17" t="s">
        <v>125</v>
      </c>
      <c r="BE176" s="135">
        <f>IF(N176="základní",J176,0)</f>
        <v>0</v>
      </c>
      <c r="BF176" s="135">
        <f>IF(N176="snížená",J176,0)</f>
        <v>0</v>
      </c>
      <c r="BG176" s="135">
        <f>IF(N176="zákl. přenesená",J176,0)</f>
        <v>0</v>
      </c>
      <c r="BH176" s="135">
        <f>IF(N176="sníž. přenesená",J176,0)</f>
        <v>0</v>
      </c>
      <c r="BI176" s="135">
        <f>IF(N176="nulová",J176,0)</f>
        <v>0</v>
      </c>
      <c r="BJ176" s="17" t="s">
        <v>78</v>
      </c>
      <c r="BK176" s="135">
        <f>ROUND(I176*H176,2)</f>
        <v>0</v>
      </c>
      <c r="BL176" s="17" t="s">
        <v>225</v>
      </c>
      <c r="BM176" s="134" t="s">
        <v>626</v>
      </c>
    </row>
    <row r="177" spans="2:65" s="1" customFormat="1">
      <c r="B177" s="29"/>
      <c r="D177" s="136" t="s">
        <v>134</v>
      </c>
      <c r="F177" s="137" t="s">
        <v>625</v>
      </c>
      <c r="L177" s="29"/>
      <c r="M177" s="138"/>
      <c r="T177" s="49"/>
      <c r="AT177" s="17" t="s">
        <v>134</v>
      </c>
      <c r="AU177" s="17" t="s">
        <v>80</v>
      </c>
    </row>
    <row r="178" spans="2:65" s="1" customFormat="1" ht="86.4">
      <c r="B178" s="29"/>
      <c r="D178" s="136" t="s">
        <v>135</v>
      </c>
      <c r="F178" s="139" t="s">
        <v>623</v>
      </c>
      <c r="L178" s="29"/>
      <c r="M178" s="138"/>
      <c r="T178" s="49"/>
      <c r="AT178" s="17" t="s">
        <v>135</v>
      </c>
      <c r="AU178" s="17" t="s">
        <v>80</v>
      </c>
    </row>
    <row r="179" spans="2:65" s="1" customFormat="1" ht="16.5" customHeight="1">
      <c r="B179" s="123"/>
      <c r="C179" s="124" t="s">
        <v>8</v>
      </c>
      <c r="D179" s="124" t="s">
        <v>127</v>
      </c>
      <c r="E179" s="125" t="s">
        <v>627</v>
      </c>
      <c r="F179" s="126" t="s">
        <v>628</v>
      </c>
      <c r="G179" s="127" t="s">
        <v>348</v>
      </c>
      <c r="H179" s="128">
        <v>14</v>
      </c>
      <c r="I179" s="129"/>
      <c r="J179" s="129">
        <f>ROUND(I179*H179,2)</f>
        <v>0</v>
      </c>
      <c r="K179" s="126" t="s">
        <v>131</v>
      </c>
      <c r="L179" s="29"/>
      <c r="M179" s="130" t="s">
        <v>3</v>
      </c>
      <c r="N179" s="131" t="s">
        <v>41</v>
      </c>
      <c r="O179" s="132">
        <v>0</v>
      </c>
      <c r="P179" s="132">
        <f>O179*H179</f>
        <v>0</v>
      </c>
      <c r="Q179" s="132">
        <v>0</v>
      </c>
      <c r="R179" s="132">
        <f>Q179*H179</f>
        <v>0</v>
      </c>
      <c r="S179" s="132">
        <v>0</v>
      </c>
      <c r="T179" s="133">
        <f>S179*H179</f>
        <v>0</v>
      </c>
      <c r="AR179" s="134" t="s">
        <v>225</v>
      </c>
      <c r="AT179" s="134" t="s">
        <v>127</v>
      </c>
      <c r="AU179" s="134" t="s">
        <v>80</v>
      </c>
      <c r="AY179" s="17" t="s">
        <v>125</v>
      </c>
      <c r="BE179" s="135">
        <f>IF(N179="základní",J179,0)</f>
        <v>0</v>
      </c>
      <c r="BF179" s="135">
        <f>IF(N179="snížená",J179,0)</f>
        <v>0</v>
      </c>
      <c r="BG179" s="135">
        <f>IF(N179="zákl. přenesená",J179,0)</f>
        <v>0</v>
      </c>
      <c r="BH179" s="135">
        <f>IF(N179="sníž. přenesená",J179,0)</f>
        <v>0</v>
      </c>
      <c r="BI179" s="135">
        <f>IF(N179="nulová",J179,0)</f>
        <v>0</v>
      </c>
      <c r="BJ179" s="17" t="s">
        <v>78</v>
      </c>
      <c r="BK179" s="135">
        <f>ROUND(I179*H179,2)</f>
        <v>0</v>
      </c>
      <c r="BL179" s="17" t="s">
        <v>225</v>
      </c>
      <c r="BM179" s="134" t="s">
        <v>629</v>
      </c>
    </row>
    <row r="180" spans="2:65" s="1" customFormat="1">
      <c r="B180" s="29"/>
      <c r="D180" s="136" t="s">
        <v>134</v>
      </c>
      <c r="F180" s="137" t="s">
        <v>628</v>
      </c>
      <c r="L180" s="29"/>
      <c r="M180" s="138"/>
      <c r="T180" s="49"/>
      <c r="AT180" s="17" t="s">
        <v>134</v>
      </c>
      <c r="AU180" s="17" t="s">
        <v>80</v>
      </c>
    </row>
    <row r="181" spans="2:65" s="1" customFormat="1" ht="86.4">
      <c r="B181" s="29"/>
      <c r="D181" s="136" t="s">
        <v>135</v>
      </c>
      <c r="F181" s="139" t="s">
        <v>623</v>
      </c>
      <c r="L181" s="29"/>
      <c r="M181" s="138"/>
      <c r="T181" s="49"/>
      <c r="AT181" s="17" t="s">
        <v>135</v>
      </c>
      <c r="AU181" s="17" t="s">
        <v>80</v>
      </c>
    </row>
    <row r="182" spans="2:65" s="1" customFormat="1" ht="16.5" customHeight="1">
      <c r="B182" s="123"/>
      <c r="C182" s="124" t="s">
        <v>260</v>
      </c>
      <c r="D182" s="124" t="s">
        <v>127</v>
      </c>
      <c r="E182" s="125" t="s">
        <v>630</v>
      </c>
      <c r="F182" s="126" t="s">
        <v>631</v>
      </c>
      <c r="G182" s="127" t="s">
        <v>130</v>
      </c>
      <c r="H182" s="128">
        <v>4.55</v>
      </c>
      <c r="I182" s="129"/>
      <c r="J182" s="129">
        <f>ROUND(I182*H182,2)</f>
        <v>0</v>
      </c>
      <c r="K182" s="126" t="s">
        <v>131</v>
      </c>
      <c r="L182" s="29"/>
      <c r="M182" s="130" t="s">
        <v>3</v>
      </c>
      <c r="N182" s="131" t="s">
        <v>41</v>
      </c>
      <c r="O182" s="132">
        <v>0</v>
      </c>
      <c r="P182" s="132">
        <f>O182*H182</f>
        <v>0</v>
      </c>
      <c r="Q182" s="132">
        <v>0</v>
      </c>
      <c r="R182" s="132">
        <f>Q182*H182</f>
        <v>0</v>
      </c>
      <c r="S182" s="132">
        <v>0</v>
      </c>
      <c r="T182" s="133">
        <f>S182*H182</f>
        <v>0</v>
      </c>
      <c r="AR182" s="134" t="s">
        <v>225</v>
      </c>
      <c r="AT182" s="134" t="s">
        <v>127</v>
      </c>
      <c r="AU182" s="134" t="s">
        <v>80</v>
      </c>
      <c r="AY182" s="17" t="s">
        <v>125</v>
      </c>
      <c r="BE182" s="135">
        <f>IF(N182="základní",J182,0)</f>
        <v>0</v>
      </c>
      <c r="BF182" s="135">
        <f>IF(N182="snížená",J182,0)</f>
        <v>0</v>
      </c>
      <c r="BG182" s="135">
        <f>IF(N182="zákl. přenesená",J182,0)</f>
        <v>0</v>
      </c>
      <c r="BH182" s="135">
        <f>IF(N182="sníž. přenesená",J182,0)</f>
        <v>0</v>
      </c>
      <c r="BI182" s="135">
        <f>IF(N182="nulová",J182,0)</f>
        <v>0</v>
      </c>
      <c r="BJ182" s="17" t="s">
        <v>78</v>
      </c>
      <c r="BK182" s="135">
        <f>ROUND(I182*H182,2)</f>
        <v>0</v>
      </c>
      <c r="BL182" s="17" t="s">
        <v>225</v>
      </c>
      <c r="BM182" s="134" t="s">
        <v>632</v>
      </c>
    </row>
    <row r="183" spans="2:65" s="1" customFormat="1">
      <c r="B183" s="29"/>
      <c r="D183" s="136" t="s">
        <v>134</v>
      </c>
      <c r="F183" s="137" t="s">
        <v>631</v>
      </c>
      <c r="L183" s="29"/>
      <c r="M183" s="138"/>
      <c r="T183" s="49"/>
      <c r="AT183" s="17" t="s">
        <v>134</v>
      </c>
      <c r="AU183" s="17" t="s">
        <v>80</v>
      </c>
    </row>
    <row r="184" spans="2:65" s="1" customFormat="1" ht="96">
      <c r="B184" s="29"/>
      <c r="D184" s="136" t="s">
        <v>135</v>
      </c>
      <c r="F184" s="139" t="s">
        <v>633</v>
      </c>
      <c r="L184" s="29"/>
      <c r="M184" s="138"/>
      <c r="T184" s="49"/>
      <c r="AT184" s="17" t="s">
        <v>135</v>
      </c>
      <c r="AU184" s="17" t="s">
        <v>80</v>
      </c>
    </row>
    <row r="185" spans="2:65" s="1" customFormat="1" ht="24.15" customHeight="1">
      <c r="B185" s="123"/>
      <c r="C185" s="124" t="s">
        <v>266</v>
      </c>
      <c r="D185" s="124" t="s">
        <v>127</v>
      </c>
      <c r="E185" s="125" t="s">
        <v>634</v>
      </c>
      <c r="F185" s="126" t="s">
        <v>635</v>
      </c>
      <c r="G185" s="127" t="s">
        <v>348</v>
      </c>
      <c r="H185" s="128">
        <v>1</v>
      </c>
      <c r="I185" s="129"/>
      <c r="J185" s="129">
        <f>ROUND(I185*H185,2)</f>
        <v>0</v>
      </c>
      <c r="K185" s="126" t="s">
        <v>131</v>
      </c>
      <c r="L185" s="29"/>
      <c r="M185" s="130" t="s">
        <v>3</v>
      </c>
      <c r="N185" s="131" t="s">
        <v>41</v>
      </c>
      <c r="O185" s="132">
        <v>0</v>
      </c>
      <c r="P185" s="132">
        <f>O185*H185</f>
        <v>0</v>
      </c>
      <c r="Q185" s="132">
        <v>0</v>
      </c>
      <c r="R185" s="132">
        <f>Q185*H185</f>
        <v>0</v>
      </c>
      <c r="S185" s="132">
        <v>0</v>
      </c>
      <c r="T185" s="133">
        <f>S185*H185</f>
        <v>0</v>
      </c>
      <c r="AR185" s="134" t="s">
        <v>225</v>
      </c>
      <c r="AT185" s="134" t="s">
        <v>127</v>
      </c>
      <c r="AU185" s="134" t="s">
        <v>80</v>
      </c>
      <c r="AY185" s="17" t="s">
        <v>125</v>
      </c>
      <c r="BE185" s="135">
        <f>IF(N185="základní",J185,0)</f>
        <v>0</v>
      </c>
      <c r="BF185" s="135">
        <f>IF(N185="snížená",J185,0)</f>
        <v>0</v>
      </c>
      <c r="BG185" s="135">
        <f>IF(N185="zákl. přenesená",J185,0)</f>
        <v>0</v>
      </c>
      <c r="BH185" s="135">
        <f>IF(N185="sníž. přenesená",J185,0)</f>
        <v>0</v>
      </c>
      <c r="BI185" s="135">
        <f>IF(N185="nulová",J185,0)</f>
        <v>0</v>
      </c>
      <c r="BJ185" s="17" t="s">
        <v>78</v>
      </c>
      <c r="BK185" s="135">
        <f>ROUND(I185*H185,2)</f>
        <v>0</v>
      </c>
      <c r="BL185" s="17" t="s">
        <v>225</v>
      </c>
      <c r="BM185" s="134" t="s">
        <v>636</v>
      </c>
    </row>
    <row r="186" spans="2:65" s="1" customFormat="1" ht="19.2">
      <c r="B186" s="29"/>
      <c r="D186" s="136" t="s">
        <v>134</v>
      </c>
      <c r="F186" s="137" t="s">
        <v>635</v>
      </c>
      <c r="L186" s="29"/>
      <c r="M186" s="138"/>
      <c r="T186" s="49"/>
      <c r="AT186" s="17" t="s">
        <v>134</v>
      </c>
      <c r="AU186" s="17" t="s">
        <v>80</v>
      </c>
    </row>
    <row r="187" spans="2:65" s="1" customFormat="1" ht="86.4">
      <c r="B187" s="29"/>
      <c r="D187" s="136" t="s">
        <v>135</v>
      </c>
      <c r="F187" s="139" t="s">
        <v>637</v>
      </c>
      <c r="L187" s="29"/>
      <c r="M187" s="138"/>
      <c r="T187" s="49"/>
      <c r="AT187" s="17" t="s">
        <v>135</v>
      </c>
      <c r="AU187" s="17" t="s">
        <v>80</v>
      </c>
    </row>
    <row r="188" spans="2:65" s="1" customFormat="1" ht="24.15" customHeight="1">
      <c r="B188" s="123"/>
      <c r="C188" s="124" t="s">
        <v>275</v>
      </c>
      <c r="D188" s="124" t="s">
        <v>127</v>
      </c>
      <c r="E188" s="125" t="s">
        <v>638</v>
      </c>
      <c r="F188" s="126" t="s">
        <v>639</v>
      </c>
      <c r="G188" s="127" t="s">
        <v>348</v>
      </c>
      <c r="H188" s="128">
        <v>2</v>
      </c>
      <c r="I188" s="129"/>
      <c r="J188" s="129">
        <f>ROUND(I188*H188,2)</f>
        <v>0</v>
      </c>
      <c r="K188" s="126" t="s">
        <v>131</v>
      </c>
      <c r="L188" s="29"/>
      <c r="M188" s="130" t="s">
        <v>3</v>
      </c>
      <c r="N188" s="131" t="s">
        <v>41</v>
      </c>
      <c r="O188" s="132">
        <v>0</v>
      </c>
      <c r="P188" s="132">
        <f>O188*H188</f>
        <v>0</v>
      </c>
      <c r="Q188" s="132">
        <v>0</v>
      </c>
      <c r="R188" s="132">
        <f>Q188*H188</f>
        <v>0</v>
      </c>
      <c r="S188" s="132">
        <v>0</v>
      </c>
      <c r="T188" s="133">
        <f>S188*H188</f>
        <v>0</v>
      </c>
      <c r="AR188" s="134" t="s">
        <v>225</v>
      </c>
      <c r="AT188" s="134" t="s">
        <v>127</v>
      </c>
      <c r="AU188" s="134" t="s">
        <v>80</v>
      </c>
      <c r="AY188" s="17" t="s">
        <v>125</v>
      </c>
      <c r="BE188" s="135">
        <f>IF(N188="základní",J188,0)</f>
        <v>0</v>
      </c>
      <c r="BF188" s="135">
        <f>IF(N188="snížená",J188,0)</f>
        <v>0</v>
      </c>
      <c r="BG188" s="135">
        <f>IF(N188="zákl. přenesená",J188,0)</f>
        <v>0</v>
      </c>
      <c r="BH188" s="135">
        <f>IF(N188="sníž. přenesená",J188,0)</f>
        <v>0</v>
      </c>
      <c r="BI188" s="135">
        <f>IF(N188="nulová",J188,0)</f>
        <v>0</v>
      </c>
      <c r="BJ188" s="17" t="s">
        <v>78</v>
      </c>
      <c r="BK188" s="135">
        <f>ROUND(I188*H188,2)</f>
        <v>0</v>
      </c>
      <c r="BL188" s="17" t="s">
        <v>225</v>
      </c>
      <c r="BM188" s="134" t="s">
        <v>640</v>
      </c>
    </row>
    <row r="189" spans="2:65" s="1" customFormat="1" ht="19.2">
      <c r="B189" s="29"/>
      <c r="D189" s="136" t="s">
        <v>134</v>
      </c>
      <c r="F189" s="137" t="s">
        <v>639</v>
      </c>
      <c r="L189" s="29"/>
      <c r="M189" s="138"/>
      <c r="T189" s="49"/>
      <c r="AT189" s="17" t="s">
        <v>134</v>
      </c>
      <c r="AU189" s="17" t="s">
        <v>80</v>
      </c>
    </row>
    <row r="190" spans="2:65" s="1" customFormat="1" ht="86.4">
      <c r="B190" s="29"/>
      <c r="D190" s="136" t="s">
        <v>135</v>
      </c>
      <c r="F190" s="139" t="s">
        <v>637</v>
      </c>
      <c r="L190" s="29"/>
      <c r="M190" s="138"/>
      <c r="T190" s="49"/>
      <c r="AT190" s="17" t="s">
        <v>135</v>
      </c>
      <c r="AU190" s="17" t="s">
        <v>80</v>
      </c>
    </row>
    <row r="191" spans="2:65" s="11" customFormat="1" ht="22.95" customHeight="1">
      <c r="B191" s="112"/>
      <c r="D191" s="113" t="s">
        <v>69</v>
      </c>
      <c r="E191" s="121" t="s">
        <v>641</v>
      </c>
      <c r="F191" s="121" t="s">
        <v>642</v>
      </c>
      <c r="J191" s="122">
        <f>BK191</f>
        <v>0</v>
      </c>
      <c r="L191" s="112"/>
      <c r="M191" s="116"/>
      <c r="P191" s="117">
        <f>SUM(P192:P201)</f>
        <v>0</v>
      </c>
      <c r="R191" s="117">
        <f>SUM(R192:R201)</f>
        <v>0</v>
      </c>
      <c r="T191" s="118">
        <f>SUM(T192:T201)</f>
        <v>0</v>
      </c>
      <c r="AR191" s="113" t="s">
        <v>80</v>
      </c>
      <c r="AT191" s="119" t="s">
        <v>69</v>
      </c>
      <c r="AU191" s="119" t="s">
        <v>78</v>
      </c>
      <c r="AY191" s="113" t="s">
        <v>125</v>
      </c>
      <c r="BK191" s="120">
        <f>SUM(BK192:BK201)</f>
        <v>0</v>
      </c>
    </row>
    <row r="192" spans="2:65" s="1" customFormat="1" ht="16.5" customHeight="1">
      <c r="B192" s="123"/>
      <c r="C192" s="124" t="s">
        <v>282</v>
      </c>
      <c r="D192" s="124" t="s">
        <v>127</v>
      </c>
      <c r="E192" s="125" t="s">
        <v>643</v>
      </c>
      <c r="F192" s="126" t="s">
        <v>644</v>
      </c>
      <c r="G192" s="127" t="s">
        <v>269</v>
      </c>
      <c r="H192" s="128">
        <v>498</v>
      </c>
      <c r="I192" s="129"/>
      <c r="J192" s="129">
        <f>ROUND(I192*H192,2)</f>
        <v>0</v>
      </c>
      <c r="K192" s="126" t="s">
        <v>131</v>
      </c>
      <c r="L192" s="29"/>
      <c r="M192" s="130" t="s">
        <v>3</v>
      </c>
      <c r="N192" s="131" t="s">
        <v>41</v>
      </c>
      <c r="O192" s="132">
        <v>0</v>
      </c>
      <c r="P192" s="132">
        <f>O192*H192</f>
        <v>0</v>
      </c>
      <c r="Q192" s="132">
        <v>0</v>
      </c>
      <c r="R192" s="132">
        <f>Q192*H192</f>
        <v>0</v>
      </c>
      <c r="S192" s="132">
        <v>0</v>
      </c>
      <c r="T192" s="133">
        <f>S192*H192</f>
        <v>0</v>
      </c>
      <c r="AR192" s="134" t="s">
        <v>225</v>
      </c>
      <c r="AT192" s="134" t="s">
        <v>127</v>
      </c>
      <c r="AU192" s="134" t="s">
        <v>80</v>
      </c>
      <c r="AY192" s="17" t="s">
        <v>125</v>
      </c>
      <c r="BE192" s="135">
        <f>IF(N192="základní",J192,0)</f>
        <v>0</v>
      </c>
      <c r="BF192" s="135">
        <f>IF(N192="snížená",J192,0)</f>
        <v>0</v>
      </c>
      <c r="BG192" s="135">
        <f>IF(N192="zákl. přenesená",J192,0)</f>
        <v>0</v>
      </c>
      <c r="BH192" s="135">
        <f>IF(N192="sníž. přenesená",J192,0)</f>
        <v>0</v>
      </c>
      <c r="BI192" s="135">
        <f>IF(N192="nulová",J192,0)</f>
        <v>0</v>
      </c>
      <c r="BJ192" s="17" t="s">
        <v>78</v>
      </c>
      <c r="BK192" s="135">
        <f>ROUND(I192*H192,2)</f>
        <v>0</v>
      </c>
      <c r="BL192" s="17" t="s">
        <v>225</v>
      </c>
      <c r="BM192" s="134" t="s">
        <v>645</v>
      </c>
    </row>
    <row r="193" spans="2:65" s="1" customFormat="1">
      <c r="B193" s="29"/>
      <c r="D193" s="136" t="s">
        <v>134</v>
      </c>
      <c r="F193" s="137" t="s">
        <v>644</v>
      </c>
      <c r="L193" s="29"/>
      <c r="M193" s="138"/>
      <c r="T193" s="49"/>
      <c r="AT193" s="17" t="s">
        <v>134</v>
      </c>
      <c r="AU193" s="17" t="s">
        <v>80</v>
      </c>
    </row>
    <row r="194" spans="2:65" s="1" customFormat="1" ht="67.2">
      <c r="B194" s="29"/>
      <c r="D194" s="136" t="s">
        <v>135</v>
      </c>
      <c r="F194" s="139" t="s">
        <v>646</v>
      </c>
      <c r="L194" s="29"/>
      <c r="M194" s="138"/>
      <c r="T194" s="49"/>
      <c r="AT194" s="17" t="s">
        <v>135</v>
      </c>
      <c r="AU194" s="17" t="s">
        <v>80</v>
      </c>
    </row>
    <row r="195" spans="2:65" s="12" customFormat="1">
      <c r="B195" s="140"/>
      <c r="D195" s="136" t="s">
        <v>137</v>
      </c>
      <c r="E195" s="141" t="s">
        <v>3</v>
      </c>
      <c r="F195" s="142" t="s">
        <v>647</v>
      </c>
      <c r="H195" s="143">
        <v>498</v>
      </c>
      <c r="L195" s="140"/>
      <c r="M195" s="144"/>
      <c r="T195" s="145"/>
      <c r="AT195" s="141" t="s">
        <v>137</v>
      </c>
      <c r="AU195" s="141" t="s">
        <v>80</v>
      </c>
      <c r="AV195" s="12" t="s">
        <v>80</v>
      </c>
      <c r="AW195" s="12" t="s">
        <v>31</v>
      </c>
      <c r="AX195" s="12" t="s">
        <v>78</v>
      </c>
      <c r="AY195" s="141" t="s">
        <v>125</v>
      </c>
    </row>
    <row r="196" spans="2:65" s="1" customFormat="1" ht="16.5" customHeight="1">
      <c r="B196" s="123"/>
      <c r="C196" s="124" t="s">
        <v>288</v>
      </c>
      <c r="D196" s="124" t="s">
        <v>127</v>
      </c>
      <c r="E196" s="125" t="s">
        <v>648</v>
      </c>
      <c r="F196" s="126" t="s">
        <v>649</v>
      </c>
      <c r="G196" s="127" t="s">
        <v>269</v>
      </c>
      <c r="H196" s="128">
        <v>794</v>
      </c>
      <c r="I196" s="129"/>
      <c r="J196" s="129">
        <f>ROUND(I196*H196,2)</f>
        <v>0</v>
      </c>
      <c r="K196" s="126" t="s">
        <v>131</v>
      </c>
      <c r="L196" s="29"/>
      <c r="M196" s="130" t="s">
        <v>3</v>
      </c>
      <c r="N196" s="131" t="s">
        <v>41</v>
      </c>
      <c r="O196" s="132">
        <v>0</v>
      </c>
      <c r="P196" s="132">
        <f>O196*H196</f>
        <v>0</v>
      </c>
      <c r="Q196" s="132">
        <v>0</v>
      </c>
      <c r="R196" s="132">
        <f>Q196*H196</f>
        <v>0</v>
      </c>
      <c r="S196" s="132">
        <v>0</v>
      </c>
      <c r="T196" s="133">
        <f>S196*H196</f>
        <v>0</v>
      </c>
      <c r="AR196" s="134" t="s">
        <v>225</v>
      </c>
      <c r="AT196" s="134" t="s">
        <v>127</v>
      </c>
      <c r="AU196" s="134" t="s">
        <v>80</v>
      </c>
      <c r="AY196" s="17" t="s">
        <v>125</v>
      </c>
      <c r="BE196" s="135">
        <f>IF(N196="základní",J196,0)</f>
        <v>0</v>
      </c>
      <c r="BF196" s="135">
        <f>IF(N196="snížená",J196,0)</f>
        <v>0</v>
      </c>
      <c r="BG196" s="135">
        <f>IF(N196="zákl. přenesená",J196,0)</f>
        <v>0</v>
      </c>
      <c r="BH196" s="135">
        <f>IF(N196="sníž. přenesená",J196,0)</f>
        <v>0</v>
      </c>
      <c r="BI196" s="135">
        <f>IF(N196="nulová",J196,0)</f>
        <v>0</v>
      </c>
      <c r="BJ196" s="17" t="s">
        <v>78</v>
      </c>
      <c r="BK196" s="135">
        <f>ROUND(I196*H196,2)</f>
        <v>0</v>
      </c>
      <c r="BL196" s="17" t="s">
        <v>225</v>
      </c>
      <c r="BM196" s="134" t="s">
        <v>650</v>
      </c>
    </row>
    <row r="197" spans="2:65" s="1" customFormat="1">
      <c r="B197" s="29"/>
      <c r="D197" s="136" t="s">
        <v>134</v>
      </c>
      <c r="F197" s="137" t="s">
        <v>649</v>
      </c>
      <c r="L197" s="29"/>
      <c r="M197" s="138"/>
      <c r="T197" s="49"/>
      <c r="AT197" s="17" t="s">
        <v>134</v>
      </c>
      <c r="AU197" s="17" t="s">
        <v>80</v>
      </c>
    </row>
    <row r="198" spans="2:65" s="1" customFormat="1" ht="76.8">
      <c r="B198" s="29"/>
      <c r="D198" s="136" t="s">
        <v>135</v>
      </c>
      <c r="F198" s="139" t="s">
        <v>651</v>
      </c>
      <c r="L198" s="29"/>
      <c r="M198" s="138"/>
      <c r="T198" s="49"/>
      <c r="AT198" s="17" t="s">
        <v>135</v>
      </c>
      <c r="AU198" s="17" t="s">
        <v>80</v>
      </c>
    </row>
    <row r="199" spans="2:65" s="1" customFormat="1" ht="16.5" customHeight="1">
      <c r="B199" s="123"/>
      <c r="C199" s="124" t="s">
        <v>293</v>
      </c>
      <c r="D199" s="124" t="s">
        <v>127</v>
      </c>
      <c r="E199" s="125" t="s">
        <v>652</v>
      </c>
      <c r="F199" s="126" t="s">
        <v>653</v>
      </c>
      <c r="G199" s="127" t="s">
        <v>269</v>
      </c>
      <c r="H199" s="128">
        <v>840</v>
      </c>
      <c r="I199" s="129"/>
      <c r="J199" s="129">
        <f>ROUND(I199*H199,2)</f>
        <v>0</v>
      </c>
      <c r="K199" s="126" t="s">
        <v>131</v>
      </c>
      <c r="L199" s="29"/>
      <c r="M199" s="130" t="s">
        <v>3</v>
      </c>
      <c r="N199" s="131" t="s">
        <v>41</v>
      </c>
      <c r="O199" s="132">
        <v>0</v>
      </c>
      <c r="P199" s="132">
        <f>O199*H199</f>
        <v>0</v>
      </c>
      <c r="Q199" s="132">
        <v>0</v>
      </c>
      <c r="R199" s="132">
        <f>Q199*H199</f>
        <v>0</v>
      </c>
      <c r="S199" s="132">
        <v>0</v>
      </c>
      <c r="T199" s="133">
        <f>S199*H199</f>
        <v>0</v>
      </c>
      <c r="AR199" s="134" t="s">
        <v>225</v>
      </c>
      <c r="AT199" s="134" t="s">
        <v>127</v>
      </c>
      <c r="AU199" s="134" t="s">
        <v>80</v>
      </c>
      <c r="AY199" s="17" t="s">
        <v>125</v>
      </c>
      <c r="BE199" s="135">
        <f>IF(N199="základní",J199,0)</f>
        <v>0</v>
      </c>
      <c r="BF199" s="135">
        <f>IF(N199="snížená",J199,0)</f>
        <v>0</v>
      </c>
      <c r="BG199" s="135">
        <f>IF(N199="zákl. přenesená",J199,0)</f>
        <v>0</v>
      </c>
      <c r="BH199" s="135">
        <f>IF(N199="sníž. přenesená",J199,0)</f>
        <v>0</v>
      </c>
      <c r="BI199" s="135">
        <f>IF(N199="nulová",J199,0)</f>
        <v>0</v>
      </c>
      <c r="BJ199" s="17" t="s">
        <v>78</v>
      </c>
      <c r="BK199" s="135">
        <f>ROUND(I199*H199,2)</f>
        <v>0</v>
      </c>
      <c r="BL199" s="17" t="s">
        <v>225</v>
      </c>
      <c r="BM199" s="134" t="s">
        <v>654</v>
      </c>
    </row>
    <row r="200" spans="2:65" s="1" customFormat="1">
      <c r="B200" s="29"/>
      <c r="D200" s="136" t="s">
        <v>134</v>
      </c>
      <c r="F200" s="137" t="s">
        <v>653</v>
      </c>
      <c r="L200" s="29"/>
      <c r="M200" s="138"/>
      <c r="T200" s="49"/>
      <c r="AT200" s="17" t="s">
        <v>134</v>
      </c>
      <c r="AU200" s="17" t="s">
        <v>80</v>
      </c>
    </row>
    <row r="201" spans="2:65" s="1" customFormat="1" ht="76.8">
      <c r="B201" s="29"/>
      <c r="D201" s="136" t="s">
        <v>135</v>
      </c>
      <c r="F201" s="139" t="s">
        <v>651</v>
      </c>
      <c r="L201" s="29"/>
      <c r="M201" s="138"/>
      <c r="T201" s="49"/>
      <c r="AT201" s="17" t="s">
        <v>135</v>
      </c>
      <c r="AU201" s="17" t="s">
        <v>80</v>
      </c>
    </row>
    <row r="202" spans="2:65" s="11" customFormat="1" ht="25.95" customHeight="1">
      <c r="B202" s="112"/>
      <c r="D202" s="113" t="s">
        <v>69</v>
      </c>
      <c r="E202" s="114" t="s">
        <v>426</v>
      </c>
      <c r="F202" s="114" t="s">
        <v>427</v>
      </c>
      <c r="J202" s="115">
        <f>BK202</f>
        <v>0</v>
      </c>
      <c r="L202" s="112"/>
      <c r="M202" s="116"/>
      <c r="P202" s="117">
        <f>SUM(P203:P210)</f>
        <v>0</v>
      </c>
      <c r="R202" s="117">
        <f>SUM(R203:R210)</f>
        <v>0</v>
      </c>
      <c r="T202" s="118">
        <f>SUM(T203:T210)</f>
        <v>0</v>
      </c>
      <c r="AR202" s="113" t="s">
        <v>132</v>
      </c>
      <c r="AT202" s="119" t="s">
        <v>69</v>
      </c>
      <c r="AU202" s="119" t="s">
        <v>70</v>
      </c>
      <c r="AY202" s="113" t="s">
        <v>125</v>
      </c>
      <c r="BK202" s="120">
        <f>SUM(BK203:BK210)</f>
        <v>0</v>
      </c>
    </row>
    <row r="203" spans="2:65" s="1" customFormat="1" ht="24.15" customHeight="1">
      <c r="B203" s="123"/>
      <c r="C203" s="124" t="s">
        <v>304</v>
      </c>
      <c r="D203" s="124" t="s">
        <v>127</v>
      </c>
      <c r="E203" s="125" t="s">
        <v>436</v>
      </c>
      <c r="F203" s="126" t="s">
        <v>437</v>
      </c>
      <c r="G203" s="127" t="s">
        <v>296</v>
      </c>
      <c r="H203" s="128">
        <v>105.84</v>
      </c>
      <c r="I203" s="129"/>
      <c r="J203" s="129">
        <f>ROUND(I203*H203,2)</f>
        <v>0</v>
      </c>
      <c r="K203" s="126" t="s">
        <v>131</v>
      </c>
      <c r="L203" s="29"/>
      <c r="M203" s="130" t="s">
        <v>3</v>
      </c>
      <c r="N203" s="131" t="s">
        <v>41</v>
      </c>
      <c r="O203" s="132">
        <v>0</v>
      </c>
      <c r="P203" s="132">
        <f>O203*H203</f>
        <v>0</v>
      </c>
      <c r="Q203" s="132">
        <v>0</v>
      </c>
      <c r="R203" s="132">
        <f>Q203*H203</f>
        <v>0</v>
      </c>
      <c r="S203" s="132">
        <v>0</v>
      </c>
      <c r="T203" s="133">
        <f>S203*H203</f>
        <v>0</v>
      </c>
      <c r="AR203" s="134" t="s">
        <v>431</v>
      </c>
      <c r="AT203" s="134" t="s">
        <v>127</v>
      </c>
      <c r="AU203" s="134" t="s">
        <v>78</v>
      </c>
      <c r="AY203" s="17" t="s">
        <v>125</v>
      </c>
      <c r="BE203" s="135">
        <f>IF(N203="základní",J203,0)</f>
        <v>0</v>
      </c>
      <c r="BF203" s="135">
        <f>IF(N203="snížená",J203,0)</f>
        <v>0</v>
      </c>
      <c r="BG203" s="135">
        <f>IF(N203="zákl. přenesená",J203,0)</f>
        <v>0</v>
      </c>
      <c r="BH203" s="135">
        <f>IF(N203="sníž. přenesená",J203,0)</f>
        <v>0</v>
      </c>
      <c r="BI203" s="135">
        <f>IF(N203="nulová",J203,0)</f>
        <v>0</v>
      </c>
      <c r="BJ203" s="17" t="s">
        <v>78</v>
      </c>
      <c r="BK203" s="135">
        <f>ROUND(I203*H203,2)</f>
        <v>0</v>
      </c>
      <c r="BL203" s="17" t="s">
        <v>431</v>
      </c>
      <c r="BM203" s="134" t="s">
        <v>655</v>
      </c>
    </row>
    <row r="204" spans="2:65" s="1" customFormat="1" ht="19.2">
      <c r="B204" s="29"/>
      <c r="D204" s="136" t="s">
        <v>134</v>
      </c>
      <c r="F204" s="137" t="s">
        <v>439</v>
      </c>
      <c r="L204" s="29"/>
      <c r="M204" s="138"/>
      <c r="T204" s="49"/>
      <c r="AT204" s="17" t="s">
        <v>134</v>
      </c>
      <c r="AU204" s="17" t="s">
        <v>78</v>
      </c>
    </row>
    <row r="205" spans="2:65" s="1" customFormat="1" ht="96">
      <c r="B205" s="29"/>
      <c r="D205" s="136" t="s">
        <v>135</v>
      </c>
      <c r="F205" s="139" t="s">
        <v>440</v>
      </c>
      <c r="L205" s="29"/>
      <c r="M205" s="138"/>
      <c r="T205" s="49"/>
      <c r="AT205" s="17" t="s">
        <v>135</v>
      </c>
      <c r="AU205" s="17" t="s">
        <v>78</v>
      </c>
    </row>
    <row r="206" spans="2:65" s="12" customFormat="1">
      <c r="B206" s="140"/>
      <c r="D206" s="136" t="s">
        <v>137</v>
      </c>
      <c r="E206" s="141" t="s">
        <v>3</v>
      </c>
      <c r="F206" s="142" t="s">
        <v>550</v>
      </c>
      <c r="H206" s="143">
        <v>9.4</v>
      </c>
      <c r="L206" s="140"/>
      <c r="M206" s="144"/>
      <c r="T206" s="145"/>
      <c r="AT206" s="141" t="s">
        <v>137</v>
      </c>
      <c r="AU206" s="141" t="s">
        <v>78</v>
      </c>
      <c r="AV206" s="12" t="s">
        <v>80</v>
      </c>
      <c r="AW206" s="12" t="s">
        <v>31</v>
      </c>
      <c r="AX206" s="12" t="s">
        <v>70</v>
      </c>
      <c r="AY206" s="141" t="s">
        <v>125</v>
      </c>
    </row>
    <row r="207" spans="2:65" s="12" customFormat="1">
      <c r="B207" s="140"/>
      <c r="D207" s="136" t="s">
        <v>137</v>
      </c>
      <c r="E207" s="141" t="s">
        <v>3</v>
      </c>
      <c r="F207" s="142" t="s">
        <v>551</v>
      </c>
      <c r="H207" s="143">
        <v>35.729999999999997</v>
      </c>
      <c r="L207" s="140"/>
      <c r="M207" s="144"/>
      <c r="T207" s="145"/>
      <c r="AT207" s="141" t="s">
        <v>137</v>
      </c>
      <c r="AU207" s="141" t="s">
        <v>78</v>
      </c>
      <c r="AV207" s="12" t="s">
        <v>80</v>
      </c>
      <c r="AW207" s="12" t="s">
        <v>31</v>
      </c>
      <c r="AX207" s="12" t="s">
        <v>70</v>
      </c>
      <c r="AY207" s="141" t="s">
        <v>125</v>
      </c>
    </row>
    <row r="208" spans="2:65" s="12" customFormat="1">
      <c r="B208" s="140"/>
      <c r="D208" s="136" t="s">
        <v>137</v>
      </c>
      <c r="E208" s="141" t="s">
        <v>3</v>
      </c>
      <c r="F208" s="142" t="s">
        <v>552</v>
      </c>
      <c r="H208" s="143">
        <v>13.67</v>
      </c>
      <c r="L208" s="140"/>
      <c r="M208" s="144"/>
      <c r="T208" s="145"/>
      <c r="AT208" s="141" t="s">
        <v>137</v>
      </c>
      <c r="AU208" s="141" t="s">
        <v>78</v>
      </c>
      <c r="AV208" s="12" t="s">
        <v>80</v>
      </c>
      <c r="AW208" s="12" t="s">
        <v>31</v>
      </c>
      <c r="AX208" s="12" t="s">
        <v>70</v>
      </c>
      <c r="AY208" s="141" t="s">
        <v>125</v>
      </c>
    </row>
    <row r="209" spans="2:51" s="13" customFormat="1">
      <c r="B209" s="146"/>
      <c r="D209" s="136" t="s">
        <v>137</v>
      </c>
      <c r="E209" s="147" t="s">
        <v>3</v>
      </c>
      <c r="F209" s="148" t="s">
        <v>140</v>
      </c>
      <c r="H209" s="149">
        <v>58.8</v>
      </c>
      <c r="L209" s="146"/>
      <c r="M209" s="150"/>
      <c r="T209" s="151"/>
      <c r="AT209" s="147" t="s">
        <v>137</v>
      </c>
      <c r="AU209" s="147" t="s">
        <v>78</v>
      </c>
      <c r="AV209" s="13" t="s">
        <v>132</v>
      </c>
      <c r="AW209" s="13" t="s">
        <v>31</v>
      </c>
      <c r="AX209" s="13" t="s">
        <v>78</v>
      </c>
      <c r="AY209" s="147" t="s">
        <v>125</v>
      </c>
    </row>
    <row r="210" spans="2:51" s="12" customFormat="1">
      <c r="B210" s="140"/>
      <c r="D210" s="136" t="s">
        <v>137</v>
      </c>
      <c r="F210" s="142" t="s">
        <v>656</v>
      </c>
      <c r="H210" s="143">
        <v>105.84</v>
      </c>
      <c r="L210" s="140"/>
      <c r="M210" s="161"/>
      <c r="N210" s="162"/>
      <c r="O210" s="162"/>
      <c r="P210" s="162"/>
      <c r="Q210" s="162"/>
      <c r="R210" s="162"/>
      <c r="S210" s="162"/>
      <c r="T210" s="163"/>
      <c r="AT210" s="141" t="s">
        <v>137</v>
      </c>
      <c r="AU210" s="141" t="s">
        <v>78</v>
      </c>
      <c r="AV210" s="12" t="s">
        <v>80</v>
      </c>
      <c r="AW210" s="12" t="s">
        <v>4</v>
      </c>
      <c r="AX210" s="12" t="s">
        <v>78</v>
      </c>
      <c r="AY210" s="141" t="s">
        <v>125</v>
      </c>
    </row>
    <row r="211" spans="2:51" s="1" customFormat="1" ht="6.9" customHeight="1">
      <c r="B211" s="38"/>
      <c r="C211" s="39"/>
      <c r="D211" s="39"/>
      <c r="E211" s="39"/>
      <c r="F211" s="39"/>
      <c r="G211" s="39"/>
      <c r="H211" s="39"/>
      <c r="I211" s="39"/>
      <c r="J211" s="39"/>
      <c r="K211" s="39"/>
      <c r="L211" s="29"/>
    </row>
  </sheetData>
  <autoFilter ref="C86:K210" xr:uid="{00000000-0009-0000-0000-000003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97"/>
  <sheetViews>
    <sheetView showGridLines="0" workbookViewId="0">
      <selection activeCell="C2" sqref="C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 t="s">
        <v>6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7" t="s">
        <v>89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" customHeight="1">
      <c r="B4" s="20"/>
      <c r="D4" s="21" t="s">
        <v>93</v>
      </c>
      <c r="L4" s="20"/>
      <c r="M4" s="81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6" t="s">
        <v>15</v>
      </c>
      <c r="L6" s="20"/>
    </row>
    <row r="7" spans="2:46" ht="16.5" customHeight="1">
      <c r="B7" s="20"/>
      <c r="E7" s="286" t="str">
        <f>'Rekapitulace stavby'!K6</f>
        <v>III/10222 ul. Kozohorská, Nový Knín - chodník</v>
      </c>
      <c r="F7" s="287"/>
      <c r="G7" s="287"/>
      <c r="H7" s="287"/>
      <c r="L7" s="20"/>
    </row>
    <row r="8" spans="2:46" s="1" customFormat="1" ht="12" customHeight="1">
      <c r="B8" s="29"/>
      <c r="D8" s="26" t="s">
        <v>94</v>
      </c>
      <c r="L8" s="29"/>
    </row>
    <row r="9" spans="2:46" s="1" customFormat="1" ht="16.5" customHeight="1">
      <c r="B9" s="29"/>
      <c r="E9" s="252" t="s">
        <v>657</v>
      </c>
      <c r="F9" s="285"/>
      <c r="G9" s="285"/>
      <c r="H9" s="285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/>
      <c r="L12" s="29"/>
    </row>
    <row r="13" spans="2:46" s="1" customFormat="1" ht="10.95" customHeight="1">
      <c r="B13" s="29"/>
      <c r="L13" s="29"/>
    </row>
    <row r="14" spans="2:46" s="1" customFormat="1" ht="12" customHeight="1">
      <c r="B14" s="29"/>
      <c r="D14" s="26" t="s">
        <v>22</v>
      </c>
      <c r="I14" s="26" t="s">
        <v>23</v>
      </c>
      <c r="J14" s="24"/>
      <c r="L14" s="29"/>
    </row>
    <row r="15" spans="2:46" s="1" customFormat="1" ht="18" customHeight="1">
      <c r="B15" s="29"/>
      <c r="E15" s="24" t="s">
        <v>24</v>
      </c>
      <c r="I15" s="26" t="s">
        <v>25</v>
      </c>
      <c r="J15" s="24" t="s">
        <v>3</v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6" t="s">
        <v>26</v>
      </c>
      <c r="I17" s="26" t="s">
        <v>23</v>
      </c>
      <c r="J17" s="24" t="str">
        <f>'Rekapitulace stavby'!AN13</f>
        <v/>
      </c>
      <c r="L17" s="29"/>
    </row>
    <row r="18" spans="2:12" s="1" customFormat="1" ht="18" customHeight="1">
      <c r="B18" s="29"/>
      <c r="E18" s="273" t="str">
        <f>'Rekapitulace stavby'!E14</f>
        <v xml:space="preserve"> </v>
      </c>
      <c r="F18" s="273"/>
      <c r="G18" s="273"/>
      <c r="H18" s="273"/>
      <c r="I18" s="26" t="s">
        <v>25</v>
      </c>
      <c r="J18" s="24" t="str">
        <f>'Rekapitulace stavby'!AN14</f>
        <v/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6" t="s">
        <v>28</v>
      </c>
      <c r="I20" s="26" t="s">
        <v>23</v>
      </c>
      <c r="J20" s="24" t="s">
        <v>29</v>
      </c>
      <c r="L20" s="29"/>
    </row>
    <row r="21" spans="2:12" s="1" customFormat="1" ht="18" customHeight="1">
      <c r="B21" s="29"/>
      <c r="E21" s="24" t="s">
        <v>30</v>
      </c>
      <c r="I21" s="26" t="s">
        <v>25</v>
      </c>
      <c r="J21" s="24" t="s">
        <v>3</v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6" t="s">
        <v>32</v>
      </c>
      <c r="I23" s="26" t="s">
        <v>23</v>
      </c>
      <c r="J23" s="24" t="s">
        <v>33</v>
      </c>
      <c r="L23" s="29"/>
    </row>
    <row r="24" spans="2:12" s="1" customFormat="1" ht="18" customHeight="1">
      <c r="B24" s="29"/>
      <c r="E24" s="24"/>
      <c r="I24" s="26" t="s">
        <v>25</v>
      </c>
      <c r="J24" s="24" t="s">
        <v>3</v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6" t="s">
        <v>34</v>
      </c>
      <c r="L26" s="29"/>
    </row>
    <row r="27" spans="2:12" s="7" customFormat="1" ht="16.5" customHeight="1">
      <c r="B27" s="82"/>
      <c r="E27" s="276" t="s">
        <v>3</v>
      </c>
      <c r="F27" s="276"/>
      <c r="G27" s="276"/>
      <c r="H27" s="276"/>
      <c r="L27" s="82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3" t="s">
        <v>36</v>
      </c>
      <c r="J30" s="59">
        <f>ROUND(J82, 2)</f>
        <v>0</v>
      </c>
      <c r="L30" s="29"/>
    </row>
    <row r="31" spans="2:12" s="1" customFormat="1" ht="6.9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" customHeight="1">
      <c r="B33" s="29"/>
      <c r="D33" s="84" t="s">
        <v>40</v>
      </c>
      <c r="E33" s="26" t="s">
        <v>41</v>
      </c>
      <c r="F33" s="85">
        <f>ROUND((SUM(BE82:BE96)),  2)</f>
        <v>0</v>
      </c>
      <c r="I33" s="86">
        <v>0.21</v>
      </c>
      <c r="J33" s="85">
        <f>ROUND(((SUM(BE82:BE96))*I33),  2)</f>
        <v>0</v>
      </c>
      <c r="L33" s="29"/>
    </row>
    <row r="34" spans="2:12" s="1" customFormat="1" ht="14.4" customHeight="1">
      <c r="B34" s="29"/>
      <c r="E34" s="26" t="s">
        <v>42</v>
      </c>
      <c r="F34" s="85">
        <f>ROUND((SUM(BF82:BF96)),  2)</f>
        <v>0</v>
      </c>
      <c r="I34" s="86">
        <v>0.12</v>
      </c>
      <c r="J34" s="85">
        <f>ROUND(((SUM(BF82:BF96))*I34),  2)</f>
        <v>0</v>
      </c>
      <c r="L34" s="29"/>
    </row>
    <row r="35" spans="2:12" s="1" customFormat="1" ht="14.4" hidden="1" customHeight="1">
      <c r="B35" s="29"/>
      <c r="E35" s="26" t="s">
        <v>43</v>
      </c>
      <c r="F35" s="85">
        <f>ROUND((SUM(BG82:BG96)),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>
      <c r="B36" s="29"/>
      <c r="E36" s="26" t="s">
        <v>44</v>
      </c>
      <c r="F36" s="85">
        <f>ROUND((SUM(BH82:BH96)),  2)</f>
        <v>0</v>
      </c>
      <c r="I36" s="86">
        <v>0.12</v>
      </c>
      <c r="J36" s="85">
        <f>0</f>
        <v>0</v>
      </c>
      <c r="L36" s="29"/>
    </row>
    <row r="37" spans="2:12" s="1" customFormat="1" ht="14.4" hidden="1" customHeight="1">
      <c r="B37" s="29"/>
      <c r="E37" s="26" t="s">
        <v>45</v>
      </c>
      <c r="F37" s="85">
        <f>ROUND((SUM(BI82:BI96)),  2)</f>
        <v>0</v>
      </c>
      <c r="I37" s="86">
        <v>0</v>
      </c>
      <c r="J37" s="85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87"/>
      <c r="D39" s="88" t="s">
        <v>46</v>
      </c>
      <c r="E39" s="50"/>
      <c r="F39" s="50"/>
      <c r="G39" s="89" t="s">
        <v>47</v>
      </c>
      <c r="H39" s="90" t="s">
        <v>48</v>
      </c>
      <c r="I39" s="50"/>
      <c r="J39" s="91">
        <f>SUM(J30:J37)</f>
        <v>0</v>
      </c>
      <c r="K39" s="92"/>
      <c r="L39" s="29"/>
    </row>
    <row r="40" spans="2:12" s="1" customFormat="1" ht="14.4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>
      <c r="B45" s="29"/>
      <c r="C45" s="21" t="s">
        <v>96</v>
      </c>
      <c r="L45" s="29"/>
    </row>
    <row r="46" spans="2:12" s="1" customFormat="1" ht="6.9" customHeight="1">
      <c r="B46" s="29"/>
      <c r="L46" s="29"/>
    </row>
    <row r="47" spans="2:12" s="1" customFormat="1" ht="12" customHeight="1">
      <c r="B47" s="29"/>
      <c r="C47" s="26" t="s">
        <v>15</v>
      </c>
      <c r="L47" s="29"/>
    </row>
    <row r="48" spans="2:12" s="1" customFormat="1" ht="16.5" customHeight="1">
      <c r="B48" s="29"/>
      <c r="E48" s="286" t="str">
        <f>E7</f>
        <v>III/10222 ul. Kozohorská, Nový Knín - chodník</v>
      </c>
      <c r="F48" s="287"/>
      <c r="G48" s="287"/>
      <c r="H48" s="287"/>
      <c r="L48" s="29"/>
    </row>
    <row r="49" spans="2:47" s="1" customFormat="1" ht="12" customHeight="1">
      <c r="B49" s="29"/>
      <c r="C49" s="26" t="s">
        <v>94</v>
      </c>
      <c r="L49" s="29"/>
    </row>
    <row r="50" spans="2:47" s="1" customFormat="1" ht="16.5" customHeight="1">
      <c r="B50" s="29"/>
      <c r="E50" s="252" t="str">
        <f>E9</f>
        <v>SO 802 - Vegetační úpravy - Nový Knín</v>
      </c>
      <c r="F50" s="285"/>
      <c r="G50" s="285"/>
      <c r="H50" s="285"/>
      <c r="L50" s="29"/>
    </row>
    <row r="51" spans="2:47" s="1" customFormat="1" ht="6.9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>Nový Knín</v>
      </c>
      <c r="I52" s="26" t="s">
        <v>21</v>
      </c>
      <c r="J52" s="46" t="str">
        <f>IF(J12="","",J12)</f>
        <v/>
      </c>
      <c r="L52" s="29"/>
    </row>
    <row r="53" spans="2:47" s="1" customFormat="1" ht="6.9" customHeight="1">
      <c r="B53" s="29"/>
      <c r="L53" s="29"/>
    </row>
    <row r="54" spans="2:47" s="1" customFormat="1" ht="15.15" customHeight="1">
      <c r="B54" s="29"/>
      <c r="C54" s="26" t="s">
        <v>22</v>
      </c>
      <c r="F54" s="24" t="str">
        <f>E15</f>
        <v>Město Nový Knín</v>
      </c>
      <c r="I54" s="26" t="s">
        <v>28</v>
      </c>
      <c r="J54" s="27" t="str">
        <f>E21</f>
        <v>DIPRO, spol. sr.o.</v>
      </c>
      <c r="L54" s="29"/>
    </row>
    <row r="55" spans="2:47" s="1" customFormat="1" ht="15.15" customHeight="1">
      <c r="B55" s="29"/>
      <c r="C55" s="26" t="s">
        <v>26</v>
      </c>
      <c r="F55" s="24" t="str">
        <f>IF(E18="","",E18)</f>
        <v xml:space="preserve"> </v>
      </c>
      <c r="I55" s="26" t="s">
        <v>32</v>
      </c>
      <c r="J55" s="27">
        <f>E24</f>
        <v>0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3" t="s">
        <v>97</v>
      </c>
      <c r="D57" s="87"/>
      <c r="E57" s="87"/>
      <c r="F57" s="87"/>
      <c r="G57" s="87"/>
      <c r="H57" s="87"/>
      <c r="I57" s="87"/>
      <c r="J57" s="94" t="s">
        <v>98</v>
      </c>
      <c r="K57" s="87"/>
      <c r="L57" s="29"/>
    </row>
    <row r="58" spans="2:47" s="1" customFormat="1" ht="10.35" customHeight="1">
      <c r="B58" s="29"/>
      <c r="L58" s="29"/>
    </row>
    <row r="59" spans="2:47" s="1" customFormat="1" ht="22.95" customHeight="1">
      <c r="B59" s="29"/>
      <c r="C59" s="95" t="s">
        <v>68</v>
      </c>
      <c r="J59" s="59">
        <f>J82</f>
        <v>0</v>
      </c>
      <c r="L59" s="29"/>
      <c r="AU59" s="17" t="s">
        <v>99</v>
      </c>
    </row>
    <row r="60" spans="2:47" s="8" customFormat="1" ht="24.9" customHeight="1">
      <c r="B60" s="96"/>
      <c r="D60" s="97" t="s">
        <v>100</v>
      </c>
      <c r="E60" s="98"/>
      <c r="F60" s="98"/>
      <c r="G60" s="98"/>
      <c r="H60" s="98"/>
      <c r="I60" s="98"/>
      <c r="J60" s="99">
        <f>J83</f>
        <v>0</v>
      </c>
      <c r="L60" s="96"/>
    </row>
    <row r="61" spans="2:47" s="9" customFormat="1" ht="19.95" customHeight="1">
      <c r="B61" s="100"/>
      <c r="D61" s="101" t="s">
        <v>101</v>
      </c>
      <c r="E61" s="102"/>
      <c r="F61" s="102"/>
      <c r="G61" s="102"/>
      <c r="H61" s="102"/>
      <c r="I61" s="102"/>
      <c r="J61" s="103">
        <f>J84</f>
        <v>0</v>
      </c>
      <c r="L61" s="100"/>
    </row>
    <row r="62" spans="2:47" s="8" customFormat="1" ht="24.9" customHeight="1">
      <c r="B62" s="96"/>
      <c r="D62" s="97" t="s">
        <v>109</v>
      </c>
      <c r="E62" s="98"/>
      <c r="F62" s="98"/>
      <c r="G62" s="98"/>
      <c r="H62" s="98"/>
      <c r="I62" s="98"/>
      <c r="J62" s="99">
        <f>J90</f>
        <v>0</v>
      </c>
      <c r="L62" s="96"/>
    </row>
    <row r="63" spans="2:47" s="1" customFormat="1" ht="21.75" customHeight="1">
      <c r="B63" s="29"/>
      <c r="L63" s="29"/>
    </row>
    <row r="64" spans="2:47" s="1" customFormat="1" ht="6.9" customHeight="1"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29"/>
    </row>
    <row r="68" spans="2:12" s="1" customFormat="1" ht="6.9" customHeight="1"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29"/>
    </row>
    <row r="69" spans="2:12" s="1" customFormat="1" ht="24.9" customHeight="1">
      <c r="B69" s="29"/>
      <c r="C69" s="21" t="s">
        <v>110</v>
      </c>
      <c r="L69" s="29"/>
    </row>
    <row r="70" spans="2:12" s="1" customFormat="1" ht="6.9" customHeight="1">
      <c r="B70" s="29"/>
      <c r="L70" s="29"/>
    </row>
    <row r="71" spans="2:12" s="1" customFormat="1" ht="12" customHeight="1">
      <c r="B71" s="29"/>
      <c r="C71" s="26" t="s">
        <v>15</v>
      </c>
      <c r="L71" s="29"/>
    </row>
    <row r="72" spans="2:12" s="1" customFormat="1" ht="16.5" customHeight="1">
      <c r="B72" s="29"/>
      <c r="E72" s="286" t="str">
        <f>E7</f>
        <v>III/10222 ul. Kozohorská, Nový Knín - chodník</v>
      </c>
      <c r="F72" s="287"/>
      <c r="G72" s="287"/>
      <c r="H72" s="287"/>
      <c r="L72" s="29"/>
    </row>
    <row r="73" spans="2:12" s="1" customFormat="1" ht="12" customHeight="1">
      <c r="B73" s="29"/>
      <c r="C73" s="26" t="s">
        <v>94</v>
      </c>
      <c r="L73" s="29"/>
    </row>
    <row r="74" spans="2:12" s="1" customFormat="1" ht="16.5" customHeight="1">
      <c r="B74" s="29"/>
      <c r="E74" s="252" t="str">
        <f>E9</f>
        <v>SO 802 - Vegetační úpravy - Nový Knín</v>
      </c>
      <c r="F74" s="285"/>
      <c r="G74" s="285"/>
      <c r="H74" s="285"/>
      <c r="L74" s="29"/>
    </row>
    <row r="75" spans="2:12" s="1" customFormat="1" ht="6.9" customHeight="1">
      <c r="B75" s="29"/>
      <c r="L75" s="29"/>
    </row>
    <row r="76" spans="2:12" s="1" customFormat="1" ht="12" customHeight="1">
      <c r="B76" s="29"/>
      <c r="C76" s="26" t="s">
        <v>19</v>
      </c>
      <c r="F76" s="24" t="str">
        <f>F12</f>
        <v>Nový Knín</v>
      </c>
      <c r="I76" s="26" t="s">
        <v>21</v>
      </c>
      <c r="J76" s="46" t="str">
        <f>IF(J12="","",J12)</f>
        <v/>
      </c>
      <c r="L76" s="29"/>
    </row>
    <row r="77" spans="2:12" s="1" customFormat="1" ht="6.9" customHeight="1">
      <c r="B77" s="29"/>
      <c r="L77" s="29"/>
    </row>
    <row r="78" spans="2:12" s="1" customFormat="1" ht="15.15" customHeight="1">
      <c r="B78" s="29"/>
      <c r="C78" s="26" t="s">
        <v>22</v>
      </c>
      <c r="F78" s="24" t="str">
        <f>E15</f>
        <v>Město Nový Knín</v>
      </c>
      <c r="I78" s="26" t="s">
        <v>28</v>
      </c>
      <c r="J78" s="27" t="str">
        <f>E21</f>
        <v>DIPRO, spol. sr.o.</v>
      </c>
      <c r="L78" s="29"/>
    </row>
    <row r="79" spans="2:12" s="1" customFormat="1" ht="15.15" customHeight="1">
      <c r="B79" s="29"/>
      <c r="C79" s="26" t="s">
        <v>26</v>
      </c>
      <c r="F79" s="24" t="str">
        <f>IF(E18="","",E18)</f>
        <v xml:space="preserve"> </v>
      </c>
      <c r="I79" s="26" t="s">
        <v>32</v>
      </c>
      <c r="J79" s="27">
        <f>E24</f>
        <v>0</v>
      </c>
      <c r="L79" s="29"/>
    </row>
    <row r="80" spans="2:12" s="1" customFormat="1" ht="10.35" customHeight="1">
      <c r="B80" s="29"/>
      <c r="L80" s="29"/>
    </row>
    <row r="81" spans="2:65" s="10" customFormat="1" ht="29.25" customHeight="1">
      <c r="B81" s="104"/>
      <c r="C81" s="105" t="s">
        <v>111</v>
      </c>
      <c r="D81" s="106" t="s">
        <v>55</v>
      </c>
      <c r="E81" s="106" t="s">
        <v>51</v>
      </c>
      <c r="F81" s="106" t="s">
        <v>52</v>
      </c>
      <c r="G81" s="106" t="s">
        <v>112</v>
      </c>
      <c r="H81" s="106" t="s">
        <v>113</v>
      </c>
      <c r="I81" s="106" t="s">
        <v>114</v>
      </c>
      <c r="J81" s="106" t="s">
        <v>98</v>
      </c>
      <c r="K81" s="107" t="s">
        <v>115</v>
      </c>
      <c r="L81" s="104"/>
      <c r="M81" s="52" t="s">
        <v>3</v>
      </c>
      <c r="N81" s="53" t="s">
        <v>40</v>
      </c>
      <c r="O81" s="53" t="s">
        <v>116</v>
      </c>
      <c r="P81" s="53" t="s">
        <v>117</v>
      </c>
      <c r="Q81" s="53" t="s">
        <v>118</v>
      </c>
      <c r="R81" s="53" t="s">
        <v>119</v>
      </c>
      <c r="S81" s="53" t="s">
        <v>120</v>
      </c>
      <c r="T81" s="54" t="s">
        <v>121</v>
      </c>
    </row>
    <row r="82" spans="2:65" s="1" customFormat="1" ht="22.95" customHeight="1">
      <c r="B82" s="29"/>
      <c r="C82" s="57" t="s">
        <v>122</v>
      </c>
      <c r="J82" s="108">
        <f>BK82</f>
        <v>0</v>
      </c>
      <c r="L82" s="29"/>
      <c r="M82" s="55"/>
      <c r="N82" s="47"/>
      <c r="O82" s="47"/>
      <c r="P82" s="109">
        <f>P83+P90</f>
        <v>0</v>
      </c>
      <c r="Q82" s="47"/>
      <c r="R82" s="109">
        <f>R83+R90</f>
        <v>0</v>
      </c>
      <c r="S82" s="47"/>
      <c r="T82" s="110">
        <f>T83+T90</f>
        <v>0</v>
      </c>
      <c r="AT82" s="17" t="s">
        <v>69</v>
      </c>
      <c r="AU82" s="17" t="s">
        <v>99</v>
      </c>
      <c r="BK82" s="111">
        <f>BK83+BK90</f>
        <v>0</v>
      </c>
    </row>
    <row r="83" spans="2:65" s="11" customFormat="1" ht="25.95" customHeight="1">
      <c r="B83" s="112"/>
      <c r="D83" s="113" t="s">
        <v>69</v>
      </c>
      <c r="E83" s="114" t="s">
        <v>123</v>
      </c>
      <c r="F83" s="114" t="s">
        <v>124</v>
      </c>
      <c r="J83" s="115">
        <f>BK83</f>
        <v>0</v>
      </c>
      <c r="L83" s="112"/>
      <c r="M83" s="116"/>
      <c r="P83" s="117">
        <f>P84</f>
        <v>0</v>
      </c>
      <c r="R83" s="117">
        <f>R84</f>
        <v>0</v>
      </c>
      <c r="T83" s="118">
        <f>T84</f>
        <v>0</v>
      </c>
      <c r="AR83" s="113" t="s">
        <v>78</v>
      </c>
      <c r="AT83" s="119" t="s">
        <v>69</v>
      </c>
      <c r="AU83" s="119" t="s">
        <v>70</v>
      </c>
      <c r="AY83" s="113" t="s">
        <v>125</v>
      </c>
      <c r="BK83" s="120">
        <f>BK84</f>
        <v>0</v>
      </c>
    </row>
    <row r="84" spans="2:65" s="11" customFormat="1" ht="22.95" customHeight="1">
      <c r="B84" s="112"/>
      <c r="D84" s="113" t="s">
        <v>69</v>
      </c>
      <c r="E84" s="121" t="s">
        <v>78</v>
      </c>
      <c r="F84" s="121" t="s">
        <v>126</v>
      </c>
      <c r="J84" s="122">
        <f>BK84</f>
        <v>0</v>
      </c>
      <c r="L84" s="112"/>
      <c r="M84" s="116"/>
      <c r="P84" s="117">
        <f>SUM(P85:P89)</f>
        <v>0</v>
      </c>
      <c r="R84" s="117">
        <f>SUM(R85:R89)</f>
        <v>0</v>
      </c>
      <c r="T84" s="118">
        <f>SUM(T85:T89)</f>
        <v>0</v>
      </c>
      <c r="AR84" s="113" t="s">
        <v>78</v>
      </c>
      <c r="AT84" s="119" t="s">
        <v>69</v>
      </c>
      <c r="AU84" s="119" t="s">
        <v>78</v>
      </c>
      <c r="AY84" s="113" t="s">
        <v>125</v>
      </c>
      <c r="BK84" s="120">
        <f>SUM(BK85:BK89)</f>
        <v>0</v>
      </c>
    </row>
    <row r="85" spans="2:65" s="1" customFormat="1" ht="16.5" customHeight="1">
      <c r="B85" s="123"/>
      <c r="C85" s="124" t="s">
        <v>78</v>
      </c>
      <c r="D85" s="124" t="s">
        <v>127</v>
      </c>
      <c r="E85" s="125" t="s">
        <v>658</v>
      </c>
      <c r="F85" s="126" t="s">
        <v>659</v>
      </c>
      <c r="G85" s="127" t="s">
        <v>239</v>
      </c>
      <c r="H85" s="128">
        <v>106</v>
      </c>
      <c r="I85" s="129"/>
      <c r="J85" s="129">
        <f>ROUND(I85*H85,2)</f>
        <v>0</v>
      </c>
      <c r="K85" s="126" t="s">
        <v>131</v>
      </c>
      <c r="L85" s="29"/>
      <c r="M85" s="130" t="s">
        <v>3</v>
      </c>
      <c r="N85" s="131" t="s">
        <v>41</v>
      </c>
      <c r="O85" s="132">
        <v>0</v>
      </c>
      <c r="P85" s="132">
        <f>O85*H85</f>
        <v>0</v>
      </c>
      <c r="Q85" s="132">
        <v>0</v>
      </c>
      <c r="R85" s="132">
        <f>Q85*H85</f>
        <v>0</v>
      </c>
      <c r="S85" s="132">
        <v>0</v>
      </c>
      <c r="T85" s="133">
        <f>S85*H85</f>
        <v>0</v>
      </c>
      <c r="AR85" s="134" t="s">
        <v>132</v>
      </c>
      <c r="AT85" s="134" t="s">
        <v>127</v>
      </c>
      <c r="AU85" s="134" t="s">
        <v>80</v>
      </c>
      <c r="AY85" s="17" t="s">
        <v>125</v>
      </c>
      <c r="BE85" s="135">
        <f>IF(N85="základní",J85,0)</f>
        <v>0</v>
      </c>
      <c r="BF85" s="135">
        <f>IF(N85="snížená",J85,0)</f>
        <v>0</v>
      </c>
      <c r="BG85" s="135">
        <f>IF(N85="zákl. přenesená",J85,0)</f>
        <v>0</v>
      </c>
      <c r="BH85" s="135">
        <f>IF(N85="sníž. přenesená",J85,0)</f>
        <v>0</v>
      </c>
      <c r="BI85" s="135">
        <f>IF(N85="nulová",J85,0)</f>
        <v>0</v>
      </c>
      <c r="BJ85" s="17" t="s">
        <v>78</v>
      </c>
      <c r="BK85" s="135">
        <f>ROUND(I85*H85,2)</f>
        <v>0</v>
      </c>
      <c r="BL85" s="17" t="s">
        <v>132</v>
      </c>
      <c r="BM85" s="134" t="s">
        <v>660</v>
      </c>
    </row>
    <row r="86" spans="2:65" s="1" customFormat="1">
      <c r="B86" s="29"/>
      <c r="D86" s="136" t="s">
        <v>134</v>
      </c>
      <c r="F86" s="137" t="s">
        <v>659</v>
      </c>
      <c r="L86" s="29"/>
      <c r="M86" s="138"/>
      <c r="T86" s="49"/>
      <c r="AT86" s="17" t="s">
        <v>134</v>
      </c>
      <c r="AU86" s="17" t="s">
        <v>80</v>
      </c>
    </row>
    <row r="87" spans="2:65" s="1" customFormat="1" ht="16.5" customHeight="1">
      <c r="B87" s="123"/>
      <c r="C87" s="124" t="s">
        <v>80</v>
      </c>
      <c r="D87" s="124" t="s">
        <v>127</v>
      </c>
      <c r="E87" s="125" t="s">
        <v>661</v>
      </c>
      <c r="F87" s="126" t="s">
        <v>662</v>
      </c>
      <c r="G87" s="127" t="s">
        <v>348</v>
      </c>
      <c r="H87" s="128">
        <v>2</v>
      </c>
      <c r="I87" s="129"/>
      <c r="J87" s="129">
        <f>ROUND(I87*H87,2)</f>
        <v>0</v>
      </c>
      <c r="K87" s="126" t="s">
        <v>131</v>
      </c>
      <c r="L87" s="29"/>
      <c r="M87" s="130" t="s">
        <v>3</v>
      </c>
      <c r="N87" s="131" t="s">
        <v>41</v>
      </c>
      <c r="O87" s="132">
        <v>0</v>
      </c>
      <c r="P87" s="132">
        <f>O87*H87</f>
        <v>0</v>
      </c>
      <c r="Q87" s="132">
        <v>0</v>
      </c>
      <c r="R87" s="132">
        <f>Q87*H87</f>
        <v>0</v>
      </c>
      <c r="S87" s="132">
        <v>0</v>
      </c>
      <c r="T87" s="133">
        <f>S87*H87</f>
        <v>0</v>
      </c>
      <c r="AR87" s="134" t="s">
        <v>132</v>
      </c>
      <c r="AT87" s="134" t="s">
        <v>127</v>
      </c>
      <c r="AU87" s="134" t="s">
        <v>80</v>
      </c>
      <c r="AY87" s="17" t="s">
        <v>125</v>
      </c>
      <c r="BE87" s="135">
        <f>IF(N87="základní",J87,0)</f>
        <v>0</v>
      </c>
      <c r="BF87" s="135">
        <f>IF(N87="snížená",J87,0)</f>
        <v>0</v>
      </c>
      <c r="BG87" s="135">
        <f>IF(N87="zákl. přenesená",J87,0)</f>
        <v>0</v>
      </c>
      <c r="BH87" s="135">
        <f>IF(N87="sníž. přenesená",J87,0)</f>
        <v>0</v>
      </c>
      <c r="BI87" s="135">
        <f>IF(N87="nulová",J87,0)</f>
        <v>0</v>
      </c>
      <c r="BJ87" s="17" t="s">
        <v>78</v>
      </c>
      <c r="BK87" s="135">
        <f>ROUND(I87*H87,2)</f>
        <v>0</v>
      </c>
      <c r="BL87" s="17" t="s">
        <v>132</v>
      </c>
      <c r="BM87" s="134" t="s">
        <v>663</v>
      </c>
    </row>
    <row r="88" spans="2:65" s="1" customFormat="1">
      <c r="B88" s="29"/>
      <c r="D88" s="136" t="s">
        <v>134</v>
      </c>
      <c r="F88" s="137" t="s">
        <v>662</v>
      </c>
      <c r="L88" s="29"/>
      <c r="M88" s="138"/>
      <c r="T88" s="49"/>
      <c r="AT88" s="17" t="s">
        <v>134</v>
      </c>
      <c r="AU88" s="17" t="s">
        <v>80</v>
      </c>
    </row>
    <row r="89" spans="2:65" s="12" customFormat="1">
      <c r="B89" s="140"/>
      <c r="D89" s="136" t="s">
        <v>137</v>
      </c>
      <c r="E89" s="141" t="s">
        <v>3</v>
      </c>
      <c r="F89" s="142" t="s">
        <v>664</v>
      </c>
      <c r="H89" s="143">
        <v>2</v>
      </c>
      <c r="L89" s="140"/>
      <c r="M89" s="144"/>
      <c r="T89" s="145"/>
      <c r="AT89" s="141" t="s">
        <v>137</v>
      </c>
      <c r="AU89" s="141" t="s">
        <v>80</v>
      </c>
      <c r="AV89" s="12" t="s">
        <v>80</v>
      </c>
      <c r="AW89" s="12" t="s">
        <v>31</v>
      </c>
      <c r="AX89" s="12" t="s">
        <v>78</v>
      </c>
      <c r="AY89" s="141" t="s">
        <v>125</v>
      </c>
    </row>
    <row r="90" spans="2:65" s="11" customFormat="1" ht="25.95" customHeight="1">
      <c r="B90" s="112"/>
      <c r="D90" s="113" t="s">
        <v>69</v>
      </c>
      <c r="E90" s="114" t="s">
        <v>426</v>
      </c>
      <c r="F90" s="114" t="s">
        <v>427</v>
      </c>
      <c r="J90" s="115">
        <f>BK90</f>
        <v>0</v>
      </c>
      <c r="L90" s="112"/>
      <c r="M90" s="116"/>
      <c r="P90" s="117">
        <f>SUM(P91:P96)</f>
        <v>0</v>
      </c>
      <c r="R90" s="117">
        <f>SUM(R91:R96)</f>
        <v>0</v>
      </c>
      <c r="T90" s="118">
        <f>SUM(T91:T96)</f>
        <v>0</v>
      </c>
      <c r="AR90" s="113" t="s">
        <v>132</v>
      </c>
      <c r="AT90" s="119" t="s">
        <v>69</v>
      </c>
      <c r="AU90" s="119" t="s">
        <v>70</v>
      </c>
      <c r="AY90" s="113" t="s">
        <v>125</v>
      </c>
      <c r="BK90" s="120">
        <f>SUM(BK91:BK96)</f>
        <v>0</v>
      </c>
    </row>
    <row r="91" spans="2:65" s="1" customFormat="1" ht="21.75" customHeight="1">
      <c r="B91" s="123"/>
      <c r="C91" s="124" t="s">
        <v>147</v>
      </c>
      <c r="D91" s="124" t="s">
        <v>127</v>
      </c>
      <c r="E91" s="125" t="s">
        <v>665</v>
      </c>
      <c r="F91" s="126" t="s">
        <v>666</v>
      </c>
      <c r="G91" s="127" t="s">
        <v>296</v>
      </c>
      <c r="H91" s="128">
        <v>1.26</v>
      </c>
      <c r="I91" s="129"/>
      <c r="J91" s="129">
        <f>ROUND(I91*H91,2)</f>
        <v>0</v>
      </c>
      <c r="K91" s="126" t="s">
        <v>131</v>
      </c>
      <c r="L91" s="29"/>
      <c r="M91" s="130" t="s">
        <v>3</v>
      </c>
      <c r="N91" s="131" t="s">
        <v>41</v>
      </c>
      <c r="O91" s="132">
        <v>0</v>
      </c>
      <c r="P91" s="132">
        <f>O91*H91</f>
        <v>0</v>
      </c>
      <c r="Q91" s="132">
        <v>0</v>
      </c>
      <c r="R91" s="132">
        <f>Q91*H91</f>
        <v>0</v>
      </c>
      <c r="S91" s="132">
        <v>0</v>
      </c>
      <c r="T91" s="133">
        <f>S91*H91</f>
        <v>0</v>
      </c>
      <c r="AR91" s="134" t="s">
        <v>431</v>
      </c>
      <c r="AT91" s="134" t="s">
        <v>127</v>
      </c>
      <c r="AU91" s="134" t="s">
        <v>78</v>
      </c>
      <c r="AY91" s="17" t="s">
        <v>125</v>
      </c>
      <c r="BE91" s="135">
        <f>IF(N91="základní",J91,0)</f>
        <v>0</v>
      </c>
      <c r="BF91" s="135">
        <f>IF(N91="snížená",J91,0)</f>
        <v>0</v>
      </c>
      <c r="BG91" s="135">
        <f>IF(N91="zákl. přenesená",J91,0)</f>
        <v>0</v>
      </c>
      <c r="BH91" s="135">
        <f>IF(N91="sníž. přenesená",J91,0)</f>
        <v>0</v>
      </c>
      <c r="BI91" s="135">
        <f>IF(N91="nulová",J91,0)</f>
        <v>0</v>
      </c>
      <c r="BJ91" s="17" t="s">
        <v>78</v>
      </c>
      <c r="BK91" s="135">
        <f>ROUND(I91*H91,2)</f>
        <v>0</v>
      </c>
      <c r="BL91" s="17" t="s">
        <v>431</v>
      </c>
      <c r="BM91" s="134" t="s">
        <v>667</v>
      </c>
    </row>
    <row r="92" spans="2:65" s="1" customFormat="1">
      <c r="B92" s="29"/>
      <c r="D92" s="136" t="s">
        <v>134</v>
      </c>
      <c r="F92" s="137" t="s">
        <v>668</v>
      </c>
      <c r="L92" s="29"/>
      <c r="M92" s="138"/>
      <c r="T92" s="49"/>
      <c r="AT92" s="17" t="s">
        <v>134</v>
      </c>
      <c r="AU92" s="17" t="s">
        <v>78</v>
      </c>
    </row>
    <row r="93" spans="2:65" s="1" customFormat="1" ht="96">
      <c r="B93" s="29"/>
      <c r="D93" s="136" t="s">
        <v>135</v>
      </c>
      <c r="F93" s="139" t="s">
        <v>440</v>
      </c>
      <c r="L93" s="29"/>
      <c r="M93" s="138"/>
      <c r="T93" s="49"/>
      <c r="AT93" s="17" t="s">
        <v>135</v>
      </c>
      <c r="AU93" s="17" t="s">
        <v>78</v>
      </c>
    </row>
    <row r="94" spans="2:65" s="1" customFormat="1" ht="16.5" customHeight="1">
      <c r="B94" s="123"/>
      <c r="C94" s="124" t="s">
        <v>132</v>
      </c>
      <c r="D94" s="124" t="s">
        <v>127</v>
      </c>
      <c r="E94" s="125" t="s">
        <v>669</v>
      </c>
      <c r="F94" s="126" t="s">
        <v>670</v>
      </c>
      <c r="G94" s="127" t="s">
        <v>296</v>
      </c>
      <c r="H94" s="128">
        <v>0.2</v>
      </c>
      <c r="I94" s="129"/>
      <c r="J94" s="129">
        <f>ROUND(I94*H94,2)</f>
        <v>0</v>
      </c>
      <c r="K94" s="126" t="s">
        <v>131</v>
      </c>
      <c r="L94" s="29"/>
      <c r="M94" s="130" t="s">
        <v>3</v>
      </c>
      <c r="N94" s="131" t="s">
        <v>41</v>
      </c>
      <c r="O94" s="132">
        <v>0</v>
      </c>
      <c r="P94" s="132">
        <f>O94*H94</f>
        <v>0</v>
      </c>
      <c r="Q94" s="132">
        <v>0</v>
      </c>
      <c r="R94" s="132">
        <f>Q94*H94</f>
        <v>0</v>
      </c>
      <c r="S94" s="132">
        <v>0</v>
      </c>
      <c r="T94" s="133">
        <f>S94*H94</f>
        <v>0</v>
      </c>
      <c r="AR94" s="134" t="s">
        <v>431</v>
      </c>
      <c r="AT94" s="134" t="s">
        <v>127</v>
      </c>
      <c r="AU94" s="134" t="s">
        <v>78</v>
      </c>
      <c r="AY94" s="17" t="s">
        <v>125</v>
      </c>
      <c r="BE94" s="135">
        <f>IF(N94="základní",J94,0)</f>
        <v>0</v>
      </c>
      <c r="BF94" s="135">
        <f>IF(N94="snížená",J94,0)</f>
        <v>0</v>
      </c>
      <c r="BG94" s="135">
        <f>IF(N94="zákl. přenesená",J94,0)</f>
        <v>0</v>
      </c>
      <c r="BH94" s="135">
        <f>IF(N94="sníž. přenesená",J94,0)</f>
        <v>0</v>
      </c>
      <c r="BI94" s="135">
        <f>IF(N94="nulová",J94,0)</f>
        <v>0</v>
      </c>
      <c r="BJ94" s="17" t="s">
        <v>78</v>
      </c>
      <c r="BK94" s="135">
        <f>ROUND(I94*H94,2)</f>
        <v>0</v>
      </c>
      <c r="BL94" s="17" t="s">
        <v>431</v>
      </c>
      <c r="BM94" s="134" t="s">
        <v>671</v>
      </c>
    </row>
    <row r="95" spans="2:65" s="1" customFormat="1">
      <c r="B95" s="29"/>
      <c r="D95" s="136" t="s">
        <v>134</v>
      </c>
      <c r="F95" s="137" t="s">
        <v>672</v>
      </c>
      <c r="L95" s="29"/>
      <c r="M95" s="138"/>
      <c r="T95" s="49"/>
      <c r="AT95" s="17" t="s">
        <v>134</v>
      </c>
      <c r="AU95" s="17" t="s">
        <v>78</v>
      </c>
    </row>
    <row r="96" spans="2:65" s="1" customFormat="1" ht="96">
      <c r="B96" s="29"/>
      <c r="D96" s="136" t="s">
        <v>135</v>
      </c>
      <c r="F96" s="139" t="s">
        <v>440</v>
      </c>
      <c r="L96" s="29"/>
      <c r="M96" s="164"/>
      <c r="N96" s="165"/>
      <c r="O96" s="165"/>
      <c r="P96" s="165"/>
      <c r="Q96" s="165"/>
      <c r="R96" s="165"/>
      <c r="S96" s="165"/>
      <c r="T96" s="166"/>
      <c r="AT96" s="17" t="s">
        <v>135</v>
      </c>
      <c r="AU96" s="17" t="s">
        <v>78</v>
      </c>
    </row>
    <row r="97" spans="2:12" s="1" customFormat="1" ht="6.9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29"/>
    </row>
  </sheetData>
  <autoFilter ref="C81:K96" xr:uid="{00000000-0009-0000-0000-000004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06"/>
  <sheetViews>
    <sheetView showGridLines="0" workbookViewId="0">
      <selection activeCell="D2" sqref="D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 t="s">
        <v>6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7" t="s">
        <v>92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" customHeight="1">
      <c r="B4" s="20"/>
      <c r="D4" s="21" t="s">
        <v>93</v>
      </c>
      <c r="L4" s="20"/>
      <c r="M4" s="81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6" t="s">
        <v>15</v>
      </c>
      <c r="L6" s="20"/>
    </row>
    <row r="7" spans="2:46" ht="16.5" customHeight="1">
      <c r="B7" s="20"/>
      <c r="E7" s="286" t="str">
        <f>'Rekapitulace stavby'!K6</f>
        <v>III/10222 ul. Kozohorská, Nový Knín - chodník</v>
      </c>
      <c r="F7" s="287"/>
      <c r="G7" s="287"/>
      <c r="H7" s="287"/>
      <c r="L7" s="20"/>
    </row>
    <row r="8" spans="2:46" s="1" customFormat="1" ht="12" customHeight="1">
      <c r="B8" s="29"/>
      <c r="D8" s="26" t="s">
        <v>94</v>
      </c>
      <c r="L8" s="29"/>
    </row>
    <row r="9" spans="2:46" s="1" customFormat="1" ht="16.5" customHeight="1">
      <c r="B9" s="29"/>
      <c r="E9" s="252" t="s">
        <v>673</v>
      </c>
      <c r="F9" s="285"/>
      <c r="G9" s="285"/>
      <c r="H9" s="285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/>
      <c r="L12" s="29"/>
    </row>
    <row r="13" spans="2:46" s="1" customFormat="1" ht="10.95" customHeight="1">
      <c r="B13" s="29"/>
      <c r="L13" s="29"/>
    </row>
    <row r="14" spans="2:46" s="1" customFormat="1" ht="12" customHeight="1">
      <c r="B14" s="29"/>
      <c r="D14" s="26" t="s">
        <v>22</v>
      </c>
      <c r="I14" s="26" t="s">
        <v>23</v>
      </c>
      <c r="J14" s="24"/>
      <c r="L14" s="29"/>
    </row>
    <row r="15" spans="2:46" s="1" customFormat="1" ht="18" customHeight="1">
      <c r="B15" s="29"/>
      <c r="E15" s="24" t="s">
        <v>24</v>
      </c>
      <c r="I15" s="26" t="s">
        <v>25</v>
      </c>
      <c r="J15" s="24" t="s">
        <v>3</v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6" t="s">
        <v>26</v>
      </c>
      <c r="I17" s="26" t="s">
        <v>23</v>
      </c>
      <c r="J17" s="24" t="str">
        <f>'Rekapitulace stavby'!AN13</f>
        <v/>
      </c>
      <c r="L17" s="29"/>
    </row>
    <row r="18" spans="2:12" s="1" customFormat="1" ht="18" customHeight="1">
      <c r="B18" s="29"/>
      <c r="E18" s="273" t="str">
        <f>'Rekapitulace stavby'!E14</f>
        <v xml:space="preserve"> </v>
      </c>
      <c r="F18" s="273"/>
      <c r="G18" s="273"/>
      <c r="H18" s="273"/>
      <c r="I18" s="26" t="s">
        <v>25</v>
      </c>
      <c r="J18" s="24" t="str">
        <f>'Rekapitulace stavby'!AN14</f>
        <v/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6" t="s">
        <v>28</v>
      </c>
      <c r="I20" s="26" t="s">
        <v>23</v>
      </c>
      <c r="J20" s="24" t="s">
        <v>29</v>
      </c>
      <c r="L20" s="29"/>
    </row>
    <row r="21" spans="2:12" s="1" customFormat="1" ht="18" customHeight="1">
      <c r="B21" s="29"/>
      <c r="E21" s="24" t="s">
        <v>30</v>
      </c>
      <c r="I21" s="26" t="s">
        <v>25</v>
      </c>
      <c r="J21" s="24" t="s">
        <v>3</v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6" t="s">
        <v>32</v>
      </c>
      <c r="I23" s="26" t="s">
        <v>23</v>
      </c>
      <c r="J23" s="24" t="s">
        <v>33</v>
      </c>
      <c r="L23" s="29"/>
    </row>
    <row r="24" spans="2:12" s="1" customFormat="1" ht="18" customHeight="1">
      <c r="B24" s="29"/>
      <c r="E24" s="24"/>
      <c r="I24" s="26" t="s">
        <v>25</v>
      </c>
      <c r="J24" s="24" t="s">
        <v>3</v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6" t="s">
        <v>34</v>
      </c>
      <c r="L26" s="29"/>
    </row>
    <row r="27" spans="2:12" s="7" customFormat="1" ht="16.5" customHeight="1">
      <c r="B27" s="82"/>
      <c r="E27" s="276" t="s">
        <v>3</v>
      </c>
      <c r="F27" s="276"/>
      <c r="G27" s="276"/>
      <c r="H27" s="276"/>
      <c r="L27" s="82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3" t="s">
        <v>36</v>
      </c>
      <c r="J30" s="59">
        <f>ROUND(J80, 2)</f>
        <v>0</v>
      </c>
      <c r="L30" s="29"/>
    </row>
    <row r="31" spans="2:12" s="1" customFormat="1" ht="6.9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" customHeight="1">
      <c r="B33" s="29"/>
      <c r="D33" s="84" t="s">
        <v>40</v>
      </c>
      <c r="E33" s="26" t="s">
        <v>41</v>
      </c>
      <c r="F33" s="85">
        <f>ROUND((SUM(BE80:BE105)),  2)</f>
        <v>0</v>
      </c>
      <c r="I33" s="86">
        <v>0.21</v>
      </c>
      <c r="J33" s="85">
        <f>ROUND(((SUM(BE80:BE105))*I33),  2)</f>
        <v>0</v>
      </c>
      <c r="L33" s="29"/>
    </row>
    <row r="34" spans="2:12" s="1" customFormat="1" ht="14.4" customHeight="1">
      <c r="B34" s="29"/>
      <c r="E34" s="26" t="s">
        <v>42</v>
      </c>
      <c r="F34" s="85">
        <f>ROUND((SUM(BF80:BF105)),  2)</f>
        <v>0</v>
      </c>
      <c r="I34" s="86">
        <v>0.12</v>
      </c>
      <c r="J34" s="85">
        <f>ROUND(((SUM(BF80:BF105))*I34),  2)</f>
        <v>0</v>
      </c>
      <c r="L34" s="29"/>
    </row>
    <row r="35" spans="2:12" s="1" customFormat="1" ht="14.4" hidden="1" customHeight="1">
      <c r="B35" s="29"/>
      <c r="E35" s="26" t="s">
        <v>43</v>
      </c>
      <c r="F35" s="85">
        <f>ROUND((SUM(BG80:BG105)),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>
      <c r="B36" s="29"/>
      <c r="E36" s="26" t="s">
        <v>44</v>
      </c>
      <c r="F36" s="85">
        <f>ROUND((SUM(BH80:BH105)),  2)</f>
        <v>0</v>
      </c>
      <c r="I36" s="86">
        <v>0.12</v>
      </c>
      <c r="J36" s="85">
        <f>0</f>
        <v>0</v>
      </c>
      <c r="L36" s="29"/>
    </row>
    <row r="37" spans="2:12" s="1" customFormat="1" ht="14.4" hidden="1" customHeight="1">
      <c r="B37" s="29"/>
      <c r="E37" s="26" t="s">
        <v>45</v>
      </c>
      <c r="F37" s="85">
        <f>ROUND((SUM(BI80:BI105)),  2)</f>
        <v>0</v>
      </c>
      <c r="I37" s="86">
        <v>0</v>
      </c>
      <c r="J37" s="85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87"/>
      <c r="D39" s="88" t="s">
        <v>46</v>
      </c>
      <c r="E39" s="50"/>
      <c r="F39" s="50"/>
      <c r="G39" s="89" t="s">
        <v>47</v>
      </c>
      <c r="H39" s="90" t="s">
        <v>48</v>
      </c>
      <c r="I39" s="50"/>
      <c r="J39" s="91">
        <f>SUM(J30:J37)</f>
        <v>0</v>
      </c>
      <c r="K39" s="92"/>
      <c r="L39" s="29"/>
    </row>
    <row r="40" spans="2:12" s="1" customFormat="1" ht="14.4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>
      <c r="B45" s="29"/>
      <c r="C45" s="21" t="s">
        <v>96</v>
      </c>
      <c r="L45" s="29"/>
    </row>
    <row r="46" spans="2:12" s="1" customFormat="1" ht="6.9" customHeight="1">
      <c r="B46" s="29"/>
      <c r="L46" s="29"/>
    </row>
    <row r="47" spans="2:12" s="1" customFormat="1" ht="12" customHeight="1">
      <c r="B47" s="29"/>
      <c r="C47" s="26" t="s">
        <v>15</v>
      </c>
      <c r="L47" s="29"/>
    </row>
    <row r="48" spans="2:12" s="1" customFormat="1" ht="16.5" customHeight="1">
      <c r="B48" s="29"/>
      <c r="E48" s="286" t="str">
        <f>E7</f>
        <v>III/10222 ul. Kozohorská, Nový Knín - chodník</v>
      </c>
      <c r="F48" s="287"/>
      <c r="G48" s="287"/>
      <c r="H48" s="287"/>
      <c r="L48" s="29"/>
    </row>
    <row r="49" spans="2:47" s="1" customFormat="1" ht="12" customHeight="1">
      <c r="B49" s="29"/>
      <c r="C49" s="26" t="s">
        <v>94</v>
      </c>
      <c r="L49" s="29"/>
    </row>
    <row r="50" spans="2:47" s="1" customFormat="1" ht="16.5" customHeight="1">
      <c r="B50" s="29"/>
      <c r="E50" s="252" t="str">
        <f>E9</f>
        <v>VRN.2 - Vedlejší a ostatní rozpočtové náklady</v>
      </c>
      <c r="F50" s="285"/>
      <c r="G50" s="285"/>
      <c r="H50" s="285"/>
      <c r="L50" s="29"/>
    </row>
    <row r="51" spans="2:47" s="1" customFormat="1" ht="6.9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>Nový Knín</v>
      </c>
      <c r="I52" s="26" t="s">
        <v>21</v>
      </c>
      <c r="J52" s="46" t="str">
        <f>IF(J12="","",J12)</f>
        <v/>
      </c>
      <c r="L52" s="29"/>
    </row>
    <row r="53" spans="2:47" s="1" customFormat="1" ht="6.9" customHeight="1">
      <c r="B53" s="29"/>
      <c r="L53" s="29"/>
    </row>
    <row r="54" spans="2:47" s="1" customFormat="1" ht="15.15" customHeight="1">
      <c r="B54" s="29"/>
      <c r="C54" s="26" t="s">
        <v>22</v>
      </c>
      <c r="F54" s="24" t="str">
        <f>E15</f>
        <v>Město Nový Knín</v>
      </c>
      <c r="I54" s="26" t="s">
        <v>28</v>
      </c>
      <c r="J54" s="27" t="str">
        <f>E21</f>
        <v>DIPRO, spol. sr.o.</v>
      </c>
      <c r="L54" s="29"/>
    </row>
    <row r="55" spans="2:47" s="1" customFormat="1" ht="15.15" customHeight="1">
      <c r="B55" s="29"/>
      <c r="C55" s="26" t="s">
        <v>26</v>
      </c>
      <c r="F55" s="24" t="str">
        <f>IF(E18="","",E18)</f>
        <v xml:space="preserve"> </v>
      </c>
      <c r="I55" s="26" t="s">
        <v>32</v>
      </c>
      <c r="J55" s="27">
        <f>E24</f>
        <v>0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3" t="s">
        <v>97</v>
      </c>
      <c r="D57" s="87"/>
      <c r="E57" s="87"/>
      <c r="F57" s="87"/>
      <c r="G57" s="87"/>
      <c r="H57" s="87"/>
      <c r="I57" s="87"/>
      <c r="J57" s="94" t="s">
        <v>98</v>
      </c>
      <c r="K57" s="87"/>
      <c r="L57" s="29"/>
    </row>
    <row r="58" spans="2:47" s="1" customFormat="1" ht="10.35" customHeight="1">
      <c r="B58" s="29"/>
      <c r="L58" s="29"/>
    </row>
    <row r="59" spans="2:47" s="1" customFormat="1" ht="22.95" customHeight="1">
      <c r="B59" s="29"/>
      <c r="C59" s="95" t="s">
        <v>68</v>
      </c>
      <c r="J59" s="59">
        <f>J80</f>
        <v>0</v>
      </c>
      <c r="L59" s="29"/>
      <c r="AU59" s="17" t="s">
        <v>99</v>
      </c>
    </row>
    <row r="60" spans="2:47" s="8" customFormat="1" ht="24.9" customHeight="1">
      <c r="B60" s="96"/>
      <c r="D60" s="97" t="s">
        <v>109</v>
      </c>
      <c r="E60" s="98"/>
      <c r="F60" s="98"/>
      <c r="G60" s="98"/>
      <c r="H60" s="98"/>
      <c r="I60" s="98"/>
      <c r="J60" s="99">
        <f>J81</f>
        <v>0</v>
      </c>
      <c r="L60" s="96"/>
    </row>
    <row r="61" spans="2:47" s="1" customFormat="1" ht="21.75" customHeight="1">
      <c r="B61" s="29"/>
      <c r="L61" s="29"/>
    </row>
    <row r="62" spans="2:47" s="1" customFormat="1" ht="6.9" customHeight="1"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29"/>
    </row>
    <row r="66" spans="2:63" s="1" customFormat="1" ht="6.9" customHeight="1"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29"/>
    </row>
    <row r="67" spans="2:63" s="1" customFormat="1" ht="24.9" customHeight="1">
      <c r="B67" s="29"/>
      <c r="C67" s="21" t="s">
        <v>110</v>
      </c>
      <c r="L67" s="29"/>
    </row>
    <row r="68" spans="2:63" s="1" customFormat="1" ht="6.9" customHeight="1">
      <c r="B68" s="29"/>
      <c r="L68" s="29"/>
    </row>
    <row r="69" spans="2:63" s="1" customFormat="1" ht="12" customHeight="1">
      <c r="B69" s="29"/>
      <c r="C69" s="26" t="s">
        <v>15</v>
      </c>
      <c r="L69" s="29"/>
    </row>
    <row r="70" spans="2:63" s="1" customFormat="1" ht="16.5" customHeight="1">
      <c r="B70" s="29"/>
      <c r="E70" s="286" t="str">
        <f>E7</f>
        <v>III/10222 ul. Kozohorská, Nový Knín - chodník</v>
      </c>
      <c r="F70" s="287"/>
      <c r="G70" s="287"/>
      <c r="H70" s="287"/>
      <c r="L70" s="29"/>
    </row>
    <row r="71" spans="2:63" s="1" customFormat="1" ht="12" customHeight="1">
      <c r="B71" s="29"/>
      <c r="C71" s="26" t="s">
        <v>94</v>
      </c>
      <c r="L71" s="29"/>
    </row>
    <row r="72" spans="2:63" s="1" customFormat="1" ht="16.5" customHeight="1">
      <c r="B72" s="29"/>
      <c r="E72" s="252" t="str">
        <f>E9</f>
        <v>VRN.2 - Vedlejší a ostatní rozpočtové náklady</v>
      </c>
      <c r="F72" s="285"/>
      <c r="G72" s="285"/>
      <c r="H72" s="285"/>
      <c r="L72" s="29"/>
    </row>
    <row r="73" spans="2:63" s="1" customFormat="1" ht="6.9" customHeight="1">
      <c r="B73" s="29"/>
      <c r="L73" s="29"/>
    </row>
    <row r="74" spans="2:63" s="1" customFormat="1" ht="12" customHeight="1">
      <c r="B74" s="29"/>
      <c r="C74" s="26" t="s">
        <v>19</v>
      </c>
      <c r="F74" s="24" t="str">
        <f>F12</f>
        <v>Nový Knín</v>
      </c>
      <c r="I74" s="26" t="s">
        <v>21</v>
      </c>
      <c r="J74" s="46" t="str">
        <f>IF(J12="","",J12)</f>
        <v/>
      </c>
      <c r="L74" s="29"/>
    </row>
    <row r="75" spans="2:63" s="1" customFormat="1" ht="6.9" customHeight="1">
      <c r="B75" s="29"/>
      <c r="L75" s="29"/>
    </row>
    <row r="76" spans="2:63" s="1" customFormat="1" ht="15.15" customHeight="1">
      <c r="B76" s="29"/>
      <c r="C76" s="26" t="s">
        <v>22</v>
      </c>
      <c r="F76" s="24" t="str">
        <f>E15</f>
        <v>Město Nový Knín</v>
      </c>
      <c r="I76" s="26" t="s">
        <v>28</v>
      </c>
      <c r="J76" s="27" t="str">
        <f>E21</f>
        <v>DIPRO, spol. sr.o.</v>
      </c>
      <c r="L76" s="29"/>
    </row>
    <row r="77" spans="2:63" s="1" customFormat="1" ht="15.15" customHeight="1">
      <c r="B77" s="29"/>
      <c r="C77" s="26" t="s">
        <v>26</v>
      </c>
      <c r="F77" s="24" t="str">
        <f>IF(E18="","",E18)</f>
        <v xml:space="preserve"> </v>
      </c>
      <c r="I77" s="26" t="s">
        <v>32</v>
      </c>
      <c r="J77" s="27">
        <f>E24</f>
        <v>0</v>
      </c>
      <c r="L77" s="29"/>
    </row>
    <row r="78" spans="2:63" s="1" customFormat="1" ht="10.35" customHeight="1">
      <c r="B78" s="29"/>
      <c r="L78" s="29"/>
    </row>
    <row r="79" spans="2:63" s="10" customFormat="1" ht="29.25" customHeight="1">
      <c r="B79" s="104"/>
      <c r="C79" s="105" t="s">
        <v>111</v>
      </c>
      <c r="D79" s="106" t="s">
        <v>55</v>
      </c>
      <c r="E79" s="106" t="s">
        <v>51</v>
      </c>
      <c r="F79" s="106" t="s">
        <v>52</v>
      </c>
      <c r="G79" s="106" t="s">
        <v>112</v>
      </c>
      <c r="H79" s="106" t="s">
        <v>113</v>
      </c>
      <c r="I79" s="106" t="s">
        <v>114</v>
      </c>
      <c r="J79" s="106" t="s">
        <v>98</v>
      </c>
      <c r="K79" s="107" t="s">
        <v>115</v>
      </c>
      <c r="L79" s="104"/>
      <c r="M79" s="52" t="s">
        <v>3</v>
      </c>
      <c r="N79" s="53" t="s">
        <v>40</v>
      </c>
      <c r="O79" s="53" t="s">
        <v>116</v>
      </c>
      <c r="P79" s="53" t="s">
        <v>117</v>
      </c>
      <c r="Q79" s="53" t="s">
        <v>118</v>
      </c>
      <c r="R79" s="53" t="s">
        <v>119</v>
      </c>
      <c r="S79" s="53" t="s">
        <v>120</v>
      </c>
      <c r="T79" s="54" t="s">
        <v>121</v>
      </c>
    </row>
    <row r="80" spans="2:63" s="1" customFormat="1" ht="22.95" customHeight="1">
      <c r="B80" s="29"/>
      <c r="C80" s="57" t="s">
        <v>122</v>
      </c>
      <c r="J80" s="108">
        <f>BK80</f>
        <v>0</v>
      </c>
      <c r="L80" s="29"/>
      <c r="M80" s="55"/>
      <c r="N80" s="47"/>
      <c r="O80" s="47"/>
      <c r="P80" s="109">
        <f>P81</f>
        <v>0</v>
      </c>
      <c r="Q80" s="47"/>
      <c r="R80" s="109">
        <f>R81</f>
        <v>0</v>
      </c>
      <c r="S80" s="47"/>
      <c r="T80" s="110">
        <f>T81</f>
        <v>0</v>
      </c>
      <c r="AT80" s="17" t="s">
        <v>69</v>
      </c>
      <c r="AU80" s="17" t="s">
        <v>99</v>
      </c>
      <c r="BK80" s="111">
        <f>BK81</f>
        <v>0</v>
      </c>
    </row>
    <row r="81" spans="2:65" s="11" customFormat="1" ht="25.95" customHeight="1">
      <c r="B81" s="112"/>
      <c r="D81" s="113" t="s">
        <v>69</v>
      </c>
      <c r="E81" s="114" t="s">
        <v>426</v>
      </c>
      <c r="F81" s="114" t="s">
        <v>427</v>
      </c>
      <c r="J81" s="115">
        <f>BK81</f>
        <v>0</v>
      </c>
      <c r="L81" s="112"/>
      <c r="M81" s="116"/>
      <c r="P81" s="117">
        <f>SUM(P82:P105)</f>
        <v>0</v>
      </c>
      <c r="R81" s="117">
        <f>SUM(R82:R105)</f>
        <v>0</v>
      </c>
      <c r="T81" s="118">
        <f>SUM(T82:T105)</f>
        <v>0</v>
      </c>
      <c r="AR81" s="113" t="s">
        <v>132</v>
      </c>
      <c r="AT81" s="119" t="s">
        <v>69</v>
      </c>
      <c r="AU81" s="119" t="s">
        <v>70</v>
      </c>
      <c r="AY81" s="113" t="s">
        <v>125</v>
      </c>
      <c r="BK81" s="120">
        <f>SUM(BK82:BK105)</f>
        <v>0</v>
      </c>
    </row>
    <row r="82" spans="2:65" s="1" customFormat="1" ht="16.5" customHeight="1">
      <c r="B82" s="123"/>
      <c r="C82" s="124" t="s">
        <v>78</v>
      </c>
      <c r="D82" s="124" t="s">
        <v>127</v>
      </c>
      <c r="E82" s="125" t="s">
        <v>674</v>
      </c>
      <c r="F82" s="126" t="s">
        <v>675</v>
      </c>
      <c r="G82" s="127" t="s">
        <v>676</v>
      </c>
      <c r="H82" s="128">
        <v>1</v>
      </c>
      <c r="I82" s="129"/>
      <c r="J82" s="129">
        <f>ROUND(I82*H82,2)</f>
        <v>0</v>
      </c>
      <c r="K82" s="126" t="s">
        <v>131</v>
      </c>
      <c r="L82" s="29"/>
      <c r="M82" s="130" t="s">
        <v>3</v>
      </c>
      <c r="N82" s="131" t="s">
        <v>41</v>
      </c>
      <c r="O82" s="132">
        <v>0</v>
      </c>
      <c r="P82" s="132">
        <f>O82*H82</f>
        <v>0</v>
      </c>
      <c r="Q82" s="132">
        <v>0</v>
      </c>
      <c r="R82" s="132">
        <f>Q82*H82</f>
        <v>0</v>
      </c>
      <c r="S82" s="132">
        <v>0</v>
      </c>
      <c r="T82" s="133">
        <f>S82*H82</f>
        <v>0</v>
      </c>
      <c r="AR82" s="134" t="s">
        <v>431</v>
      </c>
      <c r="AT82" s="134" t="s">
        <v>127</v>
      </c>
      <c r="AU82" s="134" t="s">
        <v>78</v>
      </c>
      <c r="AY82" s="17" t="s">
        <v>125</v>
      </c>
      <c r="BE82" s="135">
        <f>IF(N82="základní",J82,0)</f>
        <v>0</v>
      </c>
      <c r="BF82" s="135">
        <f>IF(N82="snížená",J82,0)</f>
        <v>0</v>
      </c>
      <c r="BG82" s="135">
        <f>IF(N82="zákl. přenesená",J82,0)</f>
        <v>0</v>
      </c>
      <c r="BH82" s="135">
        <f>IF(N82="sníž. přenesená",J82,0)</f>
        <v>0</v>
      </c>
      <c r="BI82" s="135">
        <f>IF(N82="nulová",J82,0)</f>
        <v>0</v>
      </c>
      <c r="BJ82" s="17" t="s">
        <v>78</v>
      </c>
      <c r="BK82" s="135">
        <f>ROUND(I82*H82,2)</f>
        <v>0</v>
      </c>
      <c r="BL82" s="17" t="s">
        <v>431</v>
      </c>
      <c r="BM82" s="134" t="s">
        <v>677</v>
      </c>
    </row>
    <row r="83" spans="2:65" s="1" customFormat="1">
      <c r="B83" s="29"/>
      <c r="D83" s="136" t="s">
        <v>134</v>
      </c>
      <c r="F83" s="137" t="s">
        <v>675</v>
      </c>
      <c r="L83" s="29"/>
      <c r="M83" s="138"/>
      <c r="T83" s="49"/>
      <c r="AT83" s="17" t="s">
        <v>134</v>
      </c>
      <c r="AU83" s="17" t="s">
        <v>78</v>
      </c>
    </row>
    <row r="84" spans="2:65" s="1" customFormat="1" ht="48">
      <c r="B84" s="29"/>
      <c r="D84" s="136" t="s">
        <v>135</v>
      </c>
      <c r="F84" s="139" t="s">
        <v>678</v>
      </c>
      <c r="L84" s="29"/>
      <c r="M84" s="138"/>
      <c r="T84" s="49"/>
      <c r="AT84" s="17" t="s">
        <v>135</v>
      </c>
      <c r="AU84" s="17" t="s">
        <v>78</v>
      </c>
    </row>
    <row r="85" spans="2:65" s="1" customFormat="1" ht="19.2">
      <c r="B85" s="29"/>
      <c r="D85" s="136" t="s">
        <v>315</v>
      </c>
      <c r="F85" s="139" t="s">
        <v>679</v>
      </c>
      <c r="L85" s="29"/>
      <c r="M85" s="138"/>
      <c r="T85" s="49"/>
      <c r="AT85" s="17" t="s">
        <v>315</v>
      </c>
      <c r="AU85" s="17" t="s">
        <v>78</v>
      </c>
    </row>
    <row r="86" spans="2:65" s="1" customFormat="1" ht="16.5" customHeight="1">
      <c r="B86" s="123"/>
      <c r="C86" s="124" t="s">
        <v>80</v>
      </c>
      <c r="D86" s="124" t="s">
        <v>127</v>
      </c>
      <c r="E86" s="125" t="s">
        <v>680</v>
      </c>
      <c r="F86" s="126" t="s">
        <v>681</v>
      </c>
      <c r="G86" s="127" t="s">
        <v>676</v>
      </c>
      <c r="H86" s="128">
        <v>1</v>
      </c>
      <c r="I86" s="129"/>
      <c r="J86" s="129">
        <f>ROUND(I86*H86,2)</f>
        <v>0</v>
      </c>
      <c r="K86" s="126" t="s">
        <v>131</v>
      </c>
      <c r="L86" s="29"/>
      <c r="M86" s="130" t="s">
        <v>3</v>
      </c>
      <c r="N86" s="131" t="s">
        <v>41</v>
      </c>
      <c r="O86" s="132">
        <v>0</v>
      </c>
      <c r="P86" s="132">
        <f>O86*H86</f>
        <v>0</v>
      </c>
      <c r="Q86" s="132">
        <v>0</v>
      </c>
      <c r="R86" s="132">
        <f>Q86*H86</f>
        <v>0</v>
      </c>
      <c r="S86" s="132">
        <v>0</v>
      </c>
      <c r="T86" s="133">
        <f>S86*H86</f>
        <v>0</v>
      </c>
      <c r="AR86" s="134" t="s">
        <v>431</v>
      </c>
      <c r="AT86" s="134" t="s">
        <v>127</v>
      </c>
      <c r="AU86" s="134" t="s">
        <v>78</v>
      </c>
      <c r="AY86" s="17" t="s">
        <v>125</v>
      </c>
      <c r="BE86" s="135">
        <f>IF(N86="základní",J86,0)</f>
        <v>0</v>
      </c>
      <c r="BF86" s="135">
        <f>IF(N86="snížená",J86,0)</f>
        <v>0</v>
      </c>
      <c r="BG86" s="135">
        <f>IF(N86="zákl. přenesená",J86,0)</f>
        <v>0</v>
      </c>
      <c r="BH86" s="135">
        <f>IF(N86="sníž. přenesená",J86,0)</f>
        <v>0</v>
      </c>
      <c r="BI86" s="135">
        <f>IF(N86="nulová",J86,0)</f>
        <v>0</v>
      </c>
      <c r="BJ86" s="17" t="s">
        <v>78</v>
      </c>
      <c r="BK86" s="135">
        <f>ROUND(I86*H86,2)</f>
        <v>0</v>
      </c>
      <c r="BL86" s="17" t="s">
        <v>431</v>
      </c>
      <c r="BM86" s="134" t="s">
        <v>682</v>
      </c>
    </row>
    <row r="87" spans="2:65" s="1" customFormat="1">
      <c r="B87" s="29"/>
      <c r="D87" s="136" t="s">
        <v>134</v>
      </c>
      <c r="F87" s="137" t="s">
        <v>681</v>
      </c>
      <c r="L87" s="29"/>
      <c r="M87" s="138"/>
      <c r="T87" s="49"/>
      <c r="AT87" s="17" t="s">
        <v>134</v>
      </c>
      <c r="AU87" s="17" t="s">
        <v>78</v>
      </c>
    </row>
    <row r="88" spans="2:65" s="1" customFormat="1" ht="48">
      <c r="B88" s="29"/>
      <c r="D88" s="136" t="s">
        <v>135</v>
      </c>
      <c r="F88" s="139" t="s">
        <v>683</v>
      </c>
      <c r="L88" s="29"/>
      <c r="M88" s="138"/>
      <c r="T88" s="49"/>
      <c r="AT88" s="17" t="s">
        <v>135</v>
      </c>
      <c r="AU88" s="17" t="s">
        <v>78</v>
      </c>
    </row>
    <row r="89" spans="2:65" s="1" customFormat="1" ht="16.5" customHeight="1">
      <c r="B89" s="123"/>
      <c r="C89" s="124" t="s">
        <v>147</v>
      </c>
      <c r="D89" s="124" t="s">
        <v>127</v>
      </c>
      <c r="E89" s="125" t="s">
        <v>684</v>
      </c>
      <c r="F89" s="126" t="s">
        <v>685</v>
      </c>
      <c r="G89" s="127" t="s">
        <v>676</v>
      </c>
      <c r="H89" s="128">
        <v>1</v>
      </c>
      <c r="I89" s="129"/>
      <c r="J89" s="129">
        <f>ROUND(I89*H89,2)</f>
        <v>0</v>
      </c>
      <c r="K89" s="126" t="s">
        <v>131</v>
      </c>
      <c r="L89" s="29"/>
      <c r="M89" s="130" t="s">
        <v>3</v>
      </c>
      <c r="N89" s="131" t="s">
        <v>41</v>
      </c>
      <c r="O89" s="132">
        <v>0</v>
      </c>
      <c r="P89" s="132">
        <f>O89*H89</f>
        <v>0</v>
      </c>
      <c r="Q89" s="132">
        <v>0</v>
      </c>
      <c r="R89" s="132">
        <f>Q89*H89</f>
        <v>0</v>
      </c>
      <c r="S89" s="132">
        <v>0</v>
      </c>
      <c r="T89" s="133">
        <f>S89*H89</f>
        <v>0</v>
      </c>
      <c r="AR89" s="134" t="s">
        <v>431</v>
      </c>
      <c r="AT89" s="134" t="s">
        <v>127</v>
      </c>
      <c r="AU89" s="134" t="s">
        <v>78</v>
      </c>
      <c r="AY89" s="17" t="s">
        <v>125</v>
      </c>
      <c r="BE89" s="135">
        <f>IF(N89="základní",J89,0)</f>
        <v>0</v>
      </c>
      <c r="BF89" s="135">
        <f>IF(N89="snížená",J89,0)</f>
        <v>0</v>
      </c>
      <c r="BG89" s="135">
        <f>IF(N89="zákl. přenesená",J89,0)</f>
        <v>0</v>
      </c>
      <c r="BH89" s="135">
        <f>IF(N89="sníž. přenesená",J89,0)</f>
        <v>0</v>
      </c>
      <c r="BI89" s="135">
        <f>IF(N89="nulová",J89,0)</f>
        <v>0</v>
      </c>
      <c r="BJ89" s="17" t="s">
        <v>78</v>
      </c>
      <c r="BK89" s="135">
        <f>ROUND(I89*H89,2)</f>
        <v>0</v>
      </c>
      <c r="BL89" s="17" t="s">
        <v>431</v>
      </c>
      <c r="BM89" s="134" t="s">
        <v>686</v>
      </c>
    </row>
    <row r="90" spans="2:65" s="1" customFormat="1">
      <c r="B90" s="29"/>
      <c r="D90" s="136" t="s">
        <v>134</v>
      </c>
      <c r="F90" s="137" t="s">
        <v>685</v>
      </c>
      <c r="L90" s="29"/>
      <c r="M90" s="138"/>
      <c r="T90" s="49"/>
      <c r="AT90" s="17" t="s">
        <v>134</v>
      </c>
      <c r="AU90" s="17" t="s">
        <v>78</v>
      </c>
    </row>
    <row r="91" spans="2:65" s="1" customFormat="1" ht="16.5" customHeight="1">
      <c r="B91" s="123"/>
      <c r="C91" s="124" t="s">
        <v>132</v>
      </c>
      <c r="D91" s="124" t="s">
        <v>127</v>
      </c>
      <c r="E91" s="125" t="s">
        <v>687</v>
      </c>
      <c r="F91" s="126" t="s">
        <v>688</v>
      </c>
      <c r="G91" s="127" t="s">
        <v>676</v>
      </c>
      <c r="H91" s="128">
        <v>1</v>
      </c>
      <c r="I91" s="129"/>
      <c r="J91" s="129">
        <f>ROUND(I91*H91,2)</f>
        <v>0</v>
      </c>
      <c r="K91" s="126" t="s">
        <v>131</v>
      </c>
      <c r="L91" s="29"/>
      <c r="M91" s="130" t="s">
        <v>3</v>
      </c>
      <c r="N91" s="131" t="s">
        <v>41</v>
      </c>
      <c r="O91" s="132">
        <v>0</v>
      </c>
      <c r="P91" s="132">
        <f>O91*H91</f>
        <v>0</v>
      </c>
      <c r="Q91" s="132">
        <v>0</v>
      </c>
      <c r="R91" s="132">
        <f>Q91*H91</f>
        <v>0</v>
      </c>
      <c r="S91" s="132">
        <v>0</v>
      </c>
      <c r="T91" s="133">
        <f>S91*H91</f>
        <v>0</v>
      </c>
      <c r="AR91" s="134" t="s">
        <v>431</v>
      </c>
      <c r="AT91" s="134" t="s">
        <v>127</v>
      </c>
      <c r="AU91" s="134" t="s">
        <v>78</v>
      </c>
      <c r="AY91" s="17" t="s">
        <v>125</v>
      </c>
      <c r="BE91" s="135">
        <f>IF(N91="základní",J91,0)</f>
        <v>0</v>
      </c>
      <c r="BF91" s="135">
        <f>IF(N91="snížená",J91,0)</f>
        <v>0</v>
      </c>
      <c r="BG91" s="135">
        <f>IF(N91="zákl. přenesená",J91,0)</f>
        <v>0</v>
      </c>
      <c r="BH91" s="135">
        <f>IF(N91="sníž. přenesená",J91,0)</f>
        <v>0</v>
      </c>
      <c r="BI91" s="135">
        <f>IF(N91="nulová",J91,0)</f>
        <v>0</v>
      </c>
      <c r="BJ91" s="17" t="s">
        <v>78</v>
      </c>
      <c r="BK91" s="135">
        <f>ROUND(I91*H91,2)</f>
        <v>0</v>
      </c>
      <c r="BL91" s="17" t="s">
        <v>431</v>
      </c>
      <c r="BM91" s="134" t="s">
        <v>689</v>
      </c>
    </row>
    <row r="92" spans="2:65" s="1" customFormat="1">
      <c r="B92" s="29"/>
      <c r="D92" s="136" t="s">
        <v>134</v>
      </c>
      <c r="F92" s="137" t="s">
        <v>688</v>
      </c>
      <c r="L92" s="29"/>
      <c r="M92" s="138"/>
      <c r="T92" s="49"/>
      <c r="AT92" s="17" t="s">
        <v>134</v>
      </c>
      <c r="AU92" s="17" t="s">
        <v>78</v>
      </c>
    </row>
    <row r="93" spans="2:65" s="1" customFormat="1" ht="76.8">
      <c r="B93" s="29"/>
      <c r="D93" s="136" t="s">
        <v>135</v>
      </c>
      <c r="F93" s="139" t="s">
        <v>690</v>
      </c>
      <c r="L93" s="29"/>
      <c r="M93" s="138"/>
      <c r="T93" s="49"/>
      <c r="AT93" s="17" t="s">
        <v>135</v>
      </c>
      <c r="AU93" s="17" t="s">
        <v>78</v>
      </c>
    </row>
    <row r="94" spans="2:65" s="1" customFormat="1" ht="16.5" customHeight="1">
      <c r="B94" s="123"/>
      <c r="C94" s="124" t="s">
        <v>156</v>
      </c>
      <c r="D94" s="124" t="s">
        <v>127</v>
      </c>
      <c r="E94" s="125" t="s">
        <v>691</v>
      </c>
      <c r="F94" s="126" t="s">
        <v>692</v>
      </c>
      <c r="G94" s="127" t="s">
        <v>676</v>
      </c>
      <c r="H94" s="128">
        <v>1</v>
      </c>
      <c r="I94" s="129"/>
      <c r="J94" s="129">
        <f>ROUND(I94*H94,2)</f>
        <v>0</v>
      </c>
      <c r="K94" s="126" t="s">
        <v>131</v>
      </c>
      <c r="L94" s="29"/>
      <c r="M94" s="130" t="s">
        <v>3</v>
      </c>
      <c r="N94" s="131" t="s">
        <v>41</v>
      </c>
      <c r="O94" s="132">
        <v>0</v>
      </c>
      <c r="P94" s="132">
        <f>O94*H94</f>
        <v>0</v>
      </c>
      <c r="Q94" s="132">
        <v>0</v>
      </c>
      <c r="R94" s="132">
        <f>Q94*H94</f>
        <v>0</v>
      </c>
      <c r="S94" s="132">
        <v>0</v>
      </c>
      <c r="T94" s="133">
        <f>S94*H94</f>
        <v>0</v>
      </c>
      <c r="AR94" s="134" t="s">
        <v>431</v>
      </c>
      <c r="AT94" s="134" t="s">
        <v>127</v>
      </c>
      <c r="AU94" s="134" t="s">
        <v>78</v>
      </c>
      <c r="AY94" s="17" t="s">
        <v>125</v>
      </c>
      <c r="BE94" s="135">
        <f>IF(N94="základní",J94,0)</f>
        <v>0</v>
      </c>
      <c r="BF94" s="135">
        <f>IF(N94="snížená",J94,0)</f>
        <v>0</v>
      </c>
      <c r="BG94" s="135">
        <f>IF(N94="zákl. přenesená",J94,0)</f>
        <v>0</v>
      </c>
      <c r="BH94" s="135">
        <f>IF(N94="sníž. přenesená",J94,0)</f>
        <v>0</v>
      </c>
      <c r="BI94" s="135">
        <f>IF(N94="nulová",J94,0)</f>
        <v>0</v>
      </c>
      <c r="BJ94" s="17" t="s">
        <v>78</v>
      </c>
      <c r="BK94" s="135">
        <f>ROUND(I94*H94,2)</f>
        <v>0</v>
      </c>
      <c r="BL94" s="17" t="s">
        <v>431</v>
      </c>
      <c r="BM94" s="134" t="s">
        <v>693</v>
      </c>
    </row>
    <row r="95" spans="2:65" s="1" customFormat="1">
      <c r="B95" s="29"/>
      <c r="D95" s="136" t="s">
        <v>134</v>
      </c>
      <c r="F95" s="137" t="s">
        <v>692</v>
      </c>
      <c r="L95" s="29"/>
      <c r="M95" s="138"/>
      <c r="T95" s="49"/>
      <c r="AT95" s="17" t="s">
        <v>134</v>
      </c>
      <c r="AU95" s="17" t="s">
        <v>78</v>
      </c>
    </row>
    <row r="96" spans="2:65" s="1" customFormat="1" ht="57.6">
      <c r="B96" s="29"/>
      <c r="D96" s="136" t="s">
        <v>135</v>
      </c>
      <c r="F96" s="139" t="s">
        <v>694</v>
      </c>
      <c r="L96" s="29"/>
      <c r="M96" s="138"/>
      <c r="T96" s="49"/>
      <c r="AT96" s="17" t="s">
        <v>135</v>
      </c>
      <c r="AU96" s="17" t="s">
        <v>78</v>
      </c>
    </row>
    <row r="97" spans="2:65" s="1" customFormat="1" ht="16.5" customHeight="1">
      <c r="B97" s="123"/>
      <c r="C97" s="124" t="s">
        <v>162</v>
      </c>
      <c r="D97" s="124" t="s">
        <v>127</v>
      </c>
      <c r="E97" s="125" t="s">
        <v>695</v>
      </c>
      <c r="F97" s="126" t="s">
        <v>696</v>
      </c>
      <c r="G97" s="127" t="s">
        <v>676</v>
      </c>
      <c r="H97" s="128">
        <v>1</v>
      </c>
      <c r="I97" s="129"/>
      <c r="J97" s="129">
        <f>ROUND(I97*H97,2)</f>
        <v>0</v>
      </c>
      <c r="K97" s="126" t="s">
        <v>131</v>
      </c>
      <c r="L97" s="29"/>
      <c r="M97" s="130" t="s">
        <v>3</v>
      </c>
      <c r="N97" s="131" t="s">
        <v>41</v>
      </c>
      <c r="O97" s="132">
        <v>0</v>
      </c>
      <c r="P97" s="132">
        <f>O97*H97</f>
        <v>0</v>
      </c>
      <c r="Q97" s="132">
        <v>0</v>
      </c>
      <c r="R97" s="132">
        <f>Q97*H97</f>
        <v>0</v>
      </c>
      <c r="S97" s="132">
        <v>0</v>
      </c>
      <c r="T97" s="133">
        <f>S97*H97</f>
        <v>0</v>
      </c>
      <c r="AR97" s="134" t="s">
        <v>431</v>
      </c>
      <c r="AT97" s="134" t="s">
        <v>127</v>
      </c>
      <c r="AU97" s="134" t="s">
        <v>78</v>
      </c>
      <c r="AY97" s="17" t="s">
        <v>125</v>
      </c>
      <c r="BE97" s="135">
        <f>IF(N97="základní",J97,0)</f>
        <v>0</v>
      </c>
      <c r="BF97" s="135">
        <f>IF(N97="snížená",J97,0)</f>
        <v>0</v>
      </c>
      <c r="BG97" s="135">
        <f>IF(N97="zákl. přenesená",J97,0)</f>
        <v>0</v>
      </c>
      <c r="BH97" s="135">
        <f>IF(N97="sníž. přenesená",J97,0)</f>
        <v>0</v>
      </c>
      <c r="BI97" s="135">
        <f>IF(N97="nulová",J97,0)</f>
        <v>0</v>
      </c>
      <c r="BJ97" s="17" t="s">
        <v>78</v>
      </c>
      <c r="BK97" s="135">
        <f>ROUND(I97*H97,2)</f>
        <v>0</v>
      </c>
      <c r="BL97" s="17" t="s">
        <v>431</v>
      </c>
      <c r="BM97" s="134" t="s">
        <v>697</v>
      </c>
    </row>
    <row r="98" spans="2:65" s="1" customFormat="1">
      <c r="B98" s="29"/>
      <c r="D98" s="136" t="s">
        <v>134</v>
      </c>
      <c r="F98" s="137" t="s">
        <v>696</v>
      </c>
      <c r="L98" s="29"/>
      <c r="M98" s="138"/>
      <c r="T98" s="49"/>
      <c r="AT98" s="17" t="s">
        <v>134</v>
      </c>
      <c r="AU98" s="17" t="s">
        <v>78</v>
      </c>
    </row>
    <row r="99" spans="2:65" s="1" customFormat="1" ht="86.4">
      <c r="B99" s="29"/>
      <c r="D99" s="136" t="s">
        <v>135</v>
      </c>
      <c r="F99" s="139" t="s">
        <v>698</v>
      </c>
      <c r="L99" s="29"/>
      <c r="M99" s="138"/>
      <c r="T99" s="49"/>
      <c r="AT99" s="17" t="s">
        <v>135</v>
      </c>
      <c r="AU99" s="17" t="s">
        <v>78</v>
      </c>
    </row>
    <row r="100" spans="2:65" s="1" customFormat="1" ht="16.5" customHeight="1">
      <c r="B100" s="123"/>
      <c r="C100" s="124" t="s">
        <v>168</v>
      </c>
      <c r="D100" s="124" t="s">
        <v>127</v>
      </c>
      <c r="E100" s="125" t="s">
        <v>699</v>
      </c>
      <c r="F100" s="126" t="s">
        <v>700</v>
      </c>
      <c r="G100" s="127" t="s">
        <v>676</v>
      </c>
      <c r="H100" s="128">
        <v>1</v>
      </c>
      <c r="I100" s="129"/>
      <c r="J100" s="129">
        <f>ROUND(I100*H100,2)</f>
        <v>0</v>
      </c>
      <c r="K100" s="126" t="s">
        <v>131</v>
      </c>
      <c r="L100" s="29"/>
      <c r="M100" s="130" t="s">
        <v>3</v>
      </c>
      <c r="N100" s="131" t="s">
        <v>41</v>
      </c>
      <c r="O100" s="132">
        <v>0</v>
      </c>
      <c r="P100" s="132">
        <f>O100*H100</f>
        <v>0</v>
      </c>
      <c r="Q100" s="132">
        <v>0</v>
      </c>
      <c r="R100" s="132">
        <f>Q100*H100</f>
        <v>0</v>
      </c>
      <c r="S100" s="132">
        <v>0</v>
      </c>
      <c r="T100" s="133">
        <f>S100*H100</f>
        <v>0</v>
      </c>
      <c r="AR100" s="134" t="s">
        <v>431</v>
      </c>
      <c r="AT100" s="134" t="s">
        <v>127</v>
      </c>
      <c r="AU100" s="134" t="s">
        <v>78</v>
      </c>
      <c r="AY100" s="17" t="s">
        <v>125</v>
      </c>
      <c r="BE100" s="135">
        <f>IF(N100="základní",J100,0)</f>
        <v>0</v>
      </c>
      <c r="BF100" s="135">
        <f>IF(N100="snížená",J100,0)</f>
        <v>0</v>
      </c>
      <c r="BG100" s="135">
        <f>IF(N100="zákl. přenesená",J100,0)</f>
        <v>0</v>
      </c>
      <c r="BH100" s="135">
        <f>IF(N100="sníž. přenesená",J100,0)</f>
        <v>0</v>
      </c>
      <c r="BI100" s="135">
        <f>IF(N100="nulová",J100,0)</f>
        <v>0</v>
      </c>
      <c r="BJ100" s="17" t="s">
        <v>78</v>
      </c>
      <c r="BK100" s="135">
        <f>ROUND(I100*H100,2)</f>
        <v>0</v>
      </c>
      <c r="BL100" s="17" t="s">
        <v>431</v>
      </c>
      <c r="BM100" s="134" t="s">
        <v>701</v>
      </c>
    </row>
    <row r="101" spans="2:65" s="1" customFormat="1">
      <c r="B101" s="29"/>
      <c r="D101" s="136" t="s">
        <v>134</v>
      </c>
      <c r="F101" s="137" t="s">
        <v>700</v>
      </c>
      <c r="L101" s="29"/>
      <c r="M101" s="138"/>
      <c r="T101" s="49"/>
      <c r="AT101" s="17" t="s">
        <v>134</v>
      </c>
      <c r="AU101" s="17" t="s">
        <v>78</v>
      </c>
    </row>
    <row r="102" spans="2:65" s="1" customFormat="1" ht="57.6">
      <c r="B102" s="29"/>
      <c r="D102" s="136" t="s">
        <v>135</v>
      </c>
      <c r="F102" s="139" t="s">
        <v>702</v>
      </c>
      <c r="L102" s="29"/>
      <c r="M102" s="138"/>
      <c r="T102" s="49"/>
      <c r="AT102" s="17" t="s">
        <v>135</v>
      </c>
      <c r="AU102" s="17" t="s">
        <v>78</v>
      </c>
    </row>
    <row r="103" spans="2:65" s="1" customFormat="1" ht="16.5" customHeight="1">
      <c r="B103" s="123"/>
      <c r="C103" s="124" t="s">
        <v>174</v>
      </c>
      <c r="D103" s="124" t="s">
        <v>127</v>
      </c>
      <c r="E103" s="125" t="s">
        <v>703</v>
      </c>
      <c r="F103" s="126" t="s">
        <v>704</v>
      </c>
      <c r="G103" s="127" t="s">
        <v>676</v>
      </c>
      <c r="H103" s="128">
        <v>1</v>
      </c>
      <c r="I103" s="129"/>
      <c r="J103" s="129">
        <f>ROUND(I103*H103,2)</f>
        <v>0</v>
      </c>
      <c r="K103" s="126" t="s">
        <v>131</v>
      </c>
      <c r="L103" s="29"/>
      <c r="M103" s="130" t="s">
        <v>3</v>
      </c>
      <c r="N103" s="131" t="s">
        <v>41</v>
      </c>
      <c r="O103" s="132">
        <v>0</v>
      </c>
      <c r="P103" s="132">
        <f>O103*H103</f>
        <v>0</v>
      </c>
      <c r="Q103" s="132">
        <v>0</v>
      </c>
      <c r="R103" s="132">
        <f>Q103*H103</f>
        <v>0</v>
      </c>
      <c r="S103" s="132">
        <v>0</v>
      </c>
      <c r="T103" s="133">
        <f>S103*H103</f>
        <v>0</v>
      </c>
      <c r="AR103" s="134" t="s">
        <v>431</v>
      </c>
      <c r="AT103" s="134" t="s">
        <v>127</v>
      </c>
      <c r="AU103" s="134" t="s">
        <v>78</v>
      </c>
      <c r="AY103" s="17" t="s">
        <v>125</v>
      </c>
      <c r="BE103" s="135">
        <f>IF(N103="základní",J103,0)</f>
        <v>0</v>
      </c>
      <c r="BF103" s="135">
        <f>IF(N103="snížená",J103,0)</f>
        <v>0</v>
      </c>
      <c r="BG103" s="135">
        <f>IF(N103="zákl. přenesená",J103,0)</f>
        <v>0</v>
      </c>
      <c r="BH103" s="135">
        <f>IF(N103="sníž. přenesená",J103,0)</f>
        <v>0</v>
      </c>
      <c r="BI103" s="135">
        <f>IF(N103="nulová",J103,0)</f>
        <v>0</v>
      </c>
      <c r="BJ103" s="17" t="s">
        <v>78</v>
      </c>
      <c r="BK103" s="135">
        <f>ROUND(I103*H103,2)</f>
        <v>0</v>
      </c>
      <c r="BL103" s="17" t="s">
        <v>431</v>
      </c>
      <c r="BM103" s="134" t="s">
        <v>705</v>
      </c>
    </row>
    <row r="104" spans="2:65" s="1" customFormat="1">
      <c r="B104" s="29"/>
      <c r="D104" s="136" t="s">
        <v>134</v>
      </c>
      <c r="F104" s="137" t="s">
        <v>704</v>
      </c>
      <c r="L104" s="29"/>
      <c r="M104" s="138"/>
      <c r="T104" s="49"/>
      <c r="AT104" s="17" t="s">
        <v>134</v>
      </c>
      <c r="AU104" s="17" t="s">
        <v>78</v>
      </c>
    </row>
    <row r="105" spans="2:65" s="1" customFormat="1" ht="48">
      <c r="B105" s="29"/>
      <c r="D105" s="136" t="s">
        <v>135</v>
      </c>
      <c r="F105" s="139" t="s">
        <v>706</v>
      </c>
      <c r="L105" s="29"/>
      <c r="M105" s="164"/>
      <c r="N105" s="165"/>
      <c r="O105" s="165"/>
      <c r="P105" s="165"/>
      <c r="Q105" s="165"/>
      <c r="R105" s="165"/>
      <c r="S105" s="165"/>
      <c r="T105" s="166"/>
      <c r="AT105" s="17" t="s">
        <v>135</v>
      </c>
      <c r="AU105" s="17" t="s">
        <v>78</v>
      </c>
    </row>
    <row r="106" spans="2:65" s="1" customFormat="1" ht="6.9" customHeigh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29"/>
    </row>
  </sheetData>
  <autoFilter ref="C79:K105" xr:uid="{00000000-0009-0000-0000-000005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/>
  <cols>
    <col min="1" max="1" width="8.28515625" style="167" customWidth="1"/>
    <col min="2" max="2" width="1.7109375" style="167" customWidth="1"/>
    <col min="3" max="4" width="5" style="167" customWidth="1"/>
    <col min="5" max="5" width="11.7109375" style="167" customWidth="1"/>
    <col min="6" max="6" width="9.140625" style="167" customWidth="1"/>
    <col min="7" max="7" width="5" style="167" customWidth="1"/>
    <col min="8" max="8" width="77.85546875" style="167" customWidth="1"/>
    <col min="9" max="10" width="20" style="167" customWidth="1"/>
    <col min="11" max="11" width="1.7109375" style="167" customWidth="1"/>
  </cols>
  <sheetData>
    <row r="1" spans="2:11" customFormat="1" ht="37.5" customHeight="1"/>
    <row r="2" spans="2:11" customFormat="1" ht="7.5" customHeight="1">
      <c r="B2" s="168"/>
      <c r="C2" s="169"/>
      <c r="D2" s="169"/>
      <c r="E2" s="169"/>
      <c r="F2" s="169"/>
      <c r="G2" s="169"/>
      <c r="H2" s="169"/>
      <c r="I2" s="169"/>
      <c r="J2" s="169"/>
      <c r="K2" s="170"/>
    </row>
    <row r="3" spans="2:11" s="15" customFormat="1" ht="45" customHeight="1">
      <c r="B3" s="171"/>
      <c r="C3" s="290" t="s">
        <v>707</v>
      </c>
      <c r="D3" s="290"/>
      <c r="E3" s="290"/>
      <c r="F3" s="290"/>
      <c r="G3" s="290"/>
      <c r="H3" s="290"/>
      <c r="I3" s="290"/>
      <c r="J3" s="290"/>
      <c r="K3" s="172"/>
    </row>
    <row r="4" spans="2:11" customFormat="1" ht="25.5" customHeight="1">
      <c r="B4" s="173"/>
      <c r="C4" s="289" t="s">
        <v>708</v>
      </c>
      <c r="D4" s="289"/>
      <c r="E4" s="289"/>
      <c r="F4" s="289"/>
      <c r="G4" s="289"/>
      <c r="H4" s="289"/>
      <c r="I4" s="289"/>
      <c r="J4" s="289"/>
      <c r="K4" s="174"/>
    </row>
    <row r="5" spans="2:11" customFormat="1" ht="5.25" customHeight="1">
      <c r="B5" s="173"/>
      <c r="C5" s="175"/>
      <c r="D5" s="175"/>
      <c r="E5" s="175"/>
      <c r="F5" s="175"/>
      <c r="G5" s="175"/>
      <c r="H5" s="175"/>
      <c r="I5" s="175"/>
      <c r="J5" s="175"/>
      <c r="K5" s="174"/>
    </row>
    <row r="6" spans="2:11" customFormat="1" ht="15" customHeight="1">
      <c r="B6" s="173"/>
      <c r="C6" s="288" t="s">
        <v>709</v>
      </c>
      <c r="D6" s="288"/>
      <c r="E6" s="288"/>
      <c r="F6" s="288"/>
      <c r="G6" s="288"/>
      <c r="H6" s="288"/>
      <c r="I6" s="288"/>
      <c r="J6" s="288"/>
      <c r="K6" s="174"/>
    </row>
    <row r="7" spans="2:11" customFormat="1" ht="15" customHeight="1">
      <c r="B7" s="177"/>
      <c r="C7" s="288" t="s">
        <v>710</v>
      </c>
      <c r="D7" s="288"/>
      <c r="E7" s="288"/>
      <c r="F7" s="288"/>
      <c r="G7" s="288"/>
      <c r="H7" s="288"/>
      <c r="I7" s="288"/>
      <c r="J7" s="288"/>
      <c r="K7" s="174"/>
    </row>
    <row r="8" spans="2:11" customFormat="1" ht="12.75" customHeight="1">
      <c r="B8" s="177"/>
      <c r="C8" s="176"/>
      <c r="D8" s="176"/>
      <c r="E8" s="176"/>
      <c r="F8" s="176"/>
      <c r="G8" s="176"/>
      <c r="H8" s="176"/>
      <c r="I8" s="176"/>
      <c r="J8" s="176"/>
      <c r="K8" s="174"/>
    </row>
    <row r="9" spans="2:11" customFormat="1" ht="15" customHeight="1">
      <c r="B9" s="177"/>
      <c r="C9" s="288" t="s">
        <v>711</v>
      </c>
      <c r="D9" s="288"/>
      <c r="E9" s="288"/>
      <c r="F9" s="288"/>
      <c r="G9" s="288"/>
      <c r="H9" s="288"/>
      <c r="I9" s="288"/>
      <c r="J9" s="288"/>
      <c r="K9" s="174"/>
    </row>
    <row r="10" spans="2:11" customFormat="1" ht="15" customHeight="1">
      <c r="B10" s="177"/>
      <c r="C10" s="176"/>
      <c r="D10" s="288" t="s">
        <v>712</v>
      </c>
      <c r="E10" s="288"/>
      <c r="F10" s="288"/>
      <c r="G10" s="288"/>
      <c r="H10" s="288"/>
      <c r="I10" s="288"/>
      <c r="J10" s="288"/>
      <c r="K10" s="174"/>
    </row>
    <row r="11" spans="2:11" customFormat="1" ht="15" customHeight="1">
      <c r="B11" s="177"/>
      <c r="C11" s="178"/>
      <c r="D11" s="288" t="s">
        <v>713</v>
      </c>
      <c r="E11" s="288"/>
      <c r="F11" s="288"/>
      <c r="G11" s="288"/>
      <c r="H11" s="288"/>
      <c r="I11" s="288"/>
      <c r="J11" s="288"/>
      <c r="K11" s="174"/>
    </row>
    <row r="12" spans="2:11" customFormat="1" ht="15" customHeight="1">
      <c r="B12" s="177"/>
      <c r="C12" s="178"/>
      <c r="D12" s="176"/>
      <c r="E12" s="176"/>
      <c r="F12" s="176"/>
      <c r="G12" s="176"/>
      <c r="H12" s="176"/>
      <c r="I12" s="176"/>
      <c r="J12" s="176"/>
      <c r="K12" s="174"/>
    </row>
    <row r="13" spans="2:11" customFormat="1" ht="15" customHeight="1">
      <c r="B13" s="177"/>
      <c r="C13" s="178"/>
      <c r="D13" s="179" t="s">
        <v>714</v>
      </c>
      <c r="E13" s="176"/>
      <c r="F13" s="176"/>
      <c r="G13" s="176"/>
      <c r="H13" s="176"/>
      <c r="I13" s="176"/>
      <c r="J13" s="176"/>
      <c r="K13" s="174"/>
    </row>
    <row r="14" spans="2:11" customFormat="1" ht="12.75" customHeight="1">
      <c r="B14" s="177"/>
      <c r="C14" s="178"/>
      <c r="D14" s="178"/>
      <c r="E14" s="178"/>
      <c r="F14" s="178"/>
      <c r="G14" s="178"/>
      <c r="H14" s="178"/>
      <c r="I14" s="178"/>
      <c r="J14" s="178"/>
      <c r="K14" s="174"/>
    </row>
    <row r="15" spans="2:11" customFormat="1" ht="15" customHeight="1">
      <c r="B15" s="177"/>
      <c r="C15" s="178"/>
      <c r="D15" s="288" t="s">
        <v>715</v>
      </c>
      <c r="E15" s="288"/>
      <c r="F15" s="288"/>
      <c r="G15" s="288"/>
      <c r="H15" s="288"/>
      <c r="I15" s="288"/>
      <c r="J15" s="288"/>
      <c r="K15" s="174"/>
    </row>
    <row r="16" spans="2:11" customFormat="1" ht="15" customHeight="1">
      <c r="B16" s="177"/>
      <c r="C16" s="178"/>
      <c r="D16" s="288" t="s">
        <v>716</v>
      </c>
      <c r="E16" s="288"/>
      <c r="F16" s="288"/>
      <c r="G16" s="288"/>
      <c r="H16" s="288"/>
      <c r="I16" s="288"/>
      <c r="J16" s="288"/>
      <c r="K16" s="174"/>
    </row>
    <row r="17" spans="2:11" customFormat="1" ht="15" customHeight="1">
      <c r="B17" s="177"/>
      <c r="C17" s="178"/>
      <c r="D17" s="288" t="s">
        <v>717</v>
      </c>
      <c r="E17" s="288"/>
      <c r="F17" s="288"/>
      <c r="G17" s="288"/>
      <c r="H17" s="288"/>
      <c r="I17" s="288"/>
      <c r="J17" s="288"/>
      <c r="K17" s="174"/>
    </row>
    <row r="18" spans="2:11" customFormat="1" ht="15" customHeight="1">
      <c r="B18" s="177"/>
      <c r="C18" s="178"/>
      <c r="D18" s="178"/>
      <c r="E18" s="180" t="s">
        <v>77</v>
      </c>
      <c r="F18" s="288" t="s">
        <v>718</v>
      </c>
      <c r="G18" s="288"/>
      <c r="H18" s="288"/>
      <c r="I18" s="288"/>
      <c r="J18" s="288"/>
      <c r="K18" s="174"/>
    </row>
    <row r="19" spans="2:11" customFormat="1" ht="15" customHeight="1">
      <c r="B19" s="177"/>
      <c r="C19" s="178"/>
      <c r="D19" s="178"/>
      <c r="E19" s="180" t="s">
        <v>719</v>
      </c>
      <c r="F19" s="288" t="s">
        <v>720</v>
      </c>
      <c r="G19" s="288"/>
      <c r="H19" s="288"/>
      <c r="I19" s="288"/>
      <c r="J19" s="288"/>
      <c r="K19" s="174"/>
    </row>
    <row r="20" spans="2:11" customFormat="1" ht="15" customHeight="1">
      <c r="B20" s="177"/>
      <c r="C20" s="178"/>
      <c r="D20" s="178"/>
      <c r="E20" s="180" t="s">
        <v>721</v>
      </c>
      <c r="F20" s="288" t="s">
        <v>722</v>
      </c>
      <c r="G20" s="288"/>
      <c r="H20" s="288"/>
      <c r="I20" s="288"/>
      <c r="J20" s="288"/>
      <c r="K20" s="174"/>
    </row>
    <row r="21" spans="2:11" customFormat="1" ht="15" customHeight="1">
      <c r="B21" s="177"/>
      <c r="C21" s="178"/>
      <c r="D21" s="178"/>
      <c r="E21" s="180" t="s">
        <v>723</v>
      </c>
      <c r="F21" s="288" t="s">
        <v>724</v>
      </c>
      <c r="G21" s="288"/>
      <c r="H21" s="288"/>
      <c r="I21" s="288"/>
      <c r="J21" s="288"/>
      <c r="K21" s="174"/>
    </row>
    <row r="22" spans="2:11" customFormat="1" ht="15" customHeight="1">
      <c r="B22" s="177"/>
      <c r="C22" s="178"/>
      <c r="D22" s="178"/>
      <c r="E22" s="180" t="s">
        <v>426</v>
      </c>
      <c r="F22" s="288" t="s">
        <v>427</v>
      </c>
      <c r="G22" s="288"/>
      <c r="H22" s="288"/>
      <c r="I22" s="288"/>
      <c r="J22" s="288"/>
      <c r="K22" s="174"/>
    </row>
    <row r="23" spans="2:11" customFormat="1" ht="15" customHeight="1">
      <c r="B23" s="177"/>
      <c r="C23" s="178"/>
      <c r="D23" s="178"/>
      <c r="E23" s="180" t="s">
        <v>725</v>
      </c>
      <c r="F23" s="288" t="s">
        <v>726</v>
      </c>
      <c r="G23" s="288"/>
      <c r="H23" s="288"/>
      <c r="I23" s="288"/>
      <c r="J23" s="288"/>
      <c r="K23" s="174"/>
    </row>
    <row r="24" spans="2:11" customFormat="1" ht="12.75" customHeight="1">
      <c r="B24" s="177"/>
      <c r="C24" s="178"/>
      <c r="D24" s="178"/>
      <c r="E24" s="178"/>
      <c r="F24" s="178"/>
      <c r="G24" s="178"/>
      <c r="H24" s="178"/>
      <c r="I24" s="178"/>
      <c r="J24" s="178"/>
      <c r="K24" s="174"/>
    </row>
    <row r="25" spans="2:11" customFormat="1" ht="15" customHeight="1">
      <c r="B25" s="177"/>
      <c r="C25" s="288" t="s">
        <v>727</v>
      </c>
      <c r="D25" s="288"/>
      <c r="E25" s="288"/>
      <c r="F25" s="288"/>
      <c r="G25" s="288"/>
      <c r="H25" s="288"/>
      <c r="I25" s="288"/>
      <c r="J25" s="288"/>
      <c r="K25" s="174"/>
    </row>
    <row r="26" spans="2:11" customFormat="1" ht="15" customHeight="1">
      <c r="B26" s="177"/>
      <c r="C26" s="288" t="s">
        <v>728</v>
      </c>
      <c r="D26" s="288"/>
      <c r="E26" s="288"/>
      <c r="F26" s="288"/>
      <c r="G26" s="288"/>
      <c r="H26" s="288"/>
      <c r="I26" s="288"/>
      <c r="J26" s="288"/>
      <c r="K26" s="174"/>
    </row>
    <row r="27" spans="2:11" customFormat="1" ht="15" customHeight="1">
      <c r="B27" s="177"/>
      <c r="C27" s="176"/>
      <c r="D27" s="288" t="s">
        <v>729</v>
      </c>
      <c r="E27" s="288"/>
      <c r="F27" s="288"/>
      <c r="G27" s="288"/>
      <c r="H27" s="288"/>
      <c r="I27" s="288"/>
      <c r="J27" s="288"/>
      <c r="K27" s="174"/>
    </row>
    <row r="28" spans="2:11" customFormat="1" ht="15" customHeight="1">
      <c r="B28" s="177"/>
      <c r="C28" s="178"/>
      <c r="D28" s="288" t="s">
        <v>730</v>
      </c>
      <c r="E28" s="288"/>
      <c r="F28" s="288"/>
      <c r="G28" s="288"/>
      <c r="H28" s="288"/>
      <c r="I28" s="288"/>
      <c r="J28" s="288"/>
      <c r="K28" s="174"/>
    </row>
    <row r="29" spans="2:11" customFormat="1" ht="12.75" customHeight="1">
      <c r="B29" s="177"/>
      <c r="C29" s="178"/>
      <c r="D29" s="178"/>
      <c r="E29" s="178"/>
      <c r="F29" s="178"/>
      <c r="G29" s="178"/>
      <c r="H29" s="178"/>
      <c r="I29" s="178"/>
      <c r="J29" s="178"/>
      <c r="K29" s="174"/>
    </row>
    <row r="30" spans="2:11" customFormat="1" ht="15" customHeight="1">
      <c r="B30" s="177"/>
      <c r="C30" s="178"/>
      <c r="D30" s="288" t="s">
        <v>731</v>
      </c>
      <c r="E30" s="288"/>
      <c r="F30" s="288"/>
      <c r="G30" s="288"/>
      <c r="H30" s="288"/>
      <c r="I30" s="288"/>
      <c r="J30" s="288"/>
      <c r="K30" s="174"/>
    </row>
    <row r="31" spans="2:11" customFormat="1" ht="15" customHeight="1">
      <c r="B31" s="177"/>
      <c r="C31" s="178"/>
      <c r="D31" s="288" t="s">
        <v>732</v>
      </c>
      <c r="E31" s="288"/>
      <c r="F31" s="288"/>
      <c r="G31" s="288"/>
      <c r="H31" s="288"/>
      <c r="I31" s="288"/>
      <c r="J31" s="288"/>
      <c r="K31" s="174"/>
    </row>
    <row r="32" spans="2:11" customFormat="1" ht="12.75" customHeight="1">
      <c r="B32" s="177"/>
      <c r="C32" s="178"/>
      <c r="D32" s="178"/>
      <c r="E32" s="178"/>
      <c r="F32" s="178"/>
      <c r="G32" s="178"/>
      <c r="H32" s="178"/>
      <c r="I32" s="178"/>
      <c r="J32" s="178"/>
      <c r="K32" s="174"/>
    </row>
    <row r="33" spans="2:11" customFormat="1" ht="15" customHeight="1">
      <c r="B33" s="177"/>
      <c r="C33" s="178"/>
      <c r="D33" s="288" t="s">
        <v>733</v>
      </c>
      <c r="E33" s="288"/>
      <c r="F33" s="288"/>
      <c r="G33" s="288"/>
      <c r="H33" s="288"/>
      <c r="I33" s="288"/>
      <c r="J33" s="288"/>
      <c r="K33" s="174"/>
    </row>
    <row r="34" spans="2:11" customFormat="1" ht="15" customHeight="1">
      <c r="B34" s="177"/>
      <c r="C34" s="178"/>
      <c r="D34" s="288" t="s">
        <v>734</v>
      </c>
      <c r="E34" s="288"/>
      <c r="F34" s="288"/>
      <c r="G34" s="288"/>
      <c r="H34" s="288"/>
      <c r="I34" s="288"/>
      <c r="J34" s="288"/>
      <c r="K34" s="174"/>
    </row>
    <row r="35" spans="2:11" customFormat="1" ht="15" customHeight="1">
      <c r="B35" s="177"/>
      <c r="C35" s="178"/>
      <c r="D35" s="288" t="s">
        <v>735</v>
      </c>
      <c r="E35" s="288"/>
      <c r="F35" s="288"/>
      <c r="G35" s="288"/>
      <c r="H35" s="288"/>
      <c r="I35" s="288"/>
      <c r="J35" s="288"/>
      <c r="K35" s="174"/>
    </row>
    <row r="36" spans="2:11" customFormat="1" ht="15" customHeight="1">
      <c r="B36" s="177"/>
      <c r="C36" s="178"/>
      <c r="D36" s="176"/>
      <c r="E36" s="179" t="s">
        <v>111</v>
      </c>
      <c r="F36" s="176"/>
      <c r="G36" s="288" t="s">
        <v>736</v>
      </c>
      <c r="H36" s="288"/>
      <c r="I36" s="288"/>
      <c r="J36" s="288"/>
      <c r="K36" s="174"/>
    </row>
    <row r="37" spans="2:11" customFormat="1" ht="30.75" customHeight="1">
      <c r="B37" s="177"/>
      <c r="C37" s="178"/>
      <c r="D37" s="176"/>
      <c r="E37" s="179" t="s">
        <v>737</v>
      </c>
      <c r="F37" s="176"/>
      <c r="G37" s="288" t="s">
        <v>738</v>
      </c>
      <c r="H37" s="288"/>
      <c r="I37" s="288"/>
      <c r="J37" s="288"/>
      <c r="K37" s="174"/>
    </row>
    <row r="38" spans="2:11" customFormat="1" ht="15" customHeight="1">
      <c r="B38" s="177"/>
      <c r="C38" s="178"/>
      <c r="D38" s="176"/>
      <c r="E38" s="179" t="s">
        <v>51</v>
      </c>
      <c r="F38" s="176"/>
      <c r="G38" s="288" t="s">
        <v>739</v>
      </c>
      <c r="H38" s="288"/>
      <c r="I38" s="288"/>
      <c r="J38" s="288"/>
      <c r="K38" s="174"/>
    </row>
    <row r="39" spans="2:11" customFormat="1" ht="15" customHeight="1">
      <c r="B39" s="177"/>
      <c r="C39" s="178"/>
      <c r="D39" s="176"/>
      <c r="E39" s="179" t="s">
        <v>52</v>
      </c>
      <c r="F39" s="176"/>
      <c r="G39" s="288" t="s">
        <v>740</v>
      </c>
      <c r="H39" s="288"/>
      <c r="I39" s="288"/>
      <c r="J39" s="288"/>
      <c r="K39" s="174"/>
    </row>
    <row r="40" spans="2:11" customFormat="1" ht="15" customHeight="1">
      <c r="B40" s="177"/>
      <c r="C40" s="178"/>
      <c r="D40" s="176"/>
      <c r="E40" s="179" t="s">
        <v>112</v>
      </c>
      <c r="F40" s="176"/>
      <c r="G40" s="288" t="s">
        <v>741</v>
      </c>
      <c r="H40" s="288"/>
      <c r="I40" s="288"/>
      <c r="J40" s="288"/>
      <c r="K40" s="174"/>
    </row>
    <row r="41" spans="2:11" customFormat="1" ht="15" customHeight="1">
      <c r="B41" s="177"/>
      <c r="C41" s="178"/>
      <c r="D41" s="176"/>
      <c r="E41" s="179" t="s">
        <v>113</v>
      </c>
      <c r="F41" s="176"/>
      <c r="G41" s="288" t="s">
        <v>742</v>
      </c>
      <c r="H41" s="288"/>
      <c r="I41" s="288"/>
      <c r="J41" s="288"/>
      <c r="K41" s="174"/>
    </row>
    <row r="42" spans="2:11" customFormat="1" ht="15" customHeight="1">
      <c r="B42" s="177"/>
      <c r="C42" s="178"/>
      <c r="D42" s="176"/>
      <c r="E42" s="179" t="s">
        <v>743</v>
      </c>
      <c r="F42" s="176"/>
      <c r="G42" s="288" t="s">
        <v>744</v>
      </c>
      <c r="H42" s="288"/>
      <c r="I42" s="288"/>
      <c r="J42" s="288"/>
      <c r="K42" s="174"/>
    </row>
    <row r="43" spans="2:11" customFormat="1" ht="15" customHeight="1">
      <c r="B43" s="177"/>
      <c r="C43" s="178"/>
      <c r="D43" s="176"/>
      <c r="E43" s="179"/>
      <c r="F43" s="176"/>
      <c r="G43" s="288" t="s">
        <v>745</v>
      </c>
      <c r="H43" s="288"/>
      <c r="I43" s="288"/>
      <c r="J43" s="288"/>
      <c r="K43" s="174"/>
    </row>
    <row r="44" spans="2:11" customFormat="1" ht="15" customHeight="1">
      <c r="B44" s="177"/>
      <c r="C44" s="178"/>
      <c r="D44" s="176"/>
      <c r="E44" s="179" t="s">
        <v>746</v>
      </c>
      <c r="F44" s="176"/>
      <c r="G44" s="288" t="s">
        <v>747</v>
      </c>
      <c r="H44" s="288"/>
      <c r="I44" s="288"/>
      <c r="J44" s="288"/>
      <c r="K44" s="174"/>
    </row>
    <row r="45" spans="2:11" customFormat="1" ht="15" customHeight="1">
      <c r="B45" s="177"/>
      <c r="C45" s="178"/>
      <c r="D45" s="176"/>
      <c r="E45" s="179" t="s">
        <v>115</v>
      </c>
      <c r="F45" s="176"/>
      <c r="G45" s="288" t="s">
        <v>748</v>
      </c>
      <c r="H45" s="288"/>
      <c r="I45" s="288"/>
      <c r="J45" s="288"/>
      <c r="K45" s="174"/>
    </row>
    <row r="46" spans="2:11" customFormat="1" ht="12.75" customHeight="1">
      <c r="B46" s="177"/>
      <c r="C46" s="178"/>
      <c r="D46" s="176"/>
      <c r="E46" s="176"/>
      <c r="F46" s="176"/>
      <c r="G46" s="176"/>
      <c r="H46" s="176"/>
      <c r="I46" s="176"/>
      <c r="J46" s="176"/>
      <c r="K46" s="174"/>
    </row>
    <row r="47" spans="2:11" customFormat="1" ht="15" customHeight="1">
      <c r="B47" s="177"/>
      <c r="C47" s="178"/>
      <c r="D47" s="288" t="s">
        <v>749</v>
      </c>
      <c r="E47" s="288"/>
      <c r="F47" s="288"/>
      <c r="G47" s="288"/>
      <c r="H47" s="288"/>
      <c r="I47" s="288"/>
      <c r="J47" s="288"/>
      <c r="K47" s="174"/>
    </row>
    <row r="48" spans="2:11" customFormat="1" ht="15" customHeight="1">
      <c r="B48" s="177"/>
      <c r="C48" s="178"/>
      <c r="D48" s="178"/>
      <c r="E48" s="288" t="s">
        <v>750</v>
      </c>
      <c r="F48" s="288"/>
      <c r="G48" s="288"/>
      <c r="H48" s="288"/>
      <c r="I48" s="288"/>
      <c r="J48" s="288"/>
      <c r="K48" s="174"/>
    </row>
    <row r="49" spans="2:11" customFormat="1" ht="15" customHeight="1">
      <c r="B49" s="177"/>
      <c r="C49" s="178"/>
      <c r="D49" s="178"/>
      <c r="E49" s="288" t="s">
        <v>751</v>
      </c>
      <c r="F49" s="288"/>
      <c r="G49" s="288"/>
      <c r="H49" s="288"/>
      <c r="I49" s="288"/>
      <c r="J49" s="288"/>
      <c r="K49" s="174"/>
    </row>
    <row r="50" spans="2:11" customFormat="1" ht="15" customHeight="1">
      <c r="B50" s="177"/>
      <c r="C50" s="178"/>
      <c r="D50" s="178"/>
      <c r="E50" s="288" t="s">
        <v>752</v>
      </c>
      <c r="F50" s="288"/>
      <c r="G50" s="288"/>
      <c r="H50" s="288"/>
      <c r="I50" s="288"/>
      <c r="J50" s="288"/>
      <c r="K50" s="174"/>
    </row>
    <row r="51" spans="2:11" customFormat="1" ht="15" customHeight="1">
      <c r="B51" s="177"/>
      <c r="C51" s="178"/>
      <c r="D51" s="288" t="s">
        <v>753</v>
      </c>
      <c r="E51" s="288"/>
      <c r="F51" s="288"/>
      <c r="G51" s="288"/>
      <c r="H51" s="288"/>
      <c r="I51" s="288"/>
      <c r="J51" s="288"/>
      <c r="K51" s="174"/>
    </row>
    <row r="52" spans="2:11" customFormat="1" ht="25.5" customHeight="1">
      <c r="B52" s="173"/>
      <c r="C52" s="289" t="s">
        <v>754</v>
      </c>
      <c r="D52" s="289"/>
      <c r="E52" s="289"/>
      <c r="F52" s="289"/>
      <c r="G52" s="289"/>
      <c r="H52" s="289"/>
      <c r="I52" s="289"/>
      <c r="J52" s="289"/>
      <c r="K52" s="174"/>
    </row>
    <row r="53" spans="2:11" customFormat="1" ht="5.25" customHeight="1">
      <c r="B53" s="173"/>
      <c r="C53" s="175"/>
      <c r="D53" s="175"/>
      <c r="E53" s="175"/>
      <c r="F53" s="175"/>
      <c r="G53" s="175"/>
      <c r="H53" s="175"/>
      <c r="I53" s="175"/>
      <c r="J53" s="175"/>
      <c r="K53" s="174"/>
    </row>
    <row r="54" spans="2:11" customFormat="1" ht="15" customHeight="1">
      <c r="B54" s="173"/>
      <c r="C54" s="288" t="s">
        <v>755</v>
      </c>
      <c r="D54" s="288"/>
      <c r="E54" s="288"/>
      <c r="F54" s="288"/>
      <c r="G54" s="288"/>
      <c r="H54" s="288"/>
      <c r="I54" s="288"/>
      <c r="J54" s="288"/>
      <c r="K54" s="174"/>
    </row>
    <row r="55" spans="2:11" customFormat="1" ht="15" customHeight="1">
      <c r="B55" s="173"/>
      <c r="C55" s="288" t="s">
        <v>756</v>
      </c>
      <c r="D55" s="288"/>
      <c r="E55" s="288"/>
      <c r="F55" s="288"/>
      <c r="G55" s="288"/>
      <c r="H55" s="288"/>
      <c r="I55" s="288"/>
      <c r="J55" s="288"/>
      <c r="K55" s="174"/>
    </row>
    <row r="56" spans="2:11" customFormat="1" ht="12.75" customHeight="1">
      <c r="B56" s="173"/>
      <c r="C56" s="176"/>
      <c r="D56" s="176"/>
      <c r="E56" s="176"/>
      <c r="F56" s="176"/>
      <c r="G56" s="176"/>
      <c r="H56" s="176"/>
      <c r="I56" s="176"/>
      <c r="J56" s="176"/>
      <c r="K56" s="174"/>
    </row>
    <row r="57" spans="2:11" customFormat="1" ht="15" customHeight="1">
      <c r="B57" s="173"/>
      <c r="C57" s="288" t="s">
        <v>757</v>
      </c>
      <c r="D57" s="288"/>
      <c r="E57" s="288"/>
      <c r="F57" s="288"/>
      <c r="G57" s="288"/>
      <c r="H57" s="288"/>
      <c r="I57" s="288"/>
      <c r="J57" s="288"/>
      <c r="K57" s="174"/>
    </row>
    <row r="58" spans="2:11" customFormat="1" ht="15" customHeight="1">
      <c r="B58" s="173"/>
      <c r="C58" s="178"/>
      <c r="D58" s="288" t="s">
        <v>758</v>
      </c>
      <c r="E58" s="288"/>
      <c r="F58" s="288"/>
      <c r="G58" s="288"/>
      <c r="H58" s="288"/>
      <c r="I58" s="288"/>
      <c r="J58" s="288"/>
      <c r="K58" s="174"/>
    </row>
    <row r="59" spans="2:11" customFormat="1" ht="15" customHeight="1">
      <c r="B59" s="173"/>
      <c r="C59" s="178"/>
      <c r="D59" s="288" t="s">
        <v>759</v>
      </c>
      <c r="E59" s="288"/>
      <c r="F59" s="288"/>
      <c r="G59" s="288"/>
      <c r="H59" s="288"/>
      <c r="I59" s="288"/>
      <c r="J59" s="288"/>
      <c r="K59" s="174"/>
    </row>
    <row r="60" spans="2:11" customFormat="1" ht="15" customHeight="1">
      <c r="B60" s="173"/>
      <c r="C60" s="178"/>
      <c r="D60" s="288" t="s">
        <v>760</v>
      </c>
      <c r="E60" s="288"/>
      <c r="F60" s="288"/>
      <c r="G60" s="288"/>
      <c r="H60" s="288"/>
      <c r="I60" s="288"/>
      <c r="J60" s="288"/>
      <c r="K60" s="174"/>
    </row>
    <row r="61" spans="2:11" customFormat="1" ht="15" customHeight="1">
      <c r="B61" s="173"/>
      <c r="C61" s="178"/>
      <c r="D61" s="288" t="s">
        <v>761</v>
      </c>
      <c r="E61" s="288"/>
      <c r="F61" s="288"/>
      <c r="G61" s="288"/>
      <c r="H61" s="288"/>
      <c r="I61" s="288"/>
      <c r="J61" s="288"/>
      <c r="K61" s="174"/>
    </row>
    <row r="62" spans="2:11" customFormat="1" ht="15" customHeight="1">
      <c r="B62" s="173"/>
      <c r="C62" s="178"/>
      <c r="D62" s="291" t="s">
        <v>762</v>
      </c>
      <c r="E62" s="291"/>
      <c r="F62" s="291"/>
      <c r="G62" s="291"/>
      <c r="H62" s="291"/>
      <c r="I62" s="291"/>
      <c r="J62" s="291"/>
      <c r="K62" s="174"/>
    </row>
    <row r="63" spans="2:11" customFormat="1" ht="15" customHeight="1">
      <c r="B63" s="173"/>
      <c r="C63" s="178"/>
      <c r="D63" s="288" t="s">
        <v>763</v>
      </c>
      <c r="E63" s="288"/>
      <c r="F63" s="288"/>
      <c r="G63" s="288"/>
      <c r="H63" s="288"/>
      <c r="I63" s="288"/>
      <c r="J63" s="288"/>
      <c r="K63" s="174"/>
    </row>
    <row r="64" spans="2:11" customFormat="1" ht="12.75" customHeight="1">
      <c r="B64" s="173"/>
      <c r="C64" s="178"/>
      <c r="D64" s="178"/>
      <c r="E64" s="181"/>
      <c r="F64" s="178"/>
      <c r="G64" s="178"/>
      <c r="H64" s="178"/>
      <c r="I64" s="178"/>
      <c r="J64" s="178"/>
      <c r="K64" s="174"/>
    </row>
    <row r="65" spans="2:11" customFormat="1" ht="15" customHeight="1">
      <c r="B65" s="173"/>
      <c r="C65" s="178"/>
      <c r="D65" s="288" t="s">
        <v>764</v>
      </c>
      <c r="E65" s="288"/>
      <c r="F65" s="288"/>
      <c r="G65" s="288"/>
      <c r="H65" s="288"/>
      <c r="I65" s="288"/>
      <c r="J65" s="288"/>
      <c r="K65" s="174"/>
    </row>
    <row r="66" spans="2:11" customFormat="1" ht="15" customHeight="1">
      <c r="B66" s="173"/>
      <c r="C66" s="178"/>
      <c r="D66" s="291" t="s">
        <v>765</v>
      </c>
      <c r="E66" s="291"/>
      <c r="F66" s="291"/>
      <c r="G66" s="291"/>
      <c r="H66" s="291"/>
      <c r="I66" s="291"/>
      <c r="J66" s="291"/>
      <c r="K66" s="174"/>
    </row>
    <row r="67" spans="2:11" customFormat="1" ht="15" customHeight="1">
      <c r="B67" s="173"/>
      <c r="C67" s="178"/>
      <c r="D67" s="288" t="s">
        <v>766</v>
      </c>
      <c r="E67" s="288"/>
      <c r="F67" s="288"/>
      <c r="G67" s="288"/>
      <c r="H67" s="288"/>
      <c r="I67" s="288"/>
      <c r="J67" s="288"/>
      <c r="K67" s="174"/>
    </row>
    <row r="68" spans="2:11" customFormat="1" ht="15" customHeight="1">
      <c r="B68" s="173"/>
      <c r="C68" s="178"/>
      <c r="D68" s="288" t="s">
        <v>767</v>
      </c>
      <c r="E68" s="288"/>
      <c r="F68" s="288"/>
      <c r="G68" s="288"/>
      <c r="H68" s="288"/>
      <c r="I68" s="288"/>
      <c r="J68" s="288"/>
      <c r="K68" s="174"/>
    </row>
    <row r="69" spans="2:11" customFormat="1" ht="15" customHeight="1">
      <c r="B69" s="173"/>
      <c r="C69" s="178"/>
      <c r="D69" s="288" t="s">
        <v>768</v>
      </c>
      <c r="E69" s="288"/>
      <c r="F69" s="288"/>
      <c r="G69" s="288"/>
      <c r="H69" s="288"/>
      <c r="I69" s="288"/>
      <c r="J69" s="288"/>
      <c r="K69" s="174"/>
    </row>
    <row r="70" spans="2:11" customFormat="1" ht="15" customHeight="1">
      <c r="B70" s="173"/>
      <c r="C70" s="178"/>
      <c r="D70" s="288" t="s">
        <v>769</v>
      </c>
      <c r="E70" s="288"/>
      <c r="F70" s="288"/>
      <c r="G70" s="288"/>
      <c r="H70" s="288"/>
      <c r="I70" s="288"/>
      <c r="J70" s="288"/>
      <c r="K70" s="174"/>
    </row>
    <row r="71" spans="2:11" customFormat="1" ht="12.75" customHeight="1">
      <c r="B71" s="182"/>
      <c r="C71" s="183"/>
      <c r="D71" s="183"/>
      <c r="E71" s="183"/>
      <c r="F71" s="183"/>
      <c r="G71" s="183"/>
      <c r="H71" s="183"/>
      <c r="I71" s="183"/>
      <c r="J71" s="183"/>
      <c r="K71" s="184"/>
    </row>
    <row r="72" spans="2:11" customFormat="1" ht="18.75" customHeight="1">
      <c r="B72" s="185"/>
      <c r="C72" s="185"/>
      <c r="D72" s="185"/>
      <c r="E72" s="185"/>
      <c r="F72" s="185"/>
      <c r="G72" s="185"/>
      <c r="H72" s="185"/>
      <c r="I72" s="185"/>
      <c r="J72" s="185"/>
      <c r="K72" s="186"/>
    </row>
    <row r="73" spans="2:11" customFormat="1" ht="18.75" customHeight="1">
      <c r="B73" s="186"/>
      <c r="C73" s="186"/>
      <c r="D73" s="186"/>
      <c r="E73" s="186"/>
      <c r="F73" s="186"/>
      <c r="G73" s="186"/>
      <c r="H73" s="186"/>
      <c r="I73" s="186"/>
      <c r="J73" s="186"/>
      <c r="K73" s="186"/>
    </row>
    <row r="74" spans="2:11" customFormat="1" ht="7.5" customHeight="1">
      <c r="B74" s="187"/>
      <c r="C74" s="188"/>
      <c r="D74" s="188"/>
      <c r="E74" s="188"/>
      <c r="F74" s="188"/>
      <c r="G74" s="188"/>
      <c r="H74" s="188"/>
      <c r="I74" s="188"/>
      <c r="J74" s="188"/>
      <c r="K74" s="189"/>
    </row>
    <row r="75" spans="2:11" customFormat="1" ht="45" customHeight="1">
      <c r="B75" s="190"/>
      <c r="C75" s="292" t="s">
        <v>770</v>
      </c>
      <c r="D75" s="292"/>
      <c r="E75" s="292"/>
      <c r="F75" s="292"/>
      <c r="G75" s="292"/>
      <c r="H75" s="292"/>
      <c r="I75" s="292"/>
      <c r="J75" s="292"/>
      <c r="K75" s="191"/>
    </row>
    <row r="76" spans="2:11" customFormat="1" ht="17.25" customHeight="1">
      <c r="B76" s="190"/>
      <c r="C76" s="192" t="s">
        <v>771</v>
      </c>
      <c r="D76" s="192"/>
      <c r="E76" s="192"/>
      <c r="F76" s="192" t="s">
        <v>772</v>
      </c>
      <c r="G76" s="193"/>
      <c r="H76" s="192" t="s">
        <v>52</v>
      </c>
      <c r="I76" s="192" t="s">
        <v>55</v>
      </c>
      <c r="J76" s="192" t="s">
        <v>773</v>
      </c>
      <c r="K76" s="191"/>
    </row>
    <row r="77" spans="2:11" customFormat="1" ht="17.25" customHeight="1">
      <c r="B77" s="190"/>
      <c r="C77" s="194" t="s">
        <v>774</v>
      </c>
      <c r="D77" s="194"/>
      <c r="E77" s="194"/>
      <c r="F77" s="195" t="s">
        <v>775</v>
      </c>
      <c r="G77" s="196"/>
      <c r="H77" s="194"/>
      <c r="I77" s="194"/>
      <c r="J77" s="194" t="s">
        <v>776</v>
      </c>
      <c r="K77" s="191"/>
    </row>
    <row r="78" spans="2:11" customFormat="1" ht="5.25" customHeight="1">
      <c r="B78" s="190"/>
      <c r="C78" s="197"/>
      <c r="D78" s="197"/>
      <c r="E78" s="197"/>
      <c r="F78" s="197"/>
      <c r="G78" s="198"/>
      <c r="H78" s="197"/>
      <c r="I78" s="197"/>
      <c r="J78" s="197"/>
      <c r="K78" s="191"/>
    </row>
    <row r="79" spans="2:11" customFormat="1" ht="15" customHeight="1">
      <c r="B79" s="190"/>
      <c r="C79" s="179" t="s">
        <v>51</v>
      </c>
      <c r="D79" s="199"/>
      <c r="E79" s="199"/>
      <c r="F79" s="200" t="s">
        <v>777</v>
      </c>
      <c r="G79" s="201"/>
      <c r="H79" s="179" t="s">
        <v>778</v>
      </c>
      <c r="I79" s="179" t="s">
        <v>779</v>
      </c>
      <c r="J79" s="179">
        <v>20</v>
      </c>
      <c r="K79" s="191"/>
    </row>
    <row r="80" spans="2:11" customFormat="1" ht="15" customHeight="1">
      <c r="B80" s="190"/>
      <c r="C80" s="179" t="s">
        <v>780</v>
      </c>
      <c r="D80" s="179"/>
      <c r="E80" s="179"/>
      <c r="F80" s="200" t="s">
        <v>777</v>
      </c>
      <c r="G80" s="201"/>
      <c r="H80" s="179" t="s">
        <v>781</v>
      </c>
      <c r="I80" s="179" t="s">
        <v>779</v>
      </c>
      <c r="J80" s="179">
        <v>120</v>
      </c>
      <c r="K80" s="191"/>
    </row>
    <row r="81" spans="2:11" customFormat="1" ht="15" customHeight="1">
      <c r="B81" s="202"/>
      <c r="C81" s="179" t="s">
        <v>782</v>
      </c>
      <c r="D81" s="179"/>
      <c r="E81" s="179"/>
      <c r="F81" s="200" t="s">
        <v>783</v>
      </c>
      <c r="G81" s="201"/>
      <c r="H81" s="179" t="s">
        <v>784</v>
      </c>
      <c r="I81" s="179" t="s">
        <v>779</v>
      </c>
      <c r="J81" s="179">
        <v>50</v>
      </c>
      <c r="K81" s="191"/>
    </row>
    <row r="82" spans="2:11" customFormat="1" ht="15" customHeight="1">
      <c r="B82" s="202"/>
      <c r="C82" s="179" t="s">
        <v>785</v>
      </c>
      <c r="D82" s="179"/>
      <c r="E82" s="179"/>
      <c r="F82" s="200" t="s">
        <v>777</v>
      </c>
      <c r="G82" s="201"/>
      <c r="H82" s="179" t="s">
        <v>786</v>
      </c>
      <c r="I82" s="179" t="s">
        <v>787</v>
      </c>
      <c r="J82" s="179"/>
      <c r="K82" s="191"/>
    </row>
    <row r="83" spans="2:11" customFormat="1" ht="15" customHeight="1">
      <c r="B83" s="202"/>
      <c r="C83" s="179" t="s">
        <v>788</v>
      </c>
      <c r="D83" s="179"/>
      <c r="E83" s="179"/>
      <c r="F83" s="200" t="s">
        <v>783</v>
      </c>
      <c r="G83" s="179"/>
      <c r="H83" s="179" t="s">
        <v>789</v>
      </c>
      <c r="I83" s="179" t="s">
        <v>779</v>
      </c>
      <c r="J83" s="179">
        <v>15</v>
      </c>
      <c r="K83" s="191"/>
    </row>
    <row r="84" spans="2:11" customFormat="1" ht="15" customHeight="1">
      <c r="B84" s="202"/>
      <c r="C84" s="179" t="s">
        <v>790</v>
      </c>
      <c r="D84" s="179"/>
      <c r="E84" s="179"/>
      <c r="F84" s="200" t="s">
        <v>783</v>
      </c>
      <c r="G84" s="179"/>
      <c r="H84" s="179" t="s">
        <v>791</v>
      </c>
      <c r="I84" s="179" t="s">
        <v>779</v>
      </c>
      <c r="J84" s="179">
        <v>15</v>
      </c>
      <c r="K84" s="191"/>
    </row>
    <row r="85" spans="2:11" customFormat="1" ht="15" customHeight="1">
      <c r="B85" s="202"/>
      <c r="C85" s="179" t="s">
        <v>792</v>
      </c>
      <c r="D85" s="179"/>
      <c r="E85" s="179"/>
      <c r="F85" s="200" t="s">
        <v>783</v>
      </c>
      <c r="G85" s="179"/>
      <c r="H85" s="179" t="s">
        <v>793</v>
      </c>
      <c r="I85" s="179" t="s">
        <v>779</v>
      </c>
      <c r="J85" s="179">
        <v>20</v>
      </c>
      <c r="K85" s="191"/>
    </row>
    <row r="86" spans="2:11" customFormat="1" ht="15" customHeight="1">
      <c r="B86" s="202"/>
      <c r="C86" s="179" t="s">
        <v>794</v>
      </c>
      <c r="D86" s="179"/>
      <c r="E86" s="179"/>
      <c r="F86" s="200" t="s">
        <v>783</v>
      </c>
      <c r="G86" s="179"/>
      <c r="H86" s="179" t="s">
        <v>795</v>
      </c>
      <c r="I86" s="179" t="s">
        <v>779</v>
      </c>
      <c r="J86" s="179">
        <v>20</v>
      </c>
      <c r="K86" s="191"/>
    </row>
    <row r="87" spans="2:11" customFormat="1" ht="15" customHeight="1">
      <c r="B87" s="202"/>
      <c r="C87" s="179" t="s">
        <v>796</v>
      </c>
      <c r="D87" s="179"/>
      <c r="E87" s="179"/>
      <c r="F87" s="200" t="s">
        <v>783</v>
      </c>
      <c r="G87" s="201"/>
      <c r="H87" s="179" t="s">
        <v>797</v>
      </c>
      <c r="I87" s="179" t="s">
        <v>779</v>
      </c>
      <c r="J87" s="179">
        <v>50</v>
      </c>
      <c r="K87" s="191"/>
    </row>
    <row r="88" spans="2:11" customFormat="1" ht="15" customHeight="1">
      <c r="B88" s="202"/>
      <c r="C88" s="179" t="s">
        <v>798</v>
      </c>
      <c r="D88" s="179"/>
      <c r="E88" s="179"/>
      <c r="F88" s="200" t="s">
        <v>783</v>
      </c>
      <c r="G88" s="201"/>
      <c r="H88" s="179" t="s">
        <v>799</v>
      </c>
      <c r="I88" s="179" t="s">
        <v>779</v>
      </c>
      <c r="J88" s="179">
        <v>20</v>
      </c>
      <c r="K88" s="191"/>
    </row>
    <row r="89" spans="2:11" customFormat="1" ht="15" customHeight="1">
      <c r="B89" s="202"/>
      <c r="C89" s="179" t="s">
        <v>800</v>
      </c>
      <c r="D89" s="179"/>
      <c r="E89" s="179"/>
      <c r="F89" s="200" t="s">
        <v>783</v>
      </c>
      <c r="G89" s="201"/>
      <c r="H89" s="179" t="s">
        <v>801</v>
      </c>
      <c r="I89" s="179" t="s">
        <v>779</v>
      </c>
      <c r="J89" s="179">
        <v>20</v>
      </c>
      <c r="K89" s="191"/>
    </row>
    <row r="90" spans="2:11" customFormat="1" ht="15" customHeight="1">
      <c r="B90" s="202"/>
      <c r="C90" s="179" t="s">
        <v>802</v>
      </c>
      <c r="D90" s="179"/>
      <c r="E90" s="179"/>
      <c r="F90" s="200" t="s">
        <v>783</v>
      </c>
      <c r="G90" s="201"/>
      <c r="H90" s="179" t="s">
        <v>803</v>
      </c>
      <c r="I90" s="179" t="s">
        <v>779</v>
      </c>
      <c r="J90" s="179">
        <v>50</v>
      </c>
      <c r="K90" s="191"/>
    </row>
    <row r="91" spans="2:11" customFormat="1" ht="15" customHeight="1">
      <c r="B91" s="202"/>
      <c r="C91" s="179" t="s">
        <v>804</v>
      </c>
      <c r="D91" s="179"/>
      <c r="E91" s="179"/>
      <c r="F91" s="200" t="s">
        <v>783</v>
      </c>
      <c r="G91" s="201"/>
      <c r="H91" s="179" t="s">
        <v>804</v>
      </c>
      <c r="I91" s="179" t="s">
        <v>779</v>
      </c>
      <c r="J91" s="179">
        <v>50</v>
      </c>
      <c r="K91" s="191"/>
    </row>
    <row r="92" spans="2:11" customFormat="1" ht="15" customHeight="1">
      <c r="B92" s="202"/>
      <c r="C92" s="179" t="s">
        <v>805</v>
      </c>
      <c r="D92" s="179"/>
      <c r="E92" s="179"/>
      <c r="F92" s="200" t="s">
        <v>783</v>
      </c>
      <c r="G92" s="201"/>
      <c r="H92" s="179" t="s">
        <v>806</v>
      </c>
      <c r="I92" s="179" t="s">
        <v>779</v>
      </c>
      <c r="J92" s="179">
        <v>255</v>
      </c>
      <c r="K92" s="191"/>
    </row>
    <row r="93" spans="2:11" customFormat="1" ht="15" customHeight="1">
      <c r="B93" s="202"/>
      <c r="C93" s="179" t="s">
        <v>807</v>
      </c>
      <c r="D93" s="179"/>
      <c r="E93" s="179"/>
      <c r="F93" s="200" t="s">
        <v>777</v>
      </c>
      <c r="G93" s="201"/>
      <c r="H93" s="179" t="s">
        <v>808</v>
      </c>
      <c r="I93" s="179" t="s">
        <v>809</v>
      </c>
      <c r="J93" s="179"/>
      <c r="K93" s="191"/>
    </row>
    <row r="94" spans="2:11" customFormat="1" ht="15" customHeight="1">
      <c r="B94" s="202"/>
      <c r="C94" s="179" t="s">
        <v>810</v>
      </c>
      <c r="D94" s="179"/>
      <c r="E94" s="179"/>
      <c r="F94" s="200" t="s">
        <v>777</v>
      </c>
      <c r="G94" s="201"/>
      <c r="H94" s="179" t="s">
        <v>811</v>
      </c>
      <c r="I94" s="179" t="s">
        <v>812</v>
      </c>
      <c r="J94" s="179"/>
      <c r="K94" s="191"/>
    </row>
    <row r="95" spans="2:11" customFormat="1" ht="15" customHeight="1">
      <c r="B95" s="202"/>
      <c r="C95" s="179" t="s">
        <v>813</v>
      </c>
      <c r="D95" s="179"/>
      <c r="E95" s="179"/>
      <c r="F95" s="200" t="s">
        <v>777</v>
      </c>
      <c r="G95" s="201"/>
      <c r="H95" s="179" t="s">
        <v>813</v>
      </c>
      <c r="I95" s="179" t="s">
        <v>812</v>
      </c>
      <c r="J95" s="179"/>
      <c r="K95" s="191"/>
    </row>
    <row r="96" spans="2:11" customFormat="1" ht="15" customHeight="1">
      <c r="B96" s="202"/>
      <c r="C96" s="179" t="s">
        <v>36</v>
      </c>
      <c r="D96" s="179"/>
      <c r="E96" s="179"/>
      <c r="F96" s="200" t="s">
        <v>777</v>
      </c>
      <c r="G96" s="201"/>
      <c r="H96" s="179" t="s">
        <v>814</v>
      </c>
      <c r="I96" s="179" t="s">
        <v>812</v>
      </c>
      <c r="J96" s="179"/>
      <c r="K96" s="191"/>
    </row>
    <row r="97" spans="2:11" customFormat="1" ht="15" customHeight="1">
      <c r="B97" s="202"/>
      <c r="C97" s="179" t="s">
        <v>46</v>
      </c>
      <c r="D97" s="179"/>
      <c r="E97" s="179"/>
      <c r="F97" s="200" t="s">
        <v>777</v>
      </c>
      <c r="G97" s="201"/>
      <c r="H97" s="179" t="s">
        <v>815</v>
      </c>
      <c r="I97" s="179" t="s">
        <v>812</v>
      </c>
      <c r="J97" s="179"/>
      <c r="K97" s="191"/>
    </row>
    <row r="98" spans="2:11" customFormat="1" ht="15" customHeight="1">
      <c r="B98" s="203"/>
      <c r="C98" s="204"/>
      <c r="D98" s="204"/>
      <c r="E98" s="204"/>
      <c r="F98" s="204"/>
      <c r="G98" s="204"/>
      <c r="H98" s="204"/>
      <c r="I98" s="204"/>
      <c r="J98" s="204"/>
      <c r="K98" s="205"/>
    </row>
    <row r="99" spans="2:11" customFormat="1" ht="18.75" customHeight="1">
      <c r="B99" s="206"/>
      <c r="C99" s="207"/>
      <c r="D99" s="207"/>
      <c r="E99" s="207"/>
      <c r="F99" s="207"/>
      <c r="G99" s="207"/>
      <c r="H99" s="207"/>
      <c r="I99" s="207"/>
      <c r="J99" s="207"/>
      <c r="K99" s="206"/>
    </row>
    <row r="100" spans="2:11" customFormat="1" ht="18.75" customHeight="1">
      <c r="B100" s="186"/>
      <c r="C100" s="186"/>
      <c r="D100" s="186"/>
      <c r="E100" s="186"/>
      <c r="F100" s="186"/>
      <c r="G100" s="186"/>
      <c r="H100" s="186"/>
      <c r="I100" s="186"/>
      <c r="J100" s="186"/>
      <c r="K100" s="186"/>
    </row>
    <row r="101" spans="2:11" customFormat="1" ht="7.5" customHeight="1">
      <c r="B101" s="187"/>
      <c r="C101" s="188"/>
      <c r="D101" s="188"/>
      <c r="E101" s="188"/>
      <c r="F101" s="188"/>
      <c r="G101" s="188"/>
      <c r="H101" s="188"/>
      <c r="I101" s="188"/>
      <c r="J101" s="188"/>
      <c r="K101" s="189"/>
    </row>
    <row r="102" spans="2:11" customFormat="1" ht="45" customHeight="1">
      <c r="B102" s="190"/>
      <c r="C102" s="292" t="s">
        <v>816</v>
      </c>
      <c r="D102" s="292"/>
      <c r="E102" s="292"/>
      <c r="F102" s="292"/>
      <c r="G102" s="292"/>
      <c r="H102" s="292"/>
      <c r="I102" s="292"/>
      <c r="J102" s="292"/>
      <c r="K102" s="191"/>
    </row>
    <row r="103" spans="2:11" customFormat="1" ht="17.25" customHeight="1">
      <c r="B103" s="190"/>
      <c r="C103" s="192" t="s">
        <v>771</v>
      </c>
      <c r="D103" s="192"/>
      <c r="E103" s="192"/>
      <c r="F103" s="192" t="s">
        <v>772</v>
      </c>
      <c r="G103" s="193"/>
      <c r="H103" s="192" t="s">
        <v>52</v>
      </c>
      <c r="I103" s="192" t="s">
        <v>55</v>
      </c>
      <c r="J103" s="192" t="s">
        <v>773</v>
      </c>
      <c r="K103" s="191"/>
    </row>
    <row r="104" spans="2:11" customFormat="1" ht="17.25" customHeight="1">
      <c r="B104" s="190"/>
      <c r="C104" s="194" t="s">
        <v>774</v>
      </c>
      <c r="D104" s="194"/>
      <c r="E104" s="194"/>
      <c r="F104" s="195" t="s">
        <v>775</v>
      </c>
      <c r="G104" s="196"/>
      <c r="H104" s="194"/>
      <c r="I104" s="194"/>
      <c r="J104" s="194" t="s">
        <v>776</v>
      </c>
      <c r="K104" s="191"/>
    </row>
    <row r="105" spans="2:11" customFormat="1" ht="5.25" customHeight="1">
      <c r="B105" s="190"/>
      <c r="C105" s="192"/>
      <c r="D105" s="192"/>
      <c r="E105" s="192"/>
      <c r="F105" s="192"/>
      <c r="G105" s="208"/>
      <c r="H105" s="192"/>
      <c r="I105" s="192"/>
      <c r="J105" s="192"/>
      <c r="K105" s="191"/>
    </row>
    <row r="106" spans="2:11" customFormat="1" ht="15" customHeight="1">
      <c r="B106" s="190"/>
      <c r="C106" s="179" t="s">
        <v>51</v>
      </c>
      <c r="D106" s="199"/>
      <c r="E106" s="199"/>
      <c r="F106" s="200" t="s">
        <v>777</v>
      </c>
      <c r="G106" s="179"/>
      <c r="H106" s="179" t="s">
        <v>817</v>
      </c>
      <c r="I106" s="179" t="s">
        <v>779</v>
      </c>
      <c r="J106" s="179">
        <v>20</v>
      </c>
      <c r="K106" s="191"/>
    </row>
    <row r="107" spans="2:11" customFormat="1" ht="15" customHeight="1">
      <c r="B107" s="190"/>
      <c r="C107" s="179" t="s">
        <v>780</v>
      </c>
      <c r="D107" s="179"/>
      <c r="E107" s="179"/>
      <c r="F107" s="200" t="s">
        <v>777</v>
      </c>
      <c r="G107" s="179"/>
      <c r="H107" s="179" t="s">
        <v>817</v>
      </c>
      <c r="I107" s="179" t="s">
        <v>779</v>
      </c>
      <c r="J107" s="179">
        <v>120</v>
      </c>
      <c r="K107" s="191"/>
    </row>
    <row r="108" spans="2:11" customFormat="1" ht="15" customHeight="1">
      <c r="B108" s="202"/>
      <c r="C108" s="179" t="s">
        <v>782</v>
      </c>
      <c r="D108" s="179"/>
      <c r="E108" s="179"/>
      <c r="F108" s="200" t="s">
        <v>783</v>
      </c>
      <c r="G108" s="179"/>
      <c r="H108" s="179" t="s">
        <v>817</v>
      </c>
      <c r="I108" s="179" t="s">
        <v>779</v>
      </c>
      <c r="J108" s="179">
        <v>50</v>
      </c>
      <c r="K108" s="191"/>
    </row>
    <row r="109" spans="2:11" customFormat="1" ht="15" customHeight="1">
      <c r="B109" s="202"/>
      <c r="C109" s="179" t="s">
        <v>785</v>
      </c>
      <c r="D109" s="179"/>
      <c r="E109" s="179"/>
      <c r="F109" s="200" t="s">
        <v>777</v>
      </c>
      <c r="G109" s="179"/>
      <c r="H109" s="179" t="s">
        <v>817</v>
      </c>
      <c r="I109" s="179" t="s">
        <v>787</v>
      </c>
      <c r="J109" s="179"/>
      <c r="K109" s="191"/>
    </row>
    <row r="110" spans="2:11" customFormat="1" ht="15" customHeight="1">
      <c r="B110" s="202"/>
      <c r="C110" s="179" t="s">
        <v>796</v>
      </c>
      <c r="D110" s="179"/>
      <c r="E110" s="179"/>
      <c r="F110" s="200" t="s">
        <v>783</v>
      </c>
      <c r="G110" s="179"/>
      <c r="H110" s="179" t="s">
        <v>817</v>
      </c>
      <c r="I110" s="179" t="s">
        <v>779</v>
      </c>
      <c r="J110" s="179">
        <v>50</v>
      </c>
      <c r="K110" s="191"/>
    </row>
    <row r="111" spans="2:11" customFormat="1" ht="15" customHeight="1">
      <c r="B111" s="202"/>
      <c r="C111" s="179" t="s">
        <v>804</v>
      </c>
      <c r="D111" s="179"/>
      <c r="E111" s="179"/>
      <c r="F111" s="200" t="s">
        <v>783</v>
      </c>
      <c r="G111" s="179"/>
      <c r="H111" s="179" t="s">
        <v>817</v>
      </c>
      <c r="I111" s="179" t="s">
        <v>779</v>
      </c>
      <c r="J111" s="179">
        <v>50</v>
      </c>
      <c r="K111" s="191"/>
    </row>
    <row r="112" spans="2:11" customFormat="1" ht="15" customHeight="1">
      <c r="B112" s="202"/>
      <c r="C112" s="179" t="s">
        <v>802</v>
      </c>
      <c r="D112" s="179"/>
      <c r="E112" s="179"/>
      <c r="F112" s="200" t="s">
        <v>783</v>
      </c>
      <c r="G112" s="179"/>
      <c r="H112" s="179" t="s">
        <v>817</v>
      </c>
      <c r="I112" s="179" t="s">
        <v>779</v>
      </c>
      <c r="J112" s="179">
        <v>50</v>
      </c>
      <c r="K112" s="191"/>
    </row>
    <row r="113" spans="2:11" customFormat="1" ht="15" customHeight="1">
      <c r="B113" s="202"/>
      <c r="C113" s="179" t="s">
        <v>51</v>
      </c>
      <c r="D113" s="179"/>
      <c r="E113" s="179"/>
      <c r="F113" s="200" t="s">
        <v>777</v>
      </c>
      <c r="G113" s="179"/>
      <c r="H113" s="179" t="s">
        <v>818</v>
      </c>
      <c r="I113" s="179" t="s">
        <v>779</v>
      </c>
      <c r="J113" s="179">
        <v>20</v>
      </c>
      <c r="K113" s="191"/>
    </row>
    <row r="114" spans="2:11" customFormat="1" ht="15" customHeight="1">
      <c r="B114" s="202"/>
      <c r="C114" s="179" t="s">
        <v>819</v>
      </c>
      <c r="D114" s="179"/>
      <c r="E114" s="179"/>
      <c r="F114" s="200" t="s">
        <v>777</v>
      </c>
      <c r="G114" s="179"/>
      <c r="H114" s="179" t="s">
        <v>820</v>
      </c>
      <c r="I114" s="179" t="s">
        <v>779</v>
      </c>
      <c r="J114" s="179">
        <v>120</v>
      </c>
      <c r="K114" s="191"/>
    </row>
    <row r="115" spans="2:11" customFormat="1" ht="15" customHeight="1">
      <c r="B115" s="202"/>
      <c r="C115" s="179" t="s">
        <v>36</v>
      </c>
      <c r="D115" s="179"/>
      <c r="E115" s="179"/>
      <c r="F115" s="200" t="s">
        <v>777</v>
      </c>
      <c r="G115" s="179"/>
      <c r="H115" s="179" t="s">
        <v>821</v>
      </c>
      <c r="I115" s="179" t="s">
        <v>812</v>
      </c>
      <c r="J115" s="179"/>
      <c r="K115" s="191"/>
    </row>
    <row r="116" spans="2:11" customFormat="1" ht="15" customHeight="1">
      <c r="B116" s="202"/>
      <c r="C116" s="179" t="s">
        <v>46</v>
      </c>
      <c r="D116" s="179"/>
      <c r="E116" s="179"/>
      <c r="F116" s="200" t="s">
        <v>777</v>
      </c>
      <c r="G116" s="179"/>
      <c r="H116" s="179" t="s">
        <v>822</v>
      </c>
      <c r="I116" s="179" t="s">
        <v>812</v>
      </c>
      <c r="J116" s="179"/>
      <c r="K116" s="191"/>
    </row>
    <row r="117" spans="2:11" customFormat="1" ht="15" customHeight="1">
      <c r="B117" s="202"/>
      <c r="C117" s="179" t="s">
        <v>55</v>
      </c>
      <c r="D117" s="179"/>
      <c r="E117" s="179"/>
      <c r="F117" s="200" t="s">
        <v>777</v>
      </c>
      <c r="G117" s="179"/>
      <c r="H117" s="179" t="s">
        <v>823</v>
      </c>
      <c r="I117" s="179" t="s">
        <v>824</v>
      </c>
      <c r="J117" s="179"/>
      <c r="K117" s="191"/>
    </row>
    <row r="118" spans="2:11" customFormat="1" ht="15" customHeight="1">
      <c r="B118" s="203"/>
      <c r="C118" s="209"/>
      <c r="D118" s="209"/>
      <c r="E118" s="209"/>
      <c r="F118" s="209"/>
      <c r="G118" s="209"/>
      <c r="H118" s="209"/>
      <c r="I118" s="209"/>
      <c r="J118" s="209"/>
      <c r="K118" s="205"/>
    </row>
    <row r="119" spans="2:11" customFormat="1" ht="18.75" customHeight="1">
      <c r="B119" s="210"/>
      <c r="C119" s="211"/>
      <c r="D119" s="211"/>
      <c r="E119" s="211"/>
      <c r="F119" s="212"/>
      <c r="G119" s="211"/>
      <c r="H119" s="211"/>
      <c r="I119" s="211"/>
      <c r="J119" s="211"/>
      <c r="K119" s="210"/>
    </row>
    <row r="120" spans="2:11" customFormat="1" ht="18.75" customHeight="1"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</row>
    <row r="121" spans="2:11" customFormat="1" ht="7.5" customHeight="1">
      <c r="B121" s="213"/>
      <c r="C121" s="214"/>
      <c r="D121" s="214"/>
      <c r="E121" s="214"/>
      <c r="F121" s="214"/>
      <c r="G121" s="214"/>
      <c r="H121" s="214"/>
      <c r="I121" s="214"/>
      <c r="J121" s="214"/>
      <c r="K121" s="215"/>
    </row>
    <row r="122" spans="2:11" customFormat="1" ht="45" customHeight="1">
      <c r="B122" s="216"/>
      <c r="C122" s="290" t="s">
        <v>825</v>
      </c>
      <c r="D122" s="290"/>
      <c r="E122" s="290"/>
      <c r="F122" s="290"/>
      <c r="G122" s="290"/>
      <c r="H122" s="290"/>
      <c r="I122" s="290"/>
      <c r="J122" s="290"/>
      <c r="K122" s="217"/>
    </row>
    <row r="123" spans="2:11" customFormat="1" ht="17.25" customHeight="1">
      <c r="B123" s="218"/>
      <c r="C123" s="192" t="s">
        <v>771</v>
      </c>
      <c r="D123" s="192"/>
      <c r="E123" s="192"/>
      <c r="F123" s="192" t="s">
        <v>772</v>
      </c>
      <c r="G123" s="193"/>
      <c r="H123" s="192" t="s">
        <v>52</v>
      </c>
      <c r="I123" s="192" t="s">
        <v>55</v>
      </c>
      <c r="J123" s="192" t="s">
        <v>773</v>
      </c>
      <c r="K123" s="219"/>
    </row>
    <row r="124" spans="2:11" customFormat="1" ht="17.25" customHeight="1">
      <c r="B124" s="218"/>
      <c r="C124" s="194" t="s">
        <v>774</v>
      </c>
      <c r="D124" s="194"/>
      <c r="E124" s="194"/>
      <c r="F124" s="195" t="s">
        <v>775</v>
      </c>
      <c r="G124" s="196"/>
      <c r="H124" s="194"/>
      <c r="I124" s="194"/>
      <c r="J124" s="194" t="s">
        <v>776</v>
      </c>
      <c r="K124" s="219"/>
    </row>
    <row r="125" spans="2:11" customFormat="1" ht="5.25" customHeight="1">
      <c r="B125" s="220"/>
      <c r="C125" s="197"/>
      <c r="D125" s="197"/>
      <c r="E125" s="197"/>
      <c r="F125" s="197"/>
      <c r="G125" s="221"/>
      <c r="H125" s="197"/>
      <c r="I125" s="197"/>
      <c r="J125" s="197"/>
      <c r="K125" s="222"/>
    </row>
    <row r="126" spans="2:11" customFormat="1" ht="15" customHeight="1">
      <c r="B126" s="220"/>
      <c r="C126" s="179" t="s">
        <v>780</v>
      </c>
      <c r="D126" s="199"/>
      <c r="E126" s="199"/>
      <c r="F126" s="200" t="s">
        <v>777</v>
      </c>
      <c r="G126" s="179"/>
      <c r="H126" s="179" t="s">
        <v>817</v>
      </c>
      <c r="I126" s="179" t="s">
        <v>779</v>
      </c>
      <c r="J126" s="179">
        <v>120</v>
      </c>
      <c r="K126" s="223"/>
    </row>
    <row r="127" spans="2:11" customFormat="1" ht="15" customHeight="1">
      <c r="B127" s="220"/>
      <c r="C127" s="179" t="s">
        <v>826</v>
      </c>
      <c r="D127" s="179"/>
      <c r="E127" s="179"/>
      <c r="F127" s="200" t="s">
        <v>777</v>
      </c>
      <c r="G127" s="179"/>
      <c r="H127" s="179" t="s">
        <v>827</v>
      </c>
      <c r="I127" s="179" t="s">
        <v>779</v>
      </c>
      <c r="J127" s="179" t="s">
        <v>828</v>
      </c>
      <c r="K127" s="223"/>
    </row>
    <row r="128" spans="2:11" customFormat="1" ht="15" customHeight="1">
      <c r="B128" s="220"/>
      <c r="C128" s="179" t="s">
        <v>725</v>
      </c>
      <c r="D128" s="179"/>
      <c r="E128" s="179"/>
      <c r="F128" s="200" t="s">
        <v>777</v>
      </c>
      <c r="G128" s="179"/>
      <c r="H128" s="179" t="s">
        <v>829</v>
      </c>
      <c r="I128" s="179" t="s">
        <v>779</v>
      </c>
      <c r="J128" s="179" t="s">
        <v>828</v>
      </c>
      <c r="K128" s="223"/>
    </row>
    <row r="129" spans="2:11" customFormat="1" ht="15" customHeight="1">
      <c r="B129" s="220"/>
      <c r="C129" s="179" t="s">
        <v>788</v>
      </c>
      <c r="D129" s="179"/>
      <c r="E129" s="179"/>
      <c r="F129" s="200" t="s">
        <v>783</v>
      </c>
      <c r="G129" s="179"/>
      <c r="H129" s="179" t="s">
        <v>789</v>
      </c>
      <c r="I129" s="179" t="s">
        <v>779</v>
      </c>
      <c r="J129" s="179">
        <v>15</v>
      </c>
      <c r="K129" s="223"/>
    </row>
    <row r="130" spans="2:11" customFormat="1" ht="15" customHeight="1">
      <c r="B130" s="220"/>
      <c r="C130" s="179" t="s">
        <v>790</v>
      </c>
      <c r="D130" s="179"/>
      <c r="E130" s="179"/>
      <c r="F130" s="200" t="s">
        <v>783</v>
      </c>
      <c r="G130" s="179"/>
      <c r="H130" s="179" t="s">
        <v>791</v>
      </c>
      <c r="I130" s="179" t="s">
        <v>779</v>
      </c>
      <c r="J130" s="179">
        <v>15</v>
      </c>
      <c r="K130" s="223"/>
    </row>
    <row r="131" spans="2:11" customFormat="1" ht="15" customHeight="1">
      <c r="B131" s="220"/>
      <c r="C131" s="179" t="s">
        <v>792</v>
      </c>
      <c r="D131" s="179"/>
      <c r="E131" s="179"/>
      <c r="F131" s="200" t="s">
        <v>783</v>
      </c>
      <c r="G131" s="179"/>
      <c r="H131" s="179" t="s">
        <v>793</v>
      </c>
      <c r="I131" s="179" t="s">
        <v>779</v>
      </c>
      <c r="J131" s="179">
        <v>20</v>
      </c>
      <c r="K131" s="223"/>
    </row>
    <row r="132" spans="2:11" customFormat="1" ht="15" customHeight="1">
      <c r="B132" s="220"/>
      <c r="C132" s="179" t="s">
        <v>794</v>
      </c>
      <c r="D132" s="179"/>
      <c r="E132" s="179"/>
      <c r="F132" s="200" t="s">
        <v>783</v>
      </c>
      <c r="G132" s="179"/>
      <c r="H132" s="179" t="s">
        <v>795</v>
      </c>
      <c r="I132" s="179" t="s">
        <v>779</v>
      </c>
      <c r="J132" s="179">
        <v>20</v>
      </c>
      <c r="K132" s="223"/>
    </row>
    <row r="133" spans="2:11" customFormat="1" ht="15" customHeight="1">
      <c r="B133" s="220"/>
      <c r="C133" s="179" t="s">
        <v>782</v>
      </c>
      <c r="D133" s="179"/>
      <c r="E133" s="179"/>
      <c r="F133" s="200" t="s">
        <v>783</v>
      </c>
      <c r="G133" s="179"/>
      <c r="H133" s="179" t="s">
        <v>817</v>
      </c>
      <c r="I133" s="179" t="s">
        <v>779</v>
      </c>
      <c r="J133" s="179">
        <v>50</v>
      </c>
      <c r="K133" s="223"/>
    </row>
    <row r="134" spans="2:11" customFormat="1" ht="15" customHeight="1">
      <c r="B134" s="220"/>
      <c r="C134" s="179" t="s">
        <v>796</v>
      </c>
      <c r="D134" s="179"/>
      <c r="E134" s="179"/>
      <c r="F134" s="200" t="s">
        <v>783</v>
      </c>
      <c r="G134" s="179"/>
      <c r="H134" s="179" t="s">
        <v>817</v>
      </c>
      <c r="I134" s="179" t="s">
        <v>779</v>
      </c>
      <c r="J134" s="179">
        <v>50</v>
      </c>
      <c r="K134" s="223"/>
    </row>
    <row r="135" spans="2:11" customFormat="1" ht="15" customHeight="1">
      <c r="B135" s="220"/>
      <c r="C135" s="179" t="s">
        <v>802</v>
      </c>
      <c r="D135" s="179"/>
      <c r="E135" s="179"/>
      <c r="F135" s="200" t="s">
        <v>783</v>
      </c>
      <c r="G135" s="179"/>
      <c r="H135" s="179" t="s">
        <v>817</v>
      </c>
      <c r="I135" s="179" t="s">
        <v>779</v>
      </c>
      <c r="J135" s="179">
        <v>50</v>
      </c>
      <c r="K135" s="223"/>
    </row>
    <row r="136" spans="2:11" customFormat="1" ht="15" customHeight="1">
      <c r="B136" s="220"/>
      <c r="C136" s="179" t="s">
        <v>804</v>
      </c>
      <c r="D136" s="179"/>
      <c r="E136" s="179"/>
      <c r="F136" s="200" t="s">
        <v>783</v>
      </c>
      <c r="G136" s="179"/>
      <c r="H136" s="179" t="s">
        <v>817</v>
      </c>
      <c r="I136" s="179" t="s">
        <v>779</v>
      </c>
      <c r="J136" s="179">
        <v>50</v>
      </c>
      <c r="K136" s="223"/>
    </row>
    <row r="137" spans="2:11" customFormat="1" ht="15" customHeight="1">
      <c r="B137" s="220"/>
      <c r="C137" s="179" t="s">
        <v>805</v>
      </c>
      <c r="D137" s="179"/>
      <c r="E137" s="179"/>
      <c r="F137" s="200" t="s">
        <v>783</v>
      </c>
      <c r="G137" s="179"/>
      <c r="H137" s="179" t="s">
        <v>830</v>
      </c>
      <c r="I137" s="179" t="s">
        <v>779</v>
      </c>
      <c r="J137" s="179">
        <v>255</v>
      </c>
      <c r="K137" s="223"/>
    </row>
    <row r="138" spans="2:11" customFormat="1" ht="15" customHeight="1">
      <c r="B138" s="220"/>
      <c r="C138" s="179" t="s">
        <v>807</v>
      </c>
      <c r="D138" s="179"/>
      <c r="E138" s="179"/>
      <c r="F138" s="200" t="s">
        <v>777</v>
      </c>
      <c r="G138" s="179"/>
      <c r="H138" s="179" t="s">
        <v>831</v>
      </c>
      <c r="I138" s="179" t="s">
        <v>809</v>
      </c>
      <c r="J138" s="179"/>
      <c r="K138" s="223"/>
    </row>
    <row r="139" spans="2:11" customFormat="1" ht="15" customHeight="1">
      <c r="B139" s="220"/>
      <c r="C139" s="179" t="s">
        <v>810</v>
      </c>
      <c r="D139" s="179"/>
      <c r="E139" s="179"/>
      <c r="F139" s="200" t="s">
        <v>777</v>
      </c>
      <c r="G139" s="179"/>
      <c r="H139" s="179" t="s">
        <v>832</v>
      </c>
      <c r="I139" s="179" t="s">
        <v>812</v>
      </c>
      <c r="J139" s="179"/>
      <c r="K139" s="223"/>
    </row>
    <row r="140" spans="2:11" customFormat="1" ht="15" customHeight="1">
      <c r="B140" s="220"/>
      <c r="C140" s="179" t="s">
        <v>813</v>
      </c>
      <c r="D140" s="179"/>
      <c r="E140" s="179"/>
      <c r="F140" s="200" t="s">
        <v>777</v>
      </c>
      <c r="G140" s="179"/>
      <c r="H140" s="179" t="s">
        <v>813</v>
      </c>
      <c r="I140" s="179" t="s">
        <v>812</v>
      </c>
      <c r="J140" s="179"/>
      <c r="K140" s="223"/>
    </row>
    <row r="141" spans="2:11" customFormat="1" ht="15" customHeight="1">
      <c r="B141" s="220"/>
      <c r="C141" s="179" t="s">
        <v>36</v>
      </c>
      <c r="D141" s="179"/>
      <c r="E141" s="179"/>
      <c r="F141" s="200" t="s">
        <v>777</v>
      </c>
      <c r="G141" s="179"/>
      <c r="H141" s="179" t="s">
        <v>833</v>
      </c>
      <c r="I141" s="179" t="s">
        <v>812</v>
      </c>
      <c r="J141" s="179"/>
      <c r="K141" s="223"/>
    </row>
    <row r="142" spans="2:11" customFormat="1" ht="15" customHeight="1">
      <c r="B142" s="220"/>
      <c r="C142" s="179" t="s">
        <v>834</v>
      </c>
      <c r="D142" s="179"/>
      <c r="E142" s="179"/>
      <c r="F142" s="200" t="s">
        <v>777</v>
      </c>
      <c r="G142" s="179"/>
      <c r="H142" s="179" t="s">
        <v>835</v>
      </c>
      <c r="I142" s="179" t="s">
        <v>812</v>
      </c>
      <c r="J142" s="179"/>
      <c r="K142" s="223"/>
    </row>
    <row r="143" spans="2:11" customFormat="1" ht="15" customHeight="1">
      <c r="B143" s="224"/>
      <c r="C143" s="225"/>
      <c r="D143" s="225"/>
      <c r="E143" s="225"/>
      <c r="F143" s="225"/>
      <c r="G143" s="225"/>
      <c r="H143" s="225"/>
      <c r="I143" s="225"/>
      <c r="J143" s="225"/>
      <c r="K143" s="226"/>
    </row>
    <row r="144" spans="2:11" customFormat="1" ht="18.75" customHeight="1">
      <c r="B144" s="211"/>
      <c r="C144" s="211"/>
      <c r="D144" s="211"/>
      <c r="E144" s="211"/>
      <c r="F144" s="212"/>
      <c r="G144" s="211"/>
      <c r="H144" s="211"/>
      <c r="I144" s="211"/>
      <c r="J144" s="211"/>
      <c r="K144" s="211"/>
    </row>
    <row r="145" spans="2:11" customFormat="1" ht="18.75" customHeight="1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</row>
    <row r="146" spans="2:11" customFormat="1" ht="7.5" customHeight="1">
      <c r="B146" s="187"/>
      <c r="C146" s="188"/>
      <c r="D146" s="188"/>
      <c r="E146" s="188"/>
      <c r="F146" s="188"/>
      <c r="G146" s="188"/>
      <c r="H146" s="188"/>
      <c r="I146" s="188"/>
      <c r="J146" s="188"/>
      <c r="K146" s="189"/>
    </row>
    <row r="147" spans="2:11" customFormat="1" ht="45" customHeight="1">
      <c r="B147" s="190"/>
      <c r="C147" s="292" t="s">
        <v>836</v>
      </c>
      <c r="D147" s="292"/>
      <c r="E147" s="292"/>
      <c r="F147" s="292"/>
      <c r="G147" s="292"/>
      <c r="H147" s="292"/>
      <c r="I147" s="292"/>
      <c r="J147" s="292"/>
      <c r="K147" s="191"/>
    </row>
    <row r="148" spans="2:11" customFormat="1" ht="17.25" customHeight="1">
      <c r="B148" s="190"/>
      <c r="C148" s="192" t="s">
        <v>771</v>
      </c>
      <c r="D148" s="192"/>
      <c r="E148" s="192"/>
      <c r="F148" s="192" t="s">
        <v>772</v>
      </c>
      <c r="G148" s="193"/>
      <c r="H148" s="192" t="s">
        <v>52</v>
      </c>
      <c r="I148" s="192" t="s">
        <v>55</v>
      </c>
      <c r="J148" s="192" t="s">
        <v>773</v>
      </c>
      <c r="K148" s="191"/>
    </row>
    <row r="149" spans="2:11" customFormat="1" ht="17.25" customHeight="1">
      <c r="B149" s="190"/>
      <c r="C149" s="194" t="s">
        <v>774</v>
      </c>
      <c r="D149" s="194"/>
      <c r="E149" s="194"/>
      <c r="F149" s="195" t="s">
        <v>775</v>
      </c>
      <c r="G149" s="196"/>
      <c r="H149" s="194"/>
      <c r="I149" s="194"/>
      <c r="J149" s="194" t="s">
        <v>776</v>
      </c>
      <c r="K149" s="191"/>
    </row>
    <row r="150" spans="2:11" customFormat="1" ht="5.25" customHeight="1">
      <c r="B150" s="202"/>
      <c r="C150" s="197"/>
      <c r="D150" s="197"/>
      <c r="E150" s="197"/>
      <c r="F150" s="197"/>
      <c r="G150" s="198"/>
      <c r="H150" s="197"/>
      <c r="I150" s="197"/>
      <c r="J150" s="197"/>
      <c r="K150" s="223"/>
    </row>
    <row r="151" spans="2:11" customFormat="1" ht="15" customHeight="1">
      <c r="B151" s="202"/>
      <c r="C151" s="227" t="s">
        <v>780</v>
      </c>
      <c r="D151" s="179"/>
      <c r="E151" s="179"/>
      <c r="F151" s="228" t="s">
        <v>777</v>
      </c>
      <c r="G151" s="179"/>
      <c r="H151" s="227" t="s">
        <v>817</v>
      </c>
      <c r="I151" s="227" t="s">
        <v>779</v>
      </c>
      <c r="J151" s="227">
        <v>120</v>
      </c>
      <c r="K151" s="223"/>
    </row>
    <row r="152" spans="2:11" customFormat="1" ht="15" customHeight="1">
      <c r="B152" s="202"/>
      <c r="C152" s="227" t="s">
        <v>826</v>
      </c>
      <c r="D152" s="179"/>
      <c r="E152" s="179"/>
      <c r="F152" s="228" t="s">
        <v>777</v>
      </c>
      <c r="G152" s="179"/>
      <c r="H152" s="227" t="s">
        <v>837</v>
      </c>
      <c r="I152" s="227" t="s">
        <v>779</v>
      </c>
      <c r="J152" s="227" t="s">
        <v>828</v>
      </c>
      <c r="K152" s="223"/>
    </row>
    <row r="153" spans="2:11" customFormat="1" ht="15" customHeight="1">
      <c r="B153" s="202"/>
      <c r="C153" s="227" t="s">
        <v>725</v>
      </c>
      <c r="D153" s="179"/>
      <c r="E153" s="179"/>
      <c r="F153" s="228" t="s">
        <v>777</v>
      </c>
      <c r="G153" s="179"/>
      <c r="H153" s="227" t="s">
        <v>838</v>
      </c>
      <c r="I153" s="227" t="s">
        <v>779</v>
      </c>
      <c r="J153" s="227" t="s">
        <v>828</v>
      </c>
      <c r="K153" s="223"/>
    </row>
    <row r="154" spans="2:11" customFormat="1" ht="15" customHeight="1">
      <c r="B154" s="202"/>
      <c r="C154" s="227" t="s">
        <v>782</v>
      </c>
      <c r="D154" s="179"/>
      <c r="E154" s="179"/>
      <c r="F154" s="228" t="s">
        <v>783</v>
      </c>
      <c r="G154" s="179"/>
      <c r="H154" s="227" t="s">
        <v>817</v>
      </c>
      <c r="I154" s="227" t="s">
        <v>779</v>
      </c>
      <c r="J154" s="227">
        <v>50</v>
      </c>
      <c r="K154" s="223"/>
    </row>
    <row r="155" spans="2:11" customFormat="1" ht="15" customHeight="1">
      <c r="B155" s="202"/>
      <c r="C155" s="227" t="s">
        <v>785</v>
      </c>
      <c r="D155" s="179"/>
      <c r="E155" s="179"/>
      <c r="F155" s="228" t="s">
        <v>777</v>
      </c>
      <c r="G155" s="179"/>
      <c r="H155" s="227" t="s">
        <v>817</v>
      </c>
      <c r="I155" s="227" t="s">
        <v>787</v>
      </c>
      <c r="J155" s="227"/>
      <c r="K155" s="223"/>
    </row>
    <row r="156" spans="2:11" customFormat="1" ht="15" customHeight="1">
      <c r="B156" s="202"/>
      <c r="C156" s="227" t="s">
        <v>796</v>
      </c>
      <c r="D156" s="179"/>
      <c r="E156" s="179"/>
      <c r="F156" s="228" t="s">
        <v>783</v>
      </c>
      <c r="G156" s="179"/>
      <c r="H156" s="227" t="s">
        <v>817</v>
      </c>
      <c r="I156" s="227" t="s">
        <v>779</v>
      </c>
      <c r="J156" s="227">
        <v>50</v>
      </c>
      <c r="K156" s="223"/>
    </row>
    <row r="157" spans="2:11" customFormat="1" ht="15" customHeight="1">
      <c r="B157" s="202"/>
      <c r="C157" s="227" t="s">
        <v>804</v>
      </c>
      <c r="D157" s="179"/>
      <c r="E157" s="179"/>
      <c r="F157" s="228" t="s">
        <v>783</v>
      </c>
      <c r="G157" s="179"/>
      <c r="H157" s="227" t="s">
        <v>817</v>
      </c>
      <c r="I157" s="227" t="s">
        <v>779</v>
      </c>
      <c r="J157" s="227">
        <v>50</v>
      </c>
      <c r="K157" s="223"/>
    </row>
    <row r="158" spans="2:11" customFormat="1" ht="15" customHeight="1">
      <c r="B158" s="202"/>
      <c r="C158" s="227" t="s">
        <v>802</v>
      </c>
      <c r="D158" s="179"/>
      <c r="E158" s="179"/>
      <c r="F158" s="228" t="s">
        <v>783</v>
      </c>
      <c r="G158" s="179"/>
      <c r="H158" s="227" t="s">
        <v>817</v>
      </c>
      <c r="I158" s="227" t="s">
        <v>779</v>
      </c>
      <c r="J158" s="227">
        <v>50</v>
      </c>
      <c r="K158" s="223"/>
    </row>
    <row r="159" spans="2:11" customFormat="1" ht="15" customHeight="1">
      <c r="B159" s="202"/>
      <c r="C159" s="227" t="s">
        <v>97</v>
      </c>
      <c r="D159" s="179"/>
      <c r="E159" s="179"/>
      <c r="F159" s="228" t="s">
        <v>777</v>
      </c>
      <c r="G159" s="179"/>
      <c r="H159" s="227" t="s">
        <v>839</v>
      </c>
      <c r="I159" s="227" t="s">
        <v>779</v>
      </c>
      <c r="J159" s="227" t="s">
        <v>840</v>
      </c>
      <c r="K159" s="223"/>
    </row>
    <row r="160" spans="2:11" customFormat="1" ht="15" customHeight="1">
      <c r="B160" s="202"/>
      <c r="C160" s="227" t="s">
        <v>841</v>
      </c>
      <c r="D160" s="179"/>
      <c r="E160" s="179"/>
      <c r="F160" s="228" t="s">
        <v>777</v>
      </c>
      <c r="G160" s="179"/>
      <c r="H160" s="227" t="s">
        <v>842</v>
      </c>
      <c r="I160" s="227" t="s">
        <v>812</v>
      </c>
      <c r="J160" s="227"/>
      <c r="K160" s="223"/>
    </row>
    <row r="161" spans="2:11" customFormat="1" ht="15" customHeight="1">
      <c r="B161" s="229"/>
      <c r="C161" s="209"/>
      <c r="D161" s="209"/>
      <c r="E161" s="209"/>
      <c r="F161" s="209"/>
      <c r="G161" s="209"/>
      <c r="H161" s="209"/>
      <c r="I161" s="209"/>
      <c r="J161" s="209"/>
      <c r="K161" s="230"/>
    </row>
    <row r="162" spans="2:11" customFormat="1" ht="18.75" customHeight="1">
      <c r="B162" s="211"/>
      <c r="C162" s="221"/>
      <c r="D162" s="221"/>
      <c r="E162" s="221"/>
      <c r="F162" s="231"/>
      <c r="G162" s="221"/>
      <c r="H162" s="221"/>
      <c r="I162" s="221"/>
      <c r="J162" s="221"/>
      <c r="K162" s="211"/>
    </row>
    <row r="163" spans="2:11" customFormat="1" ht="18.75" customHeight="1"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</row>
    <row r="164" spans="2:11" customFormat="1" ht="7.5" customHeight="1">
      <c r="B164" s="168"/>
      <c r="C164" s="169"/>
      <c r="D164" s="169"/>
      <c r="E164" s="169"/>
      <c r="F164" s="169"/>
      <c r="G164" s="169"/>
      <c r="H164" s="169"/>
      <c r="I164" s="169"/>
      <c r="J164" s="169"/>
      <c r="K164" s="170"/>
    </row>
    <row r="165" spans="2:11" customFormat="1" ht="45" customHeight="1">
      <c r="B165" s="171"/>
      <c r="C165" s="290" t="s">
        <v>843</v>
      </c>
      <c r="D165" s="290"/>
      <c r="E165" s="290"/>
      <c r="F165" s="290"/>
      <c r="G165" s="290"/>
      <c r="H165" s="290"/>
      <c r="I165" s="290"/>
      <c r="J165" s="290"/>
      <c r="K165" s="172"/>
    </row>
    <row r="166" spans="2:11" customFormat="1" ht="17.25" customHeight="1">
      <c r="B166" s="171"/>
      <c r="C166" s="192" t="s">
        <v>771</v>
      </c>
      <c r="D166" s="192"/>
      <c r="E166" s="192"/>
      <c r="F166" s="192" t="s">
        <v>772</v>
      </c>
      <c r="G166" s="232"/>
      <c r="H166" s="233" t="s">
        <v>52</v>
      </c>
      <c r="I166" s="233" t="s">
        <v>55</v>
      </c>
      <c r="J166" s="192" t="s">
        <v>773</v>
      </c>
      <c r="K166" s="172"/>
    </row>
    <row r="167" spans="2:11" customFormat="1" ht="17.25" customHeight="1">
      <c r="B167" s="173"/>
      <c r="C167" s="194" t="s">
        <v>774</v>
      </c>
      <c r="D167" s="194"/>
      <c r="E167" s="194"/>
      <c r="F167" s="195" t="s">
        <v>775</v>
      </c>
      <c r="G167" s="234"/>
      <c r="H167" s="235"/>
      <c r="I167" s="235"/>
      <c r="J167" s="194" t="s">
        <v>776</v>
      </c>
      <c r="K167" s="174"/>
    </row>
    <row r="168" spans="2:11" customFormat="1" ht="5.25" customHeight="1">
      <c r="B168" s="202"/>
      <c r="C168" s="197"/>
      <c r="D168" s="197"/>
      <c r="E168" s="197"/>
      <c r="F168" s="197"/>
      <c r="G168" s="198"/>
      <c r="H168" s="197"/>
      <c r="I168" s="197"/>
      <c r="J168" s="197"/>
      <c r="K168" s="223"/>
    </row>
    <row r="169" spans="2:11" customFormat="1" ht="15" customHeight="1">
      <c r="B169" s="202"/>
      <c r="C169" s="179" t="s">
        <v>780</v>
      </c>
      <c r="D169" s="179"/>
      <c r="E169" s="179"/>
      <c r="F169" s="200" t="s">
        <v>777</v>
      </c>
      <c r="G169" s="179"/>
      <c r="H169" s="179" t="s">
        <v>817</v>
      </c>
      <c r="I169" s="179" t="s">
        <v>779</v>
      </c>
      <c r="J169" s="179">
        <v>120</v>
      </c>
      <c r="K169" s="223"/>
    </row>
    <row r="170" spans="2:11" customFormat="1" ht="15" customHeight="1">
      <c r="B170" s="202"/>
      <c r="C170" s="179" t="s">
        <v>826</v>
      </c>
      <c r="D170" s="179"/>
      <c r="E170" s="179"/>
      <c r="F170" s="200" t="s">
        <v>777</v>
      </c>
      <c r="G170" s="179"/>
      <c r="H170" s="179" t="s">
        <v>827</v>
      </c>
      <c r="I170" s="179" t="s">
        <v>779</v>
      </c>
      <c r="J170" s="179" t="s">
        <v>828</v>
      </c>
      <c r="K170" s="223"/>
    </row>
    <row r="171" spans="2:11" customFormat="1" ht="15" customHeight="1">
      <c r="B171" s="202"/>
      <c r="C171" s="179" t="s">
        <v>725</v>
      </c>
      <c r="D171" s="179"/>
      <c r="E171" s="179"/>
      <c r="F171" s="200" t="s">
        <v>777</v>
      </c>
      <c r="G171" s="179"/>
      <c r="H171" s="179" t="s">
        <v>844</v>
      </c>
      <c r="I171" s="179" t="s">
        <v>779</v>
      </c>
      <c r="J171" s="179" t="s">
        <v>828</v>
      </c>
      <c r="K171" s="223"/>
    </row>
    <row r="172" spans="2:11" customFormat="1" ht="15" customHeight="1">
      <c r="B172" s="202"/>
      <c r="C172" s="179" t="s">
        <v>782</v>
      </c>
      <c r="D172" s="179"/>
      <c r="E172" s="179"/>
      <c r="F172" s="200" t="s">
        <v>783</v>
      </c>
      <c r="G172" s="179"/>
      <c r="H172" s="179" t="s">
        <v>844</v>
      </c>
      <c r="I172" s="179" t="s">
        <v>779</v>
      </c>
      <c r="J172" s="179">
        <v>50</v>
      </c>
      <c r="K172" s="223"/>
    </row>
    <row r="173" spans="2:11" customFormat="1" ht="15" customHeight="1">
      <c r="B173" s="202"/>
      <c r="C173" s="179" t="s">
        <v>785</v>
      </c>
      <c r="D173" s="179"/>
      <c r="E173" s="179"/>
      <c r="F173" s="200" t="s">
        <v>777</v>
      </c>
      <c r="G173" s="179"/>
      <c r="H173" s="179" t="s">
        <v>844</v>
      </c>
      <c r="I173" s="179" t="s">
        <v>787</v>
      </c>
      <c r="J173" s="179"/>
      <c r="K173" s="223"/>
    </row>
    <row r="174" spans="2:11" customFormat="1" ht="15" customHeight="1">
      <c r="B174" s="202"/>
      <c r="C174" s="179" t="s">
        <v>796</v>
      </c>
      <c r="D174" s="179"/>
      <c r="E174" s="179"/>
      <c r="F174" s="200" t="s">
        <v>783</v>
      </c>
      <c r="G174" s="179"/>
      <c r="H174" s="179" t="s">
        <v>844</v>
      </c>
      <c r="I174" s="179" t="s">
        <v>779</v>
      </c>
      <c r="J174" s="179">
        <v>50</v>
      </c>
      <c r="K174" s="223"/>
    </row>
    <row r="175" spans="2:11" customFormat="1" ht="15" customHeight="1">
      <c r="B175" s="202"/>
      <c r="C175" s="179" t="s">
        <v>804</v>
      </c>
      <c r="D175" s="179"/>
      <c r="E175" s="179"/>
      <c r="F175" s="200" t="s">
        <v>783</v>
      </c>
      <c r="G175" s="179"/>
      <c r="H175" s="179" t="s">
        <v>844</v>
      </c>
      <c r="I175" s="179" t="s">
        <v>779</v>
      </c>
      <c r="J175" s="179">
        <v>50</v>
      </c>
      <c r="K175" s="223"/>
    </row>
    <row r="176" spans="2:11" customFormat="1" ht="15" customHeight="1">
      <c r="B176" s="202"/>
      <c r="C176" s="179" t="s">
        <v>802</v>
      </c>
      <c r="D176" s="179"/>
      <c r="E176" s="179"/>
      <c r="F176" s="200" t="s">
        <v>783</v>
      </c>
      <c r="G176" s="179"/>
      <c r="H176" s="179" t="s">
        <v>844</v>
      </c>
      <c r="I176" s="179" t="s">
        <v>779</v>
      </c>
      <c r="J176" s="179">
        <v>50</v>
      </c>
      <c r="K176" s="223"/>
    </row>
    <row r="177" spans="2:11" customFormat="1" ht="15" customHeight="1">
      <c r="B177" s="202"/>
      <c r="C177" s="179" t="s">
        <v>111</v>
      </c>
      <c r="D177" s="179"/>
      <c r="E177" s="179"/>
      <c r="F177" s="200" t="s">
        <v>777</v>
      </c>
      <c r="G177" s="179"/>
      <c r="H177" s="179" t="s">
        <v>845</v>
      </c>
      <c r="I177" s="179" t="s">
        <v>846</v>
      </c>
      <c r="J177" s="179"/>
      <c r="K177" s="223"/>
    </row>
    <row r="178" spans="2:11" customFormat="1" ht="15" customHeight="1">
      <c r="B178" s="202"/>
      <c r="C178" s="179" t="s">
        <v>55</v>
      </c>
      <c r="D178" s="179"/>
      <c r="E178" s="179"/>
      <c r="F178" s="200" t="s">
        <v>777</v>
      </c>
      <c r="G178" s="179"/>
      <c r="H178" s="179" t="s">
        <v>847</v>
      </c>
      <c r="I178" s="179" t="s">
        <v>848</v>
      </c>
      <c r="J178" s="179">
        <v>1</v>
      </c>
      <c r="K178" s="223"/>
    </row>
    <row r="179" spans="2:11" customFormat="1" ht="15" customHeight="1">
      <c r="B179" s="202"/>
      <c r="C179" s="179" t="s">
        <v>51</v>
      </c>
      <c r="D179" s="179"/>
      <c r="E179" s="179"/>
      <c r="F179" s="200" t="s">
        <v>777</v>
      </c>
      <c r="G179" s="179"/>
      <c r="H179" s="179" t="s">
        <v>849</v>
      </c>
      <c r="I179" s="179" t="s">
        <v>779</v>
      </c>
      <c r="J179" s="179">
        <v>20</v>
      </c>
      <c r="K179" s="223"/>
    </row>
    <row r="180" spans="2:11" customFormat="1" ht="15" customHeight="1">
      <c r="B180" s="202"/>
      <c r="C180" s="179" t="s">
        <v>52</v>
      </c>
      <c r="D180" s="179"/>
      <c r="E180" s="179"/>
      <c r="F180" s="200" t="s">
        <v>777</v>
      </c>
      <c r="G180" s="179"/>
      <c r="H180" s="179" t="s">
        <v>850</v>
      </c>
      <c r="I180" s="179" t="s">
        <v>779</v>
      </c>
      <c r="J180" s="179">
        <v>255</v>
      </c>
      <c r="K180" s="223"/>
    </row>
    <row r="181" spans="2:11" customFormat="1" ht="15" customHeight="1">
      <c r="B181" s="202"/>
      <c r="C181" s="179" t="s">
        <v>112</v>
      </c>
      <c r="D181" s="179"/>
      <c r="E181" s="179"/>
      <c r="F181" s="200" t="s">
        <v>777</v>
      </c>
      <c r="G181" s="179"/>
      <c r="H181" s="179" t="s">
        <v>741</v>
      </c>
      <c r="I181" s="179" t="s">
        <v>779</v>
      </c>
      <c r="J181" s="179">
        <v>10</v>
      </c>
      <c r="K181" s="223"/>
    </row>
    <row r="182" spans="2:11" customFormat="1" ht="15" customHeight="1">
      <c r="B182" s="202"/>
      <c r="C182" s="179" t="s">
        <v>113</v>
      </c>
      <c r="D182" s="179"/>
      <c r="E182" s="179"/>
      <c r="F182" s="200" t="s">
        <v>777</v>
      </c>
      <c r="G182" s="179"/>
      <c r="H182" s="179" t="s">
        <v>851</v>
      </c>
      <c r="I182" s="179" t="s">
        <v>812</v>
      </c>
      <c r="J182" s="179"/>
      <c r="K182" s="223"/>
    </row>
    <row r="183" spans="2:11" customFormat="1" ht="15" customHeight="1">
      <c r="B183" s="202"/>
      <c r="C183" s="179" t="s">
        <v>852</v>
      </c>
      <c r="D183" s="179"/>
      <c r="E183" s="179"/>
      <c r="F183" s="200" t="s">
        <v>777</v>
      </c>
      <c r="G183" s="179"/>
      <c r="H183" s="179" t="s">
        <v>853</v>
      </c>
      <c r="I183" s="179" t="s">
        <v>812</v>
      </c>
      <c r="J183" s="179"/>
      <c r="K183" s="223"/>
    </row>
    <row r="184" spans="2:11" customFormat="1" ht="15" customHeight="1">
      <c r="B184" s="202"/>
      <c r="C184" s="179" t="s">
        <v>841</v>
      </c>
      <c r="D184" s="179"/>
      <c r="E184" s="179"/>
      <c r="F184" s="200" t="s">
        <v>777</v>
      </c>
      <c r="G184" s="179"/>
      <c r="H184" s="179" t="s">
        <v>854</v>
      </c>
      <c r="I184" s="179" t="s">
        <v>812</v>
      </c>
      <c r="J184" s="179"/>
      <c r="K184" s="223"/>
    </row>
    <row r="185" spans="2:11" customFormat="1" ht="15" customHeight="1">
      <c r="B185" s="202"/>
      <c r="C185" s="179" t="s">
        <v>115</v>
      </c>
      <c r="D185" s="179"/>
      <c r="E185" s="179"/>
      <c r="F185" s="200" t="s">
        <v>783</v>
      </c>
      <c r="G185" s="179"/>
      <c r="H185" s="179" t="s">
        <v>855</v>
      </c>
      <c r="I185" s="179" t="s">
        <v>779</v>
      </c>
      <c r="J185" s="179">
        <v>50</v>
      </c>
      <c r="K185" s="223"/>
    </row>
    <row r="186" spans="2:11" customFormat="1" ht="15" customHeight="1">
      <c r="B186" s="202"/>
      <c r="C186" s="179" t="s">
        <v>856</v>
      </c>
      <c r="D186" s="179"/>
      <c r="E186" s="179"/>
      <c r="F186" s="200" t="s">
        <v>783</v>
      </c>
      <c r="G186" s="179"/>
      <c r="H186" s="179" t="s">
        <v>857</v>
      </c>
      <c r="I186" s="179" t="s">
        <v>858</v>
      </c>
      <c r="J186" s="179"/>
      <c r="K186" s="223"/>
    </row>
    <row r="187" spans="2:11" customFormat="1" ht="15" customHeight="1">
      <c r="B187" s="202"/>
      <c r="C187" s="179" t="s">
        <v>859</v>
      </c>
      <c r="D187" s="179"/>
      <c r="E187" s="179"/>
      <c r="F187" s="200" t="s">
        <v>783</v>
      </c>
      <c r="G187" s="179"/>
      <c r="H187" s="179" t="s">
        <v>860</v>
      </c>
      <c r="I187" s="179" t="s">
        <v>858</v>
      </c>
      <c r="J187" s="179"/>
      <c r="K187" s="223"/>
    </row>
    <row r="188" spans="2:11" customFormat="1" ht="15" customHeight="1">
      <c r="B188" s="202"/>
      <c r="C188" s="179" t="s">
        <v>861</v>
      </c>
      <c r="D188" s="179"/>
      <c r="E188" s="179"/>
      <c r="F188" s="200" t="s">
        <v>783</v>
      </c>
      <c r="G188" s="179"/>
      <c r="H188" s="179" t="s">
        <v>862</v>
      </c>
      <c r="I188" s="179" t="s">
        <v>858</v>
      </c>
      <c r="J188" s="179"/>
      <c r="K188" s="223"/>
    </row>
    <row r="189" spans="2:11" customFormat="1" ht="15" customHeight="1">
      <c r="B189" s="202"/>
      <c r="C189" s="236" t="s">
        <v>863</v>
      </c>
      <c r="D189" s="179"/>
      <c r="E189" s="179"/>
      <c r="F189" s="200" t="s">
        <v>783</v>
      </c>
      <c r="G189" s="179"/>
      <c r="H189" s="179" t="s">
        <v>864</v>
      </c>
      <c r="I189" s="179" t="s">
        <v>865</v>
      </c>
      <c r="J189" s="237" t="s">
        <v>866</v>
      </c>
      <c r="K189" s="223"/>
    </row>
    <row r="190" spans="2:11" customFormat="1" ht="15" customHeight="1">
      <c r="B190" s="238"/>
      <c r="C190" s="239" t="s">
        <v>867</v>
      </c>
      <c r="D190" s="240"/>
      <c r="E190" s="240"/>
      <c r="F190" s="241" t="s">
        <v>783</v>
      </c>
      <c r="G190" s="240"/>
      <c r="H190" s="240" t="s">
        <v>868</v>
      </c>
      <c r="I190" s="240" t="s">
        <v>865</v>
      </c>
      <c r="J190" s="242" t="s">
        <v>866</v>
      </c>
      <c r="K190" s="243"/>
    </row>
    <row r="191" spans="2:11" customFormat="1" ht="15" customHeight="1">
      <c r="B191" s="202"/>
      <c r="C191" s="236" t="s">
        <v>40</v>
      </c>
      <c r="D191" s="179"/>
      <c r="E191" s="179"/>
      <c r="F191" s="200" t="s">
        <v>777</v>
      </c>
      <c r="G191" s="179"/>
      <c r="H191" s="176" t="s">
        <v>869</v>
      </c>
      <c r="I191" s="179" t="s">
        <v>870</v>
      </c>
      <c r="J191" s="179"/>
      <c r="K191" s="223"/>
    </row>
    <row r="192" spans="2:11" customFormat="1" ht="15" customHeight="1">
      <c r="B192" s="202"/>
      <c r="C192" s="236" t="s">
        <v>871</v>
      </c>
      <c r="D192" s="179"/>
      <c r="E192" s="179"/>
      <c r="F192" s="200" t="s">
        <v>777</v>
      </c>
      <c r="G192" s="179"/>
      <c r="H192" s="179" t="s">
        <v>872</v>
      </c>
      <c r="I192" s="179" t="s">
        <v>812</v>
      </c>
      <c r="J192" s="179"/>
      <c r="K192" s="223"/>
    </row>
    <row r="193" spans="2:11" customFormat="1" ht="15" customHeight="1">
      <c r="B193" s="202"/>
      <c r="C193" s="236" t="s">
        <v>873</v>
      </c>
      <c r="D193" s="179"/>
      <c r="E193" s="179"/>
      <c r="F193" s="200" t="s">
        <v>777</v>
      </c>
      <c r="G193" s="179"/>
      <c r="H193" s="179" t="s">
        <v>874</v>
      </c>
      <c r="I193" s="179" t="s">
        <v>812</v>
      </c>
      <c r="J193" s="179"/>
      <c r="K193" s="223"/>
    </row>
    <row r="194" spans="2:11" customFormat="1" ht="15" customHeight="1">
      <c r="B194" s="202"/>
      <c r="C194" s="236" t="s">
        <v>875</v>
      </c>
      <c r="D194" s="179"/>
      <c r="E194" s="179"/>
      <c r="F194" s="200" t="s">
        <v>783</v>
      </c>
      <c r="G194" s="179"/>
      <c r="H194" s="179" t="s">
        <v>876</v>
      </c>
      <c r="I194" s="179" t="s">
        <v>812</v>
      </c>
      <c r="J194" s="179"/>
      <c r="K194" s="223"/>
    </row>
    <row r="195" spans="2:11" customFormat="1" ht="15" customHeight="1">
      <c r="B195" s="229"/>
      <c r="C195" s="244"/>
      <c r="D195" s="209"/>
      <c r="E195" s="209"/>
      <c r="F195" s="209"/>
      <c r="G195" s="209"/>
      <c r="H195" s="209"/>
      <c r="I195" s="209"/>
      <c r="J195" s="209"/>
      <c r="K195" s="230"/>
    </row>
    <row r="196" spans="2:11" customFormat="1" ht="18.75" customHeight="1">
      <c r="B196" s="211"/>
      <c r="C196" s="221"/>
      <c r="D196" s="221"/>
      <c r="E196" s="221"/>
      <c r="F196" s="231"/>
      <c r="G196" s="221"/>
      <c r="H196" s="221"/>
      <c r="I196" s="221"/>
      <c r="J196" s="221"/>
      <c r="K196" s="211"/>
    </row>
    <row r="197" spans="2:11" customFormat="1" ht="18.75" customHeight="1">
      <c r="B197" s="211"/>
      <c r="C197" s="221"/>
      <c r="D197" s="221"/>
      <c r="E197" s="221"/>
      <c r="F197" s="231"/>
      <c r="G197" s="221"/>
      <c r="H197" s="221"/>
      <c r="I197" s="221"/>
      <c r="J197" s="221"/>
      <c r="K197" s="211"/>
    </row>
    <row r="198" spans="2:11" customFormat="1" ht="18.75" customHeight="1">
      <c r="B198" s="186"/>
      <c r="C198" s="186"/>
      <c r="D198" s="186"/>
      <c r="E198" s="186"/>
      <c r="F198" s="186"/>
      <c r="G198" s="186"/>
      <c r="H198" s="186"/>
      <c r="I198" s="186"/>
      <c r="J198" s="186"/>
      <c r="K198" s="186"/>
    </row>
    <row r="199" spans="2:11" customFormat="1" ht="12">
      <c r="B199" s="168"/>
      <c r="C199" s="169"/>
      <c r="D199" s="169"/>
      <c r="E199" s="169"/>
      <c r="F199" s="169"/>
      <c r="G199" s="169"/>
      <c r="H199" s="169"/>
      <c r="I199" s="169"/>
      <c r="J199" s="169"/>
      <c r="K199" s="170"/>
    </row>
    <row r="200" spans="2:11" customFormat="1" ht="22.2">
      <c r="B200" s="171"/>
      <c r="C200" s="290" t="s">
        <v>877</v>
      </c>
      <c r="D200" s="290"/>
      <c r="E200" s="290"/>
      <c r="F200" s="290"/>
      <c r="G200" s="290"/>
      <c r="H200" s="290"/>
      <c r="I200" s="290"/>
      <c r="J200" s="290"/>
      <c r="K200" s="172"/>
    </row>
    <row r="201" spans="2:11" customFormat="1" ht="25.5" customHeight="1">
      <c r="B201" s="171"/>
      <c r="C201" s="245" t="s">
        <v>878</v>
      </c>
      <c r="D201" s="245"/>
      <c r="E201" s="245"/>
      <c r="F201" s="245" t="s">
        <v>879</v>
      </c>
      <c r="G201" s="246"/>
      <c r="H201" s="293" t="s">
        <v>880</v>
      </c>
      <c r="I201" s="293"/>
      <c r="J201" s="293"/>
      <c r="K201" s="172"/>
    </row>
    <row r="202" spans="2:11" customFormat="1" ht="5.25" customHeight="1">
      <c r="B202" s="202"/>
      <c r="C202" s="197"/>
      <c r="D202" s="197"/>
      <c r="E202" s="197"/>
      <c r="F202" s="197"/>
      <c r="G202" s="221"/>
      <c r="H202" s="197"/>
      <c r="I202" s="197"/>
      <c r="J202" s="197"/>
      <c r="K202" s="223"/>
    </row>
    <row r="203" spans="2:11" customFormat="1" ht="15" customHeight="1">
      <c r="B203" s="202"/>
      <c r="C203" s="179" t="s">
        <v>870</v>
      </c>
      <c r="D203" s="179"/>
      <c r="E203" s="179"/>
      <c r="F203" s="200" t="s">
        <v>41</v>
      </c>
      <c r="G203" s="179"/>
      <c r="H203" s="294" t="s">
        <v>881</v>
      </c>
      <c r="I203" s="294"/>
      <c r="J203" s="294"/>
      <c r="K203" s="223"/>
    </row>
    <row r="204" spans="2:11" customFormat="1" ht="15" customHeight="1">
      <c r="B204" s="202"/>
      <c r="C204" s="179"/>
      <c r="D204" s="179"/>
      <c r="E204" s="179"/>
      <c r="F204" s="200" t="s">
        <v>42</v>
      </c>
      <c r="G204" s="179"/>
      <c r="H204" s="294" t="s">
        <v>882</v>
      </c>
      <c r="I204" s="294"/>
      <c r="J204" s="294"/>
      <c r="K204" s="223"/>
    </row>
    <row r="205" spans="2:11" customFormat="1" ht="15" customHeight="1">
      <c r="B205" s="202"/>
      <c r="C205" s="179"/>
      <c r="D205" s="179"/>
      <c r="E205" s="179"/>
      <c r="F205" s="200" t="s">
        <v>45</v>
      </c>
      <c r="G205" s="179"/>
      <c r="H205" s="294" t="s">
        <v>883</v>
      </c>
      <c r="I205" s="294"/>
      <c r="J205" s="294"/>
      <c r="K205" s="223"/>
    </row>
    <row r="206" spans="2:11" customFormat="1" ht="15" customHeight="1">
      <c r="B206" s="202"/>
      <c r="C206" s="179"/>
      <c r="D206" s="179"/>
      <c r="E206" s="179"/>
      <c r="F206" s="200" t="s">
        <v>43</v>
      </c>
      <c r="G206" s="179"/>
      <c r="H206" s="294" t="s">
        <v>884</v>
      </c>
      <c r="I206" s="294"/>
      <c r="J206" s="294"/>
      <c r="K206" s="223"/>
    </row>
    <row r="207" spans="2:11" customFormat="1" ht="15" customHeight="1">
      <c r="B207" s="202"/>
      <c r="C207" s="179"/>
      <c r="D207" s="179"/>
      <c r="E207" s="179"/>
      <c r="F207" s="200" t="s">
        <v>44</v>
      </c>
      <c r="G207" s="179"/>
      <c r="H207" s="294" t="s">
        <v>885</v>
      </c>
      <c r="I207" s="294"/>
      <c r="J207" s="294"/>
      <c r="K207" s="223"/>
    </row>
    <row r="208" spans="2:11" customFormat="1" ht="15" customHeight="1">
      <c r="B208" s="202"/>
      <c r="C208" s="179"/>
      <c r="D208" s="179"/>
      <c r="E208" s="179"/>
      <c r="F208" s="200"/>
      <c r="G208" s="179"/>
      <c r="H208" s="179"/>
      <c r="I208" s="179"/>
      <c r="J208" s="179"/>
      <c r="K208" s="223"/>
    </row>
    <row r="209" spans="2:11" customFormat="1" ht="15" customHeight="1">
      <c r="B209" s="202"/>
      <c r="C209" s="179" t="s">
        <v>824</v>
      </c>
      <c r="D209" s="179"/>
      <c r="E209" s="179"/>
      <c r="F209" s="200" t="s">
        <v>77</v>
      </c>
      <c r="G209" s="179"/>
      <c r="H209" s="294" t="s">
        <v>886</v>
      </c>
      <c r="I209" s="294"/>
      <c r="J209" s="294"/>
      <c r="K209" s="223"/>
    </row>
    <row r="210" spans="2:11" customFormat="1" ht="15" customHeight="1">
      <c r="B210" s="202"/>
      <c r="C210" s="179"/>
      <c r="D210" s="179"/>
      <c r="E210" s="179"/>
      <c r="F210" s="200" t="s">
        <v>721</v>
      </c>
      <c r="G210" s="179"/>
      <c r="H210" s="294" t="s">
        <v>722</v>
      </c>
      <c r="I210" s="294"/>
      <c r="J210" s="294"/>
      <c r="K210" s="223"/>
    </row>
    <row r="211" spans="2:11" customFormat="1" ht="15" customHeight="1">
      <c r="B211" s="202"/>
      <c r="C211" s="179"/>
      <c r="D211" s="179"/>
      <c r="E211" s="179"/>
      <c r="F211" s="200" t="s">
        <v>719</v>
      </c>
      <c r="G211" s="179"/>
      <c r="H211" s="294" t="s">
        <v>887</v>
      </c>
      <c r="I211" s="294"/>
      <c r="J211" s="294"/>
      <c r="K211" s="223"/>
    </row>
    <row r="212" spans="2:11" customFormat="1" ht="15" customHeight="1">
      <c r="B212" s="247"/>
      <c r="C212" s="179"/>
      <c r="D212" s="179"/>
      <c r="E212" s="179"/>
      <c r="F212" s="200" t="s">
        <v>723</v>
      </c>
      <c r="G212" s="236"/>
      <c r="H212" s="295" t="s">
        <v>724</v>
      </c>
      <c r="I212" s="295"/>
      <c r="J212" s="295"/>
      <c r="K212" s="248"/>
    </row>
    <row r="213" spans="2:11" customFormat="1" ht="15" customHeight="1">
      <c r="B213" s="247"/>
      <c r="C213" s="179"/>
      <c r="D213" s="179"/>
      <c r="E213" s="179"/>
      <c r="F213" s="200" t="s">
        <v>426</v>
      </c>
      <c r="G213" s="236"/>
      <c r="H213" s="295" t="s">
        <v>888</v>
      </c>
      <c r="I213" s="295"/>
      <c r="J213" s="295"/>
      <c r="K213" s="248"/>
    </row>
    <row r="214" spans="2:11" customFormat="1" ht="15" customHeight="1">
      <c r="B214" s="247"/>
      <c r="C214" s="179"/>
      <c r="D214" s="179"/>
      <c r="E214" s="179"/>
      <c r="F214" s="200"/>
      <c r="G214" s="236"/>
      <c r="H214" s="227"/>
      <c r="I214" s="227"/>
      <c r="J214" s="227"/>
      <c r="K214" s="248"/>
    </row>
    <row r="215" spans="2:11" customFormat="1" ht="15" customHeight="1">
      <c r="B215" s="247"/>
      <c r="C215" s="179" t="s">
        <v>848</v>
      </c>
      <c r="D215" s="179"/>
      <c r="E215" s="179"/>
      <c r="F215" s="200">
        <v>1</v>
      </c>
      <c r="G215" s="236"/>
      <c r="H215" s="295" t="s">
        <v>889</v>
      </c>
      <c r="I215" s="295"/>
      <c r="J215" s="295"/>
      <c r="K215" s="248"/>
    </row>
    <row r="216" spans="2:11" customFormat="1" ht="15" customHeight="1">
      <c r="B216" s="247"/>
      <c r="C216" s="179"/>
      <c r="D216" s="179"/>
      <c r="E216" s="179"/>
      <c r="F216" s="200">
        <v>2</v>
      </c>
      <c r="G216" s="236"/>
      <c r="H216" s="295" t="s">
        <v>890</v>
      </c>
      <c r="I216" s="295"/>
      <c r="J216" s="295"/>
      <c r="K216" s="248"/>
    </row>
    <row r="217" spans="2:11" customFormat="1" ht="15" customHeight="1">
      <c r="B217" s="247"/>
      <c r="C217" s="179"/>
      <c r="D217" s="179"/>
      <c r="E217" s="179"/>
      <c r="F217" s="200">
        <v>3</v>
      </c>
      <c r="G217" s="236"/>
      <c r="H217" s="295" t="s">
        <v>891</v>
      </c>
      <c r="I217" s="295"/>
      <c r="J217" s="295"/>
      <c r="K217" s="248"/>
    </row>
    <row r="218" spans="2:11" customFormat="1" ht="15" customHeight="1">
      <c r="B218" s="247"/>
      <c r="C218" s="179"/>
      <c r="D218" s="179"/>
      <c r="E218" s="179"/>
      <c r="F218" s="200">
        <v>4</v>
      </c>
      <c r="G218" s="236"/>
      <c r="H218" s="295" t="s">
        <v>892</v>
      </c>
      <c r="I218" s="295"/>
      <c r="J218" s="295"/>
      <c r="K218" s="248"/>
    </row>
    <row r="219" spans="2:11" customFormat="1" ht="12.75" customHeight="1">
      <c r="B219" s="249"/>
      <c r="C219" s="250"/>
      <c r="D219" s="250"/>
      <c r="E219" s="250"/>
      <c r="F219" s="250"/>
      <c r="G219" s="250"/>
      <c r="H219" s="250"/>
      <c r="I219" s="250"/>
      <c r="J219" s="250"/>
      <c r="K219" s="25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SO 102 - Chodník - Nový Knín</vt:lpstr>
      <vt:lpstr>SO 302 - Přeložka hydrantu</vt:lpstr>
      <vt:lpstr>SO 401 - Úpravy veřejného...</vt:lpstr>
      <vt:lpstr>SO 802 - Vegetační úpravy...</vt:lpstr>
      <vt:lpstr>VRN.2 - Vedlejší a ostatn...</vt:lpstr>
      <vt:lpstr>Pokyny pro vyplnění</vt:lpstr>
      <vt:lpstr>'Rekapitulace stavby'!Názvy_tisku</vt:lpstr>
      <vt:lpstr>'SO 102 - Chodník - Nový Knín'!Názvy_tisku</vt:lpstr>
      <vt:lpstr>'SO 302 - Přeložka hydrantu'!Názvy_tisku</vt:lpstr>
      <vt:lpstr>'SO 401 - Úpravy veřejného...'!Názvy_tisku</vt:lpstr>
      <vt:lpstr>'SO 802 - Vegetační úpravy...'!Názvy_tisku</vt:lpstr>
      <vt:lpstr>'VRN.2 - Vedlejší a ostatn...'!Názvy_tisku</vt:lpstr>
      <vt:lpstr>'Pokyny pro vyplnění'!Oblast_tisku</vt:lpstr>
      <vt:lpstr>'Rekapitulace stavby'!Oblast_tisku</vt:lpstr>
      <vt:lpstr>'SO 102 - Chodník - Nový Knín'!Oblast_tisku</vt:lpstr>
      <vt:lpstr>'SO 302 - Přeložka hydrantu'!Oblast_tisku</vt:lpstr>
      <vt:lpstr>'SO 401 - Úpravy veřejného...'!Oblast_tisku</vt:lpstr>
      <vt:lpstr>'SO 802 - Vegetační úpravy...'!Oblast_tisku</vt:lpstr>
      <vt:lpstr>'VRN.2 - Vedlejší a ostatn...'!Oblast_tisku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JITKA-PC\Jitka</dc:creator>
  <cp:lastModifiedBy>Milan Jonszta</cp:lastModifiedBy>
  <dcterms:created xsi:type="dcterms:W3CDTF">2025-11-25T13:32:49Z</dcterms:created>
  <dcterms:modified xsi:type="dcterms:W3CDTF">2025-12-15T13:52:54Z</dcterms:modified>
</cp:coreProperties>
</file>