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G:\HOSPODARSKE_VECI\INVESTICE_A_VELKE_OPRAVY\2025\Střecha_Tlustice_Havarijni_stav\VZMR_PRIPRAVA\"/>
    </mc:Choice>
  </mc:AlternateContent>
  <xr:revisionPtr revIDLastSave="0" documentId="13_ncr:1_{4CCF7F74-AD6E-415C-8D80-838CB7A2BE0F}" xr6:coauthVersionLast="36" xr6:coauthVersionMax="47" xr10:uidLastSave="{00000000-0000-0000-0000-000000000000}"/>
  <bookViews>
    <workbookView xWindow="0" yWindow="765" windowWidth="29400" windowHeight="17145" xr2:uid="{00000000-000D-0000-FFFF-FFFF00000000}"/>
  </bookViews>
  <sheets>
    <sheet name="Rekapitulace stavby" sheetId="1" r:id="rId1"/>
    <sheet name="1 - Stavební úpravy" sheetId="2" r:id="rId2"/>
    <sheet name="2 - Vedlejší rozpočtové n..." sheetId="6" r:id="rId3"/>
  </sheets>
  <definedNames>
    <definedName name="_xlnm._FilterDatabase" localSheetId="1" hidden="1">'1 - Stavební úpravy'!$C$136:$K$238</definedName>
    <definedName name="_xlnm._FilterDatabase" localSheetId="2" hidden="1">'2 - Vedlejší rozpočtové n...'!$C$118:$K$128</definedName>
    <definedName name="_xlnm.Print_Titles" localSheetId="1">'1 - Stavební úpravy'!$136:$136</definedName>
    <definedName name="_xlnm.Print_Titles" localSheetId="2">'2 - Vedlejší rozpočtové n...'!$118:$118</definedName>
    <definedName name="_xlnm.Print_Titles" localSheetId="0">'Rekapitulace stavby'!$92:$92</definedName>
    <definedName name="_xlnm.Print_Area" localSheetId="1">'1 - Stavební úpravy'!$C$124:$J$238</definedName>
    <definedName name="_xlnm.Print_Area" localSheetId="2">'2 - Vedlejší rozpočtové n...'!$C$106:$J$128</definedName>
    <definedName name="_xlnm.Print_Area" localSheetId="0">'Rekapitulace stavby'!$D$4:$AO$76,'Rekapitulace stavby'!$C$82:$AQ$97</definedName>
  </definedNames>
  <calcPr calcId="191028"/>
</workbook>
</file>

<file path=xl/calcChain.xml><?xml version="1.0" encoding="utf-8"?>
<calcChain xmlns="http://schemas.openxmlformats.org/spreadsheetml/2006/main">
  <c r="E129" i="2" l="1"/>
  <c r="J123" i="6"/>
  <c r="J125" i="6"/>
  <c r="J126" i="6"/>
  <c r="J124" i="6"/>
  <c r="AZ174" i="2"/>
  <c r="J237" i="2"/>
  <c r="J235" i="2"/>
  <c r="J236" i="2"/>
  <c r="H169" i="2"/>
  <c r="AZ169" i="2" s="1"/>
  <c r="H167" i="2"/>
  <c r="AZ167" i="2" s="1"/>
  <c r="AX169" i="2"/>
  <c r="AW169" i="2"/>
  <c r="AV169" i="2"/>
  <c r="AU169" i="2"/>
  <c r="AZ168" i="2"/>
  <c r="AX168" i="2"/>
  <c r="AW168" i="2"/>
  <c r="AV168" i="2"/>
  <c r="AU168" i="2"/>
  <c r="J168" i="2"/>
  <c r="AT168" i="2" s="1"/>
  <c r="AX167" i="2"/>
  <c r="AW167" i="2"/>
  <c r="AV167" i="2"/>
  <c r="AU167" i="2"/>
  <c r="AZ166" i="2"/>
  <c r="AX166" i="2"/>
  <c r="AW166" i="2"/>
  <c r="AV166" i="2"/>
  <c r="AU166" i="2"/>
  <c r="J166" i="2"/>
  <c r="AT166" i="2" s="1"/>
  <c r="J188" i="2"/>
  <c r="J157" i="2"/>
  <c r="J158" i="2"/>
  <c r="J156" i="2"/>
  <c r="J155" i="2" s="1"/>
  <c r="AZ201" i="2"/>
  <c r="AX201" i="2"/>
  <c r="AW201" i="2"/>
  <c r="AV201" i="2"/>
  <c r="AU201" i="2"/>
  <c r="J201" i="2"/>
  <c r="AT201" i="2" s="1"/>
  <c r="H200" i="2"/>
  <c r="AZ200" i="2" s="1"/>
  <c r="AX200" i="2"/>
  <c r="AW200" i="2"/>
  <c r="AV200" i="2"/>
  <c r="AU200" i="2"/>
  <c r="AZ199" i="2"/>
  <c r="AX199" i="2"/>
  <c r="AW199" i="2"/>
  <c r="AV199" i="2"/>
  <c r="AU199" i="2"/>
  <c r="J199" i="2"/>
  <c r="AT199" i="2" s="1"/>
  <c r="AZ198" i="2"/>
  <c r="AX198" i="2"/>
  <c r="AW198" i="2"/>
  <c r="AV198" i="2"/>
  <c r="AU198" i="2"/>
  <c r="J198" i="2"/>
  <c r="AT198" i="2" s="1"/>
  <c r="H177" i="2"/>
  <c r="H178" i="2" s="1"/>
  <c r="H179" i="2" s="1"/>
  <c r="AZ160" i="2"/>
  <c r="AX160" i="2"/>
  <c r="AW160" i="2"/>
  <c r="AV160" i="2"/>
  <c r="AU160" i="2"/>
  <c r="J160" i="2"/>
  <c r="AT160" i="2" s="1"/>
  <c r="J174" i="2"/>
  <c r="H154" i="2"/>
  <c r="J154" i="2" s="1"/>
  <c r="J153" i="2"/>
  <c r="J152" i="2"/>
  <c r="J151" i="2"/>
  <c r="J150" i="2"/>
  <c r="J149" i="2"/>
  <c r="H141" i="2"/>
  <c r="AZ141" i="2" s="1"/>
  <c r="AX146" i="2"/>
  <c r="AW146" i="2"/>
  <c r="AV146" i="2"/>
  <c r="AU146" i="2"/>
  <c r="AX145" i="2"/>
  <c r="AW145" i="2"/>
  <c r="AV145" i="2"/>
  <c r="AU145" i="2"/>
  <c r="AX144" i="2"/>
  <c r="AW144" i="2"/>
  <c r="AV144" i="2"/>
  <c r="AU144" i="2"/>
  <c r="AX143" i="2"/>
  <c r="AW143" i="2"/>
  <c r="AV143" i="2"/>
  <c r="AU143" i="2"/>
  <c r="AX142" i="2"/>
  <c r="AW142" i="2"/>
  <c r="AV142" i="2"/>
  <c r="AU142" i="2"/>
  <c r="AX141" i="2"/>
  <c r="AW141" i="2"/>
  <c r="AV141" i="2"/>
  <c r="AU141" i="2"/>
  <c r="AZ140" i="2"/>
  <c r="AX140" i="2"/>
  <c r="AW140" i="2"/>
  <c r="AV140" i="2"/>
  <c r="AU140" i="2"/>
  <c r="J140" i="2"/>
  <c r="AT140" i="2" s="1"/>
  <c r="J167" i="2" l="1"/>
  <c r="AT167" i="2" s="1"/>
  <c r="J148" i="2"/>
  <c r="J169" i="2"/>
  <c r="AT169" i="2" s="1"/>
  <c r="J200" i="2"/>
  <c r="H180" i="2"/>
  <c r="AZ142" i="2"/>
  <c r="J142" i="2"/>
  <c r="AT142" i="2" s="1"/>
  <c r="J141" i="2"/>
  <c r="AT141" i="2" s="1"/>
  <c r="AT200" i="2" l="1"/>
  <c r="AZ143" i="2"/>
  <c r="H144" i="2"/>
  <c r="J143" i="2"/>
  <c r="AT143" i="2" s="1"/>
  <c r="H146" i="2" l="1"/>
  <c r="H145" i="2"/>
  <c r="J147" i="2" s="1"/>
  <c r="J144" i="2"/>
  <c r="AT144" i="2" s="1"/>
  <c r="AZ144" i="2"/>
  <c r="J146" i="2" l="1"/>
  <c r="AT146" i="2" s="1"/>
  <c r="AZ146" i="2"/>
  <c r="J145" i="2"/>
  <c r="AT145" i="2" s="1"/>
  <c r="AZ145" i="2"/>
  <c r="J139" i="2" l="1"/>
  <c r="AZ139" i="2"/>
  <c r="J37" i="6" l="1"/>
  <c r="J36" i="6"/>
  <c r="AY96" i="1" s="1"/>
  <c r="J35" i="6"/>
  <c r="AX96" i="1"/>
  <c r="BI128" i="6"/>
  <c r="BH128" i="6"/>
  <c r="BG128" i="6"/>
  <c r="BF128" i="6"/>
  <c r="T128" i="6"/>
  <c r="T127" i="6" s="1"/>
  <c r="R128" i="6"/>
  <c r="R127" i="6"/>
  <c r="P128" i="6"/>
  <c r="P127" i="6"/>
  <c r="BI122" i="6"/>
  <c r="BH122" i="6"/>
  <c r="BG122" i="6"/>
  <c r="BF122" i="6"/>
  <c r="T122" i="6"/>
  <c r="T121" i="6" s="1"/>
  <c r="R122" i="6"/>
  <c r="R121" i="6" s="1"/>
  <c r="R120" i="6" s="1"/>
  <c r="R119" i="6" s="1"/>
  <c r="P122" i="6"/>
  <c r="P121" i="6"/>
  <c r="P120" i="6" s="1"/>
  <c r="P119" i="6" s="1"/>
  <c r="AU96" i="1" s="1"/>
  <c r="F115" i="6"/>
  <c r="F113" i="6"/>
  <c r="E111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E85" i="6" s="1"/>
  <c r="J35" i="2"/>
  <c r="J34" i="2"/>
  <c r="AY95" i="1" s="1"/>
  <c r="J33" i="2"/>
  <c r="AX95" i="1" s="1"/>
  <c r="AX238" i="2"/>
  <c r="AW238" i="2"/>
  <c r="AV238" i="2"/>
  <c r="AU238" i="2"/>
  <c r="AX234" i="2"/>
  <c r="AW234" i="2"/>
  <c r="AV234" i="2"/>
  <c r="AU234" i="2"/>
  <c r="AX232" i="2"/>
  <c r="AW232" i="2"/>
  <c r="AV232" i="2"/>
  <c r="AU232" i="2"/>
  <c r="AX231" i="2"/>
  <c r="AW231" i="2"/>
  <c r="AV231" i="2"/>
  <c r="AU231" i="2"/>
  <c r="AX230" i="2"/>
  <c r="AW230" i="2"/>
  <c r="AV230" i="2"/>
  <c r="AU230" i="2"/>
  <c r="AX229" i="2"/>
  <c r="AW229" i="2"/>
  <c r="AV229" i="2"/>
  <c r="AU229" i="2"/>
  <c r="AX228" i="2"/>
  <c r="AW228" i="2"/>
  <c r="AV228" i="2"/>
  <c r="AU228" i="2"/>
  <c r="AX227" i="2"/>
  <c r="AW227" i="2"/>
  <c r="AV227" i="2"/>
  <c r="AU227" i="2"/>
  <c r="AX226" i="2"/>
  <c r="AW226" i="2"/>
  <c r="AV226" i="2"/>
  <c r="AU226" i="2"/>
  <c r="AX225" i="2"/>
  <c r="AW225" i="2"/>
  <c r="AV225" i="2"/>
  <c r="AU225" i="2"/>
  <c r="AX224" i="2"/>
  <c r="AW224" i="2"/>
  <c r="AV224" i="2"/>
  <c r="AU224" i="2"/>
  <c r="AX223" i="2"/>
  <c r="AW223" i="2"/>
  <c r="AV223" i="2"/>
  <c r="AU223" i="2"/>
  <c r="AX221" i="2"/>
  <c r="AW221" i="2"/>
  <c r="AV221" i="2"/>
  <c r="AU221" i="2"/>
  <c r="AX220" i="2"/>
  <c r="AW220" i="2"/>
  <c r="AV220" i="2"/>
  <c r="AU220" i="2"/>
  <c r="AX219" i="2"/>
  <c r="AW219" i="2"/>
  <c r="AV219" i="2"/>
  <c r="AU219" i="2"/>
  <c r="AX218" i="2"/>
  <c r="AW218" i="2"/>
  <c r="AV218" i="2"/>
  <c r="AU218" i="2"/>
  <c r="AX217" i="2"/>
  <c r="AW217" i="2"/>
  <c r="AV217" i="2"/>
  <c r="AU217" i="2"/>
  <c r="AX216" i="2"/>
  <c r="AW216" i="2"/>
  <c r="AV216" i="2"/>
  <c r="AU216" i="2"/>
  <c r="AX215" i="2"/>
  <c r="AW215" i="2"/>
  <c r="AV215" i="2"/>
  <c r="AU215" i="2"/>
  <c r="AX214" i="2"/>
  <c r="AW214" i="2"/>
  <c r="AV214" i="2"/>
  <c r="AU214" i="2"/>
  <c r="AX213" i="2"/>
  <c r="AW213" i="2"/>
  <c r="AV213" i="2"/>
  <c r="AU213" i="2"/>
  <c r="AX212" i="2"/>
  <c r="AW212" i="2"/>
  <c r="AV212" i="2"/>
  <c r="AU212" i="2"/>
  <c r="AX211" i="2"/>
  <c r="AW211" i="2"/>
  <c r="AV211" i="2"/>
  <c r="AU211" i="2"/>
  <c r="AX210" i="2"/>
  <c r="AW210" i="2"/>
  <c r="AV210" i="2"/>
  <c r="AU210" i="2"/>
  <c r="AX209" i="2"/>
  <c r="AW209" i="2"/>
  <c r="AV209" i="2"/>
  <c r="AU209" i="2"/>
  <c r="AX207" i="2"/>
  <c r="AW207" i="2"/>
  <c r="AV207" i="2"/>
  <c r="AU207" i="2"/>
  <c r="AX206" i="2"/>
  <c r="AW206" i="2"/>
  <c r="AV206" i="2"/>
  <c r="AU206" i="2"/>
  <c r="AX205" i="2"/>
  <c r="AW205" i="2"/>
  <c r="AV205" i="2"/>
  <c r="AU205" i="2"/>
  <c r="AX204" i="2"/>
  <c r="AW204" i="2"/>
  <c r="AV204" i="2"/>
  <c r="AU204" i="2"/>
  <c r="AX203" i="2"/>
  <c r="AW203" i="2"/>
  <c r="AV203" i="2"/>
  <c r="AU203" i="2"/>
  <c r="AX202" i="2"/>
  <c r="AW202" i="2"/>
  <c r="AV202" i="2"/>
  <c r="AU202" i="2"/>
  <c r="AX196" i="2"/>
  <c r="AW196" i="2"/>
  <c r="AV196" i="2"/>
  <c r="AU196" i="2"/>
  <c r="AX195" i="2"/>
  <c r="AW195" i="2"/>
  <c r="AV195" i="2"/>
  <c r="AU195" i="2"/>
  <c r="AX194" i="2"/>
  <c r="AW194" i="2"/>
  <c r="AV194" i="2"/>
  <c r="AU194" i="2"/>
  <c r="AX193" i="2"/>
  <c r="AW193" i="2"/>
  <c r="AV193" i="2"/>
  <c r="AU193" i="2"/>
  <c r="AX192" i="2"/>
  <c r="AW192" i="2"/>
  <c r="AV192" i="2"/>
  <c r="AU192" i="2"/>
  <c r="AX191" i="2"/>
  <c r="AW191" i="2"/>
  <c r="AV191" i="2"/>
  <c r="AU191" i="2"/>
  <c r="AX189" i="2"/>
  <c r="AW189" i="2"/>
  <c r="AV189" i="2"/>
  <c r="AU189" i="2"/>
  <c r="AX187" i="2"/>
  <c r="AW187" i="2"/>
  <c r="AV187" i="2"/>
  <c r="AU187" i="2"/>
  <c r="AX186" i="2"/>
  <c r="AW186" i="2"/>
  <c r="AV186" i="2"/>
  <c r="AU186" i="2"/>
  <c r="AX185" i="2"/>
  <c r="AW185" i="2"/>
  <c r="AV185" i="2"/>
  <c r="AU185" i="2"/>
  <c r="AX182" i="2"/>
  <c r="AW182" i="2"/>
  <c r="AV182" i="2"/>
  <c r="AU182" i="2"/>
  <c r="AX180" i="2"/>
  <c r="AW180" i="2"/>
  <c r="AV180" i="2"/>
  <c r="AU180" i="2"/>
  <c r="AX179" i="2"/>
  <c r="AW179" i="2"/>
  <c r="AV179" i="2"/>
  <c r="AU179" i="2"/>
  <c r="AX178" i="2"/>
  <c r="AW178" i="2"/>
  <c r="AV178" i="2"/>
  <c r="AU178" i="2"/>
  <c r="AX177" i="2"/>
  <c r="AW177" i="2"/>
  <c r="AV177" i="2"/>
  <c r="AU177" i="2"/>
  <c r="AX175" i="2"/>
  <c r="AW175" i="2"/>
  <c r="AV175" i="2"/>
  <c r="AU175" i="2"/>
  <c r="AX173" i="2"/>
  <c r="AW173" i="2"/>
  <c r="AV173" i="2"/>
  <c r="AU173" i="2"/>
  <c r="AX171" i="2"/>
  <c r="AW171" i="2"/>
  <c r="AV171" i="2"/>
  <c r="AU171" i="2"/>
  <c r="AX170" i="2"/>
  <c r="AW170" i="2"/>
  <c r="AV170" i="2"/>
  <c r="AU170" i="2"/>
  <c r="AX165" i="2"/>
  <c r="AW165" i="2"/>
  <c r="AV165" i="2"/>
  <c r="AU165" i="2"/>
  <c r="AX164" i="2"/>
  <c r="AW164" i="2"/>
  <c r="AV164" i="2"/>
  <c r="AU164" i="2"/>
  <c r="AX163" i="2"/>
  <c r="AW163" i="2"/>
  <c r="AV163" i="2"/>
  <c r="AU163" i="2"/>
  <c r="AX162" i="2"/>
  <c r="AW162" i="2"/>
  <c r="AV162" i="2"/>
  <c r="AU162" i="2"/>
  <c r="AX161" i="2"/>
  <c r="AW161" i="2"/>
  <c r="AV161" i="2"/>
  <c r="AU161" i="2"/>
  <c r="F131" i="2"/>
  <c r="J90" i="2"/>
  <c r="J89" i="2"/>
  <c r="F89" i="2"/>
  <c r="F87" i="2"/>
  <c r="E85" i="2"/>
  <c r="J16" i="2"/>
  <c r="E16" i="2"/>
  <c r="F90" i="2" s="1"/>
  <c r="J15" i="2"/>
  <c r="J10" i="2"/>
  <c r="J87" i="2" s="1"/>
  <c r="E5" i="2"/>
  <c r="E83" i="2" s="1"/>
  <c r="L90" i="1"/>
  <c r="AM90" i="1"/>
  <c r="AM89" i="1"/>
  <c r="L89" i="1"/>
  <c r="AM87" i="1"/>
  <c r="L87" i="1"/>
  <c r="L85" i="1"/>
  <c r="L84" i="1"/>
  <c r="BK128" i="6"/>
  <c r="BK127" i="6" s="1"/>
  <c r="J127" i="6" s="1"/>
  <c r="J99" i="6" s="1"/>
  <c r="J128" i="6"/>
  <c r="BE128" i="6" s="1"/>
  <c r="BK122" i="6"/>
  <c r="BK121" i="6" s="1"/>
  <c r="J122" i="6"/>
  <c r="BE122" i="6" s="1"/>
  <c r="J232" i="2"/>
  <c r="AT232" i="2" s="1"/>
  <c r="AZ231" i="2"/>
  <c r="J230" i="2"/>
  <c r="AT230" i="2" s="1"/>
  <c r="AZ229" i="2"/>
  <c r="AZ228" i="2"/>
  <c r="AZ226" i="2"/>
  <c r="J225" i="2"/>
  <c r="AT225" i="2" s="1"/>
  <c r="J219" i="2"/>
  <c r="AT219" i="2" s="1"/>
  <c r="AZ216" i="2"/>
  <c r="J215" i="2"/>
  <c r="AT215" i="2" s="1"/>
  <c r="AZ214" i="2"/>
  <c r="AZ213" i="2"/>
  <c r="AZ212" i="2"/>
  <c r="J204" i="2"/>
  <c r="AT204" i="2" s="1"/>
  <c r="J203" i="2"/>
  <c r="AT203" i="2" s="1"/>
  <c r="J195" i="2"/>
  <c r="AT195" i="2" s="1"/>
  <c r="J192" i="2"/>
  <c r="AT192" i="2" s="1"/>
  <c r="AZ182" i="2"/>
  <c r="AZ181" i="2" s="1"/>
  <c r="J181" i="2" s="1"/>
  <c r="J102" i="2" s="1"/>
  <c r="J178" i="2"/>
  <c r="AT178" i="2" s="1"/>
  <c r="AZ177" i="2"/>
  <c r="J175" i="2"/>
  <c r="AT175" i="2" s="1"/>
  <c r="J173" i="2"/>
  <c r="J170" i="2"/>
  <c r="AT170" i="2" s="1"/>
  <c r="J165" i="2"/>
  <c r="AT165" i="2" s="1"/>
  <c r="AZ164" i="2"/>
  <c r="J163" i="2"/>
  <c r="AT163" i="2" s="1"/>
  <c r="J162" i="2"/>
  <c r="AT162" i="2" s="1"/>
  <c r="AZ232" i="2"/>
  <c r="AZ230" i="2"/>
  <c r="J229" i="2"/>
  <c r="AT229" i="2" s="1"/>
  <c r="AZ225" i="2"/>
  <c r="J224" i="2"/>
  <c r="AT224" i="2" s="1"/>
  <c r="J223" i="2"/>
  <c r="AZ220" i="2"/>
  <c r="AZ219" i="2"/>
  <c r="J218" i="2"/>
  <c r="AT218" i="2" s="1"/>
  <c r="J217" i="2"/>
  <c r="AT217" i="2" s="1"/>
  <c r="J216" i="2"/>
  <c r="AT216" i="2" s="1"/>
  <c r="J213" i="2"/>
  <c r="AT213" i="2" s="1"/>
  <c r="J212" i="2"/>
  <c r="AT212" i="2" s="1"/>
  <c r="AZ211" i="2"/>
  <c r="J209" i="2"/>
  <c r="AT209" i="2" s="1"/>
  <c r="J205" i="2"/>
  <c r="AT205" i="2" s="1"/>
  <c r="J202" i="2"/>
  <c r="J194" i="2"/>
  <c r="AT194" i="2" s="1"/>
  <c r="J193" i="2"/>
  <c r="AT193" i="2" s="1"/>
  <c r="AZ189" i="2"/>
  <c r="AZ187" i="2"/>
  <c r="AZ186" i="2"/>
  <c r="AZ180" i="2"/>
  <c r="AZ178" i="2"/>
  <c r="AZ173" i="2"/>
  <c r="AZ171" i="2"/>
  <c r="AZ170" i="2"/>
  <c r="AZ165" i="2"/>
  <c r="AZ162" i="2"/>
  <c r="AS94" i="1"/>
  <c r="AZ238" i="2"/>
  <c r="J238" i="2"/>
  <c r="AT238" i="2" s="1"/>
  <c r="AZ234" i="2"/>
  <c r="J234" i="2"/>
  <c r="J231" i="2"/>
  <c r="AT231" i="2" s="1"/>
  <c r="J228" i="2"/>
  <c r="AT228" i="2" s="1"/>
  <c r="J227" i="2"/>
  <c r="AT227" i="2" s="1"/>
  <c r="J226" i="2"/>
  <c r="AT226" i="2" s="1"/>
  <c r="AZ223" i="2"/>
  <c r="J221" i="2"/>
  <c r="AT221" i="2" s="1"/>
  <c r="J220" i="2"/>
  <c r="AT220" i="2" s="1"/>
  <c r="AZ217" i="2"/>
  <c r="J214" i="2"/>
  <c r="AT214" i="2" s="1"/>
  <c r="J211" i="2"/>
  <c r="AT211" i="2" s="1"/>
  <c r="AZ210" i="2"/>
  <c r="AZ206" i="2"/>
  <c r="AZ205" i="2"/>
  <c r="AZ204" i="2"/>
  <c r="AZ203" i="2"/>
  <c r="AZ202" i="2"/>
  <c r="J196" i="2"/>
  <c r="AT196" i="2" s="1"/>
  <c r="AZ195" i="2"/>
  <c r="J191" i="2"/>
  <c r="J189" i="2"/>
  <c r="AT189" i="2" s="1"/>
  <c r="J185" i="2"/>
  <c r="J179" i="2"/>
  <c r="AT179" i="2" s="1"/>
  <c r="J177" i="2"/>
  <c r="AZ175" i="2"/>
  <c r="J171" i="2"/>
  <c r="AT171" i="2" s="1"/>
  <c r="AZ163" i="2"/>
  <c r="J161" i="2"/>
  <c r="AZ227" i="2"/>
  <c r="AZ224" i="2"/>
  <c r="AZ221" i="2"/>
  <c r="AZ218" i="2"/>
  <c r="AZ215" i="2"/>
  <c r="J210" i="2"/>
  <c r="AT210" i="2" s="1"/>
  <c r="AZ209" i="2"/>
  <c r="J206" i="2"/>
  <c r="AT206" i="2" s="1"/>
  <c r="AZ196" i="2"/>
  <c r="AZ194" i="2"/>
  <c r="AZ193" i="2"/>
  <c r="AZ192" i="2"/>
  <c r="AZ191" i="2"/>
  <c r="J187" i="2"/>
  <c r="AT187" i="2" s="1"/>
  <c r="J186" i="2"/>
  <c r="AT186" i="2" s="1"/>
  <c r="AZ185" i="2"/>
  <c r="J182" i="2"/>
  <c r="AT182" i="2" s="1"/>
  <c r="J180" i="2"/>
  <c r="AT180" i="2" s="1"/>
  <c r="AZ179" i="2"/>
  <c r="J164" i="2"/>
  <c r="AT164" i="2" s="1"/>
  <c r="AZ161" i="2"/>
  <c r="J96" i="2"/>
  <c r="J98" i="2"/>
  <c r="J97" i="2"/>
  <c r="AT173" i="2" l="1"/>
  <c r="J172" i="2"/>
  <c r="J222" i="2"/>
  <c r="AT234" i="2"/>
  <c r="J233" i="2"/>
  <c r="AT161" i="2"/>
  <c r="J159" i="2"/>
  <c r="F35" i="6"/>
  <c r="BB96" i="1" s="1"/>
  <c r="F36" i="6"/>
  <c r="BC96" i="1" s="1"/>
  <c r="BK120" i="6"/>
  <c r="BK119" i="6" s="1"/>
  <c r="J121" i="6"/>
  <c r="F37" i="6"/>
  <c r="BD96" i="1" s="1"/>
  <c r="F116" i="6"/>
  <c r="F34" i="6"/>
  <c r="BA96" i="1" s="1"/>
  <c r="J113" i="6"/>
  <c r="T120" i="6"/>
  <c r="T119" i="6" s="1"/>
  <c r="J33" i="6"/>
  <c r="AV96" i="1" s="1"/>
  <c r="F33" i="6"/>
  <c r="AZ96" i="1" s="1"/>
  <c r="E109" i="6"/>
  <c r="J34" i="6"/>
  <c r="AW96" i="1" s="1"/>
  <c r="AT223" i="2"/>
  <c r="AT191" i="2"/>
  <c r="J190" i="2"/>
  <c r="AT185" i="2"/>
  <c r="J184" i="2"/>
  <c r="AT177" i="2"/>
  <c r="J176" i="2"/>
  <c r="AT202" i="2"/>
  <c r="I207" i="2"/>
  <c r="F134" i="2"/>
  <c r="AZ184" i="2"/>
  <c r="J108" i="2"/>
  <c r="J106" i="2"/>
  <c r="F34" i="2"/>
  <c r="BC95" i="1" s="1"/>
  <c r="BC94" i="1" s="1"/>
  <c r="W32" i="1" s="1"/>
  <c r="F33" i="2"/>
  <c r="BB95" i="1" s="1"/>
  <c r="BB94" i="1" s="1"/>
  <c r="W31" i="1" s="1"/>
  <c r="J116" i="2"/>
  <c r="AZ233" i="2"/>
  <c r="J117" i="2" s="1"/>
  <c r="F32" i="2"/>
  <c r="BA95" i="1" s="1"/>
  <c r="AZ159" i="2"/>
  <c r="AZ190" i="2"/>
  <c r="AZ208" i="2"/>
  <c r="J208" i="2" s="1"/>
  <c r="J109" i="2" s="1"/>
  <c r="AZ176" i="2"/>
  <c r="J112" i="2"/>
  <c r="F35" i="2"/>
  <c r="BD95" i="1" s="1"/>
  <c r="J113" i="2"/>
  <c r="J115" i="2"/>
  <c r="AZ172" i="2"/>
  <c r="J114" i="2"/>
  <c r="AZ222" i="2"/>
  <c r="J111" i="2"/>
  <c r="J32" i="2"/>
  <c r="AW95" i="1" s="1"/>
  <c r="J100" i="2" l="1"/>
  <c r="J98" i="6"/>
  <c r="J120" i="6"/>
  <c r="J101" i="2"/>
  <c r="J104" i="2"/>
  <c r="J99" i="2"/>
  <c r="J138" i="2"/>
  <c r="J110" i="2"/>
  <c r="BD94" i="1"/>
  <c r="W33" i="1" s="1"/>
  <c r="AT96" i="1"/>
  <c r="BA94" i="1"/>
  <c r="W30" i="1" s="1"/>
  <c r="J105" i="2"/>
  <c r="AZ207" i="2"/>
  <c r="AZ197" i="2" s="1"/>
  <c r="J207" i="2"/>
  <c r="AY94" i="1"/>
  <c r="AX94" i="1"/>
  <c r="AZ183" i="2"/>
  <c r="AZ138" i="2"/>
  <c r="J95" i="2" s="1"/>
  <c r="J97" i="6" l="1"/>
  <c r="J119" i="6"/>
  <c r="AW94" i="1"/>
  <c r="AK30" i="1" s="1"/>
  <c r="AT207" i="2"/>
  <c r="F31" i="2" s="1"/>
  <c r="AZ95" i="1" s="1"/>
  <c r="AZ94" i="1" s="1"/>
  <c r="J197" i="2"/>
  <c r="AU95" i="1"/>
  <c r="AU94" i="1" s="1"/>
  <c r="AZ137" i="2"/>
  <c r="J30" i="6" l="1"/>
  <c r="J96" i="6"/>
  <c r="J107" i="2"/>
  <c r="J183" i="2"/>
  <c r="J31" i="2"/>
  <c r="AV95" i="1" s="1"/>
  <c r="AT95" i="1" s="1"/>
  <c r="W29" i="1"/>
  <c r="AV94" i="1"/>
  <c r="AG96" i="1" l="1"/>
  <c r="AN96" i="1" s="1"/>
  <c r="J39" i="6"/>
  <c r="J103" i="2"/>
  <c r="J137" i="2"/>
  <c r="AK29" i="1"/>
  <c r="AT94" i="1"/>
  <c r="J94" i="2" l="1"/>
  <c r="J28" i="2"/>
  <c r="AG95" i="1" l="1"/>
  <c r="AN95" i="1" s="1"/>
  <c r="AN94" i="1" s="1"/>
  <c r="J37" i="2"/>
  <c r="AG94" i="1" l="1"/>
  <c r="AK26" i="1" l="1"/>
  <c r="AK35" i="1" s="1"/>
</calcChain>
</file>

<file path=xl/sharedStrings.xml><?xml version="1.0" encoding="utf-8"?>
<sst xmlns="http://schemas.openxmlformats.org/spreadsheetml/2006/main" count="1244" uniqueCount="412">
  <si>
    <t>Export Komplet</t>
  </si>
  <si>
    <t/>
  </si>
  <si>
    <t>2.0</t>
  </si>
  <si>
    <t>False</t>
  </si>
  <si>
    <t>{a950236b-7070-4094-8750-a4efe9c6168b}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</si>
  <si>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</si>
  <si>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</si>
  <si>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</si>
  <si>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</si>
  <si>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</si>
  <si>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</si>
  <si>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</si>
  <si>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</si>
  <si>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HMS202401a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</si>
  <si>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</si>
  <si>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</si>
  <si>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</si>
  <si>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</si>
  <si>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</si>
  <si>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</si>
  <si>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</si>
  <si>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</si>
  <si>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SOŠ Hořovice, Palackého náměstí 100/17</t>
  </si>
  <si>
    <t>DIČ:</t>
  </si>
  <si>
    <t>Zhotovitel:</t>
  </si>
  <si>
    <t>Projektant:</t>
  </si>
  <si>
    <t>Pavel Kohout, Ing.Michal Kohout</t>
  </si>
  <si>
    <t>True</t>
  </si>
  <si>
    <t>Zpracovatel:</t>
  </si>
  <si>
    <t>Ladislav Morávek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</si>
  <si>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</si>
  <si>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</si>
  <si>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</si>
  <si>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</si>
  <si>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</si>
  <si>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</si>
  <si>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</si>
  <si>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</si>
  <si>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</si>
  <si>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</si>
  <si>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</si>
  <si>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</si>
  <si>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</si>
  <si>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</si>
  <si>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</si>
  <si>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</si>
  <si>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</si>
  <si>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</si>
  <si>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</si>
  <si>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</si>
  <si>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</si>
  <si>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</si>
  <si>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</si>
  <si>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</si>
  <si>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</si>
  <si>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</si>
  <si>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</si>
  <si>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</si>
  <si>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</si>
  <si>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</si>
  <si>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</si>
  <si>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</si>
  <si>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</si>
  <si>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</si>
  <si>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</si>
  <si>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</si>
  <si>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</si>
  <si>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</si>
  <si>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</si>
  <si>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</si>
  <si>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</si>
  <si>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</si>
  <si>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</si>
  <si>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</si>
  <si>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</si>
  <si>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</si>
  <si>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</si>
  <si>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</si>
  <si>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{e8ed3f59-fe01-4eb1-ad2f-c799892b5f9c}</t>
  </si>
  <si>
    <t>2</t>
  </si>
  <si>
    <t>3</t>
  </si>
  <si>
    <t>4</t>
  </si>
  <si>
    <t>5</t>
  </si>
  <si>
    <t>Vedlejší rozpočtové náklady</t>
  </si>
  <si>
    <t>{3097084b-554f-4673-aa0d-3348405a28c0}</t>
  </si>
  <si>
    <t>KRYCÍ LIST SOUPISU PRACÍ</t>
  </si>
  <si>
    <t>Objekt:</t>
  </si>
  <si>
    <t>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</si>
  <si>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</si>
  <si>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</si>
  <si>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</si>
  <si>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</si>
  <si>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</si>
  <si>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</si>
  <si>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</si>
  <si>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</si>
  <si>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</si>
  <si>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</si>
  <si>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</si>
  <si>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</si>
  <si>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</si>
  <si>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</si>
  <si>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</si>
  <si>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</si>
  <si>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</si>
  <si>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</si>
  <si>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</si>
  <si>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</si>
  <si>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</si>
  <si>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</si>
  <si>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m3</t>
  </si>
  <si>
    <t>1700786810</t>
  </si>
  <si>
    <t>162211311</t>
  </si>
  <si>
    <t>Vodorovné přemístění výkopku z horniny třídy těžitelnosti I, skupiny 1 až 3 stavebním kolečkem do 10 m</t>
  </si>
  <si>
    <t>126106234</t>
  </si>
  <si>
    <t>162211319</t>
  </si>
  <si>
    <t>Příplatek k vodorovnému přemístění výkopku z horniny třídy těžitelnosti I, skupiny 1 až 3 stavebním kolečkem ZKD 10 m</t>
  </si>
  <si>
    <t>-319761433</t>
  </si>
  <si>
    <t>162751117</t>
  </si>
  <si>
    <t>Vodorovné přemístění do 10000 m výkopku/sypaniny z horniny třídy těžitelnosti I, skupiny 1 až 3</t>
  </si>
  <si>
    <t>-1028127758</t>
  </si>
  <si>
    <t>167111101</t>
  </si>
  <si>
    <t>Nakládání výkopku z hornin třídy těžitelnosti I, skupiny 1 až 3 do 100 m3 ručně</t>
  </si>
  <si>
    <t>1233652968</t>
  </si>
  <si>
    <t>6</t>
  </si>
  <si>
    <t>171201221</t>
  </si>
  <si>
    <t>Poplatek za uložení na skládce (skládkovné) zeminy a kamení kód odpadu 17 05 04</t>
  </si>
  <si>
    <t>t</t>
  </si>
  <si>
    <t>487475850</t>
  </si>
  <si>
    <t>7</t>
  </si>
  <si>
    <t>171251201</t>
  </si>
  <si>
    <t>Uložení sypaniny na skládky nebo meziskládky</t>
  </si>
  <si>
    <t>-1670128782</t>
  </si>
  <si>
    <t>8</t>
  </si>
  <si>
    <t>9</t>
  </si>
  <si>
    <t>kus</t>
  </si>
  <si>
    <t>M</t>
  </si>
  <si>
    <t>m2</t>
  </si>
  <si>
    <t>Úpravy povrchů, podlahy a osazování výplní</t>
  </si>
  <si>
    <t>16</t>
  </si>
  <si>
    <t>19</t>
  </si>
  <si>
    <t>622142001</t>
  </si>
  <si>
    <t>Potažení vnějších stěn sklovláknitým pletivem vtlačeným do tenkovrstvé hmoty</t>
  </si>
  <si>
    <t>-430758491</t>
  </si>
  <si>
    <t>20</t>
  </si>
  <si>
    <t>622143004</t>
  </si>
  <si>
    <t>Montáž omítkových samolepících začišťovacích profilů pro spojení s okenním rámem</t>
  </si>
  <si>
    <t>m</t>
  </si>
  <si>
    <t>-1373262980</t>
  </si>
  <si>
    <t>28342205</t>
  </si>
  <si>
    <t>profil začišťovací PVC 6mm s výztužnou tkaninou pro ostění ETICS</t>
  </si>
  <si>
    <t>878274913</t>
  </si>
  <si>
    <t>22</t>
  </si>
  <si>
    <t>622252002</t>
  </si>
  <si>
    <t>Montáž profilů kontaktního zateplení lepených</t>
  </si>
  <si>
    <t>-1528260753</t>
  </si>
  <si>
    <t>23</t>
  </si>
  <si>
    <t>63127416</t>
  </si>
  <si>
    <t>profil rohový PVC 23x23mm s výztužnou tkaninou š 100mm pro ETICS</t>
  </si>
  <si>
    <t>-1165791291</t>
  </si>
  <si>
    <t>24</t>
  </si>
  <si>
    <t>622323111</t>
  </si>
  <si>
    <t>Vápenocementová omítka hladkých vnějších stěn tloušťky do 5 mm nanášená ručně</t>
  </si>
  <si>
    <t>-939810165</t>
  </si>
  <si>
    <t>-1454972443</t>
  </si>
  <si>
    <t>32</t>
  </si>
  <si>
    <t>Ostatní konstrukce a práce, bourání</t>
  </si>
  <si>
    <t>949101111</t>
  </si>
  <si>
    <t>Lešení pomocné pro objekty pozemních staveb s lešeňovou podlahou v do 1,9 m zatížení do 150 kg/m2</t>
  </si>
  <si>
    <t>-60811279</t>
  </si>
  <si>
    <t>962032231</t>
  </si>
  <si>
    <t>Bourání zdiva z cihel pálených nebo vápenopískových na MV nebo MVC přes 1 m3</t>
  </si>
  <si>
    <t>978015391</t>
  </si>
  <si>
    <t>Otlučení (osekání) vnější vápenné nebo vápenocementové omítky stupně členitosti 1 a 2 do 100%</t>
  </si>
  <si>
    <t>401259978</t>
  </si>
  <si>
    <t>kpl</t>
  </si>
  <si>
    <t>997</t>
  </si>
  <si>
    <t>Přesun sutě</t>
  </si>
  <si>
    <t>997013111</t>
  </si>
  <si>
    <t>Vnitrostaveništní doprava suti a vybouraných hmot pro budovy v do 6 m s použitím mechanizace</t>
  </si>
  <si>
    <t>-1473055393</t>
  </si>
  <si>
    <t>997013501</t>
  </si>
  <si>
    <t>Odvoz suti a vybouraných hmot na skládku nebo meziskládku do 1 km se složením</t>
  </si>
  <si>
    <t>-1435819003</t>
  </si>
  <si>
    <t>997013509</t>
  </si>
  <si>
    <t>Příplatek k odvozu suti a vybouraných hmot na skládku ZKD 1 km přes 1 km</t>
  </si>
  <si>
    <t>-1083365376</t>
  </si>
  <si>
    <t>997013603</t>
  </si>
  <si>
    <t>Poplatek za uložení na skládce (skládkovné) stavebního odpadu cihelného kód odpadu 17 01 02</t>
  </si>
  <si>
    <t>-1441686106</t>
  </si>
  <si>
    <t>998</t>
  </si>
  <si>
    <t>Přesun hmot</t>
  </si>
  <si>
    <t>998011001</t>
  </si>
  <si>
    <t>Přesun hmot pro budovy zděné v do 6 m</t>
  </si>
  <si>
    <t>-1882991676</t>
  </si>
  <si>
    <t>PSV</t>
  </si>
  <si>
    <t>Práce a dodávky PSV</t>
  </si>
  <si>
    <t>711</t>
  </si>
  <si>
    <t>Izolace proti vodě, vlhkosti a plynům</t>
  </si>
  <si>
    <t>711491172</t>
  </si>
  <si>
    <t>Provedení izolace proti tlakové vodě vodorovné z textilií vrstva ochranná</t>
  </si>
  <si>
    <t>-1864760826</t>
  </si>
  <si>
    <t>69311068</t>
  </si>
  <si>
    <t>geotextilie netkaná separační, ochranná, filtrační, drenážní PP 300g/m2</t>
  </si>
  <si>
    <t>765142524</t>
  </si>
  <si>
    <t>711493112</t>
  </si>
  <si>
    <t>Izolace proti podpovrchové a tlakové vodě vodorovná těsnicí stěrkou jednosložkovou na bázi cementu</t>
  </si>
  <si>
    <t>-2134727026</t>
  </si>
  <si>
    <t>998711101</t>
  </si>
  <si>
    <t>Přesun hmot tonážní pro izolace proti vodě, vlhkosti a plynům v objektech výšky do 6 m</t>
  </si>
  <si>
    <t>-505423072</t>
  </si>
  <si>
    <t>713</t>
  </si>
  <si>
    <t>Izolace tepelné</t>
  </si>
  <si>
    <t>713111111</t>
  </si>
  <si>
    <t>Montáž izolace tepelné vrchem stropů volně kladenými rohožemi, pásy, dílci, deskami</t>
  </si>
  <si>
    <t>442527058</t>
  </si>
  <si>
    <t>63152135</t>
  </si>
  <si>
    <t>pás tepelně izolační univerzální λ=0,035 tl 140mm</t>
  </si>
  <si>
    <t>-1763247605</t>
  </si>
  <si>
    <t>63152136</t>
  </si>
  <si>
    <t>pás tepelně izolační univerzální λ=0,035 tl 160mm</t>
  </si>
  <si>
    <t>19462293</t>
  </si>
  <si>
    <t>713191132</t>
  </si>
  <si>
    <t>Montáž izolace tepelné podlah, stropů vrchem nebo střech překrytí separační fólií z PE</t>
  </si>
  <si>
    <t>839451199</t>
  </si>
  <si>
    <t>28329042</t>
  </si>
  <si>
    <t>fólie PE separační či ochranná tl 0,2mm</t>
  </si>
  <si>
    <t>-1966076551</t>
  </si>
  <si>
    <t>998713101</t>
  </si>
  <si>
    <t>Přesun hmot tonážní pro izolace tepelné v objektech v do 6 m</t>
  </si>
  <si>
    <t>791756901</t>
  </si>
  <si>
    <t>%</t>
  </si>
  <si>
    <t>762</t>
  </si>
  <si>
    <t>Konstrukce tesařské</t>
  </si>
  <si>
    <t>762342214</t>
  </si>
  <si>
    <t>Montáž laťování na střechách jednoduchých sklonu do 60° osové vzdálenosti do 360 mm</t>
  </si>
  <si>
    <t>1715727751</t>
  </si>
  <si>
    <t>762342441</t>
  </si>
  <si>
    <t>Montáž lišt trojúhelníkových nebo kontralatí na střechách sklonu do 60°</t>
  </si>
  <si>
    <t>868137551</t>
  </si>
  <si>
    <t>60514101</t>
  </si>
  <si>
    <t>řezivo jehličnaté lať 10-25cm2</t>
  </si>
  <si>
    <t>-343021378</t>
  </si>
  <si>
    <t>762342812</t>
  </si>
  <si>
    <t>Demontáž laťování střech z latí osové vzdálenosti do 0,50 m</t>
  </si>
  <si>
    <t>1708448965</t>
  </si>
  <si>
    <t>762395000</t>
  </si>
  <si>
    <t>Spojovací prostředky krovů, bednění, laťování, nadstřešních konstrukcí</t>
  </si>
  <si>
    <t>-459820675</t>
  </si>
  <si>
    <t>998762101</t>
  </si>
  <si>
    <t>Přesun hmot tonážní pro kce tesařské v objektech v do 6 m</t>
  </si>
  <si>
    <t>-1625420916</t>
  </si>
  <si>
    <t>764</t>
  </si>
  <si>
    <t>Konstrukce klempířské</t>
  </si>
  <si>
    <t>764002841</t>
  </si>
  <si>
    <t>Demontáž oplechování horních ploch zdí a nadezdívek do suti</t>
  </si>
  <si>
    <t>-332299739</t>
  </si>
  <si>
    <t>764002851</t>
  </si>
  <si>
    <t>Demontáž oplechování parapetů do suti</t>
  </si>
  <si>
    <t>-1737241673</t>
  </si>
  <si>
    <t>764002871</t>
  </si>
  <si>
    <t>Demontáž lemování zdí do suti</t>
  </si>
  <si>
    <t>-88677869</t>
  </si>
  <si>
    <t>764004801</t>
  </si>
  <si>
    <t>Demontáž podokapního žlabu do suti</t>
  </si>
  <si>
    <t>-68984824</t>
  </si>
  <si>
    <t>764004861</t>
  </si>
  <si>
    <t>Demontáž svodu do suti</t>
  </si>
  <si>
    <t>-1795327716</t>
  </si>
  <si>
    <t>764212663</t>
  </si>
  <si>
    <t>Oplechování rovné okapové hrany z Pz s povrchovou úpravou rš 250 mm</t>
  </si>
  <si>
    <t>738118275</t>
  </si>
  <si>
    <t>764213616</t>
  </si>
  <si>
    <t>Střešní dilatace z Pz s povrchovou úpravou jednodílná rš 500 mm</t>
  </si>
  <si>
    <t>47907779</t>
  </si>
  <si>
    <t>764216644</t>
  </si>
  <si>
    <t>Oplechování rovných parapetů celoplošně lepené z Pz s povrchovou úpravou rš 330 mm</t>
  </si>
  <si>
    <t>-1106265950</t>
  </si>
  <si>
    <t>764311606</t>
  </si>
  <si>
    <t>Lemování rovných zdí střech s krytinou prejzovou nebo vlnitou z Pz s povrchovou úpravou rš 500 mm</t>
  </si>
  <si>
    <t>2079410721</t>
  </si>
  <si>
    <t>764511602</t>
  </si>
  <si>
    <t>Žlab podokapní půlkruhový z Pz s povrchovou úpravou rš 330 mm</t>
  </si>
  <si>
    <t>1605269144</t>
  </si>
  <si>
    <t>764511642</t>
  </si>
  <si>
    <t>Kotlík oválný (trychtýřový) pro podokapní žlaby z Pz s povrchovou úpravou 330/100 mm</t>
  </si>
  <si>
    <t>1561611483</t>
  </si>
  <si>
    <t>764518622</t>
  </si>
  <si>
    <t>Svody kruhové včetně objímek, kolen, odskoků z Pz s povrchovou úpravou průměru 100 mm</t>
  </si>
  <si>
    <t>1785610679</t>
  </si>
  <si>
    <t>998764101</t>
  </si>
  <si>
    <t>Přesun hmot tonážní pro konstrukce klempířské v objektech v do 6 m</t>
  </si>
  <si>
    <t>-1282767810</t>
  </si>
  <si>
    <t>765</t>
  </si>
  <si>
    <t>Krytina skládaná</t>
  </si>
  <si>
    <t>765121014</t>
  </si>
  <si>
    <t>Montáž krytiny betonové sklonu do 30° na sucho přes 8 do 10 ks/m2</t>
  </si>
  <si>
    <t>699108819</t>
  </si>
  <si>
    <t>BRM.0017876.URS</t>
  </si>
  <si>
    <t>taška Classic STAR základní 1/1 33x42cm - referenční výrobek</t>
  </si>
  <si>
    <t>837616578</t>
  </si>
  <si>
    <t>765121202</t>
  </si>
  <si>
    <t>Montáž krytiny betonové okapní větrací mřížka</t>
  </si>
  <si>
    <t>883561097</t>
  </si>
  <si>
    <t>59244033</t>
  </si>
  <si>
    <t>mřížka větrací střešní krytiny</t>
  </si>
  <si>
    <t>-764726739</t>
  </si>
  <si>
    <t>765121251</t>
  </si>
  <si>
    <t>Montáž krytiny betonové hřeben na sucho s větracím pásem</t>
  </si>
  <si>
    <t>345966687</t>
  </si>
  <si>
    <t>59244005</t>
  </si>
  <si>
    <t>pás větrací hřebene a nároží vrapovaný Al s výztužnou mřížkou rub lepící</t>
  </si>
  <si>
    <t>-309729321</t>
  </si>
  <si>
    <t>765121801</t>
  </si>
  <si>
    <t>Demontáž krytiny betonové sklonu do 30° na sucho do suti</t>
  </si>
  <si>
    <t>344350934</t>
  </si>
  <si>
    <t>765191011</t>
  </si>
  <si>
    <t>Montáž pojistné hydroizolační nebo parotěsné fólie kladené ve sklonu do 30° volně na krokve</t>
  </si>
  <si>
    <t>1041079456</t>
  </si>
  <si>
    <t>28329035</t>
  </si>
  <si>
    <t>fólie kontaktní difuzně propustná pro doplňkovou hydroizolační vrstvu, třívrstvá mikroporézní PP 130-135g/m2 s integrovanou samolepící páskou</t>
  </si>
  <si>
    <t>1980994918</t>
  </si>
  <si>
    <t>998765101</t>
  </si>
  <si>
    <t>Přesun hmot tonážní pro krytiny skládané v objektech v do 6 m</t>
  </si>
  <si>
    <t>-2005943537</t>
  </si>
  <si>
    <t>ks</t>
  </si>
  <si>
    <t>1757591130</t>
  </si>
  <si>
    <t>-108803360</t>
  </si>
  <si>
    <t>5 - Vedlejší rozpočtové náklady</t>
  </si>
  <si>
    <t>VRN - Vedlejší rozpočtové náklady</t>
  </si>
  <si>
    <t xml:space="preserve">    VRN3 - Zařízení staveniště</t>
  </si>
  <si>
    <t xml:space="preserve">    VRN8 - Přesun stavebních kapacit</t>
  </si>
  <si>
    <t>VRN</t>
  </si>
  <si>
    <t>VRN3</t>
  </si>
  <si>
    <t>Zařízení staveniště</t>
  </si>
  <si>
    <t>032903000</t>
  </si>
  <si>
    <t>Náklady na zařízení staveniště</t>
  </si>
  <si>
    <t>1024</t>
  </si>
  <si>
    <t>-505303176</t>
  </si>
  <si>
    <t>081103000</t>
  </si>
  <si>
    <t>-2026906726</t>
  </si>
  <si>
    <t>Zemní práce - sokl</t>
  </si>
  <si>
    <t>Vodorovné konstrukce</t>
  </si>
  <si>
    <t>417351115</t>
  </si>
  <si>
    <t>Zřízení bednění ztužujících věnců</t>
  </si>
  <si>
    <t>417351116</t>
  </si>
  <si>
    <t>Odstranění bednění ztužujících věnců</t>
  </si>
  <si>
    <t>417361821</t>
  </si>
  <si>
    <t>Výztuž ztužujících pásů a věnců betonářskou ocelí 10 505</t>
  </si>
  <si>
    <t>762331813</t>
  </si>
  <si>
    <t>Demontáž vázaných kcí krovů z hranolů průřezové pl přes 224 do 288 cm2</t>
  </si>
  <si>
    <t>Montáž vázaných kcí krovů pravidelných pomocí ocelových spojek z hraněného řeziva pl přes 120 do 224 cm2</t>
  </si>
  <si>
    <t>762332122</t>
  </si>
  <si>
    <t>Montáž vázaných kcí krovů pravidelných pomocí ocelových spojek z hraněného řeziva pl přes 288 do 450 cm2</t>
  </si>
  <si>
    <t>762332124</t>
  </si>
  <si>
    <t>hranol stavební řezivo průřezu do 450cm2 do dl 6m</t>
  </si>
  <si>
    <t>60512140</t>
  </si>
  <si>
    <t>622321101</t>
  </si>
  <si>
    <t>Vápenocementová omítka hrubá jednovrstvá nezatřená vnějších stěn nanášená ručně</t>
  </si>
  <si>
    <t>564661111</t>
  </si>
  <si>
    <t>Podklad z kameniva hrubého drceného vel. 16-32 mm tl 200 mm</t>
  </si>
  <si>
    <t>Komunikace a zpevněné plochy</t>
  </si>
  <si>
    <t>Izolace proti zemní vlhkosti nopovou fólií svislá, výška nopu 20,0 mm, tl do 1,0 mm GUTTABETA T20</t>
  </si>
  <si>
    <t>711161215.GTA</t>
  </si>
  <si>
    <t>Zásyp jam, šachet rýh nebo kolem objektů sypaninou se zhutněním ručně</t>
  </si>
  <si>
    <t>174111101</t>
  </si>
  <si>
    <t>Osazování ocelových válcovaných nosníků stropů HEA nebo HEB výšky přes 220 mm</t>
  </si>
  <si>
    <t>413941135</t>
  </si>
  <si>
    <t>Asfaltový beton vrstva obrusná ACO 16+ tl 70 mm š do 1,5 m z nemodifikovaného asfaltu</t>
  </si>
  <si>
    <t>577165041</t>
  </si>
  <si>
    <t>Asfaltový beton vrstva ložní ACL 16 + tl. 80 mm š do 1,5 m z nemodifikovaného asfaltu</t>
  </si>
  <si>
    <t>577175012</t>
  </si>
  <si>
    <t>Montáž kontaktního zateplení vnějších podhledů lepením a mechanickým kotvením desek z minerální vlny s podélnou orientací do betonu a zdiva tl přes 80 do 120 mm</t>
  </si>
  <si>
    <t>621221021</t>
  </si>
  <si>
    <t>n2</t>
  </si>
  <si>
    <t>Montáž kontaktního zateplení vnějších podhledů lepením a mechanickým kotvením polystyrénových desek do betonu nebo zdiva tl přes 80 do 120 mm</t>
  </si>
  <si>
    <t>621211021</t>
  </si>
  <si>
    <t>MAT</t>
  </si>
  <si>
    <t>deska izolační z minerální vlny tl. 120mm s podélným vláknem</t>
  </si>
  <si>
    <t>deska XPS tl. 100mm</t>
  </si>
  <si>
    <t>R1</t>
  </si>
  <si>
    <t>HROMOSVOD + elektro</t>
  </si>
  <si>
    <t>Demontáž stávajícícho hromosvodu do suti</t>
  </si>
  <si>
    <t>kpl.</t>
  </si>
  <si>
    <t>R2</t>
  </si>
  <si>
    <t>Nový hromosvod - zemnící pásek, svody a střešní část vč. revize</t>
  </si>
  <si>
    <t>R3</t>
  </si>
  <si>
    <t>Nová plechová  dvířka na stávající skříně elektro na fasádě</t>
  </si>
  <si>
    <t>R4</t>
  </si>
  <si>
    <t>Demontáž a zoětná montáž světel na fasádě</t>
  </si>
  <si>
    <t>R5</t>
  </si>
  <si>
    <t>Protidešťová žaluze na potrubí odvětrání</t>
  </si>
  <si>
    <t>Hloubení nezapažených rýh šířky do 2000 mm v soudržných horninách třídy těžitelnosti I skupiny 3 ručně</t>
  </si>
  <si>
    <t>132212331</t>
  </si>
  <si>
    <t>Ztužující pásy a věnce ze ŽB tř. C 25/30</t>
  </si>
  <si>
    <t>417321515</t>
  </si>
  <si>
    <t>ocel profilová jakost S235JR (11 375) průřez HEA 240</t>
  </si>
  <si>
    <t>13010964</t>
  </si>
  <si>
    <t>Tenkovrstvá silikonová zatíraná omítka zrnitost 1,5 mm vnějších stěn</t>
  </si>
  <si>
    <t>622531012</t>
  </si>
  <si>
    <t>VRN1</t>
  </si>
  <si>
    <t>VRN2</t>
  </si>
  <si>
    <t xml:space="preserve">Provizorní zakrývání </t>
  </si>
  <si>
    <t>Ochrana kleneb a ostatních kcí před zatečením a před povětrnostními vlivy</t>
  </si>
  <si>
    <t>Kompletační činnost</t>
  </si>
  <si>
    <t>VRN4</t>
  </si>
  <si>
    <t>Oplocení staveniště</t>
  </si>
  <si>
    <t>Provizorní oplocení staveniště po dobu stavby</t>
  </si>
  <si>
    <t>Stavební úpravy - II.etapa</t>
  </si>
  <si>
    <t>SOŠ a SOU Hořovice</t>
  </si>
  <si>
    <t xml:space="preserve">Stavební úprava budovy - elektrotechnická dílna (2. etapa -Řešení havarijního stavu střechy)“ </t>
  </si>
  <si>
    <t>SOŠ a SOU Hořovice, Palackého náměstí 100/17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</si>
</sst>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8" fillId="0" borderId="0" xfId="0" applyFont="1" applyProtection="1">
      <protection locked="0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167" fontId="29" fillId="0" borderId="22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49" fontId="29" fillId="0" borderId="22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8" xfId="0" applyBorder="1" applyAlignment="1" applyProtection="1">
      <alignment vertical="center"/>
      <protection locked="0"/>
    </xf>
    <xf numFmtId="0" fontId="30" fillId="0" borderId="18" xfId="0" applyFont="1" applyBorder="1" applyAlignment="1" applyProtection="1">
      <alignment vertical="center"/>
      <protection locked="0"/>
    </xf>
    <xf numFmtId="0" fontId="8" fillId="0" borderId="22" xfId="0" applyFont="1" applyBorder="1"/>
    <xf numFmtId="0" fontId="7" fillId="0" borderId="22" xfId="0" applyFont="1" applyBorder="1" applyAlignment="1">
      <alignment horizontal="left"/>
    </xf>
    <xf numFmtId="0" fontId="8" fillId="0" borderId="22" xfId="0" applyFont="1" applyBorder="1" applyProtection="1">
      <protection locked="0"/>
    </xf>
    <xf numFmtId="4" fontId="7" fillId="0" borderId="22" xfId="0" applyNumberFormat="1" applyFont="1" applyBorder="1"/>
    <xf numFmtId="0" fontId="6" fillId="0" borderId="22" xfId="0" applyFont="1" applyBorder="1" applyAlignment="1">
      <alignment horizontal="left"/>
    </xf>
    <xf numFmtId="4" fontId="6" fillId="0" borderId="22" xfId="0" applyNumberFormat="1" applyFont="1" applyBorder="1"/>
    <xf numFmtId="4" fontId="17" fillId="5" borderId="22" xfId="0" applyNumberFormat="1" applyFont="1" applyFill="1" applyBorder="1" applyAlignment="1" applyProtection="1">
      <alignment vertical="center"/>
      <protection locked="0"/>
    </xf>
    <xf numFmtId="0" fontId="29" fillId="0" borderId="22" xfId="0" applyFont="1" applyBorder="1" applyAlignment="1">
      <alignment horizontal="left" vertical="center" wrapText="1"/>
    </xf>
    <xf numFmtId="4" fontId="29" fillId="5" borderId="22" xfId="0" applyNumberFormat="1" applyFont="1" applyFill="1" applyBorder="1" applyAlignment="1" applyProtection="1">
      <alignment vertical="center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7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E12" sqref="E12"/>
    </sheetView>
  </sheetViews>
  <sheetFormatPr defaultColWidth="8.6640625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5" hidden="1" customWidth="1"/>
    <col min="50" max="51" width="25" hidden="1" customWidth="1"/>
    <col min="52" max="52" width="21.5" hidden="1" customWidth="1"/>
    <col min="53" max="53" width="19.1640625" hidden="1" customWidth="1"/>
    <col min="54" max="54" width="25" hidden="1" customWidth="1"/>
    <col min="55" max="55" width="21.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76" t="s">
        <v>5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85" t="s">
        <v>13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6"/>
      <c r="BS5" s="13" t="s">
        <v>6</v>
      </c>
    </row>
    <row r="6" spans="1:74" ht="36.950000000000003" customHeight="1" x14ac:dyDescent="0.2">
      <c r="B6" s="16"/>
      <c r="D6" s="21" t="s">
        <v>14</v>
      </c>
      <c r="K6" s="186" t="s">
        <v>410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75">
        <v>45931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600000000000001" customHeight="1" x14ac:dyDescent="0.2">
      <c r="B11" s="16"/>
      <c r="E11" s="20" t="s">
        <v>411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600000000000001" customHeight="1" x14ac:dyDescent="0.2">
      <c r="B17" s="16"/>
      <c r="E17" s="20"/>
      <c r="AK17" s="22" t="s">
        <v>23</v>
      </c>
      <c r="AN17" s="20" t="s">
        <v>1</v>
      </c>
      <c r="AR17" s="16"/>
      <c r="BS17" s="13" t="s">
        <v>27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28</v>
      </c>
      <c r="AK19" s="22" t="s">
        <v>21</v>
      </c>
      <c r="AN19" s="20" t="s">
        <v>1</v>
      </c>
      <c r="AR19" s="16"/>
      <c r="BS19" s="13" t="s">
        <v>6</v>
      </c>
    </row>
    <row r="20" spans="2:71" ht="18.600000000000001" customHeight="1" x14ac:dyDescent="0.2">
      <c r="B20" s="16"/>
      <c r="E20" s="20"/>
      <c r="AK20" s="22" t="s">
        <v>23</v>
      </c>
      <c r="AN20" s="20" t="s">
        <v>1</v>
      </c>
      <c r="AR20" s="16"/>
      <c r="BS20" s="13" t="s">
        <v>27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30</v>
      </c>
      <c r="AR22" s="16"/>
    </row>
    <row r="23" spans="2:71" ht="16.5" customHeight="1" x14ac:dyDescent="0.2">
      <c r="B23" s="16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.1" customHeight="1" x14ac:dyDescent="0.2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8">
        <f>ROUND(AG94,2)</f>
        <v>0</v>
      </c>
      <c r="AL26" s="189"/>
      <c r="AM26" s="189"/>
      <c r="AN26" s="189"/>
      <c r="AO26" s="189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90" t="s">
        <v>32</v>
      </c>
      <c r="M28" s="190"/>
      <c r="N28" s="190"/>
      <c r="O28" s="190"/>
      <c r="P28" s="190"/>
      <c r="W28" s="190" t="s">
        <v>33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34</v>
      </c>
      <c r="AL28" s="190"/>
      <c r="AM28" s="190"/>
      <c r="AN28" s="190"/>
      <c r="AO28" s="190"/>
      <c r="AR28" s="25"/>
    </row>
    <row r="29" spans="2:71" s="2" customFormat="1" ht="14.45" customHeight="1" x14ac:dyDescent="0.2">
      <c r="B29" s="29"/>
      <c r="D29" s="22" t="s">
        <v>35</v>
      </c>
      <c r="F29" s="22" t="s">
        <v>36</v>
      </c>
      <c r="L29" s="178">
        <v>0.21</v>
      </c>
      <c r="M29" s="179"/>
      <c r="N29" s="179"/>
      <c r="O29" s="179"/>
      <c r="P29" s="179"/>
      <c r="W29" s="180" t="e">
        <f>ROUND(AZ94, 2)</f>
        <v>#REF!</v>
      </c>
      <c r="X29" s="179"/>
      <c r="Y29" s="179"/>
      <c r="Z29" s="179"/>
      <c r="AA29" s="179"/>
      <c r="AB29" s="179"/>
      <c r="AC29" s="179"/>
      <c r="AD29" s="179"/>
      <c r="AE29" s="179"/>
      <c r="AK29" s="180" t="e">
        <f>ROUND(AV94, 2)</f>
        <v>#REF!</v>
      </c>
      <c r="AL29" s="179"/>
      <c r="AM29" s="179"/>
      <c r="AN29" s="179"/>
      <c r="AO29" s="179"/>
      <c r="AR29" s="29"/>
    </row>
    <row r="30" spans="2:71" s="2" customFormat="1" ht="14.45" customHeight="1" x14ac:dyDescent="0.2">
      <c r="B30" s="29"/>
      <c r="F30" s="22" t="s">
        <v>37</v>
      </c>
      <c r="L30" s="178">
        <v>0.15</v>
      </c>
      <c r="M30" s="179"/>
      <c r="N30" s="179"/>
      <c r="O30" s="179"/>
      <c r="P30" s="179"/>
      <c r="W30" s="180" t="e">
        <f>ROUND(BA94, 2)</f>
        <v>#REF!</v>
      </c>
      <c r="X30" s="179"/>
      <c r="Y30" s="179"/>
      <c r="Z30" s="179"/>
      <c r="AA30" s="179"/>
      <c r="AB30" s="179"/>
      <c r="AC30" s="179"/>
      <c r="AD30" s="179"/>
      <c r="AE30" s="179"/>
      <c r="AK30" s="180" t="e">
        <f>ROUND(AW94, 2)</f>
        <v>#REF!</v>
      </c>
      <c r="AL30" s="179"/>
      <c r="AM30" s="179"/>
      <c r="AN30" s="179"/>
      <c r="AO30" s="179"/>
      <c r="AR30" s="29"/>
    </row>
    <row r="31" spans="2:71" s="2" customFormat="1" ht="14.45" hidden="1" customHeight="1" x14ac:dyDescent="0.2">
      <c r="B31" s="29"/>
      <c r="F31" s="22" t="s">
        <v>38</v>
      </c>
      <c r="L31" s="178">
        <v>0.21</v>
      </c>
      <c r="M31" s="179"/>
      <c r="N31" s="179"/>
      <c r="O31" s="179"/>
      <c r="P31" s="179"/>
      <c r="W31" s="180" t="e">
        <f>ROUND(BB94, 2)</f>
        <v>#REF!</v>
      </c>
      <c r="X31" s="179"/>
      <c r="Y31" s="179"/>
      <c r="Z31" s="179"/>
      <c r="AA31" s="179"/>
      <c r="AB31" s="179"/>
      <c r="AC31" s="179"/>
      <c r="AD31" s="179"/>
      <c r="AE31" s="179"/>
      <c r="AK31" s="180">
        <v>0</v>
      </c>
      <c r="AL31" s="179"/>
      <c r="AM31" s="179"/>
      <c r="AN31" s="179"/>
      <c r="AO31" s="179"/>
      <c r="AR31" s="29"/>
    </row>
    <row r="32" spans="2:71" s="2" customFormat="1" ht="14.45" hidden="1" customHeight="1" x14ac:dyDescent="0.2">
      <c r="B32" s="29"/>
      <c r="F32" s="22" t="s">
        <v>39</v>
      </c>
      <c r="L32" s="178">
        <v>0.15</v>
      </c>
      <c r="M32" s="179"/>
      <c r="N32" s="179"/>
      <c r="O32" s="179"/>
      <c r="P32" s="179"/>
      <c r="W32" s="180" t="e">
        <f>ROUND(BC94, 2)</f>
        <v>#REF!</v>
      </c>
      <c r="X32" s="179"/>
      <c r="Y32" s="179"/>
      <c r="Z32" s="179"/>
      <c r="AA32" s="179"/>
      <c r="AB32" s="179"/>
      <c r="AC32" s="179"/>
      <c r="AD32" s="179"/>
      <c r="AE32" s="179"/>
      <c r="AK32" s="180">
        <v>0</v>
      </c>
      <c r="AL32" s="179"/>
      <c r="AM32" s="179"/>
      <c r="AN32" s="179"/>
      <c r="AO32" s="179"/>
      <c r="AR32" s="29"/>
    </row>
    <row r="33" spans="2:44" s="2" customFormat="1" ht="14.45" hidden="1" customHeight="1" x14ac:dyDescent="0.2">
      <c r="B33" s="29"/>
      <c r="F33" s="22" t="s">
        <v>40</v>
      </c>
      <c r="L33" s="178">
        <v>0</v>
      </c>
      <c r="M33" s="179"/>
      <c r="N33" s="179"/>
      <c r="O33" s="179"/>
      <c r="P33" s="179"/>
      <c r="W33" s="180" t="e">
        <f>ROUND(BD94, 2)</f>
        <v>#REF!</v>
      </c>
      <c r="X33" s="179"/>
      <c r="Y33" s="179"/>
      <c r="Z33" s="179"/>
      <c r="AA33" s="179"/>
      <c r="AB33" s="179"/>
      <c r="AC33" s="179"/>
      <c r="AD33" s="179"/>
      <c r="AE33" s="179"/>
      <c r="AK33" s="180">
        <v>0</v>
      </c>
      <c r="AL33" s="179"/>
      <c r="AM33" s="179"/>
      <c r="AN33" s="179"/>
      <c r="AO33" s="179"/>
      <c r="AR33" s="29"/>
    </row>
    <row r="34" spans="2:44" s="1" customFormat="1" ht="6.95" customHeight="1" x14ac:dyDescent="0.2">
      <c r="B34" s="25"/>
      <c r="AR34" s="25"/>
    </row>
    <row r="35" spans="2:44" s="1" customFormat="1" ht="26.1" customHeight="1" x14ac:dyDescent="0.2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84" t="s">
        <v>43</v>
      </c>
      <c r="Y35" s="182"/>
      <c r="Z35" s="182"/>
      <c r="AA35" s="182"/>
      <c r="AB35" s="182"/>
      <c r="AC35" s="32"/>
      <c r="AD35" s="32"/>
      <c r="AE35" s="32"/>
      <c r="AF35" s="32"/>
      <c r="AG35" s="32"/>
      <c r="AH35" s="32"/>
      <c r="AI35" s="32"/>
      <c r="AJ35" s="32"/>
      <c r="AK35" s="181" t="e">
        <f>SUM(AK26:AK33)</f>
        <v>#REF!</v>
      </c>
      <c r="AL35" s="182"/>
      <c r="AM35" s="182"/>
      <c r="AN35" s="182"/>
      <c r="AO35" s="183"/>
      <c r="AP35" s="30"/>
      <c r="AQ35" s="30"/>
      <c r="AR35" s="25"/>
    </row>
    <row r="36" spans="2:44" s="1" customFormat="1" ht="6.95" customHeight="1" x14ac:dyDescent="0.2">
      <c r="B36" s="25"/>
      <c r="AR36" s="25"/>
    </row>
    <row r="37" spans="2:44" s="1" customFormat="1" ht="14.45" customHeight="1" x14ac:dyDescent="0.2">
      <c r="B37" s="25"/>
      <c r="AR37" s="25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 x14ac:dyDescent="0.2">
      <c r="B82" s="25"/>
      <c r="C82" s="17" t="s">
        <v>50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 t="str">
        <f>K5</f>
        <v>HMS202401a</v>
      </c>
      <c r="AR84" s="41"/>
    </row>
    <row r="85" spans="1:91" s="4" customFormat="1" ht="36.950000000000003" customHeight="1" x14ac:dyDescent="0.2">
      <c r="B85" s="42"/>
      <c r="C85" s="43" t="s">
        <v>14</v>
      </c>
      <c r="L85" s="201" t="str">
        <f>K6</f>
        <v xml:space="preserve">Stavební úprava budovy - elektrotechnická dílna (2. etapa -Řešení havarijního stavu střechy)“ 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42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203">
        <f>IF(AN8= "","",AN8)</f>
        <v>45931</v>
      </c>
      <c r="AN87" s="203"/>
      <c r="AR87" s="25"/>
    </row>
    <row r="88" spans="1:91" s="1" customFormat="1" ht="6.95" customHeight="1" x14ac:dyDescent="0.2">
      <c r="B88" s="25"/>
      <c r="AR88" s="25"/>
    </row>
    <row r="89" spans="1:91" s="1" customFormat="1" ht="25.7" customHeight="1" x14ac:dyDescent="0.2">
      <c r="B89" s="25"/>
      <c r="C89" s="22" t="s">
        <v>20</v>
      </c>
      <c r="L89" s="3" t="str">
        <f>IF(E11= "","",E11)</f>
        <v>SOŠ a SOU Hořovice, Palackého náměstí 100/17</v>
      </c>
      <c r="AI89" s="22" t="s">
        <v>25</v>
      </c>
      <c r="AM89" s="204" t="str">
        <f>IF(E17="","",E17)</f>
        <v/>
      </c>
      <c r="AN89" s="205"/>
      <c r="AO89" s="205"/>
      <c r="AP89" s="205"/>
      <c r="AR89" s="25"/>
      <c r="AS89" s="206" t="s">
        <v>51</v>
      </c>
      <c r="AT89" s="207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28</v>
      </c>
      <c r="AM90" s="204" t="str">
        <f>IF(E20="","",E20)</f>
        <v/>
      </c>
      <c r="AN90" s="205"/>
      <c r="AO90" s="205"/>
      <c r="AP90" s="205"/>
      <c r="AR90" s="25"/>
      <c r="AS90" s="208"/>
      <c r="AT90" s="209"/>
      <c r="BD90" s="48"/>
    </row>
    <row r="91" spans="1:91" s="1" customFormat="1" ht="11.1" customHeight="1" x14ac:dyDescent="0.2">
      <c r="B91" s="25"/>
      <c r="AR91" s="25"/>
      <c r="AS91" s="208"/>
      <c r="AT91" s="209"/>
      <c r="BD91" s="48"/>
    </row>
    <row r="92" spans="1:91" s="1" customFormat="1" ht="29.25" customHeight="1" x14ac:dyDescent="0.2">
      <c r="B92" s="25"/>
      <c r="C92" s="194" t="s">
        <v>52</v>
      </c>
      <c r="D92" s="195"/>
      <c r="E92" s="195"/>
      <c r="F92" s="195"/>
      <c r="G92" s="195"/>
      <c r="H92" s="49"/>
      <c r="I92" s="196" t="s">
        <v>53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8" t="s">
        <v>54</v>
      </c>
      <c r="AH92" s="195"/>
      <c r="AI92" s="195"/>
      <c r="AJ92" s="195"/>
      <c r="AK92" s="195"/>
      <c r="AL92" s="195"/>
      <c r="AM92" s="195"/>
      <c r="AN92" s="196" t="s">
        <v>55</v>
      </c>
      <c r="AO92" s="195"/>
      <c r="AP92" s="197"/>
      <c r="AQ92" s="50" t="s">
        <v>56</v>
      </c>
      <c r="AR92" s="25"/>
      <c r="AS92" s="51" t="s">
        <v>57</v>
      </c>
      <c r="AT92" s="52" t="s">
        <v>58</v>
      </c>
      <c r="AU92" s="52" t="s">
        <v>59</v>
      </c>
      <c r="AV92" s="52" t="s">
        <v>60</v>
      </c>
      <c r="AW92" s="52" t="s">
        <v>61</v>
      </c>
      <c r="AX92" s="52" t="s">
        <v>62</v>
      </c>
      <c r="AY92" s="52" t="s">
        <v>63</v>
      </c>
      <c r="AZ92" s="52" t="s">
        <v>64</v>
      </c>
      <c r="BA92" s="52" t="s">
        <v>65</v>
      </c>
      <c r="BB92" s="52" t="s">
        <v>66</v>
      </c>
      <c r="BC92" s="52" t="s">
        <v>67</v>
      </c>
      <c r="BD92" s="53" t="s">
        <v>68</v>
      </c>
    </row>
    <row r="93" spans="1:91" s="1" customFormat="1" ht="11.1" customHeight="1" x14ac:dyDescent="0.2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 x14ac:dyDescent="0.2">
      <c r="B94" s="55"/>
      <c r="C94" s="56" t="s">
        <v>69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99">
        <f>ROUND(SUM(AG95:AG96),2)</f>
        <v>0</v>
      </c>
      <c r="AH94" s="199"/>
      <c r="AI94" s="199"/>
      <c r="AJ94" s="199"/>
      <c r="AK94" s="199"/>
      <c r="AL94" s="199"/>
      <c r="AM94" s="199"/>
      <c r="AN94" s="200">
        <f>SUM(AN95:AP96)</f>
        <v>0</v>
      </c>
      <c r="AO94" s="200"/>
      <c r="AP94" s="200"/>
      <c r="AQ94" s="59" t="s">
        <v>1</v>
      </c>
      <c r="AR94" s="55"/>
      <c r="AS94" s="60">
        <f>ROUND(SUM(AS95:AS96),2)</f>
        <v>0</v>
      </c>
      <c r="AT94" s="61" t="e">
        <f t="shared" ref="AT94:AT96" si="0">ROUND(SUM(AV94:AW94),2)</f>
        <v>#REF!</v>
      </c>
      <c r="AU94" s="62" t="e">
        <f>ROUND(SUM(AU95:AU96),5)</f>
        <v>#REF!</v>
      </c>
      <c r="AV94" s="61" t="e">
        <f>ROUND(AZ94*L29,2)</f>
        <v>#REF!</v>
      </c>
      <c r="AW94" s="61" t="e">
        <f>ROUND(BA94*L30,2)</f>
        <v>#REF!</v>
      </c>
      <c r="AX94" s="61" t="e">
        <f>ROUND(BB94*L29,2)</f>
        <v>#REF!</v>
      </c>
      <c r="AY94" s="61" t="e">
        <f>ROUND(BC94*L30,2)</f>
        <v>#REF!</v>
      </c>
      <c r="AZ94" s="61" t="e">
        <f>ROUND(SUM(AZ95:AZ96),2)</f>
        <v>#REF!</v>
      </c>
      <c r="BA94" s="61" t="e">
        <f>ROUND(SUM(BA95:BA96),2)</f>
        <v>#REF!</v>
      </c>
      <c r="BB94" s="61" t="e">
        <f>ROUND(SUM(BB95:BB96),2)</f>
        <v>#REF!</v>
      </c>
      <c r="BC94" s="61" t="e">
        <f>ROUND(SUM(BC95:BC96),2)</f>
        <v>#REF!</v>
      </c>
      <c r="BD94" s="63" t="e">
        <f>ROUND(SUM(BD95:BD96),2)</f>
        <v>#REF!</v>
      </c>
      <c r="BS94" s="64" t="s">
        <v>70</v>
      </c>
      <c r="BT94" s="64" t="s">
        <v>71</v>
      </c>
      <c r="BU94" s="65" t="s">
        <v>72</v>
      </c>
      <c r="BV94" s="64" t="s">
        <v>73</v>
      </c>
      <c r="BW94" s="64" t="s">
        <v>4</v>
      </c>
      <c r="BX94" s="64" t="s">
        <v>74</v>
      </c>
      <c r="CL94" s="64" t="s">
        <v>1</v>
      </c>
    </row>
    <row r="95" spans="1:91" s="6" customFormat="1" ht="16.5" customHeight="1" x14ac:dyDescent="0.2">
      <c r="A95" s="66" t="s">
        <v>75</v>
      </c>
      <c r="B95" s="67"/>
      <c r="C95" s="68"/>
      <c r="D95" s="193" t="s">
        <v>76</v>
      </c>
      <c r="E95" s="193"/>
      <c r="F95" s="193"/>
      <c r="G95" s="193"/>
      <c r="H95" s="193"/>
      <c r="I95" s="69"/>
      <c r="J95" s="193" t="s">
        <v>408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'1 - Stavební úpravy'!J28</f>
        <v>0</v>
      </c>
      <c r="AH95" s="192"/>
      <c r="AI95" s="192"/>
      <c r="AJ95" s="192"/>
      <c r="AK95" s="192"/>
      <c r="AL95" s="192"/>
      <c r="AM95" s="192"/>
      <c r="AN95" s="191">
        <f>1.21*AG95</f>
        <v>0</v>
      </c>
      <c r="AO95" s="192"/>
      <c r="AP95" s="192"/>
      <c r="AQ95" s="70" t="s">
        <v>77</v>
      </c>
      <c r="AR95" s="67"/>
      <c r="AS95" s="71">
        <v>0</v>
      </c>
      <c r="AT95" s="72" t="e">
        <f t="shared" si="0"/>
        <v>#REF!</v>
      </c>
      <c r="AU95" s="73" t="e">
        <f>'1 - Stavební úpravy'!#REF!</f>
        <v>#REF!</v>
      </c>
      <c r="AV95" s="72" t="e">
        <f>'1 - Stavební úpravy'!J31</f>
        <v>#REF!</v>
      </c>
      <c r="AW95" s="72" t="e">
        <f>'1 - Stavební úpravy'!J32</f>
        <v>#REF!</v>
      </c>
      <c r="AX95" s="72">
        <f>'1 - Stavební úpravy'!J33</f>
        <v>0</v>
      </c>
      <c r="AY95" s="72">
        <f>'1 - Stavební úpravy'!J34</f>
        <v>0</v>
      </c>
      <c r="AZ95" s="72" t="e">
        <f>'1 - Stavební úpravy'!F31</f>
        <v>#REF!</v>
      </c>
      <c r="BA95" s="72" t="e">
        <f>'1 - Stavební úpravy'!F32</f>
        <v>#REF!</v>
      </c>
      <c r="BB95" s="72" t="e">
        <f>'1 - Stavební úpravy'!F33</f>
        <v>#REF!</v>
      </c>
      <c r="BC95" s="72" t="e">
        <f>'1 - Stavební úpravy'!F34</f>
        <v>#REF!</v>
      </c>
      <c r="BD95" s="74" t="e">
        <f>'1 - Stavební úpravy'!F35</f>
        <v>#REF!</v>
      </c>
      <c r="BT95" s="75" t="s">
        <v>76</v>
      </c>
      <c r="BV95" s="75" t="s">
        <v>73</v>
      </c>
      <c r="BW95" s="75" t="s">
        <v>78</v>
      </c>
      <c r="BX95" s="75" t="s">
        <v>4</v>
      </c>
      <c r="CL95" s="75" t="s">
        <v>1</v>
      </c>
      <c r="CM95" s="75" t="s">
        <v>79</v>
      </c>
    </row>
    <row r="96" spans="1:91" s="6" customFormat="1" ht="16.5" customHeight="1" x14ac:dyDescent="0.2">
      <c r="A96" s="66" t="s">
        <v>75</v>
      </c>
      <c r="B96" s="67"/>
      <c r="C96" s="68"/>
      <c r="D96" s="193">
        <v>2</v>
      </c>
      <c r="E96" s="193"/>
      <c r="F96" s="193"/>
      <c r="G96" s="193"/>
      <c r="H96" s="193"/>
      <c r="I96" s="69"/>
      <c r="J96" s="193" t="s">
        <v>83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1">
        <f>'2 - Vedlejší rozpočtové n...'!J30</f>
        <v>0</v>
      </c>
      <c r="AH96" s="192"/>
      <c r="AI96" s="192"/>
      <c r="AJ96" s="192"/>
      <c r="AK96" s="192"/>
      <c r="AL96" s="192"/>
      <c r="AM96" s="192"/>
      <c r="AN96" s="191">
        <f>1.21*AG96</f>
        <v>0</v>
      </c>
      <c r="AO96" s="192"/>
      <c r="AP96" s="192"/>
      <c r="AQ96" s="70" t="s">
        <v>77</v>
      </c>
      <c r="AR96" s="67"/>
      <c r="AS96" s="76">
        <v>0</v>
      </c>
      <c r="AT96" s="77">
        <f t="shared" si="0"/>
        <v>0</v>
      </c>
      <c r="AU96" s="78">
        <f>'2 - Vedlejší rozpočtové n...'!P119</f>
        <v>0</v>
      </c>
      <c r="AV96" s="77">
        <f>'2 - Vedlejší rozpočtové n...'!J33</f>
        <v>0</v>
      </c>
      <c r="AW96" s="77">
        <f>'2 - Vedlejší rozpočtové n...'!J34</f>
        <v>0</v>
      </c>
      <c r="AX96" s="77">
        <f>'2 - Vedlejší rozpočtové n...'!J35</f>
        <v>0</v>
      </c>
      <c r="AY96" s="77">
        <f>'2 - Vedlejší rozpočtové n...'!J36</f>
        <v>0</v>
      </c>
      <c r="AZ96" s="77">
        <f>'2 - Vedlejší rozpočtové n...'!F33</f>
        <v>0</v>
      </c>
      <c r="BA96" s="77">
        <f>'2 - Vedlejší rozpočtové n...'!F34</f>
        <v>0</v>
      </c>
      <c r="BB96" s="77">
        <f>'2 - Vedlejší rozpočtové n...'!F35</f>
        <v>0</v>
      </c>
      <c r="BC96" s="77">
        <f>'2 - Vedlejší rozpočtové n...'!F36</f>
        <v>0</v>
      </c>
      <c r="BD96" s="79">
        <f>'2 - Vedlejší rozpočtové n...'!F37</f>
        <v>0</v>
      </c>
      <c r="BT96" s="75" t="s">
        <v>76</v>
      </c>
      <c r="BV96" s="75" t="s">
        <v>73</v>
      </c>
      <c r="BW96" s="75" t="s">
        <v>84</v>
      </c>
      <c r="BX96" s="75" t="s">
        <v>4</v>
      </c>
      <c r="CL96" s="75" t="s">
        <v>1</v>
      </c>
      <c r="CM96" s="75" t="s">
        <v>79</v>
      </c>
    </row>
    <row r="97" spans="2:44" s="1" customFormat="1" ht="30" customHeight="1" x14ac:dyDescent="0.2">
      <c r="B97" s="25"/>
      <c r="AR97" s="25"/>
    </row>
    <row r="98" spans="2:44" s="1" customFormat="1" ht="6.95" customHeight="1" x14ac:dyDescent="0.2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L85:AO85"/>
    <mergeCell ref="AM87:AN87"/>
    <mergeCell ref="AM89:AP89"/>
    <mergeCell ref="AS89:AT91"/>
    <mergeCell ref="AM90:AP90"/>
    <mergeCell ref="AN96:AP96"/>
    <mergeCell ref="AG96:AM96"/>
    <mergeCell ref="D96:H96"/>
    <mergeCell ref="J96:AF96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1 - Stavební úpravy'!C2" display="/" xr:uid="{00000000-0004-0000-0000-000000000000}"/>
    <hyperlink ref="A96" location="'5 - Vedlejší rozpočtové 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B239"/>
  <sheetViews>
    <sheetView showGridLines="0" topLeftCell="A123" workbookViewId="0">
      <selection activeCell="E128" sqref="E128"/>
    </sheetView>
  </sheetViews>
  <sheetFormatPr defaultColWidth="8.6640625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1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16.1640625" customWidth="1"/>
    <col min="13" max="13" width="12.1640625" customWidth="1"/>
    <col min="14" max="14" width="15" customWidth="1"/>
    <col min="15" max="15" width="11" customWidth="1"/>
    <col min="16" max="16" width="15" customWidth="1"/>
    <col min="17" max="17" width="16.1640625" customWidth="1"/>
    <col min="18" max="18" width="11" customWidth="1"/>
    <col min="19" max="19" width="15" customWidth="1"/>
    <col min="20" max="20" width="16.1640625" customWidth="1"/>
    <col min="33" max="54" width="9.1640625" hidden="1"/>
  </cols>
  <sheetData>
    <row r="1" spans="2:35" ht="6.95" hidden="1" customHeight="1" x14ac:dyDescent="0.2">
      <c r="B1" s="14"/>
      <c r="C1" s="15"/>
      <c r="D1" s="15"/>
      <c r="E1" s="15"/>
      <c r="F1" s="15"/>
      <c r="G1" s="15"/>
      <c r="H1" s="15"/>
      <c r="I1" s="15"/>
      <c r="J1" s="15"/>
      <c r="K1" s="15"/>
      <c r="AI1" s="13" t="s">
        <v>79</v>
      </c>
    </row>
    <row r="2" spans="2:35" ht="24.95" hidden="1" customHeight="1" x14ac:dyDescent="0.2">
      <c r="B2" s="16"/>
      <c r="AI2" s="13" t="s">
        <v>3</v>
      </c>
    </row>
    <row r="3" spans="2:35" ht="6.95" hidden="1" customHeight="1" x14ac:dyDescent="0.2">
      <c r="B3" s="16"/>
    </row>
    <row r="4" spans="2:35" ht="12" hidden="1" customHeight="1" x14ac:dyDescent="0.2">
      <c r="B4" s="16"/>
    </row>
    <row r="5" spans="2:35" ht="26.25" hidden="1" customHeight="1" x14ac:dyDescent="0.2">
      <c r="B5" s="16"/>
      <c r="E5" s="211" t="str">
        <f>'Rekapitulace stavby'!K6</f>
        <v xml:space="preserve">Stavební úprava budovy - elektrotechnická dílna (2. etapa -Řešení havarijního stavu střechy)“ </v>
      </c>
      <c r="F5" s="212"/>
      <c r="G5" s="212"/>
      <c r="H5" s="212"/>
    </row>
    <row r="6" spans="2:35" s="1" customFormat="1" ht="12" hidden="1" customHeight="1" x14ac:dyDescent="0.2">
      <c r="B6" s="25"/>
    </row>
    <row r="7" spans="2:35" s="1" customFormat="1" ht="16.5" hidden="1" customHeight="1" x14ac:dyDescent="0.2">
      <c r="B7" s="25"/>
      <c r="E7" s="201" t="s">
        <v>87</v>
      </c>
      <c r="F7" s="210"/>
      <c r="G7" s="210"/>
      <c r="H7" s="210"/>
    </row>
    <row r="8" spans="2:35" s="1" customFormat="1" hidden="1" x14ac:dyDescent="0.2">
      <c r="B8" s="25"/>
    </row>
    <row r="9" spans="2:35" s="1" customFormat="1" ht="12" hidden="1" customHeight="1" x14ac:dyDescent="0.2">
      <c r="B9" s="25"/>
      <c r="F9" s="20" t="s">
        <v>1</v>
      </c>
      <c r="I9" s="22" t="s">
        <v>16</v>
      </c>
      <c r="J9" s="20" t="s">
        <v>1</v>
      </c>
    </row>
    <row r="10" spans="2:35" s="1" customFormat="1" ht="12" hidden="1" customHeight="1" x14ac:dyDescent="0.2">
      <c r="B10" s="25"/>
      <c r="F10" s="20" t="s">
        <v>18</v>
      </c>
      <c r="I10" s="22" t="s">
        <v>19</v>
      </c>
      <c r="J10" s="45">
        <f>'Rekapitulace stavby'!AN8</f>
        <v>45931</v>
      </c>
    </row>
    <row r="11" spans="2:35" s="1" customFormat="1" ht="11.1" hidden="1" customHeight="1" x14ac:dyDescent="0.2">
      <c r="B11" s="25"/>
    </row>
    <row r="12" spans="2:35" s="1" customFormat="1" ht="12" hidden="1" customHeight="1" x14ac:dyDescent="0.2">
      <c r="B12" s="25"/>
      <c r="I12" s="22" t="s">
        <v>21</v>
      </c>
      <c r="J12" s="20" t="s">
        <v>1</v>
      </c>
    </row>
    <row r="13" spans="2:35" s="1" customFormat="1" ht="18" hidden="1" customHeight="1" x14ac:dyDescent="0.2">
      <c r="B13" s="25"/>
      <c r="E13" s="20" t="s">
        <v>22</v>
      </c>
      <c r="I13" s="22" t="s">
        <v>23</v>
      </c>
      <c r="J13" s="20" t="s">
        <v>1</v>
      </c>
    </row>
    <row r="14" spans="2:35" s="1" customFormat="1" ht="6.95" hidden="1" customHeight="1" x14ac:dyDescent="0.2">
      <c r="B14" s="25"/>
    </row>
    <row r="15" spans="2:35" s="1" customFormat="1" ht="12" hidden="1" customHeight="1" x14ac:dyDescent="0.2">
      <c r="B15" s="25"/>
      <c r="I15" s="22" t="s">
        <v>21</v>
      </c>
      <c r="J15" s="20" t="str">
        <f>'Rekapitulace stavby'!AN13</f>
        <v/>
      </c>
    </row>
    <row r="16" spans="2:35" s="1" customFormat="1" ht="18" hidden="1" customHeight="1" x14ac:dyDescent="0.2">
      <c r="B16" s="25"/>
      <c r="E16" s="185" t="str">
        <f>'Rekapitulace stavby'!E14</f>
        <v xml:space="preserve"> </v>
      </c>
      <c r="F16" s="185"/>
      <c r="G16" s="185"/>
      <c r="H16" s="185"/>
      <c r="I16" s="22" t="s">
        <v>23</v>
      </c>
      <c r="J16" s="20" t="str">
        <f>'Rekapitulace stavby'!AN14</f>
        <v/>
      </c>
    </row>
    <row r="17" spans="2:11" s="1" customFormat="1" ht="6.95" hidden="1" customHeight="1" x14ac:dyDescent="0.2">
      <c r="B17" s="25"/>
    </row>
    <row r="18" spans="2:11" s="1" customFormat="1" ht="12" hidden="1" customHeight="1" x14ac:dyDescent="0.2">
      <c r="B18" s="25"/>
      <c r="I18" s="22" t="s">
        <v>21</v>
      </c>
      <c r="J18" s="20" t="s">
        <v>1</v>
      </c>
    </row>
    <row r="19" spans="2:11" s="1" customFormat="1" ht="18" hidden="1" customHeight="1" x14ac:dyDescent="0.2">
      <c r="B19" s="25"/>
      <c r="E19" s="20" t="s">
        <v>26</v>
      </c>
      <c r="I19" s="22" t="s">
        <v>23</v>
      </c>
      <c r="J19" s="20" t="s">
        <v>1</v>
      </c>
    </row>
    <row r="20" spans="2:11" s="1" customFormat="1" ht="6.95" hidden="1" customHeight="1" x14ac:dyDescent="0.2">
      <c r="B20" s="25"/>
    </row>
    <row r="21" spans="2:11" s="1" customFormat="1" ht="12" hidden="1" customHeight="1" x14ac:dyDescent="0.2">
      <c r="B21" s="25"/>
      <c r="I21" s="22" t="s">
        <v>21</v>
      </c>
      <c r="J21" s="20" t="s">
        <v>1</v>
      </c>
    </row>
    <row r="22" spans="2:11" s="1" customFormat="1" ht="18" hidden="1" customHeight="1" x14ac:dyDescent="0.2">
      <c r="B22" s="25"/>
      <c r="E22" s="20" t="s">
        <v>29</v>
      </c>
      <c r="I22" s="22" t="s">
        <v>23</v>
      </c>
      <c r="J22" s="20" t="s">
        <v>1</v>
      </c>
    </row>
    <row r="23" spans="2:11" s="1" customFormat="1" ht="6.95" hidden="1" customHeight="1" x14ac:dyDescent="0.2">
      <c r="B23" s="25"/>
    </row>
    <row r="24" spans="2:11" s="1" customFormat="1" ht="12" hidden="1" customHeight="1" x14ac:dyDescent="0.2">
      <c r="B24" s="25"/>
    </row>
    <row r="25" spans="2:11" s="7" customFormat="1" ht="16.5" hidden="1" customHeight="1" x14ac:dyDescent="0.2">
      <c r="B25" s="81"/>
      <c r="E25" s="187" t="s">
        <v>1</v>
      </c>
      <c r="F25" s="187"/>
      <c r="G25" s="187"/>
      <c r="H25" s="187"/>
    </row>
    <row r="26" spans="2:11" s="1" customFormat="1" ht="6.95" hidden="1" customHeight="1" x14ac:dyDescent="0.2">
      <c r="B26" s="25"/>
    </row>
    <row r="27" spans="2:11" s="1" customFormat="1" ht="6.95" hidden="1" customHeight="1" x14ac:dyDescent="0.2">
      <c r="B27" s="25"/>
      <c r="E27" s="46"/>
      <c r="F27" s="46"/>
      <c r="G27" s="46"/>
      <c r="H27" s="46"/>
      <c r="I27" s="46"/>
      <c r="J27" s="46"/>
      <c r="K27" s="46"/>
    </row>
    <row r="28" spans="2:11" s="1" customFormat="1" ht="25.35" hidden="1" customHeight="1" x14ac:dyDescent="0.2">
      <c r="B28" s="25"/>
      <c r="J28" s="58">
        <f>ROUND(J137, 2)</f>
        <v>0</v>
      </c>
    </row>
    <row r="29" spans="2:11" s="1" customFormat="1" ht="6.95" hidden="1" customHeight="1" x14ac:dyDescent="0.2">
      <c r="B29" s="25"/>
      <c r="E29" s="46"/>
      <c r="F29" s="46"/>
      <c r="G29" s="46"/>
      <c r="H29" s="46"/>
      <c r="I29" s="46"/>
      <c r="J29" s="46"/>
      <c r="K29" s="46"/>
    </row>
    <row r="30" spans="2:11" s="1" customFormat="1" ht="14.45" hidden="1" customHeight="1" x14ac:dyDescent="0.2">
      <c r="B30" s="25"/>
      <c r="F30" s="28" t="s">
        <v>33</v>
      </c>
      <c r="I30" s="28" t="s">
        <v>32</v>
      </c>
      <c r="J30" s="28" t="s">
        <v>34</v>
      </c>
    </row>
    <row r="31" spans="2:11" s="1" customFormat="1" ht="14.45" hidden="1" customHeight="1" x14ac:dyDescent="0.2">
      <c r="B31" s="25"/>
      <c r="E31" s="22" t="s">
        <v>36</v>
      </c>
      <c r="F31" s="84" t="e">
        <f>ROUND((SUM(AT137:AT238)),  2)</f>
        <v>#REF!</v>
      </c>
      <c r="I31" s="85">
        <v>0.21</v>
      </c>
      <c r="J31" s="84" t="e">
        <f>ROUND(((SUM(AT137:AT238))*I31),  2)</f>
        <v>#REF!</v>
      </c>
    </row>
    <row r="32" spans="2:11" s="1" customFormat="1" ht="14.45" hidden="1" customHeight="1" x14ac:dyDescent="0.2">
      <c r="B32" s="25"/>
      <c r="E32" s="22" t="s">
        <v>37</v>
      </c>
      <c r="F32" s="84" t="e">
        <f>ROUND((SUM(AU137:AU238)),  2)</f>
        <v>#REF!</v>
      </c>
      <c r="I32" s="85">
        <v>0.15</v>
      </c>
      <c r="J32" s="84" t="e">
        <f>ROUND(((SUM(AU137:AU238))*I32),  2)</f>
        <v>#REF!</v>
      </c>
    </row>
    <row r="33" spans="2:11" s="1" customFormat="1" ht="14.45" hidden="1" customHeight="1" x14ac:dyDescent="0.2">
      <c r="B33" s="25"/>
      <c r="E33" s="22" t="s">
        <v>38</v>
      </c>
      <c r="F33" s="84" t="e">
        <f>ROUND((SUM(AV137:AV238)),  2)</f>
        <v>#REF!</v>
      </c>
      <c r="I33" s="85">
        <v>0.21</v>
      </c>
      <c r="J33" s="84">
        <f>0</f>
        <v>0</v>
      </c>
    </row>
    <row r="34" spans="2:11" s="1" customFormat="1" ht="14.45" hidden="1" customHeight="1" x14ac:dyDescent="0.2">
      <c r="B34" s="25"/>
      <c r="E34" s="22" t="s">
        <v>39</v>
      </c>
      <c r="F34" s="84" t="e">
        <f>ROUND((SUM(AW137:AW238)),  2)</f>
        <v>#REF!</v>
      </c>
      <c r="I34" s="85">
        <v>0.15</v>
      </c>
      <c r="J34" s="84">
        <f>0</f>
        <v>0</v>
      </c>
    </row>
    <row r="35" spans="2:11" s="1" customFormat="1" ht="14.45" hidden="1" customHeight="1" x14ac:dyDescent="0.2">
      <c r="B35" s="25"/>
      <c r="E35" s="22" t="s">
        <v>40</v>
      </c>
      <c r="F35" s="84" t="e">
        <f>ROUND((SUM(AX137:AX238)),  2)</f>
        <v>#REF!</v>
      </c>
      <c r="I35" s="85">
        <v>0</v>
      </c>
      <c r="J35" s="84">
        <f>0</f>
        <v>0</v>
      </c>
    </row>
    <row r="36" spans="2:11" s="1" customFormat="1" ht="6.95" hidden="1" customHeight="1" x14ac:dyDescent="0.2">
      <c r="B36" s="25"/>
    </row>
    <row r="37" spans="2:11" s="1" customFormat="1" ht="25.35" hidden="1" customHeight="1" x14ac:dyDescent="0.2">
      <c r="B37" s="25"/>
      <c r="C37" s="86"/>
      <c r="D37" s="86"/>
      <c r="E37" s="49"/>
      <c r="F37" s="49"/>
      <c r="G37" s="88" t="s">
        <v>42</v>
      </c>
      <c r="H37" s="89" t="s">
        <v>43</v>
      </c>
      <c r="I37" s="49"/>
      <c r="J37" s="90" t="e">
        <f>SUM(J28:J35)</f>
        <v>#REF!</v>
      </c>
      <c r="K37" s="91"/>
    </row>
    <row r="38" spans="2:11" s="1" customFormat="1" ht="14.45" hidden="1" customHeight="1" x14ac:dyDescent="0.2">
      <c r="B38" s="25"/>
    </row>
    <row r="39" spans="2:11" ht="14.45" hidden="1" customHeight="1" x14ac:dyDescent="0.2">
      <c r="B39" s="16"/>
    </row>
    <row r="40" spans="2:11" ht="14.45" hidden="1" customHeight="1" x14ac:dyDescent="0.2">
      <c r="B40" s="16"/>
    </row>
    <row r="41" spans="2:11" ht="14.45" hidden="1" customHeight="1" x14ac:dyDescent="0.2">
      <c r="B41" s="16"/>
    </row>
    <row r="42" spans="2:11" ht="14.45" hidden="1" customHeight="1" x14ac:dyDescent="0.2">
      <c r="B42" s="16"/>
    </row>
    <row r="43" spans="2:11" ht="14.45" hidden="1" customHeight="1" x14ac:dyDescent="0.2">
      <c r="B43" s="16"/>
    </row>
    <row r="44" spans="2:11" ht="14.45" hidden="1" customHeight="1" x14ac:dyDescent="0.2">
      <c r="B44" s="16"/>
    </row>
    <row r="45" spans="2:11" ht="14.45" hidden="1" customHeight="1" x14ac:dyDescent="0.2">
      <c r="B45" s="16"/>
    </row>
    <row r="46" spans="2:11" ht="14.45" hidden="1" customHeight="1" x14ac:dyDescent="0.2">
      <c r="B46" s="16"/>
    </row>
    <row r="47" spans="2:11" ht="14.45" hidden="1" customHeight="1" x14ac:dyDescent="0.2">
      <c r="B47" s="16"/>
    </row>
    <row r="48" spans="2:11" s="1" customFormat="1" ht="14.45" hidden="1" customHeight="1" x14ac:dyDescent="0.2">
      <c r="B48" s="25"/>
      <c r="E48" s="35"/>
      <c r="F48" s="35"/>
      <c r="G48" s="34" t="s">
        <v>45</v>
      </c>
      <c r="H48" s="35"/>
      <c r="I48" s="35"/>
      <c r="J48" s="35"/>
      <c r="K48" s="35"/>
    </row>
    <row r="49" spans="2:11" hidden="1" x14ac:dyDescent="0.2">
      <c r="B49" s="16"/>
    </row>
    <row r="50" spans="2:11" hidden="1" x14ac:dyDescent="0.2">
      <c r="B50" s="16"/>
    </row>
    <row r="51" spans="2:11" hidden="1" x14ac:dyDescent="0.2">
      <c r="B51" s="16"/>
    </row>
    <row r="52" spans="2:11" hidden="1" x14ac:dyDescent="0.2">
      <c r="B52" s="16"/>
    </row>
    <row r="53" spans="2:11" hidden="1" x14ac:dyDescent="0.2">
      <c r="B53" s="16"/>
    </row>
    <row r="54" spans="2:11" hidden="1" x14ac:dyDescent="0.2">
      <c r="B54" s="16"/>
    </row>
    <row r="55" spans="2:11" hidden="1" x14ac:dyDescent="0.2">
      <c r="B55" s="16"/>
    </row>
    <row r="56" spans="2:11" hidden="1" x14ac:dyDescent="0.2">
      <c r="B56" s="16"/>
    </row>
    <row r="57" spans="2:11" hidden="1" x14ac:dyDescent="0.2">
      <c r="B57" s="16"/>
    </row>
    <row r="58" spans="2:11" hidden="1" x14ac:dyDescent="0.2">
      <c r="B58" s="16"/>
    </row>
    <row r="59" spans="2:11" s="1" customFormat="1" ht="12.75" hidden="1" x14ac:dyDescent="0.2">
      <c r="B59" s="25"/>
      <c r="E59" s="27"/>
      <c r="F59" s="92" t="s">
        <v>47</v>
      </c>
      <c r="G59" s="36" t="s">
        <v>46</v>
      </c>
      <c r="H59" s="27"/>
      <c r="I59" s="27"/>
      <c r="J59" s="93" t="s">
        <v>47</v>
      </c>
      <c r="K59" s="27"/>
    </row>
    <row r="60" spans="2:11" hidden="1" x14ac:dyDescent="0.2">
      <c r="B60" s="16"/>
    </row>
    <row r="61" spans="2:11" hidden="1" x14ac:dyDescent="0.2">
      <c r="B61" s="16"/>
    </row>
    <row r="62" spans="2:11" hidden="1" x14ac:dyDescent="0.2">
      <c r="B62" s="16"/>
    </row>
    <row r="63" spans="2:11" s="1" customFormat="1" ht="12.75" hidden="1" x14ac:dyDescent="0.2">
      <c r="B63" s="25"/>
      <c r="E63" s="35"/>
      <c r="F63" s="35"/>
      <c r="G63" s="34" t="s">
        <v>49</v>
      </c>
      <c r="H63" s="35"/>
      <c r="I63" s="35"/>
      <c r="J63" s="35"/>
      <c r="K63" s="35"/>
    </row>
    <row r="64" spans="2:11" hidden="1" x14ac:dyDescent="0.2">
      <c r="B64" s="16"/>
    </row>
    <row r="65" spans="2:11" hidden="1" x14ac:dyDescent="0.2">
      <c r="B65" s="16"/>
    </row>
    <row r="66" spans="2:11" hidden="1" x14ac:dyDescent="0.2">
      <c r="B66" s="16"/>
    </row>
    <row r="67" spans="2:11" hidden="1" x14ac:dyDescent="0.2">
      <c r="B67" s="16"/>
    </row>
    <row r="68" spans="2:11" hidden="1" x14ac:dyDescent="0.2">
      <c r="B68" s="16"/>
    </row>
    <row r="69" spans="2:11" hidden="1" x14ac:dyDescent="0.2">
      <c r="B69" s="16"/>
    </row>
    <row r="70" spans="2:11" hidden="1" x14ac:dyDescent="0.2">
      <c r="B70" s="16"/>
    </row>
    <row r="71" spans="2:11" hidden="1" x14ac:dyDescent="0.2">
      <c r="B71" s="16"/>
    </row>
    <row r="72" spans="2:11" hidden="1" x14ac:dyDescent="0.2">
      <c r="B72" s="16"/>
    </row>
    <row r="73" spans="2:11" hidden="1" x14ac:dyDescent="0.2">
      <c r="B73" s="16"/>
    </row>
    <row r="74" spans="2:11" s="1" customFormat="1" ht="12.75" hidden="1" x14ac:dyDescent="0.2">
      <c r="B74" s="25"/>
      <c r="E74" s="27"/>
      <c r="F74" s="92" t="s">
        <v>47</v>
      </c>
      <c r="G74" s="36" t="s">
        <v>46</v>
      </c>
      <c r="H74" s="27"/>
      <c r="I74" s="27"/>
      <c r="J74" s="93" t="s">
        <v>47</v>
      </c>
      <c r="K74" s="27"/>
    </row>
    <row r="75" spans="2:11" s="1" customFormat="1" ht="14.45" hidden="1" customHeight="1" x14ac:dyDescent="0.2">
      <c r="B75" s="37"/>
      <c r="C75" s="38"/>
      <c r="D75" s="38"/>
      <c r="E75" s="38"/>
      <c r="F75" s="38"/>
      <c r="G75" s="38"/>
      <c r="H75" s="38"/>
      <c r="I75" s="38"/>
      <c r="J75" s="38"/>
      <c r="K75" s="38"/>
    </row>
    <row r="76" spans="2:11" hidden="1" x14ac:dyDescent="0.2"/>
    <row r="77" spans="2:11" hidden="1" x14ac:dyDescent="0.2"/>
    <row r="78" spans="2:11" hidden="1" x14ac:dyDescent="0.2"/>
    <row r="79" spans="2:11" s="1" customFormat="1" ht="6.95" hidden="1" customHeight="1" x14ac:dyDescent="0.2">
      <c r="B79" s="39"/>
      <c r="C79" s="40"/>
      <c r="D79" s="40"/>
      <c r="E79" s="40"/>
      <c r="F79" s="40"/>
      <c r="G79" s="40"/>
      <c r="H79" s="40"/>
      <c r="I79" s="40"/>
      <c r="J79" s="40"/>
      <c r="K79" s="40"/>
    </row>
    <row r="80" spans="2:11" s="1" customFormat="1" ht="24.95" hidden="1" customHeight="1" x14ac:dyDescent="0.2">
      <c r="B80" s="25"/>
      <c r="C80" s="17" t="s">
        <v>88</v>
      </c>
      <c r="D80" s="17"/>
    </row>
    <row r="81" spans="2:36" s="1" customFormat="1" ht="6.95" hidden="1" customHeight="1" x14ac:dyDescent="0.2">
      <c r="B81" s="25"/>
    </row>
    <row r="82" spans="2:36" s="1" customFormat="1" ht="12" hidden="1" customHeight="1" x14ac:dyDescent="0.2">
      <c r="B82" s="25"/>
      <c r="C82" s="22" t="s">
        <v>14</v>
      </c>
      <c r="D82" s="22"/>
    </row>
    <row r="83" spans="2:36" s="1" customFormat="1" ht="26.25" hidden="1" customHeight="1" x14ac:dyDescent="0.2">
      <c r="B83" s="25"/>
      <c r="E83" s="211" t="str">
        <f>E5</f>
        <v xml:space="preserve">Stavební úprava budovy - elektrotechnická dílna (2. etapa -Řešení havarijního stavu střechy)“ </v>
      </c>
      <c r="F83" s="212"/>
      <c r="G83" s="212"/>
      <c r="H83" s="212"/>
    </row>
    <row r="84" spans="2:36" s="1" customFormat="1" ht="12" hidden="1" customHeight="1" x14ac:dyDescent="0.2">
      <c r="B84" s="25"/>
      <c r="C84" s="22" t="s">
        <v>86</v>
      </c>
      <c r="D84" s="22"/>
    </row>
    <row r="85" spans="2:36" s="1" customFormat="1" ht="16.5" hidden="1" customHeight="1" x14ac:dyDescent="0.2">
      <c r="B85" s="25"/>
      <c r="E85" s="201" t="str">
        <f>E7</f>
        <v>1 - Stavební úpravy</v>
      </c>
      <c r="F85" s="210"/>
      <c r="G85" s="210"/>
      <c r="H85" s="210"/>
    </row>
    <row r="86" spans="2:36" s="1" customFormat="1" ht="6.95" hidden="1" customHeight="1" x14ac:dyDescent="0.2">
      <c r="B86" s="25"/>
    </row>
    <row r="87" spans="2:36" s="1" customFormat="1" ht="12" hidden="1" customHeight="1" x14ac:dyDescent="0.2">
      <c r="B87" s="25"/>
      <c r="C87" s="22" t="s">
        <v>17</v>
      </c>
      <c r="D87" s="22"/>
      <c r="F87" s="20" t="str">
        <f>F10</f>
        <v xml:space="preserve"> </v>
      </c>
      <c r="I87" s="22" t="s">
        <v>19</v>
      </c>
      <c r="J87" s="45">
        <f>IF(J10="","",J10)</f>
        <v>45931</v>
      </c>
    </row>
    <row r="88" spans="2:36" s="1" customFormat="1" ht="6.95" hidden="1" customHeight="1" x14ac:dyDescent="0.2">
      <c r="B88" s="25"/>
    </row>
    <row r="89" spans="2:36" s="1" customFormat="1" ht="25.7" hidden="1" customHeight="1" x14ac:dyDescent="0.2">
      <c r="B89" s="25"/>
      <c r="C89" s="22" t="s">
        <v>20</v>
      </c>
      <c r="D89" s="22"/>
      <c r="F89" s="20" t="str">
        <f>E13</f>
        <v>SOŠ Hořovice, Palackého náměstí 100/17</v>
      </c>
      <c r="I89" s="22" t="s">
        <v>25</v>
      </c>
      <c r="J89" s="23" t="str">
        <f>E19</f>
        <v>Pavel Kohout, Ing.Michal Kohout</v>
      </c>
    </row>
    <row r="90" spans="2:36" s="1" customFormat="1" ht="15.2" hidden="1" customHeight="1" x14ac:dyDescent="0.2">
      <c r="B90" s="25"/>
      <c r="C90" s="22" t="s">
        <v>24</v>
      </c>
      <c r="D90" s="22"/>
      <c r="F90" s="20" t="str">
        <f>IF(E16="","",E16)</f>
        <v xml:space="preserve"> </v>
      </c>
      <c r="I90" s="22" t="s">
        <v>28</v>
      </c>
      <c r="J90" s="23" t="str">
        <f>E22</f>
        <v>Ladislav Morávek</v>
      </c>
    </row>
    <row r="91" spans="2:36" s="1" customFormat="1" ht="10.35" hidden="1" customHeight="1" x14ac:dyDescent="0.2">
      <c r="B91" s="25"/>
    </row>
    <row r="92" spans="2:36" s="1" customFormat="1" ht="29.25" hidden="1" customHeight="1" x14ac:dyDescent="0.2">
      <c r="B92" s="25"/>
      <c r="C92" s="94" t="s">
        <v>89</v>
      </c>
      <c r="D92" s="94"/>
      <c r="E92" s="86"/>
      <c r="F92" s="86"/>
      <c r="G92" s="86"/>
      <c r="H92" s="86"/>
      <c r="I92" s="86"/>
      <c r="J92" s="95" t="s">
        <v>90</v>
      </c>
      <c r="K92" s="86"/>
    </row>
    <row r="93" spans="2:36" s="1" customFormat="1" ht="10.35" hidden="1" customHeight="1" x14ac:dyDescent="0.2">
      <c r="B93" s="25"/>
    </row>
    <row r="94" spans="2:36" s="1" customFormat="1" ht="23.1" hidden="1" customHeight="1" x14ac:dyDescent="0.2">
      <c r="B94" s="25"/>
      <c r="C94" s="96" t="s">
        <v>91</v>
      </c>
      <c r="D94" s="96"/>
      <c r="J94" s="58">
        <f>J137</f>
        <v>0</v>
      </c>
      <c r="AJ94" s="13" t="s">
        <v>92</v>
      </c>
    </row>
    <row r="95" spans="2:36" s="8" customFormat="1" ht="24.95" hidden="1" customHeight="1" x14ac:dyDescent="0.2">
      <c r="B95" s="97"/>
      <c r="E95" s="99"/>
      <c r="F95" s="99"/>
      <c r="G95" s="99"/>
      <c r="H95" s="99"/>
      <c r="I95" s="99"/>
      <c r="J95" s="100">
        <f>J138</f>
        <v>0</v>
      </c>
    </row>
    <row r="96" spans="2:36" s="9" customFormat="1" ht="20.100000000000001" hidden="1" customHeight="1" x14ac:dyDescent="0.2">
      <c r="B96" s="101"/>
      <c r="E96" s="103"/>
      <c r="F96" s="103"/>
      <c r="G96" s="103"/>
      <c r="H96" s="103"/>
      <c r="I96" s="103"/>
      <c r="J96" s="104" t="e">
        <f>#REF!</f>
        <v>#REF!</v>
      </c>
    </row>
    <row r="97" spans="2:10" s="9" customFormat="1" ht="20.100000000000001" hidden="1" customHeight="1" x14ac:dyDescent="0.2">
      <c r="B97" s="101"/>
      <c r="E97" s="103"/>
      <c r="F97" s="103"/>
      <c r="G97" s="103"/>
      <c r="H97" s="103"/>
      <c r="I97" s="103"/>
      <c r="J97" s="104" t="e">
        <f>#REF!</f>
        <v>#REF!</v>
      </c>
    </row>
    <row r="98" spans="2:10" s="9" customFormat="1" ht="20.100000000000001" hidden="1" customHeight="1" x14ac:dyDescent="0.2">
      <c r="B98" s="101"/>
      <c r="E98" s="103"/>
      <c r="F98" s="103"/>
      <c r="G98" s="103"/>
      <c r="H98" s="103"/>
      <c r="I98" s="103"/>
      <c r="J98" s="104" t="e">
        <f>#REF!</f>
        <v>#REF!</v>
      </c>
    </row>
    <row r="99" spans="2:10" s="9" customFormat="1" ht="20.100000000000001" hidden="1" customHeight="1" x14ac:dyDescent="0.2">
      <c r="B99" s="101"/>
      <c r="E99" s="103"/>
      <c r="F99" s="103"/>
      <c r="G99" s="103"/>
      <c r="H99" s="103"/>
      <c r="I99" s="103"/>
      <c r="J99" s="104">
        <f>J159</f>
        <v>0</v>
      </c>
    </row>
    <row r="100" spans="2:10" s="9" customFormat="1" ht="20.100000000000001" hidden="1" customHeight="1" x14ac:dyDescent="0.2">
      <c r="B100" s="101"/>
      <c r="E100" s="103"/>
      <c r="F100" s="103"/>
      <c r="G100" s="103"/>
      <c r="H100" s="103"/>
      <c r="I100" s="103"/>
      <c r="J100" s="104">
        <f>J172</f>
        <v>0</v>
      </c>
    </row>
    <row r="101" spans="2:10" s="9" customFormat="1" ht="20.100000000000001" hidden="1" customHeight="1" x14ac:dyDescent="0.2">
      <c r="B101" s="101"/>
      <c r="E101" s="103"/>
      <c r="F101" s="103"/>
      <c r="G101" s="103"/>
      <c r="H101" s="103"/>
      <c r="I101" s="103"/>
      <c r="J101" s="104">
        <f>J176</f>
        <v>0</v>
      </c>
    </row>
    <row r="102" spans="2:10" s="9" customFormat="1" ht="20.100000000000001" hidden="1" customHeight="1" x14ac:dyDescent="0.2">
      <c r="B102" s="101"/>
      <c r="E102" s="103"/>
      <c r="F102" s="103"/>
      <c r="G102" s="103"/>
      <c r="H102" s="103"/>
      <c r="I102" s="103"/>
      <c r="J102" s="104">
        <f>J181</f>
        <v>0</v>
      </c>
    </row>
    <row r="103" spans="2:10" s="8" customFormat="1" ht="24.95" hidden="1" customHeight="1" x14ac:dyDescent="0.2">
      <c r="B103" s="97"/>
      <c r="E103" s="99"/>
      <c r="F103" s="99"/>
      <c r="G103" s="99"/>
      <c r="H103" s="99"/>
      <c r="I103" s="99"/>
      <c r="J103" s="100">
        <f>J183</f>
        <v>0</v>
      </c>
    </row>
    <row r="104" spans="2:10" s="9" customFormat="1" ht="20.100000000000001" hidden="1" customHeight="1" x14ac:dyDescent="0.2">
      <c r="B104" s="101"/>
      <c r="E104" s="103"/>
      <c r="F104" s="103"/>
      <c r="G104" s="103"/>
      <c r="H104" s="103"/>
      <c r="I104" s="103"/>
      <c r="J104" s="104">
        <f>J184</f>
        <v>0</v>
      </c>
    </row>
    <row r="105" spans="2:10" s="9" customFormat="1" ht="20.100000000000001" hidden="1" customHeight="1" x14ac:dyDescent="0.2">
      <c r="B105" s="101"/>
      <c r="E105" s="103"/>
      <c r="F105" s="103"/>
      <c r="G105" s="103"/>
      <c r="H105" s="103"/>
      <c r="I105" s="103"/>
      <c r="J105" s="104">
        <f>J190</f>
        <v>0</v>
      </c>
    </row>
    <row r="106" spans="2:10" s="9" customFormat="1" ht="20.100000000000001" hidden="1" customHeight="1" x14ac:dyDescent="0.2">
      <c r="B106" s="101"/>
      <c r="E106" s="103"/>
      <c r="F106" s="103"/>
      <c r="G106" s="103"/>
      <c r="H106" s="103"/>
      <c r="I106" s="103"/>
      <c r="J106" s="104" t="e">
        <f>#REF!</f>
        <v>#REF!</v>
      </c>
    </row>
    <row r="107" spans="2:10" s="9" customFormat="1" ht="20.100000000000001" hidden="1" customHeight="1" x14ac:dyDescent="0.2">
      <c r="B107" s="101"/>
      <c r="E107" s="103"/>
      <c r="F107" s="103"/>
      <c r="G107" s="103"/>
      <c r="H107" s="103"/>
      <c r="I107" s="103"/>
      <c r="J107" s="104">
        <f>J197</f>
        <v>0</v>
      </c>
    </row>
    <row r="108" spans="2:10" s="9" customFormat="1" ht="20.100000000000001" hidden="1" customHeight="1" x14ac:dyDescent="0.2">
      <c r="B108" s="101"/>
      <c r="E108" s="103"/>
      <c r="F108" s="103"/>
      <c r="G108" s="103"/>
      <c r="H108" s="103"/>
      <c r="I108" s="103"/>
      <c r="J108" s="104" t="e">
        <f>#REF!</f>
        <v>#REF!</v>
      </c>
    </row>
    <row r="109" spans="2:10" s="9" customFormat="1" ht="20.100000000000001" hidden="1" customHeight="1" x14ac:dyDescent="0.2">
      <c r="B109" s="101"/>
      <c r="E109" s="103"/>
      <c r="F109" s="103"/>
      <c r="G109" s="103"/>
      <c r="H109" s="103"/>
      <c r="I109" s="103"/>
      <c r="J109" s="104">
        <f>J208</f>
        <v>0</v>
      </c>
    </row>
    <row r="110" spans="2:10" s="9" customFormat="1" ht="20.100000000000001" hidden="1" customHeight="1" x14ac:dyDescent="0.2">
      <c r="B110" s="101"/>
      <c r="E110" s="103"/>
      <c r="F110" s="103"/>
      <c r="G110" s="103"/>
      <c r="H110" s="103"/>
      <c r="I110" s="103"/>
      <c r="J110" s="104">
        <f>J222</f>
        <v>0</v>
      </c>
    </row>
    <row r="111" spans="2:10" s="9" customFormat="1" ht="20.100000000000001" hidden="1" customHeight="1" x14ac:dyDescent="0.2">
      <c r="B111" s="101"/>
      <c r="E111" s="103"/>
      <c r="F111" s="103"/>
      <c r="G111" s="103"/>
      <c r="H111" s="103"/>
      <c r="I111" s="103"/>
      <c r="J111" s="104" t="e">
        <f>#REF!</f>
        <v>#REF!</v>
      </c>
    </row>
    <row r="112" spans="2:10" s="9" customFormat="1" ht="20.100000000000001" hidden="1" customHeight="1" x14ac:dyDescent="0.2">
      <c r="B112" s="101"/>
      <c r="E112" s="103"/>
      <c r="F112" s="103"/>
      <c r="G112" s="103"/>
      <c r="H112" s="103"/>
      <c r="I112" s="103"/>
      <c r="J112" s="104" t="e">
        <f>#REF!</f>
        <v>#REF!</v>
      </c>
    </row>
    <row r="113" spans="2:11" s="9" customFormat="1" ht="20.100000000000001" hidden="1" customHeight="1" x14ac:dyDescent="0.2">
      <c r="B113" s="101"/>
      <c r="E113" s="103"/>
      <c r="F113" s="103"/>
      <c r="G113" s="103"/>
      <c r="H113" s="103"/>
      <c r="I113" s="103"/>
      <c r="J113" s="104" t="e">
        <f>#REF!</f>
        <v>#REF!</v>
      </c>
    </row>
    <row r="114" spans="2:11" s="9" customFormat="1" ht="20.100000000000001" hidden="1" customHeight="1" x14ac:dyDescent="0.2">
      <c r="B114" s="101"/>
      <c r="E114" s="103"/>
      <c r="F114" s="103"/>
      <c r="G114" s="103"/>
      <c r="H114" s="103"/>
      <c r="I114" s="103"/>
      <c r="J114" s="104" t="e">
        <f>#REF!</f>
        <v>#REF!</v>
      </c>
    </row>
    <row r="115" spans="2:11" s="9" customFormat="1" ht="20.100000000000001" hidden="1" customHeight="1" x14ac:dyDescent="0.2">
      <c r="B115" s="101"/>
      <c r="E115" s="103"/>
      <c r="F115" s="103"/>
      <c r="G115" s="103"/>
      <c r="H115" s="103"/>
      <c r="I115" s="103"/>
      <c r="J115" s="104" t="e">
        <f>#REF!</f>
        <v>#REF!</v>
      </c>
    </row>
    <row r="116" spans="2:11" s="9" customFormat="1" ht="20.100000000000001" hidden="1" customHeight="1" x14ac:dyDescent="0.2">
      <c r="B116" s="101"/>
      <c r="E116" s="103"/>
      <c r="F116" s="103"/>
      <c r="G116" s="103"/>
      <c r="H116" s="103"/>
      <c r="I116" s="103"/>
      <c r="J116" s="104" t="e">
        <f>#REF!</f>
        <v>#REF!</v>
      </c>
    </row>
    <row r="117" spans="2:11" s="9" customFormat="1" ht="20.100000000000001" hidden="1" customHeight="1" x14ac:dyDescent="0.2">
      <c r="B117" s="101"/>
      <c r="E117" s="103"/>
      <c r="F117" s="103"/>
      <c r="G117" s="103"/>
      <c r="H117" s="103"/>
      <c r="I117" s="103"/>
      <c r="J117" s="104">
        <f>J233</f>
        <v>0</v>
      </c>
    </row>
    <row r="118" spans="2:11" s="1" customFormat="1" ht="21.75" hidden="1" customHeight="1" x14ac:dyDescent="0.2">
      <c r="B118" s="25"/>
    </row>
    <row r="119" spans="2:11" s="1" customFormat="1" ht="6.95" hidden="1" customHeight="1" x14ac:dyDescent="0.2">
      <c r="B119" s="37"/>
      <c r="C119" s="38"/>
      <c r="D119" s="38"/>
      <c r="E119" s="38"/>
      <c r="F119" s="38"/>
      <c r="G119" s="38"/>
      <c r="H119" s="38"/>
      <c r="I119" s="38"/>
      <c r="J119" s="38"/>
      <c r="K119" s="38"/>
    </row>
    <row r="120" spans="2:11" hidden="1" x14ac:dyDescent="0.2"/>
    <row r="121" spans="2:11" hidden="1" x14ac:dyDescent="0.2"/>
    <row r="122" spans="2:11" hidden="1" x14ac:dyDescent="0.2"/>
    <row r="123" spans="2:11" s="1" customFormat="1" ht="6.95" customHeight="1" x14ac:dyDescent="0.2">
      <c r="B123" s="39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 s="1" customFormat="1" ht="24.95" customHeight="1" x14ac:dyDescent="0.2">
      <c r="B124" s="25"/>
      <c r="C124" s="17" t="s">
        <v>93</v>
      </c>
      <c r="D124" s="17"/>
    </row>
    <row r="125" spans="2:11" s="1" customFormat="1" ht="6.95" customHeight="1" x14ac:dyDescent="0.2">
      <c r="B125" s="25"/>
    </row>
    <row r="126" spans="2:11" s="1" customFormat="1" ht="12" customHeight="1" x14ac:dyDescent="0.2">
      <c r="B126" s="25"/>
      <c r="C126" s="22" t="s">
        <v>14</v>
      </c>
      <c r="D126" s="22"/>
    </row>
    <row r="127" spans="2:11" s="1" customFormat="1" ht="26.25" customHeight="1" x14ac:dyDescent="0.2">
      <c r="B127" s="25"/>
      <c r="E127" s="211" t="s">
        <v>410</v>
      </c>
      <c r="F127" s="212"/>
      <c r="G127" s="212"/>
      <c r="H127" s="212"/>
    </row>
    <row r="128" spans="2:11" s="1" customFormat="1" ht="12" customHeight="1" x14ac:dyDescent="0.2">
      <c r="B128" s="25"/>
      <c r="C128" s="22" t="s">
        <v>86</v>
      </c>
      <c r="D128" s="22"/>
    </row>
    <row r="129" spans="2:54" s="1" customFormat="1" ht="16.5" customHeight="1" x14ac:dyDescent="0.2">
      <c r="B129" s="25"/>
      <c r="E129" s="201" t="str">
        <f>E7</f>
        <v>1 - Stavební úpravy</v>
      </c>
      <c r="F129" s="210"/>
      <c r="G129" s="210"/>
      <c r="H129" s="210"/>
    </row>
    <row r="130" spans="2:54" s="1" customFormat="1" ht="6.95" customHeight="1" x14ac:dyDescent="0.2">
      <c r="B130" s="25"/>
    </row>
    <row r="131" spans="2:54" s="1" customFormat="1" ht="12" customHeight="1" x14ac:dyDescent="0.2">
      <c r="B131" s="25"/>
      <c r="C131" s="22" t="s">
        <v>17</v>
      </c>
      <c r="D131" s="22"/>
      <c r="F131" s="20" t="str">
        <f>F10</f>
        <v xml:space="preserve"> </v>
      </c>
      <c r="I131" s="22" t="s">
        <v>19</v>
      </c>
      <c r="J131" s="45"/>
    </row>
    <row r="132" spans="2:54" s="1" customFormat="1" ht="6.95" customHeight="1" x14ac:dyDescent="0.2">
      <c r="B132" s="25"/>
    </row>
    <row r="133" spans="2:54" s="1" customFormat="1" ht="25.7" customHeight="1" x14ac:dyDescent="0.2">
      <c r="B133" s="25"/>
      <c r="C133" s="22" t="s">
        <v>20</v>
      </c>
      <c r="D133" s="22"/>
      <c r="F133" s="20" t="s">
        <v>409</v>
      </c>
      <c r="I133" s="22" t="s">
        <v>25</v>
      </c>
      <c r="J133" s="23"/>
    </row>
    <row r="134" spans="2:54" s="1" customFormat="1" ht="15.2" customHeight="1" x14ac:dyDescent="0.2">
      <c r="B134" s="25"/>
      <c r="C134" s="22" t="s">
        <v>24</v>
      </c>
      <c r="D134" s="22"/>
      <c r="F134" s="20" t="str">
        <f>IF(E16="","",E16)</f>
        <v xml:space="preserve"> </v>
      </c>
      <c r="I134" s="22" t="s">
        <v>28</v>
      </c>
      <c r="J134" s="23"/>
    </row>
    <row r="135" spans="2:54" s="1" customFormat="1" ht="10.35" customHeight="1" x14ac:dyDescent="0.2">
      <c r="B135" s="25"/>
    </row>
    <row r="136" spans="2:54" s="10" customFormat="1" ht="29.25" customHeight="1" x14ac:dyDescent="0.2">
      <c r="B136" s="105"/>
      <c r="C136" s="106" t="s">
        <v>94</v>
      </c>
      <c r="D136" s="107"/>
      <c r="E136" s="107" t="s">
        <v>52</v>
      </c>
      <c r="F136" s="107" t="s">
        <v>53</v>
      </c>
      <c r="G136" s="107" t="s">
        <v>95</v>
      </c>
      <c r="H136" s="107" t="s">
        <v>96</v>
      </c>
      <c r="I136" s="107" t="s">
        <v>97</v>
      </c>
      <c r="J136" s="108" t="s">
        <v>90</v>
      </c>
      <c r="K136" s="109" t="s">
        <v>98</v>
      </c>
    </row>
    <row r="137" spans="2:54" s="1" customFormat="1" ht="23.1" customHeight="1" x14ac:dyDescent="0.25">
      <c r="B137" s="25"/>
      <c r="C137" s="56" t="s">
        <v>105</v>
      </c>
      <c r="D137" s="56"/>
      <c r="J137" s="110">
        <f>J138+J183</f>
        <v>0</v>
      </c>
      <c r="AI137" s="13" t="s">
        <v>70</v>
      </c>
      <c r="AJ137" s="13" t="s">
        <v>92</v>
      </c>
      <c r="AZ137" s="113" t="e">
        <f>AZ138+AZ183</f>
        <v>#REF!</v>
      </c>
    </row>
    <row r="138" spans="2:54" s="11" customFormat="1" ht="26.1" customHeight="1" x14ac:dyDescent="0.2">
      <c r="B138" s="114"/>
      <c r="E138" s="116" t="s">
        <v>106</v>
      </c>
      <c r="F138" s="116" t="s">
        <v>107</v>
      </c>
      <c r="J138" s="117">
        <f>J139+J148+J155+J159+J172+J176+J181</f>
        <v>0</v>
      </c>
      <c r="AG138" s="115" t="s">
        <v>76</v>
      </c>
      <c r="AI138" s="121" t="s">
        <v>70</v>
      </c>
      <c r="AJ138" s="121" t="s">
        <v>71</v>
      </c>
      <c r="AN138" s="115" t="s">
        <v>108</v>
      </c>
      <c r="AZ138" s="122" t="e">
        <f>#REF!+#REF!+#REF!+AZ159+AZ172+AZ176+AZ181</f>
        <v>#REF!</v>
      </c>
    </row>
    <row r="139" spans="2:54" s="11" customFormat="1" ht="22.7" customHeight="1" x14ac:dyDescent="0.2">
      <c r="B139" s="114"/>
      <c r="E139" s="123" t="s">
        <v>76</v>
      </c>
      <c r="F139" s="123" t="s">
        <v>341</v>
      </c>
      <c r="I139" s="149"/>
      <c r="J139" s="124">
        <f>SUM(J140:J147)</f>
        <v>0</v>
      </c>
      <c r="AG139" s="115" t="s">
        <v>76</v>
      </c>
      <c r="AI139" s="121" t="s">
        <v>70</v>
      </c>
      <c r="AJ139" s="121" t="s">
        <v>76</v>
      </c>
      <c r="AN139" s="115" t="s">
        <v>108</v>
      </c>
      <c r="AZ139" s="122">
        <f>SUM(AZ140:AZ146)</f>
        <v>0</v>
      </c>
    </row>
    <row r="140" spans="2:54" s="1" customFormat="1" ht="24.2" customHeight="1" x14ac:dyDescent="0.2">
      <c r="B140" s="25"/>
      <c r="C140" s="150" t="s">
        <v>76</v>
      </c>
      <c r="D140" s="150"/>
      <c r="E140" s="151" t="s">
        <v>393</v>
      </c>
      <c r="F140" s="152" t="s">
        <v>392</v>
      </c>
      <c r="G140" s="153" t="s">
        <v>110</v>
      </c>
      <c r="H140" s="154">
        <v>30</v>
      </c>
      <c r="I140" s="170"/>
      <c r="J140" s="155">
        <f t="shared" ref="J140:J146" si="0">ROUND(I140*H140,2)</f>
        <v>0</v>
      </c>
      <c r="K140" s="161"/>
      <c r="AG140" s="137" t="s">
        <v>81</v>
      </c>
      <c r="AI140" s="137" t="s">
        <v>109</v>
      </c>
      <c r="AJ140" s="137" t="s">
        <v>79</v>
      </c>
      <c r="AN140" s="13" t="s">
        <v>108</v>
      </c>
      <c r="AT140" s="138" t="e">
        <f>IF(#REF!="základní",J140,0)</f>
        <v>#REF!</v>
      </c>
      <c r="AU140" s="138" t="e">
        <f>IF(#REF!="snížená",J140,0)</f>
        <v>#REF!</v>
      </c>
      <c r="AV140" s="138" t="e">
        <f>IF(#REF!="zákl. přenesená",J140,0)</f>
        <v>#REF!</v>
      </c>
      <c r="AW140" s="138" t="e">
        <f>IF(#REF!="sníž. přenesená",J140,0)</f>
        <v>#REF!</v>
      </c>
      <c r="AX140" s="138" t="e">
        <f>IF(#REF!="nulová",J140,0)</f>
        <v>#REF!</v>
      </c>
      <c r="AY140" s="13" t="s">
        <v>76</v>
      </c>
      <c r="AZ140" s="138">
        <f t="shared" ref="AZ140:AZ146" si="1">ROUND(I140*H140,2)</f>
        <v>0</v>
      </c>
      <c r="BA140" s="13" t="s">
        <v>81</v>
      </c>
      <c r="BB140" s="137" t="s">
        <v>111</v>
      </c>
    </row>
    <row r="141" spans="2:54" s="1" customFormat="1" ht="37.700000000000003" customHeight="1" x14ac:dyDescent="0.2">
      <c r="B141" s="25"/>
      <c r="C141" s="150" t="s">
        <v>79</v>
      </c>
      <c r="D141" s="150"/>
      <c r="E141" s="151" t="s">
        <v>112</v>
      </c>
      <c r="F141" s="152" t="s">
        <v>113</v>
      </c>
      <c r="G141" s="153" t="s">
        <v>110</v>
      </c>
      <c r="H141" s="154">
        <f>H140</f>
        <v>30</v>
      </c>
      <c r="I141" s="170"/>
      <c r="J141" s="155">
        <f t="shared" si="0"/>
        <v>0</v>
      </c>
      <c r="K141" s="161"/>
      <c r="AG141" s="137" t="s">
        <v>81</v>
      </c>
      <c r="AI141" s="137" t="s">
        <v>109</v>
      </c>
      <c r="AJ141" s="137" t="s">
        <v>79</v>
      </c>
      <c r="AN141" s="13" t="s">
        <v>108</v>
      </c>
      <c r="AT141" s="138" t="e">
        <f>IF(#REF!="základní",J141,0)</f>
        <v>#REF!</v>
      </c>
      <c r="AU141" s="138" t="e">
        <f>IF(#REF!="snížená",J141,0)</f>
        <v>#REF!</v>
      </c>
      <c r="AV141" s="138" t="e">
        <f>IF(#REF!="zákl. přenesená",J141,0)</f>
        <v>#REF!</v>
      </c>
      <c r="AW141" s="138" t="e">
        <f>IF(#REF!="sníž. přenesená",J141,0)</f>
        <v>#REF!</v>
      </c>
      <c r="AX141" s="138" t="e">
        <f>IF(#REF!="nulová",J141,0)</f>
        <v>#REF!</v>
      </c>
      <c r="AY141" s="13" t="s">
        <v>76</v>
      </c>
      <c r="AZ141" s="138">
        <f t="shared" si="1"/>
        <v>0</v>
      </c>
      <c r="BA141" s="13" t="s">
        <v>81</v>
      </c>
      <c r="BB141" s="137" t="s">
        <v>114</v>
      </c>
    </row>
    <row r="142" spans="2:54" s="1" customFormat="1" ht="37.700000000000003" customHeight="1" x14ac:dyDescent="0.2">
      <c r="B142" s="25"/>
      <c r="C142" s="150" t="s">
        <v>80</v>
      </c>
      <c r="D142" s="150"/>
      <c r="E142" s="151" t="s">
        <v>115</v>
      </c>
      <c r="F142" s="152" t="s">
        <v>116</v>
      </c>
      <c r="G142" s="153" t="s">
        <v>110</v>
      </c>
      <c r="H142" s="154">
        <v>60</v>
      </c>
      <c r="I142" s="170"/>
      <c r="J142" s="155">
        <f t="shared" si="0"/>
        <v>0</v>
      </c>
      <c r="K142" s="161"/>
      <c r="AG142" s="137" t="s">
        <v>81</v>
      </c>
      <c r="AI142" s="137" t="s">
        <v>109</v>
      </c>
      <c r="AJ142" s="137" t="s">
        <v>79</v>
      </c>
      <c r="AN142" s="13" t="s">
        <v>108</v>
      </c>
      <c r="AT142" s="138" t="e">
        <f>IF(#REF!="základní",J142,0)</f>
        <v>#REF!</v>
      </c>
      <c r="AU142" s="138" t="e">
        <f>IF(#REF!="snížená",J142,0)</f>
        <v>#REF!</v>
      </c>
      <c r="AV142" s="138" t="e">
        <f>IF(#REF!="zákl. přenesená",J142,0)</f>
        <v>#REF!</v>
      </c>
      <c r="AW142" s="138" t="e">
        <f>IF(#REF!="sníž. přenesená",J142,0)</f>
        <v>#REF!</v>
      </c>
      <c r="AX142" s="138" t="e">
        <f>IF(#REF!="nulová",J142,0)</f>
        <v>#REF!</v>
      </c>
      <c r="AY142" s="13" t="s">
        <v>76</v>
      </c>
      <c r="AZ142" s="138">
        <f t="shared" si="1"/>
        <v>0</v>
      </c>
      <c r="BA142" s="13" t="s">
        <v>81</v>
      </c>
      <c r="BB142" s="137" t="s">
        <v>117</v>
      </c>
    </row>
    <row r="143" spans="2:54" s="1" customFormat="1" ht="24.2" customHeight="1" x14ac:dyDescent="0.2">
      <c r="B143" s="25"/>
      <c r="C143" s="150" t="s">
        <v>81</v>
      </c>
      <c r="D143" s="150"/>
      <c r="E143" s="151" t="s">
        <v>118</v>
      </c>
      <c r="F143" s="152" t="s">
        <v>119</v>
      </c>
      <c r="G143" s="153" t="s">
        <v>110</v>
      </c>
      <c r="H143" s="154">
        <v>15</v>
      </c>
      <c r="I143" s="170"/>
      <c r="J143" s="155">
        <f t="shared" si="0"/>
        <v>0</v>
      </c>
      <c r="K143" s="161"/>
      <c r="AG143" s="137" t="s">
        <v>81</v>
      </c>
      <c r="AI143" s="137" t="s">
        <v>109</v>
      </c>
      <c r="AJ143" s="137" t="s">
        <v>79</v>
      </c>
      <c r="AN143" s="13" t="s">
        <v>108</v>
      </c>
      <c r="AT143" s="138" t="e">
        <f>IF(#REF!="základní",J143,0)</f>
        <v>#REF!</v>
      </c>
      <c r="AU143" s="138" t="e">
        <f>IF(#REF!="snížená",J143,0)</f>
        <v>#REF!</v>
      </c>
      <c r="AV143" s="138" t="e">
        <f>IF(#REF!="zákl. přenesená",J143,0)</f>
        <v>#REF!</v>
      </c>
      <c r="AW143" s="138" t="e">
        <f>IF(#REF!="sníž. přenesená",J143,0)</f>
        <v>#REF!</v>
      </c>
      <c r="AX143" s="138" t="e">
        <f>IF(#REF!="nulová",J143,0)</f>
        <v>#REF!</v>
      </c>
      <c r="AY143" s="13" t="s">
        <v>76</v>
      </c>
      <c r="AZ143" s="138">
        <f t="shared" si="1"/>
        <v>0</v>
      </c>
      <c r="BA143" s="13" t="s">
        <v>81</v>
      </c>
      <c r="BB143" s="137" t="s">
        <v>120</v>
      </c>
    </row>
    <row r="144" spans="2:54" s="1" customFormat="1" ht="24.2" customHeight="1" x14ac:dyDescent="0.2">
      <c r="B144" s="25"/>
      <c r="C144" s="150" t="s">
        <v>82</v>
      </c>
      <c r="D144" s="150"/>
      <c r="E144" s="151" t="s">
        <v>121</v>
      </c>
      <c r="F144" s="152" t="s">
        <v>122</v>
      </c>
      <c r="G144" s="153" t="s">
        <v>110</v>
      </c>
      <c r="H144" s="154">
        <f>H143</f>
        <v>15</v>
      </c>
      <c r="I144" s="170"/>
      <c r="J144" s="155">
        <f t="shared" si="0"/>
        <v>0</v>
      </c>
      <c r="K144" s="161"/>
      <c r="AG144" s="137" t="s">
        <v>81</v>
      </c>
      <c r="AI144" s="137" t="s">
        <v>109</v>
      </c>
      <c r="AJ144" s="137" t="s">
        <v>79</v>
      </c>
      <c r="AN144" s="13" t="s">
        <v>108</v>
      </c>
      <c r="AT144" s="138" t="e">
        <f>IF(#REF!="základní",J144,0)</f>
        <v>#REF!</v>
      </c>
      <c r="AU144" s="138" t="e">
        <f>IF(#REF!="snížená",J144,0)</f>
        <v>#REF!</v>
      </c>
      <c r="AV144" s="138" t="e">
        <f>IF(#REF!="zákl. přenesená",J144,0)</f>
        <v>#REF!</v>
      </c>
      <c r="AW144" s="138" t="e">
        <f>IF(#REF!="sníž. přenesená",J144,0)</f>
        <v>#REF!</v>
      </c>
      <c r="AX144" s="138" t="e">
        <f>IF(#REF!="nulová",J144,0)</f>
        <v>#REF!</v>
      </c>
      <c r="AY144" s="13" t="s">
        <v>76</v>
      </c>
      <c r="AZ144" s="138">
        <f t="shared" si="1"/>
        <v>0</v>
      </c>
      <c r="BA144" s="13" t="s">
        <v>81</v>
      </c>
      <c r="BB144" s="137" t="s">
        <v>123</v>
      </c>
    </row>
    <row r="145" spans="2:54" s="1" customFormat="1" ht="24.2" customHeight="1" x14ac:dyDescent="0.2">
      <c r="B145" s="25"/>
      <c r="C145" s="150" t="s">
        <v>124</v>
      </c>
      <c r="D145" s="150"/>
      <c r="E145" s="151" t="s">
        <v>125</v>
      </c>
      <c r="F145" s="152" t="s">
        <v>126</v>
      </c>
      <c r="G145" s="153" t="s">
        <v>127</v>
      </c>
      <c r="H145" s="154">
        <f>H144*1.8</f>
        <v>27</v>
      </c>
      <c r="I145" s="170"/>
      <c r="J145" s="155">
        <f t="shared" si="0"/>
        <v>0</v>
      </c>
      <c r="K145" s="161"/>
      <c r="AG145" s="137" t="s">
        <v>81</v>
      </c>
      <c r="AI145" s="137" t="s">
        <v>109</v>
      </c>
      <c r="AJ145" s="137" t="s">
        <v>79</v>
      </c>
      <c r="AN145" s="13" t="s">
        <v>108</v>
      </c>
      <c r="AT145" s="138" t="e">
        <f>IF(#REF!="základní",J145,0)</f>
        <v>#REF!</v>
      </c>
      <c r="AU145" s="138" t="e">
        <f>IF(#REF!="snížená",J145,0)</f>
        <v>#REF!</v>
      </c>
      <c r="AV145" s="138" t="e">
        <f>IF(#REF!="zákl. přenesená",J145,0)</f>
        <v>#REF!</v>
      </c>
      <c r="AW145" s="138" t="e">
        <f>IF(#REF!="sníž. přenesená",J145,0)</f>
        <v>#REF!</v>
      </c>
      <c r="AX145" s="138" t="e">
        <f>IF(#REF!="nulová",J145,0)</f>
        <v>#REF!</v>
      </c>
      <c r="AY145" s="13" t="s">
        <v>76</v>
      </c>
      <c r="AZ145" s="138">
        <f t="shared" si="1"/>
        <v>0</v>
      </c>
      <c r="BA145" s="13" t="s">
        <v>81</v>
      </c>
      <c r="BB145" s="137" t="s">
        <v>128</v>
      </c>
    </row>
    <row r="146" spans="2:54" s="1" customFormat="1" ht="14.45" customHeight="1" x14ac:dyDescent="0.2">
      <c r="B146" s="25"/>
      <c r="C146" s="150" t="s">
        <v>129</v>
      </c>
      <c r="D146" s="150"/>
      <c r="E146" s="151" t="s">
        <v>130</v>
      </c>
      <c r="F146" s="152" t="s">
        <v>131</v>
      </c>
      <c r="G146" s="153" t="s">
        <v>110</v>
      </c>
      <c r="H146" s="154">
        <f>H144</f>
        <v>15</v>
      </c>
      <c r="I146" s="170"/>
      <c r="J146" s="155">
        <f t="shared" si="0"/>
        <v>0</v>
      </c>
      <c r="K146" s="161"/>
      <c r="AG146" s="137" t="s">
        <v>81</v>
      </c>
      <c r="AI146" s="137" t="s">
        <v>109</v>
      </c>
      <c r="AJ146" s="137" t="s">
        <v>79</v>
      </c>
      <c r="AN146" s="13" t="s">
        <v>108</v>
      </c>
      <c r="AT146" s="138" t="e">
        <f>IF(#REF!="základní",J146,0)</f>
        <v>#REF!</v>
      </c>
      <c r="AU146" s="138" t="e">
        <f>IF(#REF!="snížená",J146,0)</f>
        <v>#REF!</v>
      </c>
      <c r="AV146" s="138" t="e">
        <f>IF(#REF!="zákl. přenesená",J146,0)</f>
        <v>#REF!</v>
      </c>
      <c r="AW146" s="138" t="e">
        <f>IF(#REF!="sníž. přenesená",J146,0)</f>
        <v>#REF!</v>
      </c>
      <c r="AX146" s="138" t="e">
        <f>IF(#REF!="nulová",J146,0)</f>
        <v>#REF!</v>
      </c>
      <c r="AY146" s="13" t="s">
        <v>76</v>
      </c>
      <c r="AZ146" s="138">
        <f t="shared" si="1"/>
        <v>0</v>
      </c>
      <c r="BA146" s="13" t="s">
        <v>81</v>
      </c>
      <c r="BB146" s="137" t="s">
        <v>132</v>
      </c>
    </row>
    <row r="147" spans="2:54" s="1" customFormat="1" ht="24" x14ac:dyDescent="0.2">
      <c r="B147" s="25"/>
      <c r="C147" s="150" t="s">
        <v>133</v>
      </c>
      <c r="D147" s="150"/>
      <c r="E147" s="151" t="s">
        <v>365</v>
      </c>
      <c r="F147" s="152" t="s">
        <v>364</v>
      </c>
      <c r="G147" s="153" t="s">
        <v>110</v>
      </c>
      <c r="H147" s="154">
        <v>15</v>
      </c>
      <c r="I147" s="170"/>
      <c r="J147" s="155">
        <f t="shared" ref="J147" si="2">ROUND(I147*H147,2)</f>
        <v>0</v>
      </c>
      <c r="AG147" s="137"/>
      <c r="AI147" s="137"/>
      <c r="AJ147" s="137"/>
      <c r="AN147" s="13"/>
      <c r="AT147" s="138"/>
      <c r="AU147" s="138"/>
      <c r="AV147" s="138"/>
      <c r="AW147" s="138"/>
      <c r="AX147" s="138"/>
      <c r="AY147" s="13"/>
      <c r="AZ147" s="138"/>
      <c r="BA147" s="13"/>
      <c r="BB147" s="137"/>
    </row>
    <row r="148" spans="2:54" s="11" customFormat="1" ht="26.1" customHeight="1" x14ac:dyDescent="0.2">
      <c r="B148" s="114"/>
      <c r="C148" s="164"/>
      <c r="D148" s="164"/>
      <c r="E148" s="165">
        <v>4</v>
      </c>
      <c r="F148" s="165" t="s">
        <v>342</v>
      </c>
      <c r="G148" s="164"/>
      <c r="H148" s="164"/>
      <c r="I148" s="166"/>
      <c r="J148" s="167">
        <f>SUM(J149:J154)</f>
        <v>0</v>
      </c>
      <c r="AG148" s="115"/>
      <c r="AI148" s="121"/>
      <c r="AJ148" s="121"/>
      <c r="AN148" s="115"/>
      <c r="AZ148" s="122"/>
    </row>
    <row r="149" spans="2:54" s="11" customFormat="1" ht="26.1" customHeight="1" x14ac:dyDescent="0.2">
      <c r="B149" s="114"/>
      <c r="C149" s="150">
        <v>9</v>
      </c>
      <c r="D149" s="150"/>
      <c r="E149" s="151" t="s">
        <v>395</v>
      </c>
      <c r="F149" s="152" t="s">
        <v>394</v>
      </c>
      <c r="G149" s="153" t="s">
        <v>110</v>
      </c>
      <c r="H149" s="154">
        <v>12.6</v>
      </c>
      <c r="I149" s="170"/>
      <c r="J149" s="155">
        <f t="shared" ref="J149:J154" si="3">ROUND(I149*H149,2)</f>
        <v>0</v>
      </c>
      <c r="AG149" s="115"/>
      <c r="AI149" s="121"/>
      <c r="AJ149" s="121"/>
      <c r="AN149" s="115"/>
      <c r="AZ149" s="122"/>
    </row>
    <row r="150" spans="2:54" s="11" customFormat="1" ht="26.1" customHeight="1" x14ac:dyDescent="0.2">
      <c r="B150" s="114"/>
      <c r="C150" s="150">
        <v>10</v>
      </c>
      <c r="D150" s="150"/>
      <c r="E150" s="151" t="s">
        <v>343</v>
      </c>
      <c r="F150" s="152" t="s">
        <v>344</v>
      </c>
      <c r="G150" s="153" t="s">
        <v>137</v>
      </c>
      <c r="H150" s="154">
        <v>36</v>
      </c>
      <c r="I150" s="170"/>
      <c r="J150" s="155">
        <f t="shared" si="3"/>
        <v>0</v>
      </c>
      <c r="AG150" s="115"/>
      <c r="AI150" s="121"/>
      <c r="AJ150" s="121"/>
      <c r="AN150" s="115"/>
      <c r="AZ150" s="122"/>
    </row>
    <row r="151" spans="2:54" s="11" customFormat="1" ht="26.1" customHeight="1" x14ac:dyDescent="0.2">
      <c r="B151" s="114"/>
      <c r="C151" s="150">
        <v>11</v>
      </c>
      <c r="D151" s="150"/>
      <c r="E151" s="151" t="s">
        <v>345</v>
      </c>
      <c r="F151" s="152" t="s">
        <v>346</v>
      </c>
      <c r="G151" s="153" t="s">
        <v>137</v>
      </c>
      <c r="H151" s="154">
        <v>36</v>
      </c>
      <c r="I151" s="170"/>
      <c r="J151" s="155">
        <f t="shared" si="3"/>
        <v>0</v>
      </c>
      <c r="AG151" s="115"/>
      <c r="AI151" s="121"/>
      <c r="AJ151" s="121"/>
      <c r="AN151" s="115"/>
      <c r="AZ151" s="122"/>
    </row>
    <row r="152" spans="2:54" s="11" customFormat="1" ht="26.1" customHeight="1" x14ac:dyDescent="0.2">
      <c r="B152" s="114"/>
      <c r="C152" s="150">
        <v>12</v>
      </c>
      <c r="D152" s="150"/>
      <c r="E152" s="151" t="s">
        <v>347</v>
      </c>
      <c r="F152" s="152" t="s">
        <v>348</v>
      </c>
      <c r="G152" s="153" t="s">
        <v>127</v>
      </c>
      <c r="H152" s="154">
        <v>1.63</v>
      </c>
      <c r="I152" s="170"/>
      <c r="J152" s="155">
        <f t="shared" si="3"/>
        <v>0</v>
      </c>
      <c r="AG152" s="115"/>
      <c r="AI152" s="121"/>
      <c r="AJ152" s="121"/>
      <c r="AN152" s="115"/>
      <c r="AZ152" s="122"/>
    </row>
    <row r="153" spans="2:54" s="11" customFormat="1" ht="26.1" customHeight="1" x14ac:dyDescent="0.2">
      <c r="B153" s="114"/>
      <c r="C153" s="150">
        <v>13</v>
      </c>
      <c r="D153" s="150"/>
      <c r="E153" s="151" t="s">
        <v>367</v>
      </c>
      <c r="F153" s="152" t="s">
        <v>366</v>
      </c>
      <c r="G153" s="153" t="s">
        <v>127</v>
      </c>
      <c r="H153" s="154">
        <v>4.83</v>
      </c>
      <c r="I153" s="170"/>
      <c r="J153" s="155">
        <f t="shared" si="3"/>
        <v>0</v>
      </c>
      <c r="AG153" s="115"/>
      <c r="AI153" s="121"/>
      <c r="AJ153" s="121"/>
      <c r="AN153" s="115"/>
      <c r="AZ153" s="122"/>
    </row>
    <row r="154" spans="2:54" s="11" customFormat="1" ht="26.1" customHeight="1" x14ac:dyDescent="0.2">
      <c r="B154" s="114"/>
      <c r="C154" s="150">
        <v>14</v>
      </c>
      <c r="D154" s="156"/>
      <c r="E154" s="160" t="s">
        <v>397</v>
      </c>
      <c r="F154" s="171" t="s">
        <v>396</v>
      </c>
      <c r="G154" s="157" t="s">
        <v>127</v>
      </c>
      <c r="H154" s="158">
        <f>1.1*H153</f>
        <v>5.3130000000000006</v>
      </c>
      <c r="I154" s="172"/>
      <c r="J154" s="159">
        <f t="shared" si="3"/>
        <v>0</v>
      </c>
      <c r="AG154" s="115"/>
      <c r="AI154" s="121"/>
      <c r="AJ154" s="121"/>
      <c r="AN154" s="115"/>
      <c r="AZ154" s="122"/>
    </row>
    <row r="155" spans="2:54" s="11" customFormat="1" ht="26.1" customHeight="1" x14ac:dyDescent="0.2">
      <c r="B155" s="114"/>
      <c r="C155" s="164"/>
      <c r="D155" s="164"/>
      <c r="E155" s="165">
        <v>5</v>
      </c>
      <c r="F155" s="165" t="s">
        <v>361</v>
      </c>
      <c r="G155" s="164"/>
      <c r="H155" s="164"/>
      <c r="I155" s="166"/>
      <c r="J155" s="167">
        <f>SUM(J156:J158)</f>
        <v>0</v>
      </c>
      <c r="AG155" s="115"/>
      <c r="AI155" s="121"/>
      <c r="AJ155" s="121"/>
      <c r="AN155" s="115"/>
      <c r="AZ155" s="122"/>
    </row>
    <row r="156" spans="2:54" s="11" customFormat="1" ht="26.1" customHeight="1" x14ac:dyDescent="0.2">
      <c r="B156" s="114"/>
      <c r="C156" s="150">
        <v>15</v>
      </c>
      <c r="D156" s="150"/>
      <c r="E156" s="151" t="s">
        <v>359</v>
      </c>
      <c r="F156" s="152" t="s">
        <v>360</v>
      </c>
      <c r="G156" s="153" t="s">
        <v>137</v>
      </c>
      <c r="H156" s="154">
        <v>83</v>
      </c>
      <c r="I156" s="170"/>
      <c r="J156" s="155">
        <f t="shared" ref="J156:J158" si="4">ROUND(I156*H156,2)</f>
        <v>0</v>
      </c>
      <c r="AG156" s="115"/>
      <c r="AI156" s="121"/>
      <c r="AJ156" s="121"/>
      <c r="AN156" s="115"/>
      <c r="AZ156" s="122"/>
    </row>
    <row r="157" spans="2:54" s="11" customFormat="1" ht="26.1" customHeight="1" x14ac:dyDescent="0.2">
      <c r="B157" s="114"/>
      <c r="C157" s="150">
        <v>16</v>
      </c>
      <c r="D157" s="150"/>
      <c r="E157" s="151" t="s">
        <v>369</v>
      </c>
      <c r="F157" s="152" t="s">
        <v>368</v>
      </c>
      <c r="G157" s="153" t="s">
        <v>137</v>
      </c>
      <c r="H157" s="154">
        <v>83</v>
      </c>
      <c r="I157" s="170"/>
      <c r="J157" s="155">
        <f t="shared" si="4"/>
        <v>0</v>
      </c>
      <c r="AG157" s="115"/>
      <c r="AI157" s="121"/>
      <c r="AJ157" s="121"/>
      <c r="AN157" s="115"/>
      <c r="AZ157" s="122"/>
    </row>
    <row r="158" spans="2:54" s="11" customFormat="1" ht="26.1" customHeight="1" x14ac:dyDescent="0.2">
      <c r="B158" s="114"/>
      <c r="C158" s="150">
        <v>17</v>
      </c>
      <c r="D158" s="150"/>
      <c r="E158" s="151" t="s">
        <v>371</v>
      </c>
      <c r="F158" s="152" t="s">
        <v>370</v>
      </c>
      <c r="G158" s="153" t="s">
        <v>137</v>
      </c>
      <c r="H158" s="154">
        <v>83</v>
      </c>
      <c r="I158" s="170"/>
      <c r="J158" s="155">
        <f t="shared" si="4"/>
        <v>0</v>
      </c>
      <c r="AG158" s="115"/>
      <c r="AI158" s="121"/>
      <c r="AJ158" s="121"/>
      <c r="AN158" s="115"/>
      <c r="AZ158" s="122"/>
    </row>
    <row r="159" spans="2:54" s="11" customFormat="1" ht="23.1" customHeight="1" x14ac:dyDescent="0.2">
      <c r="B159" s="114"/>
      <c r="C159" s="164"/>
      <c r="D159" s="164"/>
      <c r="E159" s="165" t="s">
        <v>124</v>
      </c>
      <c r="F159" s="165" t="s">
        <v>138</v>
      </c>
      <c r="G159" s="164"/>
      <c r="H159" s="164"/>
      <c r="I159" s="164"/>
      <c r="J159" s="167">
        <f>SUM(J160:J171)</f>
        <v>0</v>
      </c>
      <c r="AG159" s="115" t="s">
        <v>76</v>
      </c>
      <c r="AI159" s="121" t="s">
        <v>70</v>
      </c>
      <c r="AJ159" s="121" t="s">
        <v>76</v>
      </c>
      <c r="AN159" s="115" t="s">
        <v>108</v>
      </c>
      <c r="AZ159" s="122">
        <f>SUM(AZ161:AZ171)</f>
        <v>0</v>
      </c>
    </row>
    <row r="160" spans="2:54" s="1" customFormat="1" ht="24.2" customHeight="1" x14ac:dyDescent="0.2">
      <c r="B160" s="125"/>
      <c r="C160" s="126">
        <v>18</v>
      </c>
      <c r="D160" s="126"/>
      <c r="E160" s="127" t="s">
        <v>357</v>
      </c>
      <c r="F160" s="128" t="s">
        <v>358</v>
      </c>
      <c r="G160" s="129" t="s">
        <v>137</v>
      </c>
      <c r="H160" s="130">
        <v>183.54400000000001</v>
      </c>
      <c r="I160" s="170"/>
      <c r="J160" s="131">
        <f t="shared" ref="J160" si="5">ROUND(I160*H160,2)</f>
        <v>0</v>
      </c>
      <c r="K160" s="162"/>
      <c r="AG160" s="137" t="s">
        <v>81</v>
      </c>
      <c r="AI160" s="137" t="s">
        <v>109</v>
      </c>
      <c r="AJ160" s="137" t="s">
        <v>79</v>
      </c>
      <c r="AN160" s="13" t="s">
        <v>108</v>
      </c>
      <c r="AT160" s="138" t="e">
        <f>IF(#REF!="základní",J160,0)</f>
        <v>#REF!</v>
      </c>
      <c r="AU160" s="138" t="e">
        <f>IF(#REF!="snížená",J160,0)</f>
        <v>#REF!</v>
      </c>
      <c r="AV160" s="138" t="e">
        <f>IF(#REF!="zákl. přenesená",J160,0)</f>
        <v>#REF!</v>
      </c>
      <c r="AW160" s="138" t="e">
        <f>IF(#REF!="sníž. přenesená",J160,0)</f>
        <v>#REF!</v>
      </c>
      <c r="AX160" s="138" t="e">
        <f>IF(#REF!="nulová",J160,0)</f>
        <v>#REF!</v>
      </c>
      <c r="AY160" s="13" t="s">
        <v>76</v>
      </c>
      <c r="AZ160" s="138">
        <f t="shared" ref="AZ160:AZ171" si="6">ROUND(I160*H160,2)</f>
        <v>0</v>
      </c>
      <c r="BA160" s="13" t="s">
        <v>81</v>
      </c>
      <c r="BB160" s="137" t="s">
        <v>143</v>
      </c>
    </row>
    <row r="161" spans="2:54" s="1" customFormat="1" ht="24.2" customHeight="1" x14ac:dyDescent="0.2">
      <c r="B161" s="125"/>
      <c r="C161" s="126" t="s">
        <v>140</v>
      </c>
      <c r="D161" s="126"/>
      <c r="E161" s="127" t="s">
        <v>141</v>
      </c>
      <c r="F161" s="128" t="s">
        <v>142</v>
      </c>
      <c r="G161" s="129" t="s">
        <v>137</v>
      </c>
      <c r="H161" s="130">
        <v>183.54400000000001</v>
      </c>
      <c r="I161" s="170"/>
      <c r="J161" s="131">
        <f t="shared" ref="J161:J171" si="7">ROUND(I161*H161,2)</f>
        <v>0</v>
      </c>
      <c r="K161" s="162"/>
      <c r="AG161" s="137" t="s">
        <v>81</v>
      </c>
      <c r="AI161" s="137" t="s">
        <v>109</v>
      </c>
      <c r="AJ161" s="137" t="s">
        <v>79</v>
      </c>
      <c r="AN161" s="13" t="s">
        <v>108</v>
      </c>
      <c r="AT161" s="138" t="e">
        <f>IF(#REF!="základní",J161,0)</f>
        <v>#REF!</v>
      </c>
      <c r="AU161" s="138" t="e">
        <f>IF(#REF!="snížená",J161,0)</f>
        <v>#REF!</v>
      </c>
      <c r="AV161" s="138" t="e">
        <f>IF(#REF!="zákl. přenesená",J161,0)</f>
        <v>#REF!</v>
      </c>
      <c r="AW161" s="138" t="e">
        <f>IF(#REF!="sníž. přenesená",J161,0)</f>
        <v>#REF!</v>
      </c>
      <c r="AX161" s="138" t="e">
        <f>IF(#REF!="nulová",J161,0)</f>
        <v>#REF!</v>
      </c>
      <c r="AY161" s="13" t="s">
        <v>76</v>
      </c>
      <c r="AZ161" s="138">
        <f t="shared" si="6"/>
        <v>0</v>
      </c>
      <c r="BA161" s="13" t="s">
        <v>81</v>
      </c>
      <c r="BB161" s="137" t="s">
        <v>143</v>
      </c>
    </row>
    <row r="162" spans="2:54" s="1" customFormat="1" ht="24.2" customHeight="1" x14ac:dyDescent="0.2">
      <c r="B162" s="125"/>
      <c r="C162" s="126">
        <v>19</v>
      </c>
      <c r="D162" s="126"/>
      <c r="E162" s="127" t="s">
        <v>145</v>
      </c>
      <c r="F162" s="128" t="s">
        <v>146</v>
      </c>
      <c r="G162" s="129" t="s">
        <v>147</v>
      </c>
      <c r="H162" s="130">
        <v>60.67</v>
      </c>
      <c r="I162" s="170"/>
      <c r="J162" s="131">
        <f t="shared" si="7"/>
        <v>0</v>
      </c>
      <c r="K162" s="162"/>
      <c r="AG162" s="137" t="s">
        <v>81</v>
      </c>
      <c r="AI162" s="137" t="s">
        <v>109</v>
      </c>
      <c r="AJ162" s="137" t="s">
        <v>79</v>
      </c>
      <c r="AN162" s="13" t="s">
        <v>108</v>
      </c>
      <c r="AT162" s="138" t="e">
        <f>IF(#REF!="základní",J162,0)</f>
        <v>#REF!</v>
      </c>
      <c r="AU162" s="138" t="e">
        <f>IF(#REF!="snížená",J162,0)</f>
        <v>#REF!</v>
      </c>
      <c r="AV162" s="138" t="e">
        <f>IF(#REF!="zákl. přenesená",J162,0)</f>
        <v>#REF!</v>
      </c>
      <c r="AW162" s="138" t="e">
        <f>IF(#REF!="sníž. přenesená",J162,0)</f>
        <v>#REF!</v>
      </c>
      <c r="AX162" s="138" t="e">
        <f>IF(#REF!="nulová",J162,0)</f>
        <v>#REF!</v>
      </c>
      <c r="AY162" s="13" t="s">
        <v>76</v>
      </c>
      <c r="AZ162" s="138">
        <f t="shared" si="6"/>
        <v>0</v>
      </c>
      <c r="BA162" s="13" t="s">
        <v>81</v>
      </c>
      <c r="BB162" s="137" t="s">
        <v>148</v>
      </c>
    </row>
    <row r="163" spans="2:54" s="1" customFormat="1" ht="24.2" customHeight="1" x14ac:dyDescent="0.2">
      <c r="B163" s="125"/>
      <c r="C163" s="126" t="s">
        <v>144</v>
      </c>
      <c r="D163" s="139"/>
      <c r="E163" s="140" t="s">
        <v>149</v>
      </c>
      <c r="F163" s="141" t="s">
        <v>150</v>
      </c>
      <c r="G163" s="142" t="s">
        <v>147</v>
      </c>
      <c r="H163" s="143">
        <v>63.704000000000001</v>
      </c>
      <c r="I163" s="172"/>
      <c r="J163" s="144">
        <f t="shared" si="7"/>
        <v>0</v>
      </c>
      <c r="K163" s="163"/>
      <c r="AG163" s="137" t="s">
        <v>133</v>
      </c>
      <c r="AI163" s="137" t="s">
        <v>136</v>
      </c>
      <c r="AJ163" s="137" t="s">
        <v>79</v>
      </c>
      <c r="AN163" s="13" t="s">
        <v>108</v>
      </c>
      <c r="AT163" s="138" t="e">
        <f>IF(#REF!="základní",J163,0)</f>
        <v>#REF!</v>
      </c>
      <c r="AU163" s="138" t="e">
        <f>IF(#REF!="snížená",J163,0)</f>
        <v>#REF!</v>
      </c>
      <c r="AV163" s="138" t="e">
        <f>IF(#REF!="zákl. přenesená",J163,0)</f>
        <v>#REF!</v>
      </c>
      <c r="AW163" s="138" t="e">
        <f>IF(#REF!="sníž. přenesená",J163,0)</f>
        <v>#REF!</v>
      </c>
      <c r="AX163" s="138" t="e">
        <f>IF(#REF!="nulová",J163,0)</f>
        <v>#REF!</v>
      </c>
      <c r="AY163" s="13" t="s">
        <v>76</v>
      </c>
      <c r="AZ163" s="138">
        <f t="shared" si="6"/>
        <v>0</v>
      </c>
      <c r="BA163" s="13" t="s">
        <v>81</v>
      </c>
      <c r="BB163" s="137" t="s">
        <v>151</v>
      </c>
    </row>
    <row r="164" spans="2:54" s="1" customFormat="1" ht="14.45" customHeight="1" x14ac:dyDescent="0.2">
      <c r="B164" s="125"/>
      <c r="C164" s="126">
        <v>20</v>
      </c>
      <c r="D164" s="126"/>
      <c r="E164" s="127" t="s">
        <v>153</v>
      </c>
      <c r="F164" s="128" t="s">
        <v>154</v>
      </c>
      <c r="G164" s="129" t="s">
        <v>147</v>
      </c>
      <c r="H164" s="130">
        <v>60.67</v>
      </c>
      <c r="I164" s="170"/>
      <c r="J164" s="131">
        <f t="shared" si="7"/>
        <v>0</v>
      </c>
      <c r="K164" s="162"/>
      <c r="AG164" s="137" t="s">
        <v>81</v>
      </c>
      <c r="AI164" s="137" t="s">
        <v>109</v>
      </c>
      <c r="AJ164" s="137" t="s">
        <v>79</v>
      </c>
      <c r="AN164" s="13" t="s">
        <v>108</v>
      </c>
      <c r="AT164" s="138" t="e">
        <f>IF(#REF!="základní",J164,0)</f>
        <v>#REF!</v>
      </c>
      <c r="AU164" s="138" t="e">
        <f>IF(#REF!="snížená",J164,0)</f>
        <v>#REF!</v>
      </c>
      <c r="AV164" s="138" t="e">
        <f>IF(#REF!="zákl. přenesená",J164,0)</f>
        <v>#REF!</v>
      </c>
      <c r="AW164" s="138" t="e">
        <f>IF(#REF!="sníž. přenesená",J164,0)</f>
        <v>#REF!</v>
      </c>
      <c r="AX164" s="138" t="e">
        <f>IF(#REF!="nulová",J164,0)</f>
        <v>#REF!</v>
      </c>
      <c r="AY164" s="13" t="s">
        <v>76</v>
      </c>
      <c r="AZ164" s="138">
        <f t="shared" si="6"/>
        <v>0</v>
      </c>
      <c r="BA164" s="13" t="s">
        <v>81</v>
      </c>
      <c r="BB164" s="137" t="s">
        <v>155</v>
      </c>
    </row>
    <row r="165" spans="2:54" s="1" customFormat="1" ht="24.2" customHeight="1" x14ac:dyDescent="0.2">
      <c r="B165" s="125"/>
      <c r="C165" s="126" t="s">
        <v>7</v>
      </c>
      <c r="D165" s="139"/>
      <c r="E165" s="140" t="s">
        <v>157</v>
      </c>
      <c r="F165" s="141" t="s">
        <v>158</v>
      </c>
      <c r="G165" s="142" t="s">
        <v>147</v>
      </c>
      <c r="H165" s="143">
        <v>63.704000000000001</v>
      </c>
      <c r="I165" s="172"/>
      <c r="J165" s="144">
        <f t="shared" si="7"/>
        <v>0</v>
      </c>
      <c r="K165" s="163"/>
      <c r="AG165" s="137" t="s">
        <v>133</v>
      </c>
      <c r="AI165" s="137" t="s">
        <v>136</v>
      </c>
      <c r="AJ165" s="137" t="s">
        <v>79</v>
      </c>
      <c r="AN165" s="13" t="s">
        <v>108</v>
      </c>
      <c r="AT165" s="138" t="e">
        <f>IF(#REF!="základní",J165,0)</f>
        <v>#REF!</v>
      </c>
      <c r="AU165" s="138" t="e">
        <f>IF(#REF!="snížená",J165,0)</f>
        <v>#REF!</v>
      </c>
      <c r="AV165" s="138" t="e">
        <f>IF(#REF!="zákl. přenesená",J165,0)</f>
        <v>#REF!</v>
      </c>
      <c r="AW165" s="138" t="e">
        <f>IF(#REF!="sníž. přenesená",J165,0)</f>
        <v>#REF!</v>
      </c>
      <c r="AX165" s="138" t="e">
        <f>IF(#REF!="nulová",J165,0)</f>
        <v>#REF!</v>
      </c>
      <c r="AY165" s="13" t="s">
        <v>76</v>
      </c>
      <c r="AZ165" s="138">
        <f t="shared" si="6"/>
        <v>0</v>
      </c>
      <c r="BA165" s="13" t="s">
        <v>81</v>
      </c>
      <c r="BB165" s="137" t="s">
        <v>159</v>
      </c>
    </row>
    <row r="166" spans="2:54" s="1" customFormat="1" ht="48" x14ac:dyDescent="0.2">
      <c r="B166" s="125"/>
      <c r="C166" s="126">
        <v>21</v>
      </c>
      <c r="D166" s="126"/>
      <c r="E166" s="127" t="s">
        <v>373</v>
      </c>
      <c r="F166" s="128" t="s">
        <v>372</v>
      </c>
      <c r="G166" s="129" t="s">
        <v>374</v>
      </c>
      <c r="H166" s="130">
        <v>153.54400000000001</v>
      </c>
      <c r="I166" s="170"/>
      <c r="J166" s="131">
        <f t="shared" ref="J166:J169" si="8">ROUND(I166*H166,2)</f>
        <v>0</v>
      </c>
      <c r="K166" s="162"/>
      <c r="AG166" s="137" t="s">
        <v>81</v>
      </c>
      <c r="AI166" s="137" t="s">
        <v>109</v>
      </c>
      <c r="AJ166" s="137" t="s">
        <v>79</v>
      </c>
      <c r="AN166" s="13" t="s">
        <v>108</v>
      </c>
      <c r="AT166" s="138" t="e">
        <f>IF(#REF!="základní",J166,0)</f>
        <v>#REF!</v>
      </c>
      <c r="AU166" s="138" t="e">
        <f>IF(#REF!="snížená",J166,0)</f>
        <v>#REF!</v>
      </c>
      <c r="AV166" s="138" t="e">
        <f>IF(#REF!="zákl. přenesená",J166,0)</f>
        <v>#REF!</v>
      </c>
      <c r="AW166" s="138" t="e">
        <f>IF(#REF!="sníž. přenesená",J166,0)</f>
        <v>#REF!</v>
      </c>
      <c r="AX166" s="138" t="e">
        <f>IF(#REF!="nulová",J166,0)</f>
        <v>#REF!</v>
      </c>
      <c r="AY166" s="13" t="s">
        <v>76</v>
      </c>
      <c r="AZ166" s="138">
        <f t="shared" si="6"/>
        <v>0</v>
      </c>
      <c r="BA166" s="13" t="s">
        <v>81</v>
      </c>
      <c r="BB166" s="137" t="s">
        <v>148</v>
      </c>
    </row>
    <row r="167" spans="2:54" s="1" customFormat="1" ht="24.2" customHeight="1" x14ac:dyDescent="0.2">
      <c r="B167" s="125"/>
      <c r="C167" s="126" t="s">
        <v>152</v>
      </c>
      <c r="D167" s="126"/>
      <c r="E167" s="140" t="s">
        <v>377</v>
      </c>
      <c r="F167" s="141" t="s">
        <v>378</v>
      </c>
      <c r="G167" s="142" t="s">
        <v>137</v>
      </c>
      <c r="H167" s="143">
        <f>1.1*H166</f>
        <v>168.89840000000004</v>
      </c>
      <c r="I167" s="172"/>
      <c r="J167" s="144">
        <f t="shared" si="8"/>
        <v>0</v>
      </c>
      <c r="K167" s="162"/>
      <c r="AG167" s="137" t="s">
        <v>81</v>
      </c>
      <c r="AI167" s="137" t="s">
        <v>109</v>
      </c>
      <c r="AJ167" s="137" t="s">
        <v>79</v>
      </c>
      <c r="AN167" s="13" t="s">
        <v>108</v>
      </c>
      <c r="AT167" s="138" t="e">
        <f>IF(#REF!="základní",J167,0)</f>
        <v>#REF!</v>
      </c>
      <c r="AU167" s="138" t="e">
        <f>IF(#REF!="snížená",J167,0)</f>
        <v>#REF!</v>
      </c>
      <c r="AV167" s="138" t="e">
        <f>IF(#REF!="zákl. přenesená",J167,0)</f>
        <v>#REF!</v>
      </c>
      <c r="AW167" s="138" t="e">
        <f>IF(#REF!="sníž. přenesená",J167,0)</f>
        <v>#REF!</v>
      </c>
      <c r="AX167" s="138" t="e">
        <f>IF(#REF!="nulová",J167,0)</f>
        <v>#REF!</v>
      </c>
      <c r="AY167" s="13" t="s">
        <v>76</v>
      </c>
      <c r="AZ167" s="138">
        <f t="shared" si="6"/>
        <v>0</v>
      </c>
      <c r="BA167" s="13" t="s">
        <v>81</v>
      </c>
      <c r="BB167" s="137" t="s">
        <v>148</v>
      </c>
    </row>
    <row r="168" spans="2:54" s="1" customFormat="1" ht="36" x14ac:dyDescent="0.2">
      <c r="B168" s="125"/>
      <c r="C168" s="126">
        <v>22</v>
      </c>
      <c r="D168" s="126"/>
      <c r="E168" s="127" t="s">
        <v>376</v>
      </c>
      <c r="F168" s="128" t="s">
        <v>375</v>
      </c>
      <c r="G168" s="129" t="s">
        <v>137</v>
      </c>
      <c r="H168" s="130">
        <v>45</v>
      </c>
      <c r="I168" s="170"/>
      <c r="J168" s="131">
        <f t="shared" si="8"/>
        <v>0</v>
      </c>
      <c r="K168" s="162"/>
      <c r="AG168" s="137" t="s">
        <v>81</v>
      </c>
      <c r="AI168" s="137" t="s">
        <v>109</v>
      </c>
      <c r="AJ168" s="137" t="s">
        <v>79</v>
      </c>
      <c r="AN168" s="13" t="s">
        <v>108</v>
      </c>
      <c r="AT168" s="138" t="e">
        <f>IF(#REF!="základní",J168,0)</f>
        <v>#REF!</v>
      </c>
      <c r="AU168" s="138" t="e">
        <f>IF(#REF!="snížená",J168,0)</f>
        <v>#REF!</v>
      </c>
      <c r="AV168" s="138" t="e">
        <f>IF(#REF!="zákl. přenesená",J168,0)</f>
        <v>#REF!</v>
      </c>
      <c r="AW168" s="138" t="e">
        <f>IF(#REF!="sníž. přenesená",J168,0)</f>
        <v>#REF!</v>
      </c>
      <c r="AX168" s="138" t="e">
        <f>IF(#REF!="nulová",J168,0)</f>
        <v>#REF!</v>
      </c>
      <c r="AY168" s="13" t="s">
        <v>76</v>
      </c>
      <c r="AZ168" s="138">
        <f t="shared" si="6"/>
        <v>0</v>
      </c>
      <c r="BA168" s="13" t="s">
        <v>81</v>
      </c>
      <c r="BB168" s="137" t="s">
        <v>148</v>
      </c>
    </row>
    <row r="169" spans="2:54" s="1" customFormat="1" ht="24.2" customHeight="1" x14ac:dyDescent="0.2">
      <c r="B169" s="125"/>
      <c r="C169" s="126" t="s">
        <v>156</v>
      </c>
      <c r="D169" s="126"/>
      <c r="E169" s="140" t="s">
        <v>377</v>
      </c>
      <c r="F169" s="141" t="s">
        <v>379</v>
      </c>
      <c r="G169" s="142" t="s">
        <v>137</v>
      </c>
      <c r="H169" s="143">
        <f>H168*1.1</f>
        <v>49.500000000000007</v>
      </c>
      <c r="I169" s="172"/>
      <c r="J169" s="144">
        <f t="shared" si="8"/>
        <v>0</v>
      </c>
      <c r="K169" s="162"/>
      <c r="AG169" s="137" t="s">
        <v>81</v>
      </c>
      <c r="AI169" s="137" t="s">
        <v>109</v>
      </c>
      <c r="AJ169" s="137" t="s">
        <v>79</v>
      </c>
      <c r="AN169" s="13" t="s">
        <v>108</v>
      </c>
      <c r="AT169" s="138" t="e">
        <f>IF(#REF!="základní",J169,0)</f>
        <v>#REF!</v>
      </c>
      <c r="AU169" s="138" t="e">
        <f>IF(#REF!="snížená",J169,0)</f>
        <v>#REF!</v>
      </c>
      <c r="AV169" s="138" t="e">
        <f>IF(#REF!="zákl. přenesená",J169,0)</f>
        <v>#REF!</v>
      </c>
      <c r="AW169" s="138" t="e">
        <f>IF(#REF!="sníž. přenesená",J169,0)</f>
        <v>#REF!</v>
      </c>
      <c r="AX169" s="138" t="e">
        <f>IF(#REF!="nulová",J169,0)</f>
        <v>#REF!</v>
      </c>
      <c r="AY169" s="13" t="s">
        <v>76</v>
      </c>
      <c r="AZ169" s="138">
        <f t="shared" si="6"/>
        <v>0</v>
      </c>
      <c r="BA169" s="13" t="s">
        <v>81</v>
      </c>
      <c r="BB169" s="137" t="s">
        <v>148</v>
      </c>
    </row>
    <row r="170" spans="2:54" s="1" customFormat="1" ht="24.2" customHeight="1" x14ac:dyDescent="0.2">
      <c r="B170" s="125"/>
      <c r="C170" s="126">
        <v>23</v>
      </c>
      <c r="D170" s="126"/>
      <c r="E170" s="127" t="s">
        <v>161</v>
      </c>
      <c r="F170" s="128" t="s">
        <v>162</v>
      </c>
      <c r="G170" s="129" t="s">
        <v>137</v>
      </c>
      <c r="H170" s="130">
        <v>183.54400000000001</v>
      </c>
      <c r="I170" s="170"/>
      <c r="J170" s="131">
        <f t="shared" si="7"/>
        <v>0</v>
      </c>
      <c r="K170" s="162"/>
      <c r="AG170" s="137" t="s">
        <v>81</v>
      </c>
      <c r="AI170" s="137" t="s">
        <v>109</v>
      </c>
      <c r="AJ170" s="137" t="s">
        <v>79</v>
      </c>
      <c r="AN170" s="13" t="s">
        <v>108</v>
      </c>
      <c r="AT170" s="138" t="e">
        <f>IF(#REF!="základní",J170,0)</f>
        <v>#REF!</v>
      </c>
      <c r="AU170" s="138" t="e">
        <f>IF(#REF!="snížená",J170,0)</f>
        <v>#REF!</v>
      </c>
      <c r="AV170" s="138" t="e">
        <f>IF(#REF!="zákl. přenesená",J170,0)</f>
        <v>#REF!</v>
      </c>
      <c r="AW170" s="138" t="e">
        <f>IF(#REF!="sníž. přenesená",J170,0)</f>
        <v>#REF!</v>
      </c>
      <c r="AX170" s="138" t="e">
        <f>IF(#REF!="nulová",J170,0)</f>
        <v>#REF!</v>
      </c>
      <c r="AY170" s="13" t="s">
        <v>76</v>
      </c>
      <c r="AZ170" s="138">
        <f t="shared" si="6"/>
        <v>0</v>
      </c>
      <c r="BA170" s="13" t="s">
        <v>81</v>
      </c>
      <c r="BB170" s="137" t="s">
        <v>163</v>
      </c>
    </row>
    <row r="171" spans="2:54" s="1" customFormat="1" ht="24.2" customHeight="1" x14ac:dyDescent="0.2">
      <c r="B171" s="125"/>
      <c r="C171" s="126" t="s">
        <v>160</v>
      </c>
      <c r="D171" s="126"/>
      <c r="E171" s="127" t="s">
        <v>399</v>
      </c>
      <c r="F171" s="128" t="s">
        <v>398</v>
      </c>
      <c r="G171" s="129" t="s">
        <v>137</v>
      </c>
      <c r="H171" s="130">
        <v>183.54400000000001</v>
      </c>
      <c r="I171" s="170"/>
      <c r="J171" s="131">
        <f t="shared" si="7"/>
        <v>0</v>
      </c>
      <c r="K171" s="162"/>
      <c r="AG171" s="137" t="s">
        <v>81</v>
      </c>
      <c r="AI171" s="137" t="s">
        <v>109</v>
      </c>
      <c r="AJ171" s="137" t="s">
        <v>79</v>
      </c>
      <c r="AN171" s="13" t="s">
        <v>108</v>
      </c>
      <c r="AT171" s="138" t="e">
        <f>IF(#REF!="základní",J171,0)</f>
        <v>#REF!</v>
      </c>
      <c r="AU171" s="138" t="e">
        <f>IF(#REF!="snížená",J171,0)</f>
        <v>#REF!</v>
      </c>
      <c r="AV171" s="138" t="e">
        <f>IF(#REF!="zákl. přenesená",J171,0)</f>
        <v>#REF!</v>
      </c>
      <c r="AW171" s="138" t="e">
        <f>IF(#REF!="sníž. přenesená",J171,0)</f>
        <v>#REF!</v>
      </c>
      <c r="AX171" s="138" t="e">
        <f>IF(#REF!="nulová",J171,0)</f>
        <v>#REF!</v>
      </c>
      <c r="AY171" s="13" t="s">
        <v>76</v>
      </c>
      <c r="AZ171" s="138">
        <f t="shared" si="6"/>
        <v>0</v>
      </c>
      <c r="BA171" s="13" t="s">
        <v>81</v>
      </c>
      <c r="BB171" s="137" t="s">
        <v>164</v>
      </c>
    </row>
    <row r="172" spans="2:54" s="11" customFormat="1" ht="23.1" customHeight="1" x14ac:dyDescent="0.2">
      <c r="B172" s="114"/>
      <c r="C172" s="164"/>
      <c r="D172" s="164"/>
      <c r="E172" s="165" t="s">
        <v>134</v>
      </c>
      <c r="F172" s="165" t="s">
        <v>166</v>
      </c>
      <c r="G172" s="164"/>
      <c r="H172" s="164"/>
      <c r="I172" s="164"/>
      <c r="J172" s="167">
        <f>SUM(J173:J175)</f>
        <v>0</v>
      </c>
      <c r="AG172" s="115" t="s">
        <v>76</v>
      </c>
      <c r="AI172" s="121" t="s">
        <v>70</v>
      </c>
      <c r="AJ172" s="121" t="s">
        <v>76</v>
      </c>
      <c r="AN172" s="115" t="s">
        <v>108</v>
      </c>
      <c r="AZ172" s="122">
        <f>SUM(AZ173:AZ175)</f>
        <v>0</v>
      </c>
    </row>
    <row r="173" spans="2:54" s="1" customFormat="1" ht="24.2" customHeight="1" x14ac:dyDescent="0.2">
      <c r="B173" s="125"/>
      <c r="C173" s="126">
        <v>25</v>
      </c>
      <c r="D173" s="126"/>
      <c r="E173" s="127" t="s">
        <v>167</v>
      </c>
      <c r="F173" s="128" t="s">
        <v>168</v>
      </c>
      <c r="G173" s="129" t="s">
        <v>137</v>
      </c>
      <c r="H173" s="130">
        <v>183.54400000000001</v>
      </c>
      <c r="I173" s="170"/>
      <c r="J173" s="131">
        <f t="shared" ref="J173:J175" si="9">ROUND(I173*H173,2)</f>
        <v>0</v>
      </c>
      <c r="K173" s="162"/>
      <c r="AG173" s="137" t="s">
        <v>81</v>
      </c>
      <c r="AI173" s="137" t="s">
        <v>109</v>
      </c>
      <c r="AJ173" s="137" t="s">
        <v>79</v>
      </c>
      <c r="AN173" s="13" t="s">
        <v>108</v>
      </c>
      <c r="AT173" s="138" t="e">
        <f>IF(#REF!="základní",J173,0)</f>
        <v>#REF!</v>
      </c>
      <c r="AU173" s="138" t="e">
        <f>IF(#REF!="snížená",J173,0)</f>
        <v>#REF!</v>
      </c>
      <c r="AV173" s="138" t="e">
        <f>IF(#REF!="zákl. přenesená",J173,0)</f>
        <v>#REF!</v>
      </c>
      <c r="AW173" s="138" t="e">
        <f>IF(#REF!="sníž. přenesená",J173,0)</f>
        <v>#REF!</v>
      </c>
      <c r="AX173" s="138" t="e">
        <f>IF(#REF!="nulová",J173,0)</f>
        <v>#REF!</v>
      </c>
      <c r="AY173" s="13" t="s">
        <v>76</v>
      </c>
      <c r="AZ173" s="138">
        <f>ROUND(I173*H173,2)</f>
        <v>0</v>
      </c>
      <c r="BA173" s="13" t="s">
        <v>81</v>
      </c>
      <c r="BB173" s="137" t="s">
        <v>169</v>
      </c>
    </row>
    <row r="174" spans="2:54" s="1" customFormat="1" ht="24.2" customHeight="1" x14ac:dyDescent="0.2">
      <c r="B174" s="25"/>
      <c r="C174" s="150">
        <v>26</v>
      </c>
      <c r="D174" s="150"/>
      <c r="E174" s="151" t="s">
        <v>170</v>
      </c>
      <c r="F174" s="152" t="s">
        <v>171</v>
      </c>
      <c r="G174" s="153" t="s">
        <v>110</v>
      </c>
      <c r="H174" s="154">
        <v>7.1539999999999999</v>
      </c>
      <c r="I174" s="170"/>
      <c r="J174" s="155">
        <f t="shared" si="9"/>
        <v>0</v>
      </c>
      <c r="K174" s="162"/>
      <c r="AG174" s="137"/>
      <c r="AI174" s="137"/>
      <c r="AJ174" s="137"/>
      <c r="AN174" s="13"/>
      <c r="AT174" s="138"/>
      <c r="AU174" s="138"/>
      <c r="AV174" s="138"/>
      <c r="AW174" s="138"/>
      <c r="AX174" s="138"/>
      <c r="AY174" s="13"/>
      <c r="AZ174" s="138">
        <f>ROUND(I174*H174,2)</f>
        <v>0</v>
      </c>
      <c r="BA174" s="13"/>
      <c r="BB174" s="137"/>
    </row>
    <row r="175" spans="2:54" s="1" customFormat="1" ht="38.1" customHeight="1" x14ac:dyDescent="0.2">
      <c r="B175" s="125"/>
      <c r="C175" s="126">
        <v>27</v>
      </c>
      <c r="D175" s="126"/>
      <c r="E175" s="127" t="s">
        <v>172</v>
      </c>
      <c r="F175" s="128" t="s">
        <v>173</v>
      </c>
      <c r="G175" s="129" t="s">
        <v>137</v>
      </c>
      <c r="H175" s="130">
        <v>183.54400000000001</v>
      </c>
      <c r="I175" s="170"/>
      <c r="J175" s="131">
        <f t="shared" si="9"/>
        <v>0</v>
      </c>
      <c r="K175" s="162"/>
      <c r="AG175" s="137" t="s">
        <v>81</v>
      </c>
      <c r="AI175" s="137" t="s">
        <v>109</v>
      </c>
      <c r="AJ175" s="137" t="s">
        <v>79</v>
      </c>
      <c r="AN175" s="13" t="s">
        <v>108</v>
      </c>
      <c r="AT175" s="138" t="e">
        <f>IF(#REF!="základní",J175,0)</f>
        <v>#REF!</v>
      </c>
      <c r="AU175" s="138" t="e">
        <f>IF(#REF!="snížená",J175,0)</f>
        <v>#REF!</v>
      </c>
      <c r="AV175" s="138" t="e">
        <f>IF(#REF!="zákl. přenesená",J175,0)</f>
        <v>#REF!</v>
      </c>
      <c r="AW175" s="138" t="e">
        <f>IF(#REF!="sníž. přenesená",J175,0)</f>
        <v>#REF!</v>
      </c>
      <c r="AX175" s="138" t="e">
        <f>IF(#REF!="nulová",J175,0)</f>
        <v>#REF!</v>
      </c>
      <c r="AY175" s="13" t="s">
        <v>76</v>
      </c>
      <c r="AZ175" s="138">
        <f>ROUND(I175*H175,2)</f>
        <v>0</v>
      </c>
      <c r="BA175" s="13" t="s">
        <v>81</v>
      </c>
      <c r="BB175" s="137" t="s">
        <v>174</v>
      </c>
    </row>
    <row r="176" spans="2:54" s="11" customFormat="1" ht="23.1" customHeight="1" x14ac:dyDescent="0.2">
      <c r="B176" s="114"/>
      <c r="C176" s="164"/>
      <c r="D176" s="164"/>
      <c r="E176" s="165" t="s">
        <v>176</v>
      </c>
      <c r="F176" s="165" t="s">
        <v>177</v>
      </c>
      <c r="G176" s="164"/>
      <c r="H176" s="164"/>
      <c r="I176" s="164"/>
      <c r="J176" s="167">
        <f>SUM(J177:J180)</f>
        <v>0</v>
      </c>
      <c r="AG176" s="115" t="s">
        <v>76</v>
      </c>
      <c r="AI176" s="121" t="s">
        <v>70</v>
      </c>
      <c r="AJ176" s="121" t="s">
        <v>76</v>
      </c>
      <c r="AN176" s="115" t="s">
        <v>108</v>
      </c>
      <c r="AZ176" s="122">
        <f>SUM(AZ177:AZ180)</f>
        <v>0</v>
      </c>
    </row>
    <row r="177" spans="2:54" s="1" customFormat="1" ht="24.2" customHeight="1" x14ac:dyDescent="0.2">
      <c r="B177" s="125"/>
      <c r="C177" s="126">
        <v>28</v>
      </c>
      <c r="D177" s="126"/>
      <c r="E177" s="127" t="s">
        <v>178</v>
      </c>
      <c r="F177" s="128" t="s">
        <v>179</v>
      </c>
      <c r="G177" s="129" t="s">
        <v>127</v>
      </c>
      <c r="H177" s="130">
        <f>H174*2.1+3</f>
        <v>18.023400000000002</v>
      </c>
      <c r="I177" s="170"/>
      <c r="J177" s="131">
        <f t="shared" ref="J177:J180" si="10">ROUND(I177*H177,2)</f>
        <v>0</v>
      </c>
      <c r="K177" s="162"/>
      <c r="AG177" s="137" t="s">
        <v>81</v>
      </c>
      <c r="AI177" s="137" t="s">
        <v>109</v>
      </c>
      <c r="AJ177" s="137" t="s">
        <v>79</v>
      </c>
      <c r="AN177" s="13" t="s">
        <v>108</v>
      </c>
      <c r="AT177" s="138" t="e">
        <f>IF(#REF!="základní",J177,0)</f>
        <v>#REF!</v>
      </c>
      <c r="AU177" s="138" t="e">
        <f>IF(#REF!="snížená",J177,0)</f>
        <v>#REF!</v>
      </c>
      <c r="AV177" s="138" t="e">
        <f>IF(#REF!="zákl. přenesená",J177,0)</f>
        <v>#REF!</v>
      </c>
      <c r="AW177" s="138" t="e">
        <f>IF(#REF!="sníž. přenesená",J177,0)</f>
        <v>#REF!</v>
      </c>
      <c r="AX177" s="138" t="e">
        <f>IF(#REF!="nulová",J177,0)</f>
        <v>#REF!</v>
      </c>
      <c r="AY177" s="13" t="s">
        <v>76</v>
      </c>
      <c r="AZ177" s="138">
        <f>ROUND(I177*H177,2)</f>
        <v>0</v>
      </c>
      <c r="BA177" s="13" t="s">
        <v>81</v>
      </c>
      <c r="BB177" s="137" t="s">
        <v>180</v>
      </c>
    </row>
    <row r="178" spans="2:54" s="1" customFormat="1" ht="24.2" customHeight="1" x14ac:dyDescent="0.2">
      <c r="B178" s="125"/>
      <c r="C178" s="126">
        <v>29</v>
      </c>
      <c r="D178" s="126"/>
      <c r="E178" s="127" t="s">
        <v>181</v>
      </c>
      <c r="F178" s="128" t="s">
        <v>182</v>
      </c>
      <c r="G178" s="129" t="s">
        <v>127</v>
      </c>
      <c r="H178" s="130">
        <f>H177</f>
        <v>18.023400000000002</v>
      </c>
      <c r="I178" s="170"/>
      <c r="J178" s="131">
        <f t="shared" si="10"/>
        <v>0</v>
      </c>
      <c r="K178" s="162"/>
      <c r="AG178" s="137" t="s">
        <v>81</v>
      </c>
      <c r="AI178" s="137" t="s">
        <v>109</v>
      </c>
      <c r="AJ178" s="137" t="s">
        <v>79</v>
      </c>
      <c r="AN178" s="13" t="s">
        <v>108</v>
      </c>
      <c r="AT178" s="138" t="e">
        <f>IF(#REF!="základní",J178,0)</f>
        <v>#REF!</v>
      </c>
      <c r="AU178" s="138" t="e">
        <f>IF(#REF!="snížená",J178,0)</f>
        <v>#REF!</v>
      </c>
      <c r="AV178" s="138" t="e">
        <f>IF(#REF!="zákl. přenesená",J178,0)</f>
        <v>#REF!</v>
      </c>
      <c r="AW178" s="138" t="e">
        <f>IF(#REF!="sníž. přenesená",J178,0)</f>
        <v>#REF!</v>
      </c>
      <c r="AX178" s="138" t="e">
        <f>IF(#REF!="nulová",J178,0)</f>
        <v>#REF!</v>
      </c>
      <c r="AY178" s="13" t="s">
        <v>76</v>
      </c>
      <c r="AZ178" s="138">
        <f>ROUND(I178*H178,2)</f>
        <v>0</v>
      </c>
      <c r="BA178" s="13" t="s">
        <v>81</v>
      </c>
      <c r="BB178" s="137" t="s">
        <v>183</v>
      </c>
    </row>
    <row r="179" spans="2:54" s="1" customFormat="1" ht="24.2" customHeight="1" x14ac:dyDescent="0.2">
      <c r="B179" s="125"/>
      <c r="C179" s="126">
        <v>30</v>
      </c>
      <c r="D179" s="126"/>
      <c r="E179" s="127" t="s">
        <v>184</v>
      </c>
      <c r="F179" s="128" t="s">
        <v>185</v>
      </c>
      <c r="G179" s="129" t="s">
        <v>127</v>
      </c>
      <c r="H179" s="130">
        <f>H178*10</f>
        <v>180.23400000000004</v>
      </c>
      <c r="I179" s="170"/>
      <c r="J179" s="131">
        <f t="shared" si="10"/>
        <v>0</v>
      </c>
      <c r="K179" s="162"/>
      <c r="AG179" s="137" t="s">
        <v>81</v>
      </c>
      <c r="AI179" s="137" t="s">
        <v>109</v>
      </c>
      <c r="AJ179" s="137" t="s">
        <v>79</v>
      </c>
      <c r="AN179" s="13" t="s">
        <v>108</v>
      </c>
      <c r="AT179" s="138" t="e">
        <f>IF(#REF!="základní",J179,0)</f>
        <v>#REF!</v>
      </c>
      <c r="AU179" s="138" t="e">
        <f>IF(#REF!="snížená",J179,0)</f>
        <v>#REF!</v>
      </c>
      <c r="AV179" s="138" t="e">
        <f>IF(#REF!="zákl. přenesená",J179,0)</f>
        <v>#REF!</v>
      </c>
      <c r="AW179" s="138" t="e">
        <f>IF(#REF!="sníž. přenesená",J179,0)</f>
        <v>#REF!</v>
      </c>
      <c r="AX179" s="138" t="e">
        <f>IF(#REF!="nulová",J179,0)</f>
        <v>#REF!</v>
      </c>
      <c r="AY179" s="13" t="s">
        <v>76</v>
      </c>
      <c r="AZ179" s="138">
        <f>ROUND(I179*H179,2)</f>
        <v>0</v>
      </c>
      <c r="BA179" s="13" t="s">
        <v>81</v>
      </c>
      <c r="BB179" s="137" t="s">
        <v>186</v>
      </c>
    </row>
    <row r="180" spans="2:54" s="1" customFormat="1" ht="24.2" customHeight="1" x14ac:dyDescent="0.2">
      <c r="B180" s="125"/>
      <c r="C180" s="126">
        <v>31</v>
      </c>
      <c r="D180" s="126"/>
      <c r="E180" s="127" t="s">
        <v>187</v>
      </c>
      <c r="F180" s="128" t="s">
        <v>188</v>
      </c>
      <c r="G180" s="129" t="s">
        <v>127</v>
      </c>
      <c r="H180" s="130">
        <f>H177</f>
        <v>18.023400000000002</v>
      </c>
      <c r="I180" s="170"/>
      <c r="J180" s="131">
        <f t="shared" si="10"/>
        <v>0</v>
      </c>
      <c r="K180" s="162"/>
      <c r="AG180" s="137" t="s">
        <v>81</v>
      </c>
      <c r="AI180" s="137" t="s">
        <v>109</v>
      </c>
      <c r="AJ180" s="137" t="s">
        <v>79</v>
      </c>
      <c r="AN180" s="13" t="s">
        <v>108</v>
      </c>
      <c r="AT180" s="138" t="e">
        <f>IF(#REF!="základní",J180,0)</f>
        <v>#REF!</v>
      </c>
      <c r="AU180" s="138" t="e">
        <f>IF(#REF!="snížená",J180,0)</f>
        <v>#REF!</v>
      </c>
      <c r="AV180" s="138" t="e">
        <f>IF(#REF!="zákl. přenesená",J180,0)</f>
        <v>#REF!</v>
      </c>
      <c r="AW180" s="138" t="e">
        <f>IF(#REF!="sníž. přenesená",J180,0)</f>
        <v>#REF!</v>
      </c>
      <c r="AX180" s="138" t="e">
        <f>IF(#REF!="nulová",J180,0)</f>
        <v>#REF!</v>
      </c>
      <c r="AY180" s="13" t="s">
        <v>76</v>
      </c>
      <c r="AZ180" s="138">
        <f>ROUND(I180*H180,2)</f>
        <v>0</v>
      </c>
      <c r="BA180" s="13" t="s">
        <v>81</v>
      </c>
      <c r="BB180" s="137" t="s">
        <v>189</v>
      </c>
    </row>
    <row r="181" spans="2:54" s="11" customFormat="1" ht="23.1" customHeight="1" x14ac:dyDescent="0.2">
      <c r="B181" s="114"/>
      <c r="C181" s="164"/>
      <c r="D181" s="164"/>
      <c r="E181" s="165" t="s">
        <v>190</v>
      </c>
      <c r="F181" s="165" t="s">
        <v>191</v>
      </c>
      <c r="G181" s="164"/>
      <c r="H181" s="164"/>
      <c r="I181" s="164"/>
      <c r="J181" s="167">
        <f>AZ181</f>
        <v>0</v>
      </c>
      <c r="AG181" s="115" t="s">
        <v>76</v>
      </c>
      <c r="AI181" s="121" t="s">
        <v>70</v>
      </c>
      <c r="AJ181" s="121" t="s">
        <v>76</v>
      </c>
      <c r="AN181" s="115" t="s">
        <v>108</v>
      </c>
      <c r="AZ181" s="122">
        <f>AZ182</f>
        <v>0</v>
      </c>
    </row>
    <row r="182" spans="2:54" s="1" customFormat="1" ht="14.45" customHeight="1" x14ac:dyDescent="0.2">
      <c r="B182" s="125"/>
      <c r="C182" s="126">
        <v>32</v>
      </c>
      <c r="D182" s="126"/>
      <c r="E182" s="127" t="s">
        <v>192</v>
      </c>
      <c r="F182" s="128" t="s">
        <v>193</v>
      </c>
      <c r="G182" s="129" t="s">
        <v>127</v>
      </c>
      <c r="H182" s="130">
        <v>150.63200000000001</v>
      </c>
      <c r="I182" s="170"/>
      <c r="J182" s="131">
        <f>ROUND(I182*H182,2)</f>
        <v>0</v>
      </c>
      <c r="K182" s="162"/>
      <c r="AG182" s="137" t="s">
        <v>81</v>
      </c>
      <c r="AI182" s="137" t="s">
        <v>109</v>
      </c>
      <c r="AJ182" s="137" t="s">
        <v>79</v>
      </c>
      <c r="AN182" s="13" t="s">
        <v>108</v>
      </c>
      <c r="AT182" s="138" t="e">
        <f>IF(#REF!="základní",J182,0)</f>
        <v>#REF!</v>
      </c>
      <c r="AU182" s="138" t="e">
        <f>IF(#REF!="snížená",J182,0)</f>
        <v>#REF!</v>
      </c>
      <c r="AV182" s="138" t="e">
        <f>IF(#REF!="zákl. přenesená",J182,0)</f>
        <v>#REF!</v>
      </c>
      <c r="AW182" s="138" t="e">
        <f>IF(#REF!="sníž. přenesená",J182,0)</f>
        <v>#REF!</v>
      </c>
      <c r="AX182" s="138" t="e">
        <f>IF(#REF!="nulová",J182,0)</f>
        <v>#REF!</v>
      </c>
      <c r="AY182" s="13" t="s">
        <v>76</v>
      </c>
      <c r="AZ182" s="138">
        <f>ROUND(I182*H182,2)</f>
        <v>0</v>
      </c>
      <c r="BA182" s="13" t="s">
        <v>81</v>
      </c>
      <c r="BB182" s="137" t="s">
        <v>194</v>
      </c>
    </row>
    <row r="183" spans="2:54" s="11" customFormat="1" ht="26.1" customHeight="1" x14ac:dyDescent="0.2">
      <c r="B183" s="114"/>
      <c r="C183" s="164"/>
      <c r="D183" s="164"/>
      <c r="E183" s="168" t="s">
        <v>195</v>
      </c>
      <c r="F183" s="168" t="s">
        <v>196</v>
      </c>
      <c r="G183" s="164"/>
      <c r="H183" s="164"/>
      <c r="I183" s="164"/>
      <c r="J183" s="169">
        <f>J184+J190+J197+J208+J222+J233</f>
        <v>0</v>
      </c>
      <c r="AG183" s="115" t="s">
        <v>79</v>
      </c>
      <c r="AI183" s="121" t="s">
        <v>70</v>
      </c>
      <c r="AJ183" s="121" t="s">
        <v>71</v>
      </c>
      <c r="AN183" s="115" t="s">
        <v>108</v>
      </c>
      <c r="AZ183" s="122" t="e">
        <f>AZ184+AZ190+#REF!+AZ197+#REF!+AZ208+AZ222+#REF!+#REF!+#REF!+#REF!+#REF!+#REF!+AZ233</f>
        <v>#REF!</v>
      </c>
    </row>
    <row r="184" spans="2:54" s="11" customFormat="1" ht="23.1" customHeight="1" x14ac:dyDescent="0.2">
      <c r="B184" s="114"/>
      <c r="C184" s="164"/>
      <c r="D184" s="164"/>
      <c r="E184" s="165" t="s">
        <v>197</v>
      </c>
      <c r="F184" s="165" t="s">
        <v>198</v>
      </c>
      <c r="G184" s="164"/>
      <c r="H184" s="164"/>
      <c r="I184" s="164"/>
      <c r="J184" s="167">
        <f>SUM(J185:J189)</f>
        <v>0</v>
      </c>
      <c r="AG184" s="115" t="s">
        <v>79</v>
      </c>
      <c r="AI184" s="121" t="s">
        <v>70</v>
      </c>
      <c r="AJ184" s="121" t="s">
        <v>76</v>
      </c>
      <c r="AN184" s="115" t="s">
        <v>108</v>
      </c>
      <c r="AZ184" s="122">
        <f>SUM(AZ185:AZ189)</f>
        <v>0</v>
      </c>
    </row>
    <row r="185" spans="2:54" s="1" customFormat="1" ht="24.2" customHeight="1" x14ac:dyDescent="0.2">
      <c r="B185" s="125"/>
      <c r="C185" s="126">
        <v>33</v>
      </c>
      <c r="D185" s="126"/>
      <c r="E185" s="127" t="s">
        <v>199</v>
      </c>
      <c r="F185" s="128" t="s">
        <v>200</v>
      </c>
      <c r="G185" s="129" t="s">
        <v>137</v>
      </c>
      <c r="H185" s="130">
        <v>40</v>
      </c>
      <c r="I185" s="170"/>
      <c r="J185" s="131">
        <f t="shared" ref="J185:J189" si="11">ROUND(I185*H185,2)</f>
        <v>0</v>
      </c>
      <c r="K185" s="162"/>
      <c r="AG185" s="137" t="s">
        <v>139</v>
      </c>
      <c r="AI185" s="137" t="s">
        <v>109</v>
      </c>
      <c r="AJ185" s="137" t="s">
        <v>79</v>
      </c>
      <c r="AN185" s="13" t="s">
        <v>108</v>
      </c>
      <c r="AT185" s="138" t="e">
        <f>IF(#REF!="základní",J185,0)</f>
        <v>#REF!</v>
      </c>
      <c r="AU185" s="138" t="e">
        <f>IF(#REF!="snížená",J185,0)</f>
        <v>#REF!</v>
      </c>
      <c r="AV185" s="138" t="e">
        <f>IF(#REF!="zákl. přenesená",J185,0)</f>
        <v>#REF!</v>
      </c>
      <c r="AW185" s="138" t="e">
        <f>IF(#REF!="sníž. přenesená",J185,0)</f>
        <v>#REF!</v>
      </c>
      <c r="AX185" s="138" t="e">
        <f>IF(#REF!="nulová",J185,0)</f>
        <v>#REF!</v>
      </c>
      <c r="AY185" s="13" t="s">
        <v>76</v>
      </c>
      <c r="AZ185" s="138">
        <f>ROUND(I185*H185,2)</f>
        <v>0</v>
      </c>
      <c r="BA185" s="13" t="s">
        <v>139</v>
      </c>
      <c r="BB185" s="137" t="s">
        <v>201</v>
      </c>
    </row>
    <row r="186" spans="2:54" s="1" customFormat="1" ht="24.2" customHeight="1" x14ac:dyDescent="0.2">
      <c r="B186" s="125"/>
      <c r="C186" s="139">
        <v>34</v>
      </c>
      <c r="D186" s="139"/>
      <c r="E186" s="140" t="s">
        <v>202</v>
      </c>
      <c r="F186" s="141" t="s">
        <v>203</v>
      </c>
      <c r="G186" s="142" t="s">
        <v>137</v>
      </c>
      <c r="H186" s="143">
        <v>44</v>
      </c>
      <c r="I186" s="172"/>
      <c r="J186" s="144">
        <f t="shared" si="11"/>
        <v>0</v>
      </c>
      <c r="K186" s="163"/>
      <c r="AG186" s="137" t="s">
        <v>133</v>
      </c>
      <c r="AI186" s="137" t="s">
        <v>136</v>
      </c>
      <c r="AJ186" s="137" t="s">
        <v>79</v>
      </c>
      <c r="AN186" s="13" t="s">
        <v>108</v>
      </c>
      <c r="AT186" s="138" t="e">
        <f>IF(#REF!="základní",J186,0)</f>
        <v>#REF!</v>
      </c>
      <c r="AU186" s="138" t="e">
        <f>IF(#REF!="snížená",J186,0)</f>
        <v>#REF!</v>
      </c>
      <c r="AV186" s="138" t="e">
        <f>IF(#REF!="zákl. přenesená",J186,0)</f>
        <v>#REF!</v>
      </c>
      <c r="AW186" s="138" t="e">
        <f>IF(#REF!="sníž. přenesená",J186,0)</f>
        <v>#REF!</v>
      </c>
      <c r="AX186" s="138" t="e">
        <f>IF(#REF!="nulová",J186,0)</f>
        <v>#REF!</v>
      </c>
      <c r="AY186" s="13" t="s">
        <v>76</v>
      </c>
      <c r="AZ186" s="138">
        <f>ROUND(I186*H186,2)</f>
        <v>0</v>
      </c>
      <c r="BA186" s="13" t="s">
        <v>81</v>
      </c>
      <c r="BB186" s="137" t="s">
        <v>204</v>
      </c>
    </row>
    <row r="187" spans="2:54" s="1" customFormat="1" ht="24" x14ac:dyDescent="0.2">
      <c r="B187" s="125"/>
      <c r="C187" s="126">
        <v>35</v>
      </c>
      <c r="D187" s="126"/>
      <c r="E187" s="127" t="s">
        <v>205</v>
      </c>
      <c r="F187" s="128" t="s">
        <v>206</v>
      </c>
      <c r="G187" s="129" t="s">
        <v>137</v>
      </c>
      <c r="H187" s="130">
        <v>40</v>
      </c>
      <c r="I187" s="170"/>
      <c r="J187" s="131">
        <f t="shared" si="11"/>
        <v>0</v>
      </c>
      <c r="K187" s="162"/>
      <c r="AG187" s="137" t="s">
        <v>139</v>
      </c>
      <c r="AI187" s="137" t="s">
        <v>109</v>
      </c>
      <c r="AJ187" s="137" t="s">
        <v>79</v>
      </c>
      <c r="AN187" s="13" t="s">
        <v>108</v>
      </c>
      <c r="AT187" s="138" t="e">
        <f>IF(#REF!="základní",J187,0)</f>
        <v>#REF!</v>
      </c>
      <c r="AU187" s="138" t="e">
        <f>IF(#REF!="snížená",J187,0)</f>
        <v>#REF!</v>
      </c>
      <c r="AV187" s="138" t="e">
        <f>IF(#REF!="zákl. přenesená",J187,0)</f>
        <v>#REF!</v>
      </c>
      <c r="AW187" s="138" t="e">
        <f>IF(#REF!="sníž. přenesená",J187,0)</f>
        <v>#REF!</v>
      </c>
      <c r="AX187" s="138" t="e">
        <f>IF(#REF!="nulová",J187,0)</f>
        <v>#REF!</v>
      </c>
      <c r="AY187" s="13" t="s">
        <v>76</v>
      </c>
      <c r="AZ187" s="138">
        <f>ROUND(I187*H187,2)</f>
        <v>0</v>
      </c>
      <c r="BA187" s="13" t="s">
        <v>139</v>
      </c>
      <c r="BB187" s="137" t="s">
        <v>207</v>
      </c>
    </row>
    <row r="188" spans="2:54" s="1" customFormat="1" ht="24.2" customHeight="1" x14ac:dyDescent="0.2">
      <c r="B188" s="125"/>
      <c r="C188" s="126">
        <v>36</v>
      </c>
      <c r="D188" s="126"/>
      <c r="E188" s="127" t="s">
        <v>363</v>
      </c>
      <c r="F188" s="128" t="s">
        <v>362</v>
      </c>
      <c r="G188" s="129" t="s">
        <v>137</v>
      </c>
      <c r="H188" s="130">
        <v>40</v>
      </c>
      <c r="I188" s="170"/>
      <c r="J188" s="131">
        <f t="shared" si="11"/>
        <v>0</v>
      </c>
      <c r="K188" s="162"/>
      <c r="AG188" s="137"/>
      <c r="AI188" s="137"/>
      <c r="AJ188" s="137"/>
      <c r="AN188" s="13"/>
      <c r="AT188" s="138"/>
      <c r="AU188" s="138"/>
      <c r="AV188" s="138"/>
      <c r="AW188" s="138"/>
      <c r="AX188" s="138"/>
      <c r="AY188" s="13"/>
      <c r="AZ188" s="138"/>
      <c r="BA188" s="13"/>
      <c r="BB188" s="137"/>
    </row>
    <row r="189" spans="2:54" s="1" customFormat="1" ht="24" x14ac:dyDescent="0.2">
      <c r="B189" s="125"/>
      <c r="C189" s="126">
        <v>37</v>
      </c>
      <c r="D189" s="126"/>
      <c r="E189" s="127" t="s">
        <v>208</v>
      </c>
      <c r="F189" s="128" t="s">
        <v>209</v>
      </c>
      <c r="G189" s="129" t="s">
        <v>127</v>
      </c>
      <c r="H189" s="130">
        <v>0.20100000000000001</v>
      </c>
      <c r="I189" s="170"/>
      <c r="J189" s="131">
        <f t="shared" si="11"/>
        <v>0</v>
      </c>
      <c r="K189" s="162"/>
      <c r="AG189" s="137" t="s">
        <v>139</v>
      </c>
      <c r="AI189" s="137" t="s">
        <v>109</v>
      </c>
      <c r="AJ189" s="137" t="s">
        <v>79</v>
      </c>
      <c r="AN189" s="13" t="s">
        <v>108</v>
      </c>
      <c r="AT189" s="138" t="e">
        <f>IF(#REF!="základní",J189,0)</f>
        <v>#REF!</v>
      </c>
      <c r="AU189" s="138" t="e">
        <f>IF(#REF!="snížená",J189,0)</f>
        <v>#REF!</v>
      </c>
      <c r="AV189" s="138" t="e">
        <f>IF(#REF!="zákl. přenesená",J189,0)</f>
        <v>#REF!</v>
      </c>
      <c r="AW189" s="138" t="e">
        <f>IF(#REF!="sníž. přenesená",J189,0)</f>
        <v>#REF!</v>
      </c>
      <c r="AX189" s="138" t="e">
        <f>IF(#REF!="nulová",J189,0)</f>
        <v>#REF!</v>
      </c>
      <c r="AY189" s="13" t="s">
        <v>76</v>
      </c>
      <c r="AZ189" s="138">
        <f>ROUND(I189*H189,2)</f>
        <v>0</v>
      </c>
      <c r="BA189" s="13" t="s">
        <v>139</v>
      </c>
      <c r="BB189" s="137" t="s">
        <v>210</v>
      </c>
    </row>
    <row r="190" spans="2:54" s="11" customFormat="1" ht="23.1" customHeight="1" x14ac:dyDescent="0.2">
      <c r="B190" s="114"/>
      <c r="C190" s="164"/>
      <c r="D190" s="164"/>
      <c r="E190" s="165" t="s">
        <v>211</v>
      </c>
      <c r="F190" s="165" t="s">
        <v>212</v>
      </c>
      <c r="G190" s="164"/>
      <c r="H190" s="164"/>
      <c r="I190" s="164"/>
      <c r="J190" s="167">
        <f>SUM(J191:J196)</f>
        <v>0</v>
      </c>
      <c r="AG190" s="115" t="s">
        <v>79</v>
      </c>
      <c r="AI190" s="121" t="s">
        <v>70</v>
      </c>
      <c r="AJ190" s="121" t="s">
        <v>76</v>
      </c>
      <c r="AN190" s="115" t="s">
        <v>108</v>
      </c>
      <c r="AZ190" s="122">
        <f>SUM(AZ191:AZ196)</f>
        <v>0</v>
      </c>
    </row>
    <row r="191" spans="2:54" s="1" customFormat="1" ht="24.2" customHeight="1" x14ac:dyDescent="0.2">
      <c r="B191" s="125"/>
      <c r="C191" s="126">
        <v>38</v>
      </c>
      <c r="D191" s="126"/>
      <c r="E191" s="127" t="s">
        <v>213</v>
      </c>
      <c r="F191" s="128" t="s">
        <v>214</v>
      </c>
      <c r="G191" s="129" t="s">
        <v>137</v>
      </c>
      <c r="H191" s="130">
        <v>565</v>
      </c>
      <c r="I191" s="170"/>
      <c r="J191" s="131">
        <f t="shared" ref="J191:J196" si="12">ROUND(I191*H191,2)</f>
        <v>0</v>
      </c>
      <c r="K191" s="162"/>
      <c r="AG191" s="137" t="s">
        <v>139</v>
      </c>
      <c r="AI191" s="137" t="s">
        <v>109</v>
      </c>
      <c r="AJ191" s="137" t="s">
        <v>79</v>
      </c>
      <c r="AN191" s="13" t="s">
        <v>108</v>
      </c>
      <c r="AT191" s="138" t="e">
        <f>IF(#REF!="základní",J191,0)</f>
        <v>#REF!</v>
      </c>
      <c r="AU191" s="138" t="e">
        <f>IF(#REF!="snížená",J191,0)</f>
        <v>#REF!</v>
      </c>
      <c r="AV191" s="138" t="e">
        <f>IF(#REF!="zákl. přenesená",J191,0)</f>
        <v>#REF!</v>
      </c>
      <c r="AW191" s="138" t="e">
        <f>IF(#REF!="sníž. přenesená",J191,0)</f>
        <v>#REF!</v>
      </c>
      <c r="AX191" s="138" t="e">
        <f>IF(#REF!="nulová",J191,0)</f>
        <v>#REF!</v>
      </c>
      <c r="AY191" s="13" t="s">
        <v>76</v>
      </c>
      <c r="AZ191" s="138">
        <f t="shared" ref="AZ191:AZ196" si="13">ROUND(I191*H191,2)</f>
        <v>0</v>
      </c>
      <c r="BA191" s="13" t="s">
        <v>139</v>
      </c>
      <c r="BB191" s="137" t="s">
        <v>215</v>
      </c>
    </row>
    <row r="192" spans="2:54" s="1" customFormat="1" ht="12" x14ac:dyDescent="0.2">
      <c r="B192" s="125"/>
      <c r="C192" s="139">
        <v>39</v>
      </c>
      <c r="D192" s="139"/>
      <c r="E192" s="140" t="s">
        <v>216</v>
      </c>
      <c r="F192" s="141" t="s">
        <v>217</v>
      </c>
      <c r="G192" s="142" t="s">
        <v>137</v>
      </c>
      <c r="H192" s="143">
        <v>288.14999999999998</v>
      </c>
      <c r="I192" s="172"/>
      <c r="J192" s="144">
        <f t="shared" si="12"/>
        <v>0</v>
      </c>
      <c r="K192" s="163"/>
      <c r="AG192" s="137" t="s">
        <v>165</v>
      </c>
      <c r="AI192" s="137" t="s">
        <v>136</v>
      </c>
      <c r="AJ192" s="137" t="s">
        <v>79</v>
      </c>
      <c r="AN192" s="13" t="s">
        <v>108</v>
      </c>
      <c r="AT192" s="138" t="e">
        <f>IF(#REF!="základní",J192,0)</f>
        <v>#REF!</v>
      </c>
      <c r="AU192" s="138" t="e">
        <f>IF(#REF!="snížená",J192,0)</f>
        <v>#REF!</v>
      </c>
      <c r="AV192" s="138" t="e">
        <f>IF(#REF!="zákl. přenesená",J192,0)</f>
        <v>#REF!</v>
      </c>
      <c r="AW192" s="138" t="e">
        <f>IF(#REF!="sníž. přenesená",J192,0)</f>
        <v>#REF!</v>
      </c>
      <c r="AX192" s="138" t="e">
        <f>IF(#REF!="nulová",J192,0)</f>
        <v>#REF!</v>
      </c>
      <c r="AY192" s="13" t="s">
        <v>76</v>
      </c>
      <c r="AZ192" s="138">
        <f t="shared" si="13"/>
        <v>0</v>
      </c>
      <c r="BA192" s="13" t="s">
        <v>139</v>
      </c>
      <c r="BB192" s="137" t="s">
        <v>218</v>
      </c>
    </row>
    <row r="193" spans="2:54" s="1" customFormat="1" ht="12" x14ac:dyDescent="0.2">
      <c r="B193" s="125"/>
      <c r="C193" s="139">
        <v>40</v>
      </c>
      <c r="D193" s="139"/>
      <c r="E193" s="140" t="s">
        <v>219</v>
      </c>
      <c r="F193" s="141" t="s">
        <v>220</v>
      </c>
      <c r="G193" s="142" t="s">
        <v>137</v>
      </c>
      <c r="H193" s="143">
        <v>288.14999999999998</v>
      </c>
      <c r="I193" s="172"/>
      <c r="J193" s="144">
        <f t="shared" si="12"/>
        <v>0</v>
      </c>
      <c r="K193" s="163"/>
      <c r="AG193" s="137" t="s">
        <v>165</v>
      </c>
      <c r="AI193" s="137" t="s">
        <v>136</v>
      </c>
      <c r="AJ193" s="137" t="s">
        <v>79</v>
      </c>
      <c r="AN193" s="13" t="s">
        <v>108</v>
      </c>
      <c r="AT193" s="138" t="e">
        <f>IF(#REF!="základní",J193,0)</f>
        <v>#REF!</v>
      </c>
      <c r="AU193" s="138" t="e">
        <f>IF(#REF!="snížená",J193,0)</f>
        <v>#REF!</v>
      </c>
      <c r="AV193" s="138" t="e">
        <f>IF(#REF!="zákl. přenesená",J193,0)</f>
        <v>#REF!</v>
      </c>
      <c r="AW193" s="138" t="e">
        <f>IF(#REF!="sníž. přenesená",J193,0)</f>
        <v>#REF!</v>
      </c>
      <c r="AX193" s="138" t="e">
        <f>IF(#REF!="nulová",J193,0)</f>
        <v>#REF!</v>
      </c>
      <c r="AY193" s="13" t="s">
        <v>76</v>
      </c>
      <c r="AZ193" s="138">
        <f t="shared" si="13"/>
        <v>0</v>
      </c>
      <c r="BA193" s="13" t="s">
        <v>139</v>
      </c>
      <c r="BB193" s="137" t="s">
        <v>221</v>
      </c>
    </row>
    <row r="194" spans="2:54" s="1" customFormat="1" ht="24.2" customHeight="1" x14ac:dyDescent="0.2">
      <c r="B194" s="125"/>
      <c r="C194" s="126">
        <v>41</v>
      </c>
      <c r="D194" s="126"/>
      <c r="E194" s="127" t="s">
        <v>222</v>
      </c>
      <c r="F194" s="128" t="s">
        <v>223</v>
      </c>
      <c r="G194" s="129" t="s">
        <v>137</v>
      </c>
      <c r="H194" s="130">
        <v>282.5</v>
      </c>
      <c r="I194" s="170"/>
      <c r="J194" s="131">
        <f t="shared" si="12"/>
        <v>0</v>
      </c>
      <c r="K194" s="162"/>
      <c r="AG194" s="137" t="s">
        <v>139</v>
      </c>
      <c r="AI194" s="137" t="s">
        <v>109</v>
      </c>
      <c r="AJ194" s="137" t="s">
        <v>79</v>
      </c>
      <c r="AN194" s="13" t="s">
        <v>108</v>
      </c>
      <c r="AT194" s="138" t="e">
        <f>IF(#REF!="základní",J194,0)</f>
        <v>#REF!</v>
      </c>
      <c r="AU194" s="138" t="e">
        <f>IF(#REF!="snížená",J194,0)</f>
        <v>#REF!</v>
      </c>
      <c r="AV194" s="138" t="e">
        <f>IF(#REF!="zákl. přenesená",J194,0)</f>
        <v>#REF!</v>
      </c>
      <c r="AW194" s="138" t="e">
        <f>IF(#REF!="sníž. přenesená",J194,0)</f>
        <v>#REF!</v>
      </c>
      <c r="AX194" s="138" t="e">
        <f>IF(#REF!="nulová",J194,0)</f>
        <v>#REF!</v>
      </c>
      <c r="AY194" s="13" t="s">
        <v>76</v>
      </c>
      <c r="AZ194" s="138">
        <f t="shared" si="13"/>
        <v>0</v>
      </c>
      <c r="BA194" s="13" t="s">
        <v>139</v>
      </c>
      <c r="BB194" s="137" t="s">
        <v>224</v>
      </c>
    </row>
    <row r="195" spans="2:54" s="1" customFormat="1" ht="14.45" customHeight="1" x14ac:dyDescent="0.2">
      <c r="B195" s="125"/>
      <c r="C195" s="139">
        <v>42</v>
      </c>
      <c r="D195" s="139"/>
      <c r="E195" s="140" t="s">
        <v>225</v>
      </c>
      <c r="F195" s="141" t="s">
        <v>226</v>
      </c>
      <c r="G195" s="142" t="s">
        <v>137</v>
      </c>
      <c r="H195" s="143">
        <v>310.75</v>
      </c>
      <c r="I195" s="172"/>
      <c r="J195" s="144">
        <f t="shared" si="12"/>
        <v>0</v>
      </c>
      <c r="K195" s="163"/>
      <c r="AG195" s="137" t="s">
        <v>165</v>
      </c>
      <c r="AI195" s="137" t="s">
        <v>136</v>
      </c>
      <c r="AJ195" s="137" t="s">
        <v>79</v>
      </c>
      <c r="AN195" s="13" t="s">
        <v>108</v>
      </c>
      <c r="AT195" s="138" t="e">
        <f>IF(#REF!="základní",J195,0)</f>
        <v>#REF!</v>
      </c>
      <c r="AU195" s="138" t="e">
        <f>IF(#REF!="snížená",J195,0)</f>
        <v>#REF!</v>
      </c>
      <c r="AV195" s="138" t="e">
        <f>IF(#REF!="zákl. přenesená",J195,0)</f>
        <v>#REF!</v>
      </c>
      <c r="AW195" s="138" t="e">
        <f>IF(#REF!="sníž. přenesená",J195,0)</f>
        <v>#REF!</v>
      </c>
      <c r="AX195" s="138" t="e">
        <f>IF(#REF!="nulová",J195,0)</f>
        <v>#REF!</v>
      </c>
      <c r="AY195" s="13" t="s">
        <v>76</v>
      </c>
      <c r="AZ195" s="138">
        <f t="shared" si="13"/>
        <v>0</v>
      </c>
      <c r="BA195" s="13" t="s">
        <v>139</v>
      </c>
      <c r="BB195" s="137" t="s">
        <v>227</v>
      </c>
    </row>
    <row r="196" spans="2:54" s="1" customFormat="1" ht="24.2" customHeight="1" x14ac:dyDescent="0.2">
      <c r="B196" s="125"/>
      <c r="C196" s="126">
        <v>43</v>
      </c>
      <c r="D196" s="126"/>
      <c r="E196" s="127" t="s">
        <v>228</v>
      </c>
      <c r="F196" s="128" t="s">
        <v>229</v>
      </c>
      <c r="G196" s="129" t="s">
        <v>127</v>
      </c>
      <c r="H196" s="130">
        <v>2.718</v>
      </c>
      <c r="I196" s="170"/>
      <c r="J196" s="131">
        <f t="shared" si="12"/>
        <v>0</v>
      </c>
      <c r="K196" s="162"/>
      <c r="AG196" s="137" t="s">
        <v>139</v>
      </c>
      <c r="AI196" s="137" t="s">
        <v>109</v>
      </c>
      <c r="AJ196" s="137" t="s">
        <v>79</v>
      </c>
      <c r="AN196" s="13" t="s">
        <v>108</v>
      </c>
      <c r="AT196" s="138" t="e">
        <f>IF(#REF!="základní",J196,0)</f>
        <v>#REF!</v>
      </c>
      <c r="AU196" s="138" t="e">
        <f>IF(#REF!="snížená",J196,0)</f>
        <v>#REF!</v>
      </c>
      <c r="AV196" s="138" t="e">
        <f>IF(#REF!="zákl. přenesená",J196,0)</f>
        <v>#REF!</v>
      </c>
      <c r="AW196" s="138" t="e">
        <f>IF(#REF!="sníž. přenesená",J196,0)</f>
        <v>#REF!</v>
      </c>
      <c r="AX196" s="138" t="e">
        <f>IF(#REF!="nulová",J196,0)</f>
        <v>#REF!</v>
      </c>
      <c r="AY196" s="13" t="s">
        <v>76</v>
      </c>
      <c r="AZ196" s="138">
        <f t="shared" si="13"/>
        <v>0</v>
      </c>
      <c r="BA196" s="13" t="s">
        <v>139</v>
      </c>
      <c r="BB196" s="137" t="s">
        <v>230</v>
      </c>
    </row>
    <row r="197" spans="2:54" s="11" customFormat="1" ht="23.1" customHeight="1" x14ac:dyDescent="0.2">
      <c r="B197" s="114"/>
      <c r="C197" s="164"/>
      <c r="D197" s="164"/>
      <c r="E197" s="165" t="s">
        <v>232</v>
      </c>
      <c r="F197" s="165" t="s">
        <v>233</v>
      </c>
      <c r="G197" s="164"/>
      <c r="H197" s="164"/>
      <c r="I197" s="164"/>
      <c r="J197" s="167">
        <f>SUM(J198:J207)</f>
        <v>0</v>
      </c>
      <c r="AG197" s="115" t="s">
        <v>79</v>
      </c>
      <c r="AI197" s="121" t="s">
        <v>70</v>
      </c>
      <c r="AJ197" s="121" t="s">
        <v>76</v>
      </c>
      <c r="AN197" s="115" t="s">
        <v>108</v>
      </c>
      <c r="AZ197" s="122">
        <f>SUM(AZ202:AZ207)</f>
        <v>0</v>
      </c>
    </row>
    <row r="198" spans="2:54" s="1" customFormat="1" ht="24.2" customHeight="1" x14ac:dyDescent="0.2">
      <c r="B198" s="125"/>
      <c r="C198" s="126">
        <v>44</v>
      </c>
      <c r="D198" s="126"/>
      <c r="E198" s="127" t="s">
        <v>349</v>
      </c>
      <c r="F198" s="128" t="s">
        <v>350</v>
      </c>
      <c r="G198" s="129" t="s">
        <v>147</v>
      </c>
      <c r="H198" s="130">
        <v>1131.7</v>
      </c>
      <c r="I198" s="170"/>
      <c r="J198" s="131">
        <f t="shared" ref="J198:J199" si="14">ROUND(I198*H198,2)</f>
        <v>0</v>
      </c>
      <c r="K198" s="162"/>
      <c r="AG198" s="137" t="s">
        <v>139</v>
      </c>
      <c r="AI198" s="137" t="s">
        <v>109</v>
      </c>
      <c r="AJ198" s="137" t="s">
        <v>79</v>
      </c>
      <c r="AN198" s="13" t="s">
        <v>108</v>
      </c>
      <c r="AT198" s="138" t="e">
        <f>IF(#REF!="základní",J198,0)</f>
        <v>#REF!</v>
      </c>
      <c r="AU198" s="138" t="e">
        <f>IF(#REF!="snížená",J198,0)</f>
        <v>#REF!</v>
      </c>
      <c r="AV198" s="138" t="e">
        <f>IF(#REF!="zákl. přenesená",J198,0)</f>
        <v>#REF!</v>
      </c>
      <c r="AW198" s="138" t="e">
        <f>IF(#REF!="sníž. přenesená",J198,0)</f>
        <v>#REF!</v>
      </c>
      <c r="AX198" s="138" t="e">
        <f>IF(#REF!="nulová",J198,0)</f>
        <v>#REF!</v>
      </c>
      <c r="AY198" s="13" t="s">
        <v>76</v>
      </c>
      <c r="AZ198" s="138">
        <f t="shared" ref="AZ198:AZ207" si="15">ROUND(I198*H198,2)</f>
        <v>0</v>
      </c>
      <c r="BA198" s="13" t="s">
        <v>139</v>
      </c>
      <c r="BB198" s="137" t="s">
        <v>236</v>
      </c>
    </row>
    <row r="199" spans="2:54" s="1" customFormat="1" ht="24.2" customHeight="1" x14ac:dyDescent="0.2">
      <c r="B199" s="125"/>
      <c r="C199" s="126">
        <v>45</v>
      </c>
      <c r="D199" s="126"/>
      <c r="E199" s="127" t="s">
        <v>352</v>
      </c>
      <c r="F199" s="128" t="s">
        <v>351</v>
      </c>
      <c r="G199" s="129" t="s">
        <v>147</v>
      </c>
      <c r="H199" s="130">
        <v>871.2</v>
      </c>
      <c r="I199" s="170"/>
      <c r="J199" s="131">
        <f t="shared" si="14"/>
        <v>0</v>
      </c>
      <c r="K199" s="162"/>
      <c r="AG199" s="137" t="s">
        <v>139</v>
      </c>
      <c r="AI199" s="137" t="s">
        <v>109</v>
      </c>
      <c r="AJ199" s="137" t="s">
        <v>79</v>
      </c>
      <c r="AN199" s="13" t="s">
        <v>108</v>
      </c>
      <c r="AT199" s="138" t="e">
        <f>IF(#REF!="základní",J199,0)</f>
        <v>#REF!</v>
      </c>
      <c r="AU199" s="138" t="e">
        <f>IF(#REF!="snížená",J199,0)</f>
        <v>#REF!</v>
      </c>
      <c r="AV199" s="138" t="e">
        <f>IF(#REF!="zákl. přenesená",J199,0)</f>
        <v>#REF!</v>
      </c>
      <c r="AW199" s="138" t="e">
        <f>IF(#REF!="sníž. přenesená",J199,0)</f>
        <v>#REF!</v>
      </c>
      <c r="AX199" s="138" t="e">
        <f>IF(#REF!="nulová",J199,0)</f>
        <v>#REF!</v>
      </c>
      <c r="AY199" s="13" t="s">
        <v>76</v>
      </c>
      <c r="AZ199" s="138">
        <f t="shared" si="15"/>
        <v>0</v>
      </c>
      <c r="BA199" s="13" t="s">
        <v>139</v>
      </c>
      <c r="BB199" s="137" t="s">
        <v>239</v>
      </c>
    </row>
    <row r="200" spans="2:54" s="1" customFormat="1" ht="24.2" customHeight="1" x14ac:dyDescent="0.2">
      <c r="B200" s="125"/>
      <c r="C200" s="126">
        <v>46</v>
      </c>
      <c r="D200" s="126"/>
      <c r="E200" s="127" t="s">
        <v>354</v>
      </c>
      <c r="F200" s="128" t="s">
        <v>353</v>
      </c>
      <c r="G200" s="129" t="s">
        <v>147</v>
      </c>
      <c r="H200" s="130">
        <f>H198-H199</f>
        <v>260.5</v>
      </c>
      <c r="I200" s="170"/>
      <c r="J200" s="131">
        <f t="shared" ref="J200:J201" si="16">ROUND(I200*H200,2)</f>
        <v>0</v>
      </c>
      <c r="K200" s="162"/>
      <c r="AG200" s="137" t="s">
        <v>139</v>
      </c>
      <c r="AI200" s="137" t="s">
        <v>109</v>
      </c>
      <c r="AJ200" s="137" t="s">
        <v>79</v>
      </c>
      <c r="AN200" s="13" t="s">
        <v>108</v>
      </c>
      <c r="AT200" s="138" t="e">
        <f>IF(#REF!="základní",J200,0)</f>
        <v>#REF!</v>
      </c>
      <c r="AU200" s="138" t="e">
        <f>IF(#REF!="snížená",J200,0)</f>
        <v>#REF!</v>
      </c>
      <c r="AV200" s="138" t="e">
        <f>IF(#REF!="zákl. přenesená",J200,0)</f>
        <v>#REF!</v>
      </c>
      <c r="AW200" s="138" t="e">
        <f>IF(#REF!="sníž. přenesená",J200,0)</f>
        <v>#REF!</v>
      </c>
      <c r="AX200" s="138" t="e">
        <f>IF(#REF!="nulová",J200,0)</f>
        <v>#REF!</v>
      </c>
      <c r="AY200" s="13" t="s">
        <v>76</v>
      </c>
      <c r="AZ200" s="138">
        <f t="shared" si="15"/>
        <v>0</v>
      </c>
      <c r="BA200" s="13" t="s">
        <v>139</v>
      </c>
      <c r="BB200" s="137" t="s">
        <v>239</v>
      </c>
    </row>
    <row r="201" spans="2:54" s="1" customFormat="1" ht="12" x14ac:dyDescent="0.2">
      <c r="B201" s="125"/>
      <c r="C201" s="139">
        <v>47</v>
      </c>
      <c r="D201" s="139"/>
      <c r="E201" s="140" t="s">
        <v>356</v>
      </c>
      <c r="F201" s="141" t="s">
        <v>355</v>
      </c>
      <c r="G201" s="142" t="s">
        <v>110</v>
      </c>
      <c r="H201" s="143">
        <v>28.37</v>
      </c>
      <c r="I201" s="172"/>
      <c r="J201" s="144">
        <f t="shared" si="16"/>
        <v>0</v>
      </c>
      <c r="K201" s="163"/>
      <c r="AG201" s="137" t="s">
        <v>165</v>
      </c>
      <c r="AI201" s="137" t="s">
        <v>136</v>
      </c>
      <c r="AJ201" s="137" t="s">
        <v>79</v>
      </c>
      <c r="AN201" s="13" t="s">
        <v>108</v>
      </c>
      <c r="AT201" s="138" t="e">
        <f>IF(#REF!="základní",J201,0)</f>
        <v>#REF!</v>
      </c>
      <c r="AU201" s="138" t="e">
        <f>IF(#REF!="snížená",J201,0)</f>
        <v>#REF!</v>
      </c>
      <c r="AV201" s="138" t="e">
        <f>IF(#REF!="zákl. přenesená",J201,0)</f>
        <v>#REF!</v>
      </c>
      <c r="AW201" s="138" t="e">
        <f>IF(#REF!="sníž. přenesená",J201,0)</f>
        <v>#REF!</v>
      </c>
      <c r="AX201" s="138" t="e">
        <f>IF(#REF!="nulová",J201,0)</f>
        <v>#REF!</v>
      </c>
      <c r="AY201" s="13" t="s">
        <v>76</v>
      </c>
      <c r="AZ201" s="138">
        <f t="shared" si="15"/>
        <v>0</v>
      </c>
      <c r="BA201" s="13" t="s">
        <v>139</v>
      </c>
      <c r="BB201" s="137" t="s">
        <v>242</v>
      </c>
    </row>
    <row r="202" spans="2:54" s="1" customFormat="1" ht="24.2" customHeight="1" x14ac:dyDescent="0.2">
      <c r="B202" s="125"/>
      <c r="C202" s="126">
        <v>48</v>
      </c>
      <c r="D202" s="126"/>
      <c r="E202" s="127" t="s">
        <v>234</v>
      </c>
      <c r="F202" s="128" t="s">
        <v>235</v>
      </c>
      <c r="G202" s="129" t="s">
        <v>137</v>
      </c>
      <c r="H202" s="130">
        <v>430.25200000000001</v>
      </c>
      <c r="I202" s="170"/>
      <c r="J202" s="131">
        <f t="shared" ref="J202:J207" si="17">ROUND(I202*H202,2)</f>
        <v>0</v>
      </c>
      <c r="K202" s="162"/>
      <c r="AG202" s="137" t="s">
        <v>139</v>
      </c>
      <c r="AI202" s="137" t="s">
        <v>109</v>
      </c>
      <c r="AJ202" s="137" t="s">
        <v>79</v>
      </c>
      <c r="AN202" s="13" t="s">
        <v>108</v>
      </c>
      <c r="AT202" s="138" t="e">
        <f>IF(#REF!="základní",J202,0)</f>
        <v>#REF!</v>
      </c>
      <c r="AU202" s="138" t="e">
        <f>IF(#REF!="snížená",J202,0)</f>
        <v>#REF!</v>
      </c>
      <c r="AV202" s="138" t="e">
        <f>IF(#REF!="zákl. přenesená",J202,0)</f>
        <v>#REF!</v>
      </c>
      <c r="AW202" s="138" t="e">
        <f>IF(#REF!="sníž. přenesená",J202,0)</f>
        <v>#REF!</v>
      </c>
      <c r="AX202" s="138" t="e">
        <f>IF(#REF!="nulová",J202,0)</f>
        <v>#REF!</v>
      </c>
      <c r="AY202" s="13" t="s">
        <v>76</v>
      </c>
      <c r="AZ202" s="138">
        <f t="shared" si="15"/>
        <v>0</v>
      </c>
      <c r="BA202" s="13" t="s">
        <v>139</v>
      </c>
      <c r="BB202" s="137" t="s">
        <v>236</v>
      </c>
    </row>
    <row r="203" spans="2:54" s="1" customFormat="1" ht="24.2" customHeight="1" x14ac:dyDescent="0.2">
      <c r="B203" s="125"/>
      <c r="C203" s="126">
        <v>49</v>
      </c>
      <c r="D203" s="126"/>
      <c r="E203" s="127" t="s">
        <v>237</v>
      </c>
      <c r="F203" s="128" t="s">
        <v>238</v>
      </c>
      <c r="G203" s="129" t="s">
        <v>147</v>
      </c>
      <c r="H203" s="130">
        <v>438.96</v>
      </c>
      <c r="I203" s="170"/>
      <c r="J203" s="131">
        <f t="shared" si="17"/>
        <v>0</v>
      </c>
      <c r="K203" s="162"/>
      <c r="AG203" s="137" t="s">
        <v>139</v>
      </c>
      <c r="AI203" s="137" t="s">
        <v>109</v>
      </c>
      <c r="AJ203" s="137" t="s">
        <v>79</v>
      </c>
      <c r="AN203" s="13" t="s">
        <v>108</v>
      </c>
      <c r="AT203" s="138" t="e">
        <f>IF(#REF!="základní",J203,0)</f>
        <v>#REF!</v>
      </c>
      <c r="AU203" s="138" t="e">
        <f>IF(#REF!="snížená",J203,0)</f>
        <v>#REF!</v>
      </c>
      <c r="AV203" s="138" t="e">
        <f>IF(#REF!="zákl. přenesená",J203,0)</f>
        <v>#REF!</v>
      </c>
      <c r="AW203" s="138" t="e">
        <f>IF(#REF!="sníž. přenesená",J203,0)</f>
        <v>#REF!</v>
      </c>
      <c r="AX203" s="138" t="e">
        <f>IF(#REF!="nulová",J203,0)</f>
        <v>#REF!</v>
      </c>
      <c r="AY203" s="13" t="s">
        <v>76</v>
      </c>
      <c r="AZ203" s="138">
        <f t="shared" si="15"/>
        <v>0</v>
      </c>
      <c r="BA203" s="13" t="s">
        <v>139</v>
      </c>
      <c r="BB203" s="137" t="s">
        <v>239</v>
      </c>
    </row>
    <row r="204" spans="2:54" s="1" customFormat="1" ht="14.45" customHeight="1" x14ac:dyDescent="0.2">
      <c r="B204" s="125"/>
      <c r="C204" s="139">
        <v>50</v>
      </c>
      <c r="D204" s="139"/>
      <c r="E204" s="140" t="s">
        <v>240</v>
      </c>
      <c r="F204" s="141" t="s">
        <v>241</v>
      </c>
      <c r="G204" s="142" t="s">
        <v>110</v>
      </c>
      <c r="H204" s="143">
        <v>5.1349999999999998</v>
      </c>
      <c r="I204" s="172"/>
      <c r="J204" s="144">
        <f t="shared" si="17"/>
        <v>0</v>
      </c>
      <c r="K204" s="163"/>
      <c r="AG204" s="137" t="s">
        <v>165</v>
      </c>
      <c r="AI204" s="137" t="s">
        <v>136</v>
      </c>
      <c r="AJ204" s="137" t="s">
        <v>79</v>
      </c>
      <c r="AN204" s="13" t="s">
        <v>108</v>
      </c>
      <c r="AT204" s="138" t="e">
        <f>IF(#REF!="základní",J204,0)</f>
        <v>#REF!</v>
      </c>
      <c r="AU204" s="138" t="e">
        <f>IF(#REF!="snížená",J204,0)</f>
        <v>#REF!</v>
      </c>
      <c r="AV204" s="138" t="e">
        <f>IF(#REF!="zákl. přenesená",J204,0)</f>
        <v>#REF!</v>
      </c>
      <c r="AW204" s="138" t="e">
        <f>IF(#REF!="sníž. přenesená",J204,0)</f>
        <v>#REF!</v>
      </c>
      <c r="AX204" s="138" t="e">
        <f>IF(#REF!="nulová",J204,0)</f>
        <v>#REF!</v>
      </c>
      <c r="AY204" s="13" t="s">
        <v>76</v>
      </c>
      <c r="AZ204" s="138">
        <f t="shared" si="15"/>
        <v>0</v>
      </c>
      <c r="BA204" s="13" t="s">
        <v>139</v>
      </c>
      <c r="BB204" s="137" t="s">
        <v>242</v>
      </c>
    </row>
    <row r="205" spans="2:54" s="1" customFormat="1" ht="24.2" customHeight="1" x14ac:dyDescent="0.2">
      <c r="B205" s="125"/>
      <c r="C205" s="126">
        <v>51</v>
      </c>
      <c r="D205" s="126"/>
      <c r="E205" s="127" t="s">
        <v>243</v>
      </c>
      <c r="F205" s="128" t="s">
        <v>244</v>
      </c>
      <c r="G205" s="129" t="s">
        <v>137</v>
      </c>
      <c r="H205" s="130">
        <v>430.25200000000001</v>
      </c>
      <c r="I205" s="170"/>
      <c r="J205" s="131">
        <f t="shared" si="17"/>
        <v>0</v>
      </c>
      <c r="K205" s="162"/>
      <c r="AG205" s="137" t="s">
        <v>139</v>
      </c>
      <c r="AI205" s="137" t="s">
        <v>109</v>
      </c>
      <c r="AJ205" s="137" t="s">
        <v>79</v>
      </c>
      <c r="AN205" s="13" t="s">
        <v>108</v>
      </c>
      <c r="AT205" s="138" t="e">
        <f>IF(#REF!="základní",J205,0)</f>
        <v>#REF!</v>
      </c>
      <c r="AU205" s="138" t="e">
        <f>IF(#REF!="snížená",J205,0)</f>
        <v>#REF!</v>
      </c>
      <c r="AV205" s="138" t="e">
        <f>IF(#REF!="zákl. přenesená",J205,0)</f>
        <v>#REF!</v>
      </c>
      <c r="AW205" s="138" t="e">
        <f>IF(#REF!="sníž. přenesená",J205,0)</f>
        <v>#REF!</v>
      </c>
      <c r="AX205" s="138" t="e">
        <f>IF(#REF!="nulová",J205,0)</f>
        <v>#REF!</v>
      </c>
      <c r="AY205" s="13" t="s">
        <v>76</v>
      </c>
      <c r="AZ205" s="138">
        <f t="shared" si="15"/>
        <v>0</v>
      </c>
      <c r="BA205" s="13" t="s">
        <v>139</v>
      </c>
      <c r="BB205" s="137" t="s">
        <v>245</v>
      </c>
    </row>
    <row r="206" spans="2:54" s="1" customFormat="1" ht="24.2" customHeight="1" x14ac:dyDescent="0.2">
      <c r="B206" s="125"/>
      <c r="C206" s="126">
        <v>52</v>
      </c>
      <c r="D206" s="126"/>
      <c r="E206" s="127" t="s">
        <v>246</v>
      </c>
      <c r="F206" s="128" t="s">
        <v>247</v>
      </c>
      <c r="G206" s="129" t="s">
        <v>110</v>
      </c>
      <c r="H206" s="130">
        <v>9.1349999999999998</v>
      </c>
      <c r="I206" s="170"/>
      <c r="J206" s="131">
        <f t="shared" si="17"/>
        <v>0</v>
      </c>
      <c r="K206" s="162"/>
      <c r="AG206" s="137" t="s">
        <v>139</v>
      </c>
      <c r="AI206" s="137" t="s">
        <v>109</v>
      </c>
      <c r="AJ206" s="137" t="s">
        <v>79</v>
      </c>
      <c r="AN206" s="13" t="s">
        <v>108</v>
      </c>
      <c r="AT206" s="138" t="e">
        <f>IF(#REF!="základní",J206,0)</f>
        <v>#REF!</v>
      </c>
      <c r="AU206" s="138" t="e">
        <f>IF(#REF!="snížená",J206,0)</f>
        <v>#REF!</v>
      </c>
      <c r="AV206" s="138" t="e">
        <f>IF(#REF!="zákl. přenesená",J206,0)</f>
        <v>#REF!</v>
      </c>
      <c r="AW206" s="138" t="e">
        <f>IF(#REF!="sníž. přenesená",J206,0)</f>
        <v>#REF!</v>
      </c>
      <c r="AX206" s="138" t="e">
        <f>IF(#REF!="nulová",J206,0)</f>
        <v>#REF!</v>
      </c>
      <c r="AY206" s="13" t="s">
        <v>76</v>
      </c>
      <c r="AZ206" s="138">
        <f t="shared" si="15"/>
        <v>0</v>
      </c>
      <c r="BA206" s="13" t="s">
        <v>139</v>
      </c>
      <c r="BB206" s="137" t="s">
        <v>248</v>
      </c>
    </row>
    <row r="207" spans="2:54" s="1" customFormat="1" ht="24.2" customHeight="1" x14ac:dyDescent="0.2">
      <c r="B207" s="125"/>
      <c r="C207" s="126">
        <v>53</v>
      </c>
      <c r="D207" s="126"/>
      <c r="E207" s="127" t="s">
        <v>249</v>
      </c>
      <c r="F207" s="128" t="s">
        <v>250</v>
      </c>
      <c r="G207" s="129" t="s">
        <v>231</v>
      </c>
      <c r="H207" s="173"/>
      <c r="I207" s="131">
        <f>SUM(J198:J206)/100</f>
        <v>0</v>
      </c>
      <c r="J207" s="131">
        <f t="shared" si="17"/>
        <v>0</v>
      </c>
      <c r="K207" s="162"/>
      <c r="AG207" s="137" t="s">
        <v>139</v>
      </c>
      <c r="AI207" s="137" t="s">
        <v>109</v>
      </c>
      <c r="AJ207" s="137" t="s">
        <v>79</v>
      </c>
      <c r="AN207" s="13" t="s">
        <v>108</v>
      </c>
      <c r="AT207" s="138" t="e">
        <f>IF(#REF!="základní",J207,0)</f>
        <v>#REF!</v>
      </c>
      <c r="AU207" s="138" t="e">
        <f>IF(#REF!="snížená",J207,0)</f>
        <v>#REF!</v>
      </c>
      <c r="AV207" s="138" t="e">
        <f>IF(#REF!="zákl. přenesená",J207,0)</f>
        <v>#REF!</v>
      </c>
      <c r="AW207" s="138" t="e">
        <f>IF(#REF!="sníž. přenesená",J207,0)</f>
        <v>#REF!</v>
      </c>
      <c r="AX207" s="138" t="e">
        <f>IF(#REF!="nulová",J207,0)</f>
        <v>#REF!</v>
      </c>
      <c r="AY207" s="13" t="s">
        <v>76</v>
      </c>
      <c r="AZ207" s="138">
        <f t="shared" si="15"/>
        <v>0</v>
      </c>
      <c r="BA207" s="13" t="s">
        <v>139</v>
      </c>
      <c r="BB207" s="137" t="s">
        <v>251</v>
      </c>
    </row>
    <row r="208" spans="2:54" s="11" customFormat="1" ht="23.1" customHeight="1" x14ac:dyDescent="0.2">
      <c r="B208" s="114"/>
      <c r="C208" s="164"/>
      <c r="D208" s="164"/>
      <c r="E208" s="165" t="s">
        <v>252</v>
      </c>
      <c r="F208" s="165" t="s">
        <v>253</v>
      </c>
      <c r="G208" s="164"/>
      <c r="H208" s="164"/>
      <c r="I208" s="164"/>
      <c r="J208" s="167">
        <f>AZ208</f>
        <v>0</v>
      </c>
      <c r="AG208" s="115" t="s">
        <v>79</v>
      </c>
      <c r="AI208" s="121" t="s">
        <v>70</v>
      </c>
      <c r="AJ208" s="121" t="s">
        <v>76</v>
      </c>
      <c r="AN208" s="115" t="s">
        <v>108</v>
      </c>
      <c r="AZ208" s="122">
        <f>SUM(AZ209:AZ221)</f>
        <v>0</v>
      </c>
    </row>
    <row r="209" spans="2:54" s="1" customFormat="1" ht="24.2" customHeight="1" x14ac:dyDescent="0.2">
      <c r="B209" s="125"/>
      <c r="C209" s="126">
        <v>54</v>
      </c>
      <c r="D209" s="126"/>
      <c r="E209" s="127" t="s">
        <v>254</v>
      </c>
      <c r="F209" s="128" t="s">
        <v>255</v>
      </c>
      <c r="G209" s="129" t="s">
        <v>147</v>
      </c>
      <c r="H209" s="130">
        <v>14.16</v>
      </c>
      <c r="I209" s="170"/>
      <c r="J209" s="131">
        <f t="shared" ref="J209:J221" si="18">ROUND(I209*H209,2)</f>
        <v>0</v>
      </c>
      <c r="K209" s="162"/>
      <c r="AG209" s="137" t="s">
        <v>139</v>
      </c>
      <c r="AI209" s="137" t="s">
        <v>109</v>
      </c>
      <c r="AJ209" s="137" t="s">
        <v>79</v>
      </c>
      <c r="AN209" s="13" t="s">
        <v>108</v>
      </c>
      <c r="AT209" s="138" t="e">
        <f>IF(#REF!="základní",J209,0)</f>
        <v>#REF!</v>
      </c>
      <c r="AU209" s="138" t="e">
        <f>IF(#REF!="snížená",J209,0)</f>
        <v>#REF!</v>
      </c>
      <c r="AV209" s="138" t="e">
        <f>IF(#REF!="zákl. přenesená",J209,0)</f>
        <v>#REF!</v>
      </c>
      <c r="AW209" s="138" t="e">
        <f>IF(#REF!="sníž. přenesená",J209,0)</f>
        <v>#REF!</v>
      </c>
      <c r="AX209" s="138" t="e">
        <f>IF(#REF!="nulová",J209,0)</f>
        <v>#REF!</v>
      </c>
      <c r="AY209" s="13" t="s">
        <v>76</v>
      </c>
      <c r="AZ209" s="138">
        <f t="shared" ref="AZ209:AZ221" si="19">ROUND(I209*H209,2)</f>
        <v>0</v>
      </c>
      <c r="BA209" s="13" t="s">
        <v>139</v>
      </c>
      <c r="BB209" s="137" t="s">
        <v>256</v>
      </c>
    </row>
    <row r="210" spans="2:54" s="1" customFormat="1" ht="14.45" customHeight="1" x14ac:dyDescent="0.2">
      <c r="B210" s="125"/>
      <c r="C210" s="126">
        <v>55</v>
      </c>
      <c r="D210" s="126"/>
      <c r="E210" s="127" t="s">
        <v>257</v>
      </c>
      <c r="F210" s="128" t="s">
        <v>258</v>
      </c>
      <c r="G210" s="129" t="s">
        <v>147</v>
      </c>
      <c r="H210" s="130">
        <v>33.56</v>
      </c>
      <c r="I210" s="170"/>
      <c r="J210" s="131">
        <f t="shared" si="18"/>
        <v>0</v>
      </c>
      <c r="K210" s="162"/>
      <c r="AG210" s="137" t="s">
        <v>139</v>
      </c>
      <c r="AI210" s="137" t="s">
        <v>109</v>
      </c>
      <c r="AJ210" s="137" t="s">
        <v>79</v>
      </c>
      <c r="AN210" s="13" t="s">
        <v>108</v>
      </c>
      <c r="AT210" s="138" t="e">
        <f>IF(#REF!="základní",J210,0)</f>
        <v>#REF!</v>
      </c>
      <c r="AU210" s="138" t="e">
        <f>IF(#REF!="snížená",J210,0)</f>
        <v>#REF!</v>
      </c>
      <c r="AV210" s="138" t="e">
        <f>IF(#REF!="zákl. přenesená",J210,0)</f>
        <v>#REF!</v>
      </c>
      <c r="AW210" s="138" t="e">
        <f>IF(#REF!="sníž. přenesená",J210,0)</f>
        <v>#REF!</v>
      </c>
      <c r="AX210" s="138" t="e">
        <f>IF(#REF!="nulová",J210,0)</f>
        <v>#REF!</v>
      </c>
      <c r="AY210" s="13" t="s">
        <v>76</v>
      </c>
      <c r="AZ210" s="138">
        <f t="shared" si="19"/>
        <v>0</v>
      </c>
      <c r="BA210" s="13" t="s">
        <v>139</v>
      </c>
      <c r="BB210" s="137" t="s">
        <v>259</v>
      </c>
    </row>
    <row r="211" spans="2:54" s="1" customFormat="1" ht="14.45" customHeight="1" x14ac:dyDescent="0.2">
      <c r="B211" s="125"/>
      <c r="C211" s="126">
        <v>56</v>
      </c>
      <c r="D211" s="126"/>
      <c r="E211" s="127" t="s">
        <v>260</v>
      </c>
      <c r="F211" s="128" t="s">
        <v>261</v>
      </c>
      <c r="G211" s="129" t="s">
        <v>147</v>
      </c>
      <c r="H211" s="130">
        <v>14.16</v>
      </c>
      <c r="I211" s="170"/>
      <c r="J211" s="131">
        <f t="shared" si="18"/>
        <v>0</v>
      </c>
      <c r="K211" s="162"/>
      <c r="AG211" s="137" t="s">
        <v>139</v>
      </c>
      <c r="AI211" s="137" t="s">
        <v>109</v>
      </c>
      <c r="AJ211" s="137" t="s">
        <v>79</v>
      </c>
      <c r="AN211" s="13" t="s">
        <v>108</v>
      </c>
      <c r="AT211" s="138" t="e">
        <f>IF(#REF!="základní",J211,0)</f>
        <v>#REF!</v>
      </c>
      <c r="AU211" s="138" t="e">
        <f>IF(#REF!="snížená",J211,0)</f>
        <v>#REF!</v>
      </c>
      <c r="AV211" s="138" t="e">
        <f>IF(#REF!="zákl. přenesená",J211,0)</f>
        <v>#REF!</v>
      </c>
      <c r="AW211" s="138" t="e">
        <f>IF(#REF!="sníž. přenesená",J211,0)</f>
        <v>#REF!</v>
      </c>
      <c r="AX211" s="138" t="e">
        <f>IF(#REF!="nulová",J211,0)</f>
        <v>#REF!</v>
      </c>
      <c r="AY211" s="13" t="s">
        <v>76</v>
      </c>
      <c r="AZ211" s="138">
        <f t="shared" si="19"/>
        <v>0</v>
      </c>
      <c r="BA211" s="13" t="s">
        <v>139</v>
      </c>
      <c r="BB211" s="137" t="s">
        <v>262</v>
      </c>
    </row>
    <row r="212" spans="2:54" s="1" customFormat="1" ht="14.45" customHeight="1" x14ac:dyDescent="0.2">
      <c r="B212" s="125"/>
      <c r="C212" s="126">
        <v>57</v>
      </c>
      <c r="D212" s="126"/>
      <c r="E212" s="127" t="s">
        <v>263</v>
      </c>
      <c r="F212" s="128" t="s">
        <v>264</v>
      </c>
      <c r="G212" s="129" t="s">
        <v>147</v>
      </c>
      <c r="H212" s="130">
        <v>60.77</v>
      </c>
      <c r="I212" s="170"/>
      <c r="J212" s="131">
        <f t="shared" si="18"/>
        <v>0</v>
      </c>
      <c r="K212" s="162"/>
      <c r="AG212" s="137" t="s">
        <v>139</v>
      </c>
      <c r="AI212" s="137" t="s">
        <v>109</v>
      </c>
      <c r="AJ212" s="137" t="s">
        <v>79</v>
      </c>
      <c r="AN212" s="13" t="s">
        <v>108</v>
      </c>
      <c r="AT212" s="138" t="e">
        <f>IF(#REF!="základní",J212,0)</f>
        <v>#REF!</v>
      </c>
      <c r="AU212" s="138" t="e">
        <f>IF(#REF!="snížená",J212,0)</f>
        <v>#REF!</v>
      </c>
      <c r="AV212" s="138" t="e">
        <f>IF(#REF!="zákl. přenesená",J212,0)</f>
        <v>#REF!</v>
      </c>
      <c r="AW212" s="138" t="e">
        <f>IF(#REF!="sníž. přenesená",J212,0)</f>
        <v>#REF!</v>
      </c>
      <c r="AX212" s="138" t="e">
        <f>IF(#REF!="nulová",J212,0)</f>
        <v>#REF!</v>
      </c>
      <c r="AY212" s="13" t="s">
        <v>76</v>
      </c>
      <c r="AZ212" s="138">
        <f t="shared" si="19"/>
        <v>0</v>
      </c>
      <c r="BA212" s="13" t="s">
        <v>139</v>
      </c>
      <c r="BB212" s="137" t="s">
        <v>265</v>
      </c>
    </row>
    <row r="213" spans="2:54" s="1" customFormat="1" ht="14.45" customHeight="1" x14ac:dyDescent="0.2">
      <c r="B213" s="125"/>
      <c r="C213" s="126">
        <v>58</v>
      </c>
      <c r="D213" s="126"/>
      <c r="E213" s="127" t="s">
        <v>266</v>
      </c>
      <c r="F213" s="128" t="s">
        <v>267</v>
      </c>
      <c r="G213" s="129" t="s">
        <v>147</v>
      </c>
      <c r="H213" s="130">
        <v>15.2</v>
      </c>
      <c r="I213" s="170"/>
      <c r="J213" s="131">
        <f t="shared" si="18"/>
        <v>0</v>
      </c>
      <c r="K213" s="162"/>
      <c r="AG213" s="137" t="s">
        <v>139</v>
      </c>
      <c r="AI213" s="137" t="s">
        <v>109</v>
      </c>
      <c r="AJ213" s="137" t="s">
        <v>79</v>
      </c>
      <c r="AN213" s="13" t="s">
        <v>108</v>
      </c>
      <c r="AT213" s="138" t="e">
        <f>IF(#REF!="základní",J213,0)</f>
        <v>#REF!</v>
      </c>
      <c r="AU213" s="138" t="e">
        <f>IF(#REF!="snížená",J213,0)</f>
        <v>#REF!</v>
      </c>
      <c r="AV213" s="138" t="e">
        <f>IF(#REF!="zákl. přenesená",J213,0)</f>
        <v>#REF!</v>
      </c>
      <c r="AW213" s="138" t="e">
        <f>IF(#REF!="sníž. přenesená",J213,0)</f>
        <v>#REF!</v>
      </c>
      <c r="AX213" s="138" t="e">
        <f>IF(#REF!="nulová",J213,0)</f>
        <v>#REF!</v>
      </c>
      <c r="AY213" s="13" t="s">
        <v>76</v>
      </c>
      <c r="AZ213" s="138">
        <f t="shared" si="19"/>
        <v>0</v>
      </c>
      <c r="BA213" s="13" t="s">
        <v>139</v>
      </c>
      <c r="BB213" s="137" t="s">
        <v>268</v>
      </c>
    </row>
    <row r="214" spans="2:54" s="1" customFormat="1" ht="24.2" customHeight="1" x14ac:dyDescent="0.2">
      <c r="B214" s="125"/>
      <c r="C214" s="126">
        <v>59</v>
      </c>
      <c r="D214" s="126"/>
      <c r="E214" s="127" t="s">
        <v>269</v>
      </c>
      <c r="F214" s="128" t="s">
        <v>270</v>
      </c>
      <c r="G214" s="129" t="s">
        <v>147</v>
      </c>
      <c r="H214" s="130">
        <v>60.77</v>
      </c>
      <c r="I214" s="170"/>
      <c r="J214" s="131">
        <f t="shared" si="18"/>
        <v>0</v>
      </c>
      <c r="K214" s="162"/>
      <c r="AG214" s="137" t="s">
        <v>139</v>
      </c>
      <c r="AI214" s="137" t="s">
        <v>109</v>
      </c>
      <c r="AJ214" s="137" t="s">
        <v>79</v>
      </c>
      <c r="AN214" s="13" t="s">
        <v>108</v>
      </c>
      <c r="AT214" s="138" t="e">
        <f>IF(#REF!="základní",J214,0)</f>
        <v>#REF!</v>
      </c>
      <c r="AU214" s="138" t="e">
        <f>IF(#REF!="snížená",J214,0)</f>
        <v>#REF!</v>
      </c>
      <c r="AV214" s="138" t="e">
        <f>IF(#REF!="zákl. přenesená",J214,0)</f>
        <v>#REF!</v>
      </c>
      <c r="AW214" s="138" t="e">
        <f>IF(#REF!="sníž. přenesená",J214,0)</f>
        <v>#REF!</v>
      </c>
      <c r="AX214" s="138" t="e">
        <f>IF(#REF!="nulová",J214,0)</f>
        <v>#REF!</v>
      </c>
      <c r="AY214" s="13" t="s">
        <v>76</v>
      </c>
      <c r="AZ214" s="138">
        <f t="shared" si="19"/>
        <v>0</v>
      </c>
      <c r="BA214" s="13" t="s">
        <v>139</v>
      </c>
      <c r="BB214" s="137" t="s">
        <v>271</v>
      </c>
    </row>
    <row r="215" spans="2:54" s="1" customFormat="1" ht="24.2" customHeight="1" x14ac:dyDescent="0.2">
      <c r="B215" s="125"/>
      <c r="C215" s="126">
        <v>60</v>
      </c>
      <c r="D215" s="126"/>
      <c r="E215" s="127" t="s">
        <v>272</v>
      </c>
      <c r="F215" s="128" t="s">
        <v>273</v>
      </c>
      <c r="G215" s="129" t="s">
        <v>147</v>
      </c>
      <c r="H215" s="130">
        <v>14.16</v>
      </c>
      <c r="I215" s="170"/>
      <c r="J215" s="131">
        <f t="shared" si="18"/>
        <v>0</v>
      </c>
      <c r="K215" s="162"/>
      <c r="AG215" s="137" t="s">
        <v>139</v>
      </c>
      <c r="AI215" s="137" t="s">
        <v>109</v>
      </c>
      <c r="AJ215" s="137" t="s">
        <v>79</v>
      </c>
      <c r="AN215" s="13" t="s">
        <v>108</v>
      </c>
      <c r="AT215" s="138" t="e">
        <f>IF(#REF!="základní",J215,0)</f>
        <v>#REF!</v>
      </c>
      <c r="AU215" s="138" t="e">
        <f>IF(#REF!="snížená",J215,0)</f>
        <v>#REF!</v>
      </c>
      <c r="AV215" s="138" t="e">
        <f>IF(#REF!="zákl. přenesená",J215,0)</f>
        <v>#REF!</v>
      </c>
      <c r="AW215" s="138" t="e">
        <f>IF(#REF!="sníž. přenesená",J215,0)</f>
        <v>#REF!</v>
      </c>
      <c r="AX215" s="138" t="e">
        <f>IF(#REF!="nulová",J215,0)</f>
        <v>#REF!</v>
      </c>
      <c r="AY215" s="13" t="s">
        <v>76</v>
      </c>
      <c r="AZ215" s="138">
        <f t="shared" si="19"/>
        <v>0</v>
      </c>
      <c r="BA215" s="13" t="s">
        <v>139</v>
      </c>
      <c r="BB215" s="137" t="s">
        <v>274</v>
      </c>
    </row>
    <row r="216" spans="2:54" s="1" customFormat="1" ht="24.2" customHeight="1" x14ac:dyDescent="0.2">
      <c r="B216" s="125"/>
      <c r="C216" s="126">
        <v>61</v>
      </c>
      <c r="D216" s="126"/>
      <c r="E216" s="127" t="s">
        <v>275</v>
      </c>
      <c r="F216" s="128" t="s">
        <v>276</v>
      </c>
      <c r="G216" s="129" t="s">
        <v>147</v>
      </c>
      <c r="H216" s="130">
        <v>33.56</v>
      </c>
      <c r="I216" s="170"/>
      <c r="J216" s="131">
        <f t="shared" si="18"/>
        <v>0</v>
      </c>
      <c r="K216" s="162"/>
      <c r="AG216" s="137" t="s">
        <v>139</v>
      </c>
      <c r="AI216" s="137" t="s">
        <v>109</v>
      </c>
      <c r="AJ216" s="137" t="s">
        <v>79</v>
      </c>
      <c r="AN216" s="13" t="s">
        <v>108</v>
      </c>
      <c r="AT216" s="138" t="e">
        <f>IF(#REF!="základní",J216,0)</f>
        <v>#REF!</v>
      </c>
      <c r="AU216" s="138" t="e">
        <f>IF(#REF!="snížená",J216,0)</f>
        <v>#REF!</v>
      </c>
      <c r="AV216" s="138" t="e">
        <f>IF(#REF!="zákl. přenesená",J216,0)</f>
        <v>#REF!</v>
      </c>
      <c r="AW216" s="138" t="e">
        <f>IF(#REF!="sníž. přenesená",J216,0)</f>
        <v>#REF!</v>
      </c>
      <c r="AX216" s="138" t="e">
        <f>IF(#REF!="nulová",J216,0)</f>
        <v>#REF!</v>
      </c>
      <c r="AY216" s="13" t="s">
        <v>76</v>
      </c>
      <c r="AZ216" s="138">
        <f t="shared" si="19"/>
        <v>0</v>
      </c>
      <c r="BA216" s="13" t="s">
        <v>139</v>
      </c>
      <c r="BB216" s="137" t="s">
        <v>277</v>
      </c>
    </row>
    <row r="217" spans="2:54" s="1" customFormat="1" ht="24.2" customHeight="1" x14ac:dyDescent="0.2">
      <c r="B217" s="125"/>
      <c r="C217" s="126">
        <v>62</v>
      </c>
      <c r="D217" s="126"/>
      <c r="E217" s="127" t="s">
        <v>278</v>
      </c>
      <c r="F217" s="128" t="s">
        <v>279</v>
      </c>
      <c r="G217" s="129" t="s">
        <v>147</v>
      </c>
      <c r="H217" s="130">
        <v>14.16</v>
      </c>
      <c r="I217" s="170"/>
      <c r="J217" s="131">
        <f t="shared" si="18"/>
        <v>0</v>
      </c>
      <c r="K217" s="162"/>
      <c r="AG217" s="137" t="s">
        <v>139</v>
      </c>
      <c r="AI217" s="137" t="s">
        <v>109</v>
      </c>
      <c r="AJ217" s="137" t="s">
        <v>79</v>
      </c>
      <c r="AN217" s="13" t="s">
        <v>108</v>
      </c>
      <c r="AT217" s="138" t="e">
        <f>IF(#REF!="základní",J217,0)</f>
        <v>#REF!</v>
      </c>
      <c r="AU217" s="138" t="e">
        <f>IF(#REF!="snížená",J217,0)</f>
        <v>#REF!</v>
      </c>
      <c r="AV217" s="138" t="e">
        <f>IF(#REF!="zákl. přenesená",J217,0)</f>
        <v>#REF!</v>
      </c>
      <c r="AW217" s="138" t="e">
        <f>IF(#REF!="sníž. přenesená",J217,0)</f>
        <v>#REF!</v>
      </c>
      <c r="AX217" s="138" t="e">
        <f>IF(#REF!="nulová",J217,0)</f>
        <v>#REF!</v>
      </c>
      <c r="AY217" s="13" t="s">
        <v>76</v>
      </c>
      <c r="AZ217" s="138">
        <f t="shared" si="19"/>
        <v>0</v>
      </c>
      <c r="BA217" s="13" t="s">
        <v>139</v>
      </c>
      <c r="BB217" s="137" t="s">
        <v>280</v>
      </c>
    </row>
    <row r="218" spans="2:54" s="1" customFormat="1" ht="24.2" customHeight="1" x14ac:dyDescent="0.2">
      <c r="B218" s="125"/>
      <c r="C218" s="126">
        <v>63</v>
      </c>
      <c r="D218" s="126"/>
      <c r="E218" s="127" t="s">
        <v>281</v>
      </c>
      <c r="F218" s="128" t="s">
        <v>282</v>
      </c>
      <c r="G218" s="129" t="s">
        <v>147</v>
      </c>
      <c r="H218" s="130">
        <v>60.77</v>
      </c>
      <c r="I218" s="170"/>
      <c r="J218" s="131">
        <f t="shared" si="18"/>
        <v>0</v>
      </c>
      <c r="K218" s="162"/>
      <c r="AG218" s="137" t="s">
        <v>139</v>
      </c>
      <c r="AI218" s="137" t="s">
        <v>109</v>
      </c>
      <c r="AJ218" s="137" t="s">
        <v>79</v>
      </c>
      <c r="AN218" s="13" t="s">
        <v>108</v>
      </c>
      <c r="AT218" s="138" t="e">
        <f>IF(#REF!="základní",J218,0)</f>
        <v>#REF!</v>
      </c>
      <c r="AU218" s="138" t="e">
        <f>IF(#REF!="snížená",J218,0)</f>
        <v>#REF!</v>
      </c>
      <c r="AV218" s="138" t="e">
        <f>IF(#REF!="zákl. přenesená",J218,0)</f>
        <v>#REF!</v>
      </c>
      <c r="AW218" s="138" t="e">
        <f>IF(#REF!="sníž. přenesená",J218,0)</f>
        <v>#REF!</v>
      </c>
      <c r="AX218" s="138" t="e">
        <f>IF(#REF!="nulová",J218,0)</f>
        <v>#REF!</v>
      </c>
      <c r="AY218" s="13" t="s">
        <v>76</v>
      </c>
      <c r="AZ218" s="138">
        <f t="shared" si="19"/>
        <v>0</v>
      </c>
      <c r="BA218" s="13" t="s">
        <v>139</v>
      </c>
      <c r="BB218" s="137" t="s">
        <v>283</v>
      </c>
    </row>
    <row r="219" spans="2:54" s="1" customFormat="1" ht="24.2" customHeight="1" x14ac:dyDescent="0.2">
      <c r="B219" s="125"/>
      <c r="C219" s="126">
        <v>64</v>
      </c>
      <c r="D219" s="126"/>
      <c r="E219" s="127" t="s">
        <v>284</v>
      </c>
      <c r="F219" s="128" t="s">
        <v>285</v>
      </c>
      <c r="G219" s="129" t="s">
        <v>135</v>
      </c>
      <c r="H219" s="130">
        <v>4</v>
      </c>
      <c r="I219" s="170"/>
      <c r="J219" s="131">
        <f t="shared" si="18"/>
        <v>0</v>
      </c>
      <c r="K219" s="162"/>
      <c r="AG219" s="137" t="s">
        <v>139</v>
      </c>
      <c r="AI219" s="137" t="s">
        <v>109</v>
      </c>
      <c r="AJ219" s="137" t="s">
        <v>79</v>
      </c>
      <c r="AN219" s="13" t="s">
        <v>108</v>
      </c>
      <c r="AT219" s="138" t="e">
        <f>IF(#REF!="základní",J219,0)</f>
        <v>#REF!</v>
      </c>
      <c r="AU219" s="138" t="e">
        <f>IF(#REF!="snížená",J219,0)</f>
        <v>#REF!</v>
      </c>
      <c r="AV219" s="138" t="e">
        <f>IF(#REF!="zákl. přenesená",J219,0)</f>
        <v>#REF!</v>
      </c>
      <c r="AW219" s="138" t="e">
        <f>IF(#REF!="sníž. přenesená",J219,0)</f>
        <v>#REF!</v>
      </c>
      <c r="AX219" s="138" t="e">
        <f>IF(#REF!="nulová",J219,0)</f>
        <v>#REF!</v>
      </c>
      <c r="AY219" s="13" t="s">
        <v>76</v>
      </c>
      <c r="AZ219" s="138">
        <f t="shared" si="19"/>
        <v>0</v>
      </c>
      <c r="BA219" s="13" t="s">
        <v>139</v>
      </c>
      <c r="BB219" s="137" t="s">
        <v>286</v>
      </c>
    </row>
    <row r="220" spans="2:54" s="1" customFormat="1" ht="24.2" customHeight="1" x14ac:dyDescent="0.2">
      <c r="B220" s="125"/>
      <c r="C220" s="126">
        <v>65</v>
      </c>
      <c r="D220" s="126"/>
      <c r="E220" s="127" t="s">
        <v>287</v>
      </c>
      <c r="F220" s="128" t="s">
        <v>288</v>
      </c>
      <c r="G220" s="129" t="s">
        <v>147</v>
      </c>
      <c r="H220" s="130">
        <v>15.2</v>
      </c>
      <c r="I220" s="170"/>
      <c r="J220" s="131">
        <f t="shared" si="18"/>
        <v>0</v>
      </c>
      <c r="K220" s="162"/>
      <c r="AG220" s="137" t="s">
        <v>139</v>
      </c>
      <c r="AI220" s="137" t="s">
        <v>109</v>
      </c>
      <c r="AJ220" s="137" t="s">
        <v>79</v>
      </c>
      <c r="AN220" s="13" t="s">
        <v>108</v>
      </c>
      <c r="AT220" s="138" t="e">
        <f>IF(#REF!="základní",J220,0)</f>
        <v>#REF!</v>
      </c>
      <c r="AU220" s="138" t="e">
        <f>IF(#REF!="snížená",J220,0)</f>
        <v>#REF!</v>
      </c>
      <c r="AV220" s="138" t="e">
        <f>IF(#REF!="zákl. přenesená",J220,0)</f>
        <v>#REF!</v>
      </c>
      <c r="AW220" s="138" t="e">
        <f>IF(#REF!="sníž. přenesená",J220,0)</f>
        <v>#REF!</v>
      </c>
      <c r="AX220" s="138" t="e">
        <f>IF(#REF!="nulová",J220,0)</f>
        <v>#REF!</v>
      </c>
      <c r="AY220" s="13" t="s">
        <v>76</v>
      </c>
      <c r="AZ220" s="138">
        <f t="shared" si="19"/>
        <v>0</v>
      </c>
      <c r="BA220" s="13" t="s">
        <v>139</v>
      </c>
      <c r="BB220" s="137" t="s">
        <v>289</v>
      </c>
    </row>
    <row r="221" spans="2:54" s="1" customFormat="1" ht="24.2" customHeight="1" x14ac:dyDescent="0.2">
      <c r="B221" s="125"/>
      <c r="C221" s="126">
        <v>66</v>
      </c>
      <c r="D221" s="126"/>
      <c r="E221" s="127" t="s">
        <v>290</v>
      </c>
      <c r="F221" s="128" t="s">
        <v>291</v>
      </c>
      <c r="G221" s="129" t="s">
        <v>127</v>
      </c>
      <c r="H221" s="130">
        <v>0.51900000000000002</v>
      </c>
      <c r="I221" s="170"/>
      <c r="J221" s="131">
        <f t="shared" si="18"/>
        <v>0</v>
      </c>
      <c r="K221" s="162"/>
      <c r="AG221" s="137" t="s">
        <v>139</v>
      </c>
      <c r="AI221" s="137" t="s">
        <v>109</v>
      </c>
      <c r="AJ221" s="137" t="s">
        <v>79</v>
      </c>
      <c r="AN221" s="13" t="s">
        <v>108</v>
      </c>
      <c r="AT221" s="138" t="e">
        <f>IF(#REF!="základní",J221,0)</f>
        <v>#REF!</v>
      </c>
      <c r="AU221" s="138" t="e">
        <f>IF(#REF!="snížená",J221,0)</f>
        <v>#REF!</v>
      </c>
      <c r="AV221" s="138" t="e">
        <f>IF(#REF!="zákl. přenesená",J221,0)</f>
        <v>#REF!</v>
      </c>
      <c r="AW221" s="138" t="e">
        <f>IF(#REF!="sníž. přenesená",J221,0)</f>
        <v>#REF!</v>
      </c>
      <c r="AX221" s="138" t="e">
        <f>IF(#REF!="nulová",J221,0)</f>
        <v>#REF!</v>
      </c>
      <c r="AY221" s="13" t="s">
        <v>76</v>
      </c>
      <c r="AZ221" s="138">
        <f t="shared" si="19"/>
        <v>0</v>
      </c>
      <c r="BA221" s="13" t="s">
        <v>139</v>
      </c>
      <c r="BB221" s="137" t="s">
        <v>292</v>
      </c>
    </row>
    <row r="222" spans="2:54" s="11" customFormat="1" ht="23.1" customHeight="1" x14ac:dyDescent="0.2">
      <c r="B222" s="114"/>
      <c r="C222" s="164"/>
      <c r="D222" s="164"/>
      <c r="E222" s="165" t="s">
        <v>293</v>
      </c>
      <c r="F222" s="165" t="s">
        <v>294</v>
      </c>
      <c r="G222" s="164"/>
      <c r="H222" s="164"/>
      <c r="I222" s="164"/>
      <c r="J222" s="167">
        <f>SUM(J223:J232)</f>
        <v>0</v>
      </c>
      <c r="AG222" s="115" t="s">
        <v>79</v>
      </c>
      <c r="AI222" s="121" t="s">
        <v>70</v>
      </c>
      <c r="AJ222" s="121" t="s">
        <v>76</v>
      </c>
      <c r="AN222" s="115" t="s">
        <v>108</v>
      </c>
      <c r="AZ222" s="122">
        <f>SUM(AZ223:AZ232)</f>
        <v>0</v>
      </c>
    </row>
    <row r="223" spans="2:54" s="1" customFormat="1" ht="24.2" customHeight="1" x14ac:dyDescent="0.2">
      <c r="B223" s="125"/>
      <c r="C223" s="126">
        <v>67</v>
      </c>
      <c r="D223" s="126"/>
      <c r="E223" s="127" t="s">
        <v>295</v>
      </c>
      <c r="F223" s="128" t="s">
        <v>296</v>
      </c>
      <c r="G223" s="129" t="s">
        <v>137</v>
      </c>
      <c r="H223" s="130">
        <v>430.25200000000001</v>
      </c>
      <c r="I223" s="170"/>
      <c r="J223" s="131">
        <f t="shared" ref="J223:J232" si="20">ROUND(I223*H223,2)</f>
        <v>0</v>
      </c>
      <c r="K223" s="162"/>
      <c r="AG223" s="137" t="s">
        <v>139</v>
      </c>
      <c r="AI223" s="137" t="s">
        <v>109</v>
      </c>
      <c r="AJ223" s="137" t="s">
        <v>79</v>
      </c>
      <c r="AN223" s="13" t="s">
        <v>108</v>
      </c>
      <c r="AT223" s="138" t="e">
        <f>IF(#REF!="základní",J223,0)</f>
        <v>#REF!</v>
      </c>
      <c r="AU223" s="138" t="e">
        <f>IF(#REF!="snížená",J223,0)</f>
        <v>#REF!</v>
      </c>
      <c r="AV223" s="138" t="e">
        <f>IF(#REF!="zákl. přenesená",J223,0)</f>
        <v>#REF!</v>
      </c>
      <c r="AW223" s="138" t="e">
        <f>IF(#REF!="sníž. přenesená",J223,0)</f>
        <v>#REF!</v>
      </c>
      <c r="AX223" s="138" t="e">
        <f>IF(#REF!="nulová",J223,0)</f>
        <v>#REF!</v>
      </c>
      <c r="AY223" s="13" t="s">
        <v>76</v>
      </c>
      <c r="AZ223" s="138">
        <f t="shared" ref="AZ223:AZ232" si="21">ROUND(I223*H223,2)</f>
        <v>0</v>
      </c>
      <c r="BA223" s="13" t="s">
        <v>139</v>
      </c>
      <c r="BB223" s="137" t="s">
        <v>297</v>
      </c>
    </row>
    <row r="224" spans="2:54" s="1" customFormat="1" ht="24.2" customHeight="1" x14ac:dyDescent="0.2">
      <c r="B224" s="125"/>
      <c r="C224" s="139">
        <v>68</v>
      </c>
      <c r="D224" s="139"/>
      <c r="E224" s="140" t="s">
        <v>298</v>
      </c>
      <c r="F224" s="141" t="s">
        <v>299</v>
      </c>
      <c r="G224" s="142" t="s">
        <v>135</v>
      </c>
      <c r="H224" s="143">
        <v>4302.5159999999996</v>
      </c>
      <c r="I224" s="172"/>
      <c r="J224" s="144">
        <f t="shared" si="20"/>
        <v>0</v>
      </c>
      <c r="K224" s="163"/>
      <c r="AG224" s="137" t="s">
        <v>165</v>
      </c>
      <c r="AI224" s="137" t="s">
        <v>136</v>
      </c>
      <c r="AJ224" s="137" t="s">
        <v>79</v>
      </c>
      <c r="AN224" s="13" t="s">
        <v>108</v>
      </c>
      <c r="AT224" s="138" t="e">
        <f>IF(#REF!="základní",J224,0)</f>
        <v>#REF!</v>
      </c>
      <c r="AU224" s="138" t="e">
        <f>IF(#REF!="snížená",J224,0)</f>
        <v>#REF!</v>
      </c>
      <c r="AV224" s="138" t="e">
        <f>IF(#REF!="zákl. přenesená",J224,0)</f>
        <v>#REF!</v>
      </c>
      <c r="AW224" s="138" t="e">
        <f>IF(#REF!="sníž. přenesená",J224,0)</f>
        <v>#REF!</v>
      </c>
      <c r="AX224" s="138" t="e">
        <f>IF(#REF!="nulová",J224,0)</f>
        <v>#REF!</v>
      </c>
      <c r="AY224" s="13" t="s">
        <v>76</v>
      </c>
      <c r="AZ224" s="138">
        <f t="shared" si="21"/>
        <v>0</v>
      </c>
      <c r="BA224" s="13" t="s">
        <v>139</v>
      </c>
      <c r="BB224" s="137" t="s">
        <v>300</v>
      </c>
    </row>
    <row r="225" spans="2:54" s="1" customFormat="1" ht="14.45" customHeight="1" x14ac:dyDescent="0.2">
      <c r="B225" s="125"/>
      <c r="C225" s="126">
        <v>69</v>
      </c>
      <c r="D225" s="126"/>
      <c r="E225" s="127" t="s">
        <v>301</v>
      </c>
      <c r="F225" s="128" t="s">
        <v>302</v>
      </c>
      <c r="G225" s="129" t="s">
        <v>147</v>
      </c>
      <c r="H225" s="130">
        <v>60.77</v>
      </c>
      <c r="I225" s="170"/>
      <c r="J225" s="131">
        <f t="shared" si="20"/>
        <v>0</v>
      </c>
      <c r="K225" s="162"/>
      <c r="AG225" s="137" t="s">
        <v>139</v>
      </c>
      <c r="AI225" s="137" t="s">
        <v>109</v>
      </c>
      <c r="AJ225" s="137" t="s">
        <v>79</v>
      </c>
      <c r="AN225" s="13" t="s">
        <v>108</v>
      </c>
      <c r="AT225" s="138" t="e">
        <f>IF(#REF!="základní",J225,0)</f>
        <v>#REF!</v>
      </c>
      <c r="AU225" s="138" t="e">
        <f>IF(#REF!="snížená",J225,0)</f>
        <v>#REF!</v>
      </c>
      <c r="AV225" s="138" t="e">
        <f>IF(#REF!="zákl. přenesená",J225,0)</f>
        <v>#REF!</v>
      </c>
      <c r="AW225" s="138" t="e">
        <f>IF(#REF!="sníž. přenesená",J225,0)</f>
        <v>#REF!</v>
      </c>
      <c r="AX225" s="138" t="e">
        <f>IF(#REF!="nulová",J225,0)</f>
        <v>#REF!</v>
      </c>
      <c r="AY225" s="13" t="s">
        <v>76</v>
      </c>
      <c r="AZ225" s="138">
        <f t="shared" si="21"/>
        <v>0</v>
      </c>
      <c r="BA225" s="13" t="s">
        <v>139</v>
      </c>
      <c r="BB225" s="137" t="s">
        <v>303</v>
      </c>
    </row>
    <row r="226" spans="2:54" s="1" customFormat="1" ht="14.45" customHeight="1" x14ac:dyDescent="0.2">
      <c r="B226" s="125"/>
      <c r="C226" s="139">
        <v>70</v>
      </c>
      <c r="D226" s="139"/>
      <c r="E226" s="140" t="s">
        <v>304</v>
      </c>
      <c r="F226" s="141" t="s">
        <v>305</v>
      </c>
      <c r="G226" s="142" t="s">
        <v>147</v>
      </c>
      <c r="H226" s="143">
        <v>60.77</v>
      </c>
      <c r="I226" s="172"/>
      <c r="J226" s="144">
        <f t="shared" si="20"/>
        <v>0</v>
      </c>
      <c r="K226" s="163"/>
      <c r="AG226" s="137" t="s">
        <v>165</v>
      </c>
      <c r="AI226" s="137" t="s">
        <v>136</v>
      </c>
      <c r="AJ226" s="137" t="s">
        <v>79</v>
      </c>
      <c r="AN226" s="13" t="s">
        <v>108</v>
      </c>
      <c r="AT226" s="138" t="e">
        <f>IF(#REF!="základní",J226,0)</f>
        <v>#REF!</v>
      </c>
      <c r="AU226" s="138" t="e">
        <f>IF(#REF!="snížená",J226,0)</f>
        <v>#REF!</v>
      </c>
      <c r="AV226" s="138" t="e">
        <f>IF(#REF!="zákl. přenesená",J226,0)</f>
        <v>#REF!</v>
      </c>
      <c r="AW226" s="138" t="e">
        <f>IF(#REF!="sníž. přenesená",J226,0)</f>
        <v>#REF!</v>
      </c>
      <c r="AX226" s="138" t="e">
        <f>IF(#REF!="nulová",J226,0)</f>
        <v>#REF!</v>
      </c>
      <c r="AY226" s="13" t="s">
        <v>76</v>
      </c>
      <c r="AZ226" s="138">
        <f t="shared" si="21"/>
        <v>0</v>
      </c>
      <c r="BA226" s="13" t="s">
        <v>139</v>
      </c>
      <c r="BB226" s="137" t="s">
        <v>306</v>
      </c>
    </row>
    <row r="227" spans="2:54" s="1" customFormat="1" ht="24.2" customHeight="1" x14ac:dyDescent="0.2">
      <c r="B227" s="125"/>
      <c r="C227" s="126">
        <v>71</v>
      </c>
      <c r="D227" s="126"/>
      <c r="E227" s="127" t="s">
        <v>307</v>
      </c>
      <c r="F227" s="128" t="s">
        <v>308</v>
      </c>
      <c r="G227" s="129" t="s">
        <v>147</v>
      </c>
      <c r="H227" s="130">
        <v>30.385000000000002</v>
      </c>
      <c r="I227" s="170"/>
      <c r="J227" s="131">
        <f t="shared" si="20"/>
        <v>0</v>
      </c>
      <c r="K227" s="162"/>
      <c r="AG227" s="137" t="s">
        <v>139</v>
      </c>
      <c r="AI227" s="137" t="s">
        <v>109</v>
      </c>
      <c r="AJ227" s="137" t="s">
        <v>79</v>
      </c>
      <c r="AN227" s="13" t="s">
        <v>108</v>
      </c>
      <c r="AT227" s="138" t="e">
        <f>IF(#REF!="základní",J227,0)</f>
        <v>#REF!</v>
      </c>
      <c r="AU227" s="138" t="e">
        <f>IF(#REF!="snížená",J227,0)</f>
        <v>#REF!</v>
      </c>
      <c r="AV227" s="138" t="e">
        <f>IF(#REF!="zákl. přenesená",J227,0)</f>
        <v>#REF!</v>
      </c>
      <c r="AW227" s="138" t="e">
        <f>IF(#REF!="sníž. přenesená",J227,0)</f>
        <v>#REF!</v>
      </c>
      <c r="AX227" s="138" t="e">
        <f>IF(#REF!="nulová",J227,0)</f>
        <v>#REF!</v>
      </c>
      <c r="AY227" s="13" t="s">
        <v>76</v>
      </c>
      <c r="AZ227" s="138">
        <f t="shared" si="21"/>
        <v>0</v>
      </c>
      <c r="BA227" s="13" t="s">
        <v>139</v>
      </c>
      <c r="BB227" s="137" t="s">
        <v>309</v>
      </c>
    </row>
    <row r="228" spans="2:54" s="1" customFormat="1" ht="24.2" customHeight="1" x14ac:dyDescent="0.2">
      <c r="B228" s="125"/>
      <c r="C228" s="139">
        <v>72</v>
      </c>
      <c r="D228" s="139"/>
      <c r="E228" s="140" t="s">
        <v>310</v>
      </c>
      <c r="F228" s="141" t="s">
        <v>311</v>
      </c>
      <c r="G228" s="142" t="s">
        <v>147</v>
      </c>
      <c r="H228" s="143">
        <v>30.385000000000002</v>
      </c>
      <c r="I228" s="172"/>
      <c r="J228" s="144">
        <f t="shared" si="20"/>
        <v>0</v>
      </c>
      <c r="K228" s="163"/>
      <c r="AG228" s="137" t="s">
        <v>165</v>
      </c>
      <c r="AI228" s="137" t="s">
        <v>136</v>
      </c>
      <c r="AJ228" s="137" t="s">
        <v>79</v>
      </c>
      <c r="AN228" s="13" t="s">
        <v>108</v>
      </c>
      <c r="AT228" s="138" t="e">
        <f>IF(#REF!="základní",J228,0)</f>
        <v>#REF!</v>
      </c>
      <c r="AU228" s="138" t="e">
        <f>IF(#REF!="snížená",J228,0)</f>
        <v>#REF!</v>
      </c>
      <c r="AV228" s="138" t="e">
        <f>IF(#REF!="zákl. přenesená",J228,0)</f>
        <v>#REF!</v>
      </c>
      <c r="AW228" s="138" t="e">
        <f>IF(#REF!="sníž. přenesená",J228,0)</f>
        <v>#REF!</v>
      </c>
      <c r="AX228" s="138" t="e">
        <f>IF(#REF!="nulová",J228,0)</f>
        <v>#REF!</v>
      </c>
      <c r="AY228" s="13" t="s">
        <v>76</v>
      </c>
      <c r="AZ228" s="138">
        <f t="shared" si="21"/>
        <v>0</v>
      </c>
      <c r="BA228" s="13" t="s">
        <v>139</v>
      </c>
      <c r="BB228" s="137" t="s">
        <v>312</v>
      </c>
    </row>
    <row r="229" spans="2:54" s="1" customFormat="1" ht="24.2" customHeight="1" x14ac:dyDescent="0.2">
      <c r="B229" s="125"/>
      <c r="C229" s="126">
        <v>73</v>
      </c>
      <c r="D229" s="126"/>
      <c r="E229" s="127" t="s">
        <v>313</v>
      </c>
      <c r="F229" s="128" t="s">
        <v>314</v>
      </c>
      <c r="G229" s="129" t="s">
        <v>137</v>
      </c>
      <c r="H229" s="130">
        <v>430.25200000000001</v>
      </c>
      <c r="I229" s="170"/>
      <c r="J229" s="131">
        <f t="shared" si="20"/>
        <v>0</v>
      </c>
      <c r="K229" s="162"/>
      <c r="AG229" s="137" t="s">
        <v>139</v>
      </c>
      <c r="AI229" s="137" t="s">
        <v>109</v>
      </c>
      <c r="AJ229" s="137" t="s">
        <v>79</v>
      </c>
      <c r="AN229" s="13" t="s">
        <v>108</v>
      </c>
      <c r="AT229" s="138" t="e">
        <f>IF(#REF!="základní",J229,0)</f>
        <v>#REF!</v>
      </c>
      <c r="AU229" s="138" t="e">
        <f>IF(#REF!="snížená",J229,0)</f>
        <v>#REF!</v>
      </c>
      <c r="AV229" s="138" t="e">
        <f>IF(#REF!="zákl. přenesená",J229,0)</f>
        <v>#REF!</v>
      </c>
      <c r="AW229" s="138" t="e">
        <f>IF(#REF!="sníž. přenesená",J229,0)</f>
        <v>#REF!</v>
      </c>
      <c r="AX229" s="138" t="e">
        <f>IF(#REF!="nulová",J229,0)</f>
        <v>#REF!</v>
      </c>
      <c r="AY229" s="13" t="s">
        <v>76</v>
      </c>
      <c r="AZ229" s="138">
        <f t="shared" si="21"/>
        <v>0</v>
      </c>
      <c r="BA229" s="13" t="s">
        <v>139</v>
      </c>
      <c r="BB229" s="137" t="s">
        <v>315</v>
      </c>
    </row>
    <row r="230" spans="2:54" s="1" customFormat="1" ht="24.2" customHeight="1" x14ac:dyDescent="0.2">
      <c r="B230" s="125"/>
      <c r="C230" s="126">
        <v>74</v>
      </c>
      <c r="D230" s="126"/>
      <c r="E230" s="127" t="s">
        <v>316</v>
      </c>
      <c r="F230" s="128" t="s">
        <v>317</v>
      </c>
      <c r="G230" s="129" t="s">
        <v>137</v>
      </c>
      <c r="H230" s="130">
        <v>430.25200000000001</v>
      </c>
      <c r="I230" s="170"/>
      <c r="J230" s="131">
        <f t="shared" si="20"/>
        <v>0</v>
      </c>
      <c r="K230" s="162"/>
      <c r="AG230" s="137" t="s">
        <v>139</v>
      </c>
      <c r="AI230" s="137" t="s">
        <v>109</v>
      </c>
      <c r="AJ230" s="137" t="s">
        <v>79</v>
      </c>
      <c r="AN230" s="13" t="s">
        <v>108</v>
      </c>
      <c r="AT230" s="138" t="e">
        <f>IF(#REF!="základní",J230,0)</f>
        <v>#REF!</v>
      </c>
      <c r="AU230" s="138" t="e">
        <f>IF(#REF!="snížená",J230,0)</f>
        <v>#REF!</v>
      </c>
      <c r="AV230" s="138" t="e">
        <f>IF(#REF!="zákl. přenesená",J230,0)</f>
        <v>#REF!</v>
      </c>
      <c r="AW230" s="138" t="e">
        <f>IF(#REF!="sníž. přenesená",J230,0)</f>
        <v>#REF!</v>
      </c>
      <c r="AX230" s="138" t="e">
        <f>IF(#REF!="nulová",J230,0)</f>
        <v>#REF!</v>
      </c>
      <c r="AY230" s="13" t="s">
        <v>76</v>
      </c>
      <c r="AZ230" s="138">
        <f t="shared" si="21"/>
        <v>0</v>
      </c>
      <c r="BA230" s="13" t="s">
        <v>139</v>
      </c>
      <c r="BB230" s="137" t="s">
        <v>318</v>
      </c>
    </row>
    <row r="231" spans="2:54" s="1" customFormat="1" ht="36" x14ac:dyDescent="0.2">
      <c r="B231" s="125"/>
      <c r="C231" s="139">
        <v>75</v>
      </c>
      <c r="D231" s="139"/>
      <c r="E231" s="140" t="s">
        <v>319</v>
      </c>
      <c r="F231" s="141" t="s">
        <v>320</v>
      </c>
      <c r="G231" s="142" t="s">
        <v>137</v>
      </c>
      <c r="H231" s="143">
        <v>473.27699999999999</v>
      </c>
      <c r="I231" s="172"/>
      <c r="J231" s="144">
        <f t="shared" si="20"/>
        <v>0</v>
      </c>
      <c r="K231" s="163"/>
      <c r="AG231" s="137" t="s">
        <v>165</v>
      </c>
      <c r="AI231" s="137" t="s">
        <v>136</v>
      </c>
      <c r="AJ231" s="137" t="s">
        <v>79</v>
      </c>
      <c r="AN231" s="13" t="s">
        <v>108</v>
      </c>
      <c r="AT231" s="138" t="e">
        <f>IF(#REF!="základní",J231,0)</f>
        <v>#REF!</v>
      </c>
      <c r="AU231" s="138" t="e">
        <f>IF(#REF!="snížená",J231,0)</f>
        <v>#REF!</v>
      </c>
      <c r="AV231" s="138" t="e">
        <f>IF(#REF!="zákl. přenesená",J231,0)</f>
        <v>#REF!</v>
      </c>
      <c r="AW231" s="138" t="e">
        <f>IF(#REF!="sníž. přenesená",J231,0)</f>
        <v>#REF!</v>
      </c>
      <c r="AX231" s="138" t="e">
        <f>IF(#REF!="nulová",J231,0)</f>
        <v>#REF!</v>
      </c>
      <c r="AY231" s="13" t="s">
        <v>76</v>
      </c>
      <c r="AZ231" s="138">
        <f t="shared" si="21"/>
        <v>0</v>
      </c>
      <c r="BA231" s="13" t="s">
        <v>139</v>
      </c>
      <c r="BB231" s="137" t="s">
        <v>321</v>
      </c>
    </row>
    <row r="232" spans="2:54" s="1" customFormat="1" ht="24.2" customHeight="1" x14ac:dyDescent="0.2">
      <c r="B232" s="125"/>
      <c r="C232" s="126">
        <v>76</v>
      </c>
      <c r="D232" s="126"/>
      <c r="E232" s="127" t="s">
        <v>322</v>
      </c>
      <c r="F232" s="128" t="s">
        <v>323</v>
      </c>
      <c r="G232" s="129" t="s">
        <v>127</v>
      </c>
      <c r="H232" s="130">
        <v>18.632000000000001</v>
      </c>
      <c r="I232" s="170"/>
      <c r="J232" s="131">
        <f t="shared" si="20"/>
        <v>0</v>
      </c>
      <c r="K232" s="162"/>
      <c r="AG232" s="137" t="s">
        <v>139</v>
      </c>
      <c r="AI232" s="137" t="s">
        <v>109</v>
      </c>
      <c r="AJ232" s="137" t="s">
        <v>79</v>
      </c>
      <c r="AN232" s="13" t="s">
        <v>108</v>
      </c>
      <c r="AT232" s="138" t="e">
        <f>IF(#REF!="základní",J232,0)</f>
        <v>#REF!</v>
      </c>
      <c r="AU232" s="138" t="e">
        <f>IF(#REF!="snížená",J232,0)</f>
        <v>#REF!</v>
      </c>
      <c r="AV232" s="138" t="e">
        <f>IF(#REF!="zákl. přenesená",J232,0)</f>
        <v>#REF!</v>
      </c>
      <c r="AW232" s="138" t="e">
        <f>IF(#REF!="sníž. přenesená",J232,0)</f>
        <v>#REF!</v>
      </c>
      <c r="AX232" s="138" t="e">
        <f>IF(#REF!="nulová",J232,0)</f>
        <v>#REF!</v>
      </c>
      <c r="AY232" s="13" t="s">
        <v>76</v>
      </c>
      <c r="AZ232" s="138">
        <f t="shared" si="21"/>
        <v>0</v>
      </c>
      <c r="BA232" s="13" t="s">
        <v>139</v>
      </c>
      <c r="BB232" s="137" t="s">
        <v>324</v>
      </c>
    </row>
    <row r="233" spans="2:54" s="11" customFormat="1" ht="23.1" customHeight="1" x14ac:dyDescent="0.2">
      <c r="B233" s="114"/>
      <c r="C233" s="164"/>
      <c r="D233" s="164"/>
      <c r="E233" s="165"/>
      <c r="F233" s="165" t="s">
        <v>381</v>
      </c>
      <c r="G233" s="164"/>
      <c r="H233" s="164"/>
      <c r="I233" s="164"/>
      <c r="J233" s="167">
        <f>SUM(J234:J238)</f>
        <v>0</v>
      </c>
      <c r="AG233" s="115" t="s">
        <v>79</v>
      </c>
      <c r="AI233" s="121" t="s">
        <v>70</v>
      </c>
      <c r="AJ233" s="121" t="s">
        <v>76</v>
      </c>
      <c r="AN233" s="115" t="s">
        <v>108</v>
      </c>
      <c r="AZ233" s="122">
        <f>SUM(AZ234:AZ238)</f>
        <v>0</v>
      </c>
    </row>
    <row r="234" spans="2:54" s="1" customFormat="1" ht="24.2" customHeight="1" x14ac:dyDescent="0.2">
      <c r="B234" s="125"/>
      <c r="C234" s="126">
        <v>77</v>
      </c>
      <c r="D234" s="126"/>
      <c r="E234" s="127" t="s">
        <v>380</v>
      </c>
      <c r="F234" s="128" t="s">
        <v>382</v>
      </c>
      <c r="G234" s="129" t="s">
        <v>383</v>
      </c>
      <c r="H234" s="130">
        <v>1</v>
      </c>
      <c r="I234" s="170"/>
      <c r="J234" s="131">
        <f>ROUND(I234*H234,2)</f>
        <v>0</v>
      </c>
      <c r="K234" s="162"/>
      <c r="AG234" s="137" t="s">
        <v>139</v>
      </c>
      <c r="AI234" s="137" t="s">
        <v>109</v>
      </c>
      <c r="AJ234" s="137" t="s">
        <v>79</v>
      </c>
      <c r="AN234" s="13" t="s">
        <v>108</v>
      </c>
      <c r="AT234" s="138" t="e">
        <f>IF(#REF!="základní",J234,0)</f>
        <v>#REF!</v>
      </c>
      <c r="AU234" s="138" t="e">
        <f>IF(#REF!="snížená",J234,0)</f>
        <v>#REF!</v>
      </c>
      <c r="AV234" s="138" t="e">
        <f>IF(#REF!="zákl. přenesená",J234,0)</f>
        <v>#REF!</v>
      </c>
      <c r="AW234" s="138" t="e">
        <f>IF(#REF!="sníž. přenesená",J234,0)</f>
        <v>#REF!</v>
      </c>
      <c r="AX234" s="138" t="e">
        <f>IF(#REF!="nulová",J234,0)</f>
        <v>#REF!</v>
      </c>
      <c r="AY234" s="13" t="s">
        <v>76</v>
      </c>
      <c r="AZ234" s="138">
        <f>ROUND(I234*H234,2)</f>
        <v>0</v>
      </c>
      <c r="BA234" s="13" t="s">
        <v>139</v>
      </c>
      <c r="BB234" s="137" t="s">
        <v>326</v>
      </c>
    </row>
    <row r="235" spans="2:54" s="1" customFormat="1" ht="24.2" customHeight="1" x14ac:dyDescent="0.2">
      <c r="B235" s="125"/>
      <c r="C235" s="126">
        <v>78</v>
      </c>
      <c r="D235" s="126"/>
      <c r="E235" s="127" t="s">
        <v>384</v>
      </c>
      <c r="F235" s="128" t="s">
        <v>385</v>
      </c>
      <c r="G235" s="129" t="s">
        <v>383</v>
      </c>
      <c r="H235" s="130">
        <v>1</v>
      </c>
      <c r="I235" s="170"/>
      <c r="J235" s="131">
        <f t="shared" ref="J235:J237" si="22">ROUND(I235*H235,2)</f>
        <v>0</v>
      </c>
      <c r="K235" s="162"/>
      <c r="AG235" s="137"/>
      <c r="AI235" s="137"/>
      <c r="AJ235" s="137"/>
      <c r="AN235" s="13"/>
      <c r="AT235" s="138"/>
      <c r="AU235" s="138"/>
      <c r="AV235" s="138"/>
      <c r="AW235" s="138"/>
      <c r="AX235" s="138"/>
      <c r="AY235" s="13"/>
      <c r="AZ235" s="138"/>
      <c r="BA235" s="13"/>
      <c r="BB235" s="137"/>
    </row>
    <row r="236" spans="2:54" s="1" customFormat="1" ht="24.2" customHeight="1" x14ac:dyDescent="0.2">
      <c r="B236" s="125"/>
      <c r="C236" s="126">
        <v>79</v>
      </c>
      <c r="D236" s="126"/>
      <c r="E236" s="127" t="s">
        <v>386</v>
      </c>
      <c r="F236" s="128" t="s">
        <v>387</v>
      </c>
      <c r="G236" s="129" t="s">
        <v>325</v>
      </c>
      <c r="H236" s="130">
        <v>3</v>
      </c>
      <c r="I236" s="170"/>
      <c r="J236" s="131">
        <f t="shared" si="22"/>
        <v>0</v>
      </c>
      <c r="K236" s="162"/>
      <c r="AG236" s="137"/>
      <c r="AI236" s="137"/>
      <c r="AJ236" s="137"/>
      <c r="AN236" s="13"/>
      <c r="AT236" s="138"/>
      <c r="AU236" s="138"/>
      <c r="AV236" s="138"/>
      <c r="AW236" s="138"/>
      <c r="AX236" s="138"/>
      <c r="AY236" s="13"/>
      <c r="AZ236" s="138"/>
      <c r="BA236" s="13"/>
      <c r="BB236" s="137"/>
    </row>
    <row r="237" spans="2:54" s="1" customFormat="1" ht="24.2" customHeight="1" x14ac:dyDescent="0.2">
      <c r="B237" s="125"/>
      <c r="C237" s="126">
        <v>80</v>
      </c>
      <c r="D237" s="126"/>
      <c r="E237" s="127" t="s">
        <v>388</v>
      </c>
      <c r="F237" s="128" t="s">
        <v>391</v>
      </c>
      <c r="G237" s="129" t="s">
        <v>325</v>
      </c>
      <c r="H237" s="130">
        <v>2</v>
      </c>
      <c r="I237" s="170"/>
      <c r="J237" s="131">
        <f t="shared" si="22"/>
        <v>0</v>
      </c>
      <c r="K237" s="162"/>
      <c r="AG237" s="137"/>
      <c r="AI237" s="137"/>
      <c r="AJ237" s="137"/>
      <c r="AN237" s="13"/>
      <c r="AT237" s="138"/>
      <c r="AU237" s="138"/>
      <c r="AV237" s="138"/>
      <c r="AW237" s="138"/>
      <c r="AX237" s="138"/>
      <c r="AY237" s="13"/>
      <c r="AZ237" s="138"/>
      <c r="BA237" s="13"/>
      <c r="BB237" s="137"/>
    </row>
    <row r="238" spans="2:54" s="1" customFormat="1" ht="24.2" customHeight="1" x14ac:dyDescent="0.2">
      <c r="B238" s="125"/>
      <c r="C238" s="126">
        <v>81</v>
      </c>
      <c r="D238" s="126"/>
      <c r="E238" s="127" t="s">
        <v>390</v>
      </c>
      <c r="F238" s="128" t="s">
        <v>389</v>
      </c>
      <c r="G238" s="129" t="s">
        <v>325</v>
      </c>
      <c r="H238" s="130">
        <v>4</v>
      </c>
      <c r="I238" s="170"/>
      <c r="J238" s="131">
        <f>ROUND(I238*H238,2)</f>
        <v>0</v>
      </c>
      <c r="K238" s="162"/>
      <c r="AG238" s="137" t="s">
        <v>139</v>
      </c>
      <c r="AI238" s="137" t="s">
        <v>109</v>
      </c>
      <c r="AJ238" s="137" t="s">
        <v>79</v>
      </c>
      <c r="AN238" s="13" t="s">
        <v>108</v>
      </c>
      <c r="AT238" s="138" t="e">
        <f>IF(#REF!="základní",J238,0)</f>
        <v>#REF!</v>
      </c>
      <c r="AU238" s="138" t="e">
        <f>IF(#REF!="snížená",J238,0)</f>
        <v>#REF!</v>
      </c>
      <c r="AV238" s="138" t="e">
        <f>IF(#REF!="zákl. přenesená",J238,0)</f>
        <v>#REF!</v>
      </c>
      <c r="AW238" s="138" t="e">
        <f>IF(#REF!="sníž. přenesená",J238,0)</f>
        <v>#REF!</v>
      </c>
      <c r="AX238" s="138" t="e">
        <f>IF(#REF!="nulová",J238,0)</f>
        <v>#REF!</v>
      </c>
      <c r="AY238" s="13" t="s">
        <v>76</v>
      </c>
      <c r="AZ238" s="138">
        <f>ROUND(I238*H238,2)</f>
        <v>0</v>
      </c>
      <c r="BA238" s="13" t="s">
        <v>139</v>
      </c>
      <c r="BB238" s="137" t="s">
        <v>327</v>
      </c>
    </row>
    <row r="239" spans="2:54" s="1" customFormat="1" ht="6.95" customHeight="1" x14ac:dyDescent="0.2">
      <c r="B239" s="37"/>
      <c r="C239" s="38"/>
      <c r="D239" s="38"/>
      <c r="E239" s="38"/>
      <c r="F239" s="38"/>
      <c r="G239" s="38"/>
      <c r="H239" s="38"/>
      <c r="I239" s="38"/>
      <c r="J239" s="38"/>
      <c r="K239" s="38"/>
    </row>
  </sheetData>
  <autoFilter ref="C136:K238" xr:uid="{00000000-0009-0000-0000-000001000000}"/>
  <mergeCells count="8">
    <mergeCell ref="E85:H85"/>
    <mergeCell ref="E127:H127"/>
    <mergeCell ref="E129:H129"/>
    <mergeCell ref="E5:H5"/>
    <mergeCell ref="E7:H7"/>
    <mergeCell ref="E16:H16"/>
    <mergeCell ref="E25:H25"/>
    <mergeCell ref="E83:H83"/>
  </mergeCells>
  <phoneticPr fontId="0" type="noConversion"/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9"/>
  <sheetViews>
    <sheetView showGridLines="0" topLeftCell="A2" workbookViewId="0">
      <selection activeCell="J116" sqref="J116"/>
    </sheetView>
  </sheetViews>
  <sheetFormatPr defaultColWidth="8.6640625" defaultRowHeight="11.25" x14ac:dyDescent="0.2"/>
  <cols>
    <col min="1" max="1" width="8.1640625" customWidth="1"/>
    <col min="2" max="2" width="1.1640625" customWidth="1"/>
    <col min="3" max="3" width="4.1640625" customWidth="1"/>
    <col min="4" max="4" width="4.5" customWidth="1"/>
    <col min="5" max="5" width="17.1640625" customWidth="1"/>
    <col min="6" max="6" width="51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76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84</v>
      </c>
    </row>
    <row r="3" spans="2:46" ht="6.9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hidden="1" customHeight="1" x14ac:dyDescent="0.2">
      <c r="B4" s="16"/>
      <c r="D4" s="17" t="s">
        <v>85</v>
      </c>
      <c r="L4" s="16"/>
      <c r="M4" s="80" t="s">
        <v>10</v>
      </c>
      <c r="AT4" s="13" t="s">
        <v>3</v>
      </c>
    </row>
    <row r="5" spans="2:46" ht="6.95" hidden="1" customHeight="1" x14ac:dyDescent="0.2">
      <c r="B5" s="16"/>
      <c r="L5" s="16"/>
    </row>
    <row r="6" spans="2:46" ht="12" hidden="1" customHeight="1" x14ac:dyDescent="0.2">
      <c r="B6" s="16"/>
      <c r="D6" s="22" t="s">
        <v>14</v>
      </c>
      <c r="L6" s="16"/>
    </row>
    <row r="7" spans="2:46" ht="26.25" hidden="1" customHeight="1" x14ac:dyDescent="0.2">
      <c r="B7" s="16"/>
      <c r="E7" s="211" t="str">
        <f>'Rekapitulace stavby'!K6</f>
        <v xml:space="preserve">Stavební úprava budovy - elektrotechnická dílna (2. etapa -Řešení havarijního stavu střechy)“ </v>
      </c>
      <c r="F7" s="212"/>
      <c r="G7" s="212"/>
      <c r="H7" s="212"/>
      <c r="L7" s="16"/>
    </row>
    <row r="8" spans="2:46" s="1" customFormat="1" ht="12" hidden="1" customHeight="1" x14ac:dyDescent="0.2">
      <c r="B8" s="25"/>
      <c r="D8" s="22" t="s">
        <v>86</v>
      </c>
      <c r="L8" s="25"/>
    </row>
    <row r="9" spans="2:46" s="1" customFormat="1" ht="16.5" hidden="1" customHeight="1" x14ac:dyDescent="0.2">
      <c r="B9" s="25"/>
      <c r="E9" s="201" t="s">
        <v>328</v>
      </c>
      <c r="F9" s="210"/>
      <c r="G9" s="210"/>
      <c r="H9" s="210"/>
      <c r="L9" s="25"/>
    </row>
    <row r="10" spans="2:46" s="1" customFormat="1" hidden="1" x14ac:dyDescent="0.2">
      <c r="B10" s="25"/>
      <c r="L10" s="25"/>
    </row>
    <row r="11" spans="2:46" s="1" customFormat="1" ht="12" hidden="1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 x14ac:dyDescent="0.2">
      <c r="B12" s="25"/>
      <c r="D12" s="22" t="s">
        <v>17</v>
      </c>
      <c r="F12" s="20" t="s">
        <v>18</v>
      </c>
      <c r="I12" s="22" t="s">
        <v>19</v>
      </c>
      <c r="J12" s="45">
        <f>'Rekapitulace stavby'!AN8</f>
        <v>45931</v>
      </c>
      <c r="L12" s="25"/>
    </row>
    <row r="13" spans="2:46" s="1" customFormat="1" ht="11.1" hidden="1" customHeight="1" x14ac:dyDescent="0.2">
      <c r="B13" s="25"/>
      <c r="L13" s="25"/>
    </row>
    <row r="14" spans="2:46" s="1" customFormat="1" ht="12" hidden="1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hidden="1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hidden="1" customHeight="1" x14ac:dyDescent="0.2">
      <c r="B16" s="25"/>
      <c r="L16" s="25"/>
    </row>
    <row r="17" spans="2:12" s="1" customFormat="1" ht="12" hidden="1" customHeight="1" x14ac:dyDescent="0.2">
      <c r="B17" s="25"/>
      <c r="D17" s="22" t="s">
        <v>24</v>
      </c>
      <c r="I17" s="22" t="s">
        <v>21</v>
      </c>
      <c r="J17" s="20" t="str">
        <f>'Rekapitulace stavby'!AN13</f>
        <v/>
      </c>
      <c r="L17" s="25"/>
    </row>
    <row r="18" spans="2:12" s="1" customFormat="1" ht="18" hidden="1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 t="s">
        <v>23</v>
      </c>
      <c r="J18" s="20" t="str">
        <f>'Rekapitulace stavby'!AN14</f>
        <v/>
      </c>
      <c r="L18" s="25"/>
    </row>
    <row r="19" spans="2:12" s="1" customFormat="1" ht="6.95" hidden="1" customHeight="1" x14ac:dyDescent="0.2">
      <c r="B19" s="25"/>
      <c r="L19" s="25"/>
    </row>
    <row r="20" spans="2:12" s="1" customFormat="1" ht="12" hidden="1" customHeight="1" x14ac:dyDescent="0.2">
      <c r="B20" s="25"/>
      <c r="D20" s="22" t="s">
        <v>25</v>
      </c>
      <c r="I20" s="22" t="s">
        <v>21</v>
      </c>
      <c r="J20" s="20" t="s">
        <v>1</v>
      </c>
      <c r="L20" s="25"/>
    </row>
    <row r="21" spans="2:12" s="1" customFormat="1" ht="18" hidden="1" customHeight="1" x14ac:dyDescent="0.2">
      <c r="B21" s="25"/>
      <c r="E21" s="20" t="s">
        <v>26</v>
      </c>
      <c r="I21" s="22" t="s">
        <v>23</v>
      </c>
      <c r="J21" s="20" t="s">
        <v>1</v>
      </c>
      <c r="L21" s="25"/>
    </row>
    <row r="22" spans="2:12" s="1" customFormat="1" ht="6.95" hidden="1" customHeight="1" x14ac:dyDescent="0.2">
      <c r="B22" s="25"/>
      <c r="L22" s="25"/>
    </row>
    <row r="23" spans="2:12" s="1" customFormat="1" ht="12" hidden="1" customHeight="1" x14ac:dyDescent="0.2">
      <c r="B23" s="25"/>
      <c r="D23" s="22" t="s">
        <v>28</v>
      </c>
      <c r="I23" s="22" t="s">
        <v>21</v>
      </c>
      <c r="J23" s="20" t="s">
        <v>1</v>
      </c>
      <c r="L23" s="25"/>
    </row>
    <row r="24" spans="2:12" s="1" customFormat="1" ht="18" hidden="1" customHeight="1" x14ac:dyDescent="0.2">
      <c r="B24" s="25"/>
      <c r="E24" s="20" t="s">
        <v>29</v>
      </c>
      <c r="I24" s="22" t="s">
        <v>23</v>
      </c>
      <c r="J24" s="20" t="s">
        <v>1</v>
      </c>
      <c r="L24" s="25"/>
    </row>
    <row r="25" spans="2:12" s="1" customFormat="1" ht="6.95" hidden="1" customHeight="1" x14ac:dyDescent="0.2">
      <c r="B25" s="25"/>
      <c r="L25" s="25"/>
    </row>
    <row r="26" spans="2:12" s="1" customFormat="1" ht="12" hidden="1" customHeight="1" x14ac:dyDescent="0.2">
      <c r="B26" s="25"/>
      <c r="D26" s="22" t="s">
        <v>30</v>
      </c>
      <c r="L26" s="25"/>
    </row>
    <row r="27" spans="2:12" s="7" customFormat="1" ht="16.5" hidden="1" customHeight="1" x14ac:dyDescent="0.2">
      <c r="B27" s="81"/>
      <c r="E27" s="187" t="s">
        <v>1</v>
      </c>
      <c r="F27" s="187"/>
      <c r="G27" s="187"/>
      <c r="H27" s="187"/>
      <c r="L27" s="81"/>
    </row>
    <row r="28" spans="2:12" s="1" customFormat="1" ht="6.95" hidden="1" customHeight="1" x14ac:dyDescent="0.2">
      <c r="B28" s="25"/>
      <c r="L28" s="25"/>
    </row>
    <row r="29" spans="2:12" s="1" customFormat="1" ht="6.95" hidden="1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hidden="1" customHeight="1" x14ac:dyDescent="0.2">
      <c r="B30" s="25"/>
      <c r="D30" s="82" t="s">
        <v>31</v>
      </c>
      <c r="J30" s="58">
        <f>ROUND(J119, 2)</f>
        <v>0</v>
      </c>
      <c r="L30" s="25"/>
    </row>
    <row r="31" spans="2:12" s="1" customFormat="1" ht="6.95" hidden="1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hidden="1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hidden="1" customHeight="1" x14ac:dyDescent="0.2">
      <c r="B33" s="25"/>
      <c r="D33" s="83" t="s">
        <v>35</v>
      </c>
      <c r="E33" s="22" t="s">
        <v>36</v>
      </c>
      <c r="F33" s="84">
        <f>ROUND((SUM(BE119:BE128)),  2)</f>
        <v>0</v>
      </c>
      <c r="I33" s="85">
        <v>0.21</v>
      </c>
      <c r="J33" s="84">
        <f>ROUND(((SUM(BE119:BE128))*I33),  2)</f>
        <v>0</v>
      </c>
      <c r="L33" s="25"/>
    </row>
    <row r="34" spans="2:12" s="1" customFormat="1" ht="14.45" hidden="1" customHeight="1" x14ac:dyDescent="0.2">
      <c r="B34" s="25"/>
      <c r="E34" s="22" t="s">
        <v>37</v>
      </c>
      <c r="F34" s="84">
        <f>ROUND((SUM(BF119:BF128)),  2)</f>
        <v>0</v>
      </c>
      <c r="I34" s="85">
        <v>0.15</v>
      </c>
      <c r="J34" s="84">
        <f>ROUND(((SUM(BF119:BF128))*I34),  2)</f>
        <v>0</v>
      </c>
      <c r="L34" s="25"/>
    </row>
    <row r="35" spans="2:12" s="1" customFormat="1" ht="14.45" hidden="1" customHeight="1" x14ac:dyDescent="0.2">
      <c r="B35" s="25"/>
      <c r="E35" s="22" t="s">
        <v>38</v>
      </c>
      <c r="F35" s="84">
        <f>ROUND((SUM(BG119:BG128)),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39</v>
      </c>
      <c r="F36" s="84">
        <f>ROUND((SUM(BH119:BH128)),  2)</f>
        <v>0</v>
      </c>
      <c r="I36" s="85">
        <v>0.15</v>
      </c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40</v>
      </c>
      <c r="F37" s="84">
        <f>ROUND((SUM(BI119:BI128)),  2)</f>
        <v>0</v>
      </c>
      <c r="I37" s="85">
        <v>0</v>
      </c>
      <c r="J37" s="84">
        <f>0</f>
        <v>0</v>
      </c>
      <c r="L37" s="25"/>
    </row>
    <row r="38" spans="2:12" s="1" customFormat="1" ht="6.95" hidden="1" customHeight="1" x14ac:dyDescent="0.2">
      <c r="B38" s="25"/>
      <c r="L38" s="25"/>
    </row>
    <row r="39" spans="2:12" s="1" customFormat="1" ht="25.35" hidden="1" customHeight="1" x14ac:dyDescent="0.2">
      <c r="B39" s="25"/>
      <c r="C39" s="86"/>
      <c r="D39" s="87" t="s">
        <v>41</v>
      </c>
      <c r="E39" s="49"/>
      <c r="F39" s="49"/>
      <c r="G39" s="88" t="s">
        <v>42</v>
      </c>
      <c r="H39" s="89" t="s">
        <v>43</v>
      </c>
      <c r="I39" s="49"/>
      <c r="J39" s="90">
        <f>SUM(J30:J37)</f>
        <v>0</v>
      </c>
      <c r="K39" s="91"/>
      <c r="L39" s="25"/>
    </row>
    <row r="40" spans="2:12" s="1" customFormat="1" ht="14.45" hidden="1" customHeight="1" x14ac:dyDescent="0.2">
      <c r="B40" s="25"/>
      <c r="L40" s="25"/>
    </row>
    <row r="41" spans="2:12" ht="14.45" hidden="1" customHeight="1" x14ac:dyDescent="0.2">
      <c r="B41" s="16"/>
      <c r="L41" s="16"/>
    </row>
    <row r="42" spans="2:12" ht="14.45" hidden="1" customHeight="1" x14ac:dyDescent="0.2">
      <c r="B42" s="16"/>
      <c r="L42" s="16"/>
    </row>
    <row r="43" spans="2:12" ht="14.45" hidden="1" customHeight="1" x14ac:dyDescent="0.2">
      <c r="B43" s="16"/>
      <c r="L43" s="16"/>
    </row>
    <row r="44" spans="2:12" ht="14.45" hidden="1" customHeight="1" x14ac:dyDescent="0.2">
      <c r="B44" s="16"/>
      <c r="L44" s="16"/>
    </row>
    <row r="45" spans="2:12" ht="14.45" hidden="1" customHeight="1" x14ac:dyDescent="0.2">
      <c r="B45" s="16"/>
      <c r="L45" s="16"/>
    </row>
    <row r="46" spans="2:12" ht="14.45" hidden="1" customHeight="1" x14ac:dyDescent="0.2">
      <c r="B46" s="16"/>
      <c r="L46" s="16"/>
    </row>
    <row r="47" spans="2:12" ht="14.45" hidden="1" customHeight="1" x14ac:dyDescent="0.2">
      <c r="B47" s="16"/>
      <c r="L47" s="16"/>
    </row>
    <row r="48" spans="2:12" ht="14.45" hidden="1" customHeight="1" x14ac:dyDescent="0.2">
      <c r="B48" s="16"/>
      <c r="L48" s="16"/>
    </row>
    <row r="49" spans="2:12" ht="14.45" hidden="1" customHeight="1" x14ac:dyDescent="0.2">
      <c r="B49" s="16"/>
      <c r="L49" s="16"/>
    </row>
    <row r="50" spans="2:12" s="1" customFormat="1" ht="14.45" hidden="1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75" hidden="1" x14ac:dyDescent="0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2.75" hidden="1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75" hidden="1" x14ac:dyDescent="0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5" hidden="1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 x14ac:dyDescent="0.2"/>
    <row r="79" spans="2:12" hidden="1" x14ac:dyDescent="0.2"/>
    <row r="80" spans="2:12" hidden="1" x14ac:dyDescent="0.2"/>
    <row r="81" spans="2:47" s="1" customFormat="1" ht="6.95" hidden="1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hidden="1" customHeight="1" x14ac:dyDescent="0.2">
      <c r="B82" s="25"/>
      <c r="C82" s="17" t="s">
        <v>88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14</v>
      </c>
      <c r="L84" s="25"/>
    </row>
    <row r="85" spans="2:47" s="1" customFormat="1" ht="26.25" hidden="1" customHeight="1" x14ac:dyDescent="0.2">
      <c r="B85" s="25"/>
      <c r="E85" s="211" t="str">
        <f>E7</f>
        <v xml:space="preserve">Stavební úprava budovy - elektrotechnická dílna (2. etapa -Řešení havarijního stavu střechy)“ </v>
      </c>
      <c r="F85" s="212"/>
      <c r="G85" s="212"/>
      <c r="H85" s="212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201" t="str">
        <f>E9</f>
        <v>5 - Vedlejší rozpočtové náklady</v>
      </c>
      <c r="F87" s="210"/>
      <c r="G87" s="210"/>
      <c r="H87" s="210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5">
        <f>IF(J12="","",J12)</f>
        <v>45931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25.7" hidden="1" customHeight="1" x14ac:dyDescent="0.2">
      <c r="B91" s="25"/>
      <c r="C91" s="22" t="s">
        <v>20</v>
      </c>
      <c r="F91" s="20" t="str">
        <f>E15</f>
        <v>SOŠ Hořovice, Palackého náměstí 100/17</v>
      </c>
      <c r="I91" s="22" t="s">
        <v>25</v>
      </c>
      <c r="J91" s="23" t="str">
        <f>E21</f>
        <v>Pavel Kohout, Ing.Michal Kohout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28</v>
      </c>
      <c r="J92" s="23" t="str">
        <f>E24</f>
        <v>Ladislav Morávek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94" t="s">
        <v>89</v>
      </c>
      <c r="D94" s="86"/>
      <c r="E94" s="86"/>
      <c r="F94" s="86"/>
      <c r="G94" s="86"/>
      <c r="H94" s="86"/>
      <c r="I94" s="86"/>
      <c r="J94" s="95" t="s">
        <v>90</v>
      </c>
      <c r="K94" s="86"/>
      <c r="L94" s="25"/>
    </row>
    <row r="95" spans="2:47" s="1" customFormat="1" ht="10.35" hidden="1" customHeight="1" x14ac:dyDescent="0.2">
      <c r="B95" s="25"/>
      <c r="L95" s="25"/>
    </row>
    <row r="96" spans="2:47" s="1" customFormat="1" ht="23.1" hidden="1" customHeight="1" x14ac:dyDescent="0.2">
      <c r="B96" s="25"/>
      <c r="C96" s="96" t="s">
        <v>91</v>
      </c>
      <c r="J96" s="58">
        <f>J119</f>
        <v>0</v>
      </c>
      <c r="L96" s="25"/>
      <c r="AU96" s="13" t="s">
        <v>92</v>
      </c>
    </row>
    <row r="97" spans="2:12" s="8" customFormat="1" ht="24.95" hidden="1" customHeight="1" x14ac:dyDescent="0.2">
      <c r="B97" s="97"/>
      <c r="D97" s="98" t="s">
        <v>329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20.100000000000001" hidden="1" customHeight="1" x14ac:dyDescent="0.2">
      <c r="B98" s="101"/>
      <c r="D98" s="102" t="s">
        <v>330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20.100000000000001" hidden="1" customHeight="1" x14ac:dyDescent="0.2">
      <c r="B99" s="101"/>
      <c r="D99" s="102" t="s">
        <v>331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12" s="1" customFormat="1" ht="21.75" hidden="1" customHeight="1" x14ac:dyDescent="0.2">
      <c r="B100" s="25"/>
      <c r="L100" s="25"/>
    </row>
    <row r="101" spans="2:12" s="1" customFormat="1" ht="6.95" hidden="1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2" spans="2:12" hidden="1" x14ac:dyDescent="0.2"/>
    <row r="103" spans="2:12" hidden="1" x14ac:dyDescent="0.2"/>
    <row r="104" spans="2:12" hidden="1" x14ac:dyDescent="0.2"/>
    <row r="105" spans="2:12" s="1" customFormat="1" ht="6.95" customHeight="1" x14ac:dyDescent="0.2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 x14ac:dyDescent="0.2">
      <c r="B106" s="25"/>
      <c r="C106" s="17" t="s">
        <v>93</v>
      </c>
      <c r="L106" s="25"/>
    </row>
    <row r="107" spans="2:12" s="1" customFormat="1" ht="6.95" customHeight="1" x14ac:dyDescent="0.2">
      <c r="B107" s="25"/>
      <c r="L107" s="25"/>
    </row>
    <row r="108" spans="2:12" s="1" customFormat="1" ht="12" customHeight="1" x14ac:dyDescent="0.2">
      <c r="B108" s="25"/>
      <c r="C108" s="22" t="s">
        <v>14</v>
      </c>
      <c r="L108" s="25"/>
    </row>
    <row r="109" spans="2:12" s="1" customFormat="1" ht="26.25" customHeight="1" x14ac:dyDescent="0.2">
      <c r="B109" s="25"/>
      <c r="E109" s="211" t="str">
        <f>E7</f>
        <v xml:space="preserve">Stavební úprava budovy - elektrotechnická dílna (2. etapa -Řešení havarijního stavu střechy)“ </v>
      </c>
      <c r="F109" s="212"/>
      <c r="G109" s="212"/>
      <c r="H109" s="212"/>
      <c r="L109" s="25"/>
    </row>
    <row r="110" spans="2:12" s="1" customFormat="1" ht="12" customHeight="1" x14ac:dyDescent="0.2">
      <c r="B110" s="25"/>
      <c r="C110" s="22" t="s">
        <v>86</v>
      </c>
      <c r="L110" s="25"/>
    </row>
    <row r="111" spans="2:12" s="1" customFormat="1" ht="16.5" customHeight="1" x14ac:dyDescent="0.2">
      <c r="B111" s="25"/>
      <c r="E111" s="201" t="str">
        <f>E9</f>
        <v>5 - Vedlejší rozpočtové náklady</v>
      </c>
      <c r="F111" s="210"/>
      <c r="G111" s="210"/>
      <c r="H111" s="210"/>
      <c r="L111" s="25"/>
    </row>
    <row r="112" spans="2:12" s="1" customFormat="1" ht="6.95" customHeight="1" x14ac:dyDescent="0.2">
      <c r="B112" s="25"/>
      <c r="L112" s="25"/>
    </row>
    <row r="113" spans="2:65" s="1" customFormat="1" ht="12" customHeight="1" x14ac:dyDescent="0.2">
      <c r="B113" s="25"/>
      <c r="C113" s="22" t="s">
        <v>17</v>
      </c>
      <c r="F113" s="20" t="str">
        <f>F12</f>
        <v xml:space="preserve"> </v>
      </c>
      <c r="I113" s="22" t="s">
        <v>19</v>
      </c>
      <c r="J113" s="45">
        <f>IF(J12="","",J12)</f>
        <v>45931</v>
      </c>
      <c r="L113" s="25"/>
    </row>
    <row r="114" spans="2:65" s="1" customFormat="1" ht="6.95" customHeight="1" x14ac:dyDescent="0.2">
      <c r="B114" s="25"/>
      <c r="L114" s="25"/>
    </row>
    <row r="115" spans="2:65" s="1" customFormat="1" ht="25.7" customHeight="1" x14ac:dyDescent="0.2">
      <c r="B115" s="25"/>
      <c r="C115" s="22" t="s">
        <v>20</v>
      </c>
      <c r="F115" s="20" t="str">
        <f>E15</f>
        <v>SOŠ Hořovice, Palackého náměstí 100/17</v>
      </c>
      <c r="I115" s="22" t="s">
        <v>25</v>
      </c>
      <c r="J115" s="23"/>
      <c r="L115" s="25"/>
    </row>
    <row r="116" spans="2:65" s="1" customFormat="1" ht="15.2" customHeight="1" x14ac:dyDescent="0.2">
      <c r="B116" s="25"/>
      <c r="C116" s="22" t="s">
        <v>24</v>
      </c>
      <c r="F116" s="20" t="str">
        <f>IF(E18="","",E18)</f>
        <v xml:space="preserve"> </v>
      </c>
      <c r="I116" s="22" t="s">
        <v>28</v>
      </c>
      <c r="J116" s="23"/>
      <c r="L116" s="25"/>
    </row>
    <row r="117" spans="2:65" s="1" customFormat="1" ht="10.35" customHeight="1" x14ac:dyDescent="0.2">
      <c r="B117" s="25"/>
      <c r="L117" s="25"/>
    </row>
    <row r="118" spans="2:65" s="10" customFormat="1" ht="29.25" customHeight="1" x14ac:dyDescent="0.2">
      <c r="B118" s="105"/>
      <c r="C118" s="106" t="s">
        <v>94</v>
      </c>
      <c r="D118" s="107" t="s">
        <v>56</v>
      </c>
      <c r="E118" s="107" t="s">
        <v>52</v>
      </c>
      <c r="F118" s="107" t="s">
        <v>53</v>
      </c>
      <c r="G118" s="107" t="s">
        <v>95</v>
      </c>
      <c r="H118" s="107" t="s">
        <v>96</v>
      </c>
      <c r="I118" s="107" t="s">
        <v>97</v>
      </c>
      <c r="J118" s="108" t="s">
        <v>90</v>
      </c>
      <c r="K118" s="109" t="s">
        <v>98</v>
      </c>
      <c r="L118" s="105"/>
      <c r="M118" s="51" t="s">
        <v>1</v>
      </c>
      <c r="N118" s="52" t="s">
        <v>35</v>
      </c>
      <c r="O118" s="52" t="s">
        <v>99</v>
      </c>
      <c r="P118" s="52" t="s">
        <v>100</v>
      </c>
      <c r="Q118" s="52" t="s">
        <v>101</v>
      </c>
      <c r="R118" s="52" t="s">
        <v>102</v>
      </c>
      <c r="S118" s="52" t="s">
        <v>103</v>
      </c>
      <c r="T118" s="53" t="s">
        <v>104</v>
      </c>
    </row>
    <row r="119" spans="2:65" s="1" customFormat="1" ht="23.1" customHeight="1" x14ac:dyDescent="0.25">
      <c r="B119" s="25"/>
      <c r="C119" s="56" t="s">
        <v>105</v>
      </c>
      <c r="J119" s="110">
        <f>J120</f>
        <v>0</v>
      </c>
      <c r="L119" s="25"/>
      <c r="M119" s="54"/>
      <c r="N119" s="46"/>
      <c r="O119" s="46"/>
      <c r="P119" s="111">
        <f>P120</f>
        <v>0</v>
      </c>
      <c r="Q119" s="46"/>
      <c r="R119" s="111">
        <f>R120</f>
        <v>0</v>
      </c>
      <c r="S119" s="46"/>
      <c r="T119" s="112">
        <f>T120</f>
        <v>0</v>
      </c>
      <c r="AT119" s="13" t="s">
        <v>70</v>
      </c>
      <c r="AU119" s="13" t="s">
        <v>92</v>
      </c>
      <c r="BK119" s="113">
        <f>BK120</f>
        <v>0</v>
      </c>
    </row>
    <row r="120" spans="2:65" s="11" customFormat="1" ht="26.1" customHeight="1" x14ac:dyDescent="0.2">
      <c r="B120" s="114"/>
      <c r="D120" s="115" t="s">
        <v>70</v>
      </c>
      <c r="E120" s="116" t="s">
        <v>332</v>
      </c>
      <c r="F120" s="116" t="s">
        <v>83</v>
      </c>
      <c r="J120" s="117">
        <f>J121+J123+J125+J127</f>
        <v>0</v>
      </c>
      <c r="L120" s="114"/>
      <c r="M120" s="118"/>
      <c r="P120" s="119">
        <f>P121+P127</f>
        <v>0</v>
      </c>
      <c r="R120" s="119">
        <f>R121+R127</f>
        <v>0</v>
      </c>
      <c r="T120" s="120">
        <f>T121+T127</f>
        <v>0</v>
      </c>
      <c r="AR120" s="115" t="s">
        <v>82</v>
      </c>
      <c r="AT120" s="121" t="s">
        <v>70</v>
      </c>
      <c r="AU120" s="121" t="s">
        <v>71</v>
      </c>
      <c r="AY120" s="115" t="s">
        <v>108</v>
      </c>
      <c r="BK120" s="122">
        <f>BK121+BK127</f>
        <v>0</v>
      </c>
    </row>
    <row r="121" spans="2:65" s="11" customFormat="1" ht="23.1" customHeight="1" x14ac:dyDescent="0.2">
      <c r="B121" s="114"/>
      <c r="D121" s="115" t="s">
        <v>70</v>
      </c>
      <c r="E121" s="123" t="s">
        <v>400</v>
      </c>
      <c r="F121" s="123" t="s">
        <v>334</v>
      </c>
      <c r="J121" s="124">
        <f>BK121</f>
        <v>0</v>
      </c>
      <c r="L121" s="114"/>
      <c r="M121" s="118"/>
      <c r="P121" s="119">
        <f>P122</f>
        <v>0</v>
      </c>
      <c r="R121" s="119">
        <f>R122</f>
        <v>0</v>
      </c>
      <c r="T121" s="120">
        <f>T122</f>
        <v>0</v>
      </c>
      <c r="AR121" s="115" t="s">
        <v>82</v>
      </c>
      <c r="AT121" s="121" t="s">
        <v>70</v>
      </c>
      <c r="AU121" s="121" t="s">
        <v>76</v>
      </c>
      <c r="AY121" s="115" t="s">
        <v>108</v>
      </c>
      <c r="BK121" s="122">
        <f>BK122</f>
        <v>0</v>
      </c>
    </row>
    <row r="122" spans="2:65" s="1" customFormat="1" ht="14.45" customHeight="1" x14ac:dyDescent="0.2">
      <c r="B122" s="125"/>
      <c r="C122" s="126" t="s">
        <v>76</v>
      </c>
      <c r="D122" s="126" t="s">
        <v>109</v>
      </c>
      <c r="E122" s="127" t="s">
        <v>335</v>
      </c>
      <c r="F122" s="128" t="s">
        <v>336</v>
      </c>
      <c r="G122" s="129" t="s">
        <v>175</v>
      </c>
      <c r="H122" s="130">
        <v>1</v>
      </c>
      <c r="I122" s="131"/>
      <c r="J122" s="131">
        <f>ROUND(I122*H122,2)</f>
        <v>0</v>
      </c>
      <c r="K122" s="132"/>
      <c r="L122" s="25"/>
      <c r="M122" s="133" t="s">
        <v>1</v>
      </c>
      <c r="N122" s="134" t="s">
        <v>36</v>
      </c>
      <c r="O122" s="135">
        <v>0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337</v>
      </c>
      <c r="AT122" s="137" t="s">
        <v>109</v>
      </c>
      <c r="AU122" s="137" t="s">
        <v>79</v>
      </c>
      <c r="AY122" s="13" t="s">
        <v>108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3" t="s">
        <v>76</v>
      </c>
      <c r="BK122" s="138">
        <f>ROUND(I122*H122,2)</f>
        <v>0</v>
      </c>
      <c r="BL122" s="13" t="s">
        <v>337</v>
      </c>
      <c r="BM122" s="137" t="s">
        <v>338</v>
      </c>
    </row>
    <row r="123" spans="2:65" s="1" customFormat="1" ht="14.45" customHeight="1" x14ac:dyDescent="0.2">
      <c r="B123" s="125"/>
      <c r="C123" s="11"/>
      <c r="D123" s="115" t="s">
        <v>70</v>
      </c>
      <c r="E123" s="123" t="s">
        <v>401</v>
      </c>
      <c r="F123" s="123" t="s">
        <v>402</v>
      </c>
      <c r="G123" s="11"/>
      <c r="H123" s="11"/>
      <c r="I123" s="11"/>
      <c r="J123" s="124">
        <f>SUM(J124)</f>
        <v>0</v>
      </c>
      <c r="K123" s="174"/>
      <c r="L123" s="25"/>
      <c r="M123" s="133"/>
      <c r="N123" s="134"/>
      <c r="O123" s="135"/>
      <c r="P123" s="135"/>
      <c r="Q123" s="135"/>
      <c r="R123" s="135"/>
      <c r="S123" s="135"/>
      <c r="T123" s="136"/>
      <c r="AR123" s="137"/>
      <c r="AT123" s="137"/>
      <c r="AU123" s="137"/>
      <c r="AY123" s="13"/>
      <c r="BE123" s="138"/>
      <c r="BF123" s="138"/>
      <c r="BG123" s="138"/>
      <c r="BH123" s="138"/>
      <c r="BI123" s="138"/>
      <c r="BJ123" s="13"/>
      <c r="BK123" s="138"/>
      <c r="BL123" s="13"/>
      <c r="BM123" s="137"/>
    </row>
    <row r="124" spans="2:65" s="1" customFormat="1" ht="24" x14ac:dyDescent="0.2">
      <c r="B124" s="125"/>
      <c r="C124" s="126">
        <v>2</v>
      </c>
      <c r="D124" s="126" t="s">
        <v>109</v>
      </c>
      <c r="E124" s="127" t="s">
        <v>335</v>
      </c>
      <c r="F124" s="128" t="s">
        <v>403</v>
      </c>
      <c r="G124" s="129" t="s">
        <v>175</v>
      </c>
      <c r="H124" s="130">
        <v>1</v>
      </c>
      <c r="I124" s="131"/>
      <c r="J124" s="131">
        <f>ROUND(I124*H124,2)</f>
        <v>0</v>
      </c>
      <c r="K124" s="174"/>
      <c r="L124" s="25"/>
      <c r="M124" s="133"/>
      <c r="N124" s="134"/>
      <c r="O124" s="135"/>
      <c r="P124" s="135"/>
      <c r="Q124" s="135"/>
      <c r="R124" s="135"/>
      <c r="S124" s="135"/>
      <c r="T124" s="136"/>
      <c r="AR124" s="137"/>
      <c r="AT124" s="137"/>
      <c r="AU124" s="137"/>
      <c r="AY124" s="13"/>
      <c r="BE124" s="138"/>
      <c r="BF124" s="138"/>
      <c r="BG124" s="138"/>
      <c r="BH124" s="138"/>
      <c r="BI124" s="138"/>
      <c r="BJ124" s="13"/>
      <c r="BK124" s="138"/>
      <c r="BL124" s="13"/>
      <c r="BM124" s="137"/>
    </row>
    <row r="125" spans="2:65" s="1" customFormat="1" ht="14.45" customHeight="1" x14ac:dyDescent="0.2">
      <c r="B125" s="125"/>
      <c r="C125" s="11"/>
      <c r="D125" s="115" t="s">
        <v>70</v>
      </c>
      <c r="E125" s="123" t="s">
        <v>333</v>
      </c>
      <c r="F125" s="123" t="s">
        <v>404</v>
      </c>
      <c r="G125" s="11"/>
      <c r="H125" s="11"/>
      <c r="I125" s="11"/>
      <c r="J125" s="124">
        <f>SUM(J126)</f>
        <v>0</v>
      </c>
      <c r="K125" s="174"/>
      <c r="L125" s="25"/>
      <c r="M125" s="133"/>
      <c r="N125" s="134"/>
      <c r="O125" s="135"/>
      <c r="P125" s="135"/>
      <c r="Q125" s="135"/>
      <c r="R125" s="135"/>
      <c r="S125" s="135"/>
      <c r="T125" s="136"/>
      <c r="AR125" s="137"/>
      <c r="AT125" s="137"/>
      <c r="AU125" s="137"/>
      <c r="AY125" s="13"/>
      <c r="BE125" s="138"/>
      <c r="BF125" s="138"/>
      <c r="BG125" s="138"/>
      <c r="BH125" s="138"/>
      <c r="BI125" s="138"/>
      <c r="BJ125" s="13"/>
      <c r="BK125" s="138"/>
      <c r="BL125" s="13"/>
      <c r="BM125" s="137"/>
    </row>
    <row r="126" spans="2:65" s="1" customFormat="1" ht="12" x14ac:dyDescent="0.2">
      <c r="B126" s="125"/>
      <c r="C126" s="126">
        <v>3</v>
      </c>
      <c r="D126" s="126" t="s">
        <v>109</v>
      </c>
      <c r="E126" s="127" t="s">
        <v>335</v>
      </c>
      <c r="F126" s="128" t="s">
        <v>404</v>
      </c>
      <c r="G126" s="129" t="s">
        <v>175</v>
      </c>
      <c r="H126" s="130">
        <v>1</v>
      </c>
      <c r="I126" s="131"/>
      <c r="J126" s="131">
        <f>ROUND(I126*H126,2)</f>
        <v>0</v>
      </c>
      <c r="K126" s="174"/>
      <c r="L126" s="25"/>
      <c r="M126" s="133"/>
      <c r="N126" s="134"/>
      <c r="O126" s="135"/>
      <c r="P126" s="135"/>
      <c r="Q126" s="135"/>
      <c r="R126" s="135"/>
      <c r="S126" s="135"/>
      <c r="T126" s="136"/>
      <c r="AR126" s="137"/>
      <c r="AT126" s="137"/>
      <c r="AU126" s="137"/>
      <c r="AY126" s="13"/>
      <c r="BE126" s="138"/>
      <c r="BF126" s="138"/>
      <c r="BG126" s="138"/>
      <c r="BH126" s="138"/>
      <c r="BI126" s="138"/>
      <c r="BJ126" s="13"/>
      <c r="BK126" s="138"/>
      <c r="BL126" s="13"/>
      <c r="BM126" s="137"/>
    </row>
    <row r="127" spans="2:65" s="11" customFormat="1" ht="12.75" x14ac:dyDescent="0.2">
      <c r="B127" s="114"/>
      <c r="D127" s="115" t="s">
        <v>70</v>
      </c>
      <c r="E127" s="123" t="s">
        <v>405</v>
      </c>
      <c r="F127" s="123" t="s">
        <v>406</v>
      </c>
      <c r="J127" s="124">
        <f>BK127</f>
        <v>0</v>
      </c>
      <c r="L127" s="114"/>
      <c r="M127" s="118"/>
      <c r="P127" s="119">
        <f>P128</f>
        <v>0</v>
      </c>
      <c r="R127" s="119">
        <f>R128</f>
        <v>0</v>
      </c>
      <c r="T127" s="120">
        <f>T128</f>
        <v>0</v>
      </c>
      <c r="AR127" s="115" t="s">
        <v>82</v>
      </c>
      <c r="AT127" s="121" t="s">
        <v>70</v>
      </c>
      <c r="AU127" s="121" t="s">
        <v>76</v>
      </c>
      <c r="AY127" s="115" t="s">
        <v>108</v>
      </c>
      <c r="BK127" s="122">
        <f>BK128</f>
        <v>0</v>
      </c>
    </row>
    <row r="128" spans="2:65" s="1" customFormat="1" ht="14.45" customHeight="1" x14ac:dyDescent="0.2">
      <c r="B128" s="125"/>
      <c r="C128" s="126">
        <v>4</v>
      </c>
      <c r="D128" s="126" t="s">
        <v>109</v>
      </c>
      <c r="E128" s="127" t="s">
        <v>339</v>
      </c>
      <c r="F128" s="128" t="s">
        <v>407</v>
      </c>
      <c r="G128" s="129" t="s">
        <v>175</v>
      </c>
      <c r="H128" s="130">
        <v>1</v>
      </c>
      <c r="I128" s="131"/>
      <c r="J128" s="131">
        <f>ROUND(I128*H128,2)</f>
        <v>0</v>
      </c>
      <c r="K128" s="132"/>
      <c r="L128" s="25"/>
      <c r="M128" s="145" t="s">
        <v>1</v>
      </c>
      <c r="N128" s="146" t="s">
        <v>36</v>
      </c>
      <c r="O128" s="147">
        <v>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37" t="s">
        <v>337</v>
      </c>
      <c r="AT128" s="137" t="s">
        <v>109</v>
      </c>
      <c r="AU128" s="137" t="s">
        <v>79</v>
      </c>
      <c r="AY128" s="13" t="s">
        <v>108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76</v>
      </c>
      <c r="BK128" s="138">
        <f>ROUND(I128*H128,2)</f>
        <v>0</v>
      </c>
      <c r="BL128" s="13" t="s">
        <v>337</v>
      </c>
      <c r="BM128" s="137" t="s">
        <v>340</v>
      </c>
    </row>
    <row r="129" spans="2:12" s="1" customFormat="1" ht="6.95" customHeight="1" x14ac:dyDescent="0.2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25"/>
    </row>
  </sheetData>
  <autoFilter ref="C118:K128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Stavební úpravy</vt:lpstr>
      <vt:lpstr>2 - Vedlejší rozpočtové n...</vt:lpstr>
      <vt:lpstr>'1 - Stavební úpravy'!Názvy_tisku</vt:lpstr>
      <vt:lpstr>'2 - Vedlejší rozpočtové n...'!Názvy_tisku</vt:lpstr>
      <vt:lpstr>'Rekapitulace stavby'!Názvy_tisku</vt:lpstr>
      <vt:lpstr>'1 - Stavební úpravy'!Oblast_tisku</vt:lpstr>
      <vt:lpstr>'2 - Vedlejší rozpočtové 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Morávek</dc:creator>
  <cp:lastModifiedBy>Vladimír Kebert</cp:lastModifiedBy>
  <dcterms:created xsi:type="dcterms:W3CDTF">2024-08-28T10:51:13Z</dcterms:created>
  <dcterms:modified xsi:type="dcterms:W3CDTF">2025-11-24T08:13:53Z</dcterms:modified>
</cp:coreProperties>
</file>