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radekjurcik/Documents/Advokat/DOMOV/2025/VYMENA OKEN/FINAL/"/>
    </mc:Choice>
  </mc:AlternateContent>
  <xr:revisionPtr revIDLastSave="0" documentId="8_{218DE83D-6564-F745-AE9C-6FB7AA0894A2}" xr6:coauthVersionLast="47" xr6:coauthVersionMax="47" xr10:uidLastSave="{00000000-0000-0000-0000-000000000000}"/>
  <bookViews>
    <workbookView xWindow="0" yWindow="500" windowWidth="25600" windowHeight="14180" xr2:uid="{00000000-000D-0000-FFFF-FFFF00000000}"/>
  </bookViews>
  <sheets>
    <sheet name="Rekapitulace stavby" sheetId="1" r:id="rId1"/>
    <sheet name="04072025 - KZS Beroun" sheetId="2" r:id="rId2"/>
  </sheets>
  <definedNames>
    <definedName name="_xlnm._FilterDatabase" localSheetId="1" hidden="1">'04072025 - KZS Beroun'!$C$119:$K$167</definedName>
    <definedName name="_xlnm.Print_Titles" localSheetId="1">'04072025 - KZS Beroun'!$119:$119</definedName>
    <definedName name="_xlnm.Print_Titles" localSheetId="0">'Rekapitulace stavby'!$92:$92</definedName>
    <definedName name="_xlnm.Print_Area" localSheetId="1">'04072025 - KZS Beroun'!$C$4:$J$76,'04072025 - KZS Beroun'!$C$82:$J$103,'04072025 - KZS Beroun'!$C$109:$J$167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4" i="2"/>
  <c r="BH144" i="2"/>
  <c r="BG144" i="2"/>
  <c r="BE144" i="2"/>
  <c r="T144" i="2"/>
  <c r="T143" i="2"/>
  <c r="R144" i="2"/>
  <c r="R143" i="2"/>
  <c r="P144" i="2"/>
  <c r="P143" i="2"/>
  <c r="BI142" i="2"/>
  <c r="BH142" i="2"/>
  <c r="BG142" i="2"/>
  <c r="BE142" i="2"/>
  <c r="T142" i="2"/>
  <c r="T141" i="2"/>
  <c r="R142" i="2"/>
  <c r="R141" i="2"/>
  <c r="P142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F114" i="2"/>
  <c r="E112" i="2"/>
  <c r="F87" i="2"/>
  <c r="E85" i="2"/>
  <c r="J22" i="2"/>
  <c r="E22" i="2"/>
  <c r="J90" i="2" s="1"/>
  <c r="J21" i="2"/>
  <c r="J19" i="2"/>
  <c r="E19" i="2"/>
  <c r="J116" i="2" s="1"/>
  <c r="J18" i="2"/>
  <c r="J16" i="2"/>
  <c r="E16" i="2"/>
  <c r="F117" i="2" s="1"/>
  <c r="J15" i="2"/>
  <c r="J13" i="2"/>
  <c r="E13" i="2"/>
  <c r="F89" i="2" s="1"/>
  <c r="J12" i="2"/>
  <c r="J10" i="2"/>
  <c r="J87" i="2"/>
  <c r="L90" i="1"/>
  <c r="AM90" i="1"/>
  <c r="AM89" i="1"/>
  <c r="L89" i="1"/>
  <c r="AM87" i="1"/>
  <c r="L87" i="1"/>
  <c r="L85" i="1"/>
  <c r="L84" i="1"/>
  <c r="J167" i="2"/>
  <c r="BK164" i="2"/>
  <c r="BK163" i="2"/>
  <c r="BK162" i="2"/>
  <c r="BK161" i="2"/>
  <c r="BK160" i="2"/>
  <c r="BK159" i="2"/>
  <c r="BK157" i="2"/>
  <c r="BK156" i="2"/>
  <c r="J155" i="2"/>
  <c r="J154" i="2"/>
  <c r="BK152" i="2"/>
  <c r="BK151" i="2"/>
  <c r="BK148" i="2"/>
  <c r="BK144" i="2"/>
  <c r="BK135" i="2"/>
  <c r="BK132" i="2"/>
  <c r="J129" i="2"/>
  <c r="J151" i="2"/>
  <c r="J148" i="2"/>
  <c r="BK139" i="2"/>
  <c r="J137" i="2"/>
  <c r="J126" i="2"/>
  <c r="BK124" i="2"/>
  <c r="J165" i="2"/>
  <c r="BK134" i="2"/>
  <c r="J132" i="2"/>
  <c r="BK127" i="2"/>
  <c r="J124" i="2"/>
  <c r="J138" i="2"/>
  <c r="J131" i="2"/>
  <c r="BK129" i="2"/>
  <c r="BK167" i="2"/>
  <c r="J163" i="2"/>
  <c r="J161" i="2"/>
  <c r="J157" i="2"/>
  <c r="BK155" i="2"/>
  <c r="J153" i="2"/>
  <c r="BK150" i="2"/>
  <c r="J140" i="2"/>
  <c r="BK130" i="2"/>
  <c r="J150" i="2"/>
  <c r="BK147" i="2"/>
  <c r="BK138" i="2"/>
  <c r="J127" i="2"/>
  <c r="J123" i="2"/>
  <c r="BK140" i="2"/>
  <c r="J130" i="2"/>
  <c r="BK126" i="2"/>
  <c r="BK137" i="2"/>
  <c r="J128" i="2"/>
  <c r="BK166" i="2"/>
  <c r="J164" i="2"/>
  <c r="J162" i="2"/>
  <c r="J160" i="2"/>
  <c r="J156" i="2"/>
  <c r="BK154" i="2"/>
  <c r="J152" i="2"/>
  <c r="J149" i="2"/>
  <c r="J142" i="2"/>
  <c r="J134" i="2"/>
  <c r="BK123" i="2"/>
  <c r="BK149" i="2"/>
  <c r="BK142" i="2"/>
  <c r="J135" i="2"/>
  <c r="J166" i="2"/>
  <c r="J133" i="2"/>
  <c r="BK128" i="2"/>
  <c r="AS94" i="1"/>
  <c r="BK133" i="2"/>
  <c r="BK165" i="2"/>
  <c r="J159" i="2"/>
  <c r="BK153" i="2"/>
  <c r="J147" i="2"/>
  <c r="BK125" i="2"/>
  <c r="J144" i="2"/>
  <c r="J125" i="2"/>
  <c r="BK131" i="2"/>
  <c r="J139" i="2"/>
  <c r="BK122" i="2" l="1"/>
  <c r="J122" i="2" s="1"/>
  <c r="J96" i="2" s="1"/>
  <c r="P122" i="2"/>
  <c r="R122" i="2"/>
  <c r="T122" i="2"/>
  <c r="BK136" i="2"/>
  <c r="J136" i="2"/>
  <c r="J97" i="2"/>
  <c r="P136" i="2"/>
  <c r="R136" i="2"/>
  <c r="T136" i="2"/>
  <c r="BK146" i="2"/>
  <c r="J146" i="2"/>
  <c r="J101" i="2" s="1"/>
  <c r="P146" i="2"/>
  <c r="R146" i="2"/>
  <c r="T146" i="2"/>
  <c r="BK158" i="2"/>
  <c r="J158" i="2"/>
  <c r="J102" i="2"/>
  <c r="P158" i="2"/>
  <c r="R158" i="2"/>
  <c r="T158" i="2"/>
  <c r="BK141" i="2"/>
  <c r="J141" i="2"/>
  <c r="J98" i="2" s="1"/>
  <c r="BK143" i="2"/>
  <c r="J143" i="2"/>
  <c r="J99" i="2"/>
  <c r="BF129" i="2"/>
  <c r="J114" i="2"/>
  <c r="J117" i="2"/>
  <c r="BF127" i="2"/>
  <c r="BF132" i="2"/>
  <c r="BF137" i="2"/>
  <c r="BF142" i="2"/>
  <c r="J89" i="2"/>
  <c r="F116" i="2"/>
  <c r="BF125" i="2"/>
  <c r="BF131" i="2"/>
  <c r="BF139" i="2"/>
  <c r="BF140" i="2"/>
  <c r="BF148" i="2"/>
  <c r="F90" i="2"/>
  <c r="BF123" i="2"/>
  <c r="BF134" i="2"/>
  <c r="BF138" i="2"/>
  <c r="BF144" i="2"/>
  <c r="BF147" i="2"/>
  <c r="BF150" i="2"/>
  <c r="BF124" i="2"/>
  <c r="BF126" i="2"/>
  <c r="BF128" i="2"/>
  <c r="BF130" i="2"/>
  <c r="BF133" i="2"/>
  <c r="BF135" i="2"/>
  <c r="BF149" i="2"/>
  <c r="BF151" i="2"/>
  <c r="BF152" i="2"/>
  <c r="BF153" i="2"/>
  <c r="BF154" i="2"/>
  <c r="BF155" i="2"/>
  <c r="BF156" i="2"/>
  <c r="BF157" i="2"/>
  <c r="BF159" i="2"/>
  <c r="BF160" i="2"/>
  <c r="BF161" i="2"/>
  <c r="BF162" i="2"/>
  <c r="BF163" i="2"/>
  <c r="BF164" i="2"/>
  <c r="BF165" i="2"/>
  <c r="BF166" i="2"/>
  <c r="BF167" i="2"/>
  <c r="F31" i="2"/>
  <c r="AZ95" i="1"/>
  <c r="AZ94" i="1"/>
  <c r="W29" i="1"/>
  <c r="F35" i="2"/>
  <c r="BD95" i="1"/>
  <c r="BD94" i="1" s="1"/>
  <c r="W33" i="1" s="1"/>
  <c r="F34" i="2"/>
  <c r="BC95" i="1"/>
  <c r="BC94" i="1"/>
  <c r="AY94" i="1"/>
  <c r="F33" i="2"/>
  <c r="BB95" i="1"/>
  <c r="BB94" i="1"/>
  <c r="W31" i="1"/>
  <c r="J31" i="2"/>
  <c r="AV95" i="1"/>
  <c r="T145" i="2" l="1"/>
  <c r="R145" i="2"/>
  <c r="P145" i="2"/>
  <c r="T121" i="2"/>
  <c r="T120" i="2" s="1"/>
  <c r="R121" i="2"/>
  <c r="R120" i="2" s="1"/>
  <c r="P121" i="2"/>
  <c r="P120" i="2" s="1"/>
  <c r="AU95" i="1" s="1"/>
  <c r="AU94" i="1" s="1"/>
  <c r="BK121" i="2"/>
  <c r="J121" i="2"/>
  <c r="J95" i="2" s="1"/>
  <c r="BK145" i="2"/>
  <c r="J145" i="2" s="1"/>
  <c r="J100" i="2" s="1"/>
  <c r="W32" i="1"/>
  <c r="AV94" i="1"/>
  <c r="AK29" i="1" s="1"/>
  <c r="F32" i="2"/>
  <c r="BA95" i="1"/>
  <c r="BA94" i="1" s="1"/>
  <c r="W30" i="1" s="1"/>
  <c r="AX94" i="1"/>
  <c r="J32" i="2"/>
  <c r="AW95" i="1" s="1"/>
  <c r="AT95" i="1" s="1"/>
  <c r="BK120" i="2" l="1"/>
  <c r="J120" i="2"/>
  <c r="J94" i="2" s="1"/>
  <c r="AW94" i="1"/>
  <c r="AK30" i="1"/>
  <c r="J28" i="2" l="1"/>
  <c r="AG95" i="1"/>
  <c r="AG94" i="1" s="1"/>
  <c r="AT94" i="1"/>
  <c r="AK26" i="1" l="1"/>
  <c r="AN94" i="1"/>
  <c r="J37" i="2"/>
  <c r="AN95" i="1"/>
  <c r="AK35" i="1"/>
</calcChain>
</file>

<file path=xl/sharedStrings.xml><?xml version="1.0" encoding="utf-8"?>
<sst xmlns="http://schemas.openxmlformats.org/spreadsheetml/2006/main" count="843" uniqueCount="283">
  <si>
    <t>Export Komplet</t>
  </si>
  <si>
    <t/>
  </si>
  <si>
    <t>2.0</t>
  </si>
  <si>
    <t>ZAMOK</t>
  </si>
  <si>
    <t>False</t>
  </si>
  <si>
    <t>{49fb8885-72c2-434a-b6e1-2b540f292acd}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</si>
  <si>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</si>
  <si>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</si>
  <si>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</si>
  <si>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</si>
  <si>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</si>
  <si>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</si>
  <si>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</si>
  <si>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</si>
  <si>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04072025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</si>
  <si>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</si>
  <si>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</si>
  <si>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KZS Beroun</t>
  </si>
  <si>
    <t>KSO:</t>
  </si>
  <si>
    <t>CC-CZ:</t>
  </si>
  <si>
    <t>Místo:</t>
  </si>
  <si>
    <t xml:space="preserve"> </t>
  </si>
  <si>
    <t>Datum:</t>
  </si>
  <si>
    <t>6. 7. 2025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</si>
  <si>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</si>
  <si>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</si>
  <si>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</si>
  <si>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</si>
  <si>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</si>
  <si>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</si>
  <si>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</si>
  <si>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</si>
  <si>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</si>
  <si>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</si>
  <si>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</si>
  <si>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</si>
  <si>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</si>
  <si>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</si>
  <si>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</si>
  <si>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</si>
  <si>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</si>
  <si>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</si>
  <si>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</si>
  <si>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</si>
  <si>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</si>
  <si>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</si>
  <si>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</si>
  <si>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</si>
  <si>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</si>
  <si>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</si>
  <si>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</si>
  <si>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</si>
  <si>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</si>
  <si>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</si>
  <si>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</si>
  <si>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</si>
  <si>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</si>
  <si>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</si>
  <si>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</si>
  <si>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</si>
  <si>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</si>
  <si>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</si>
  <si>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</si>
  <si>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</si>
  <si>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</si>
  <si>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</si>
  <si>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</si>
  <si>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</si>
  <si>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</si>
  <si>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</si>
  <si>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</si>
  <si>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</si>
  <si>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</si>
  <si>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</si>
  <si>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</si>
  <si>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</si>
  <si>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</si>
  <si>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</si>
  <si>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</si>
  <si>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</si>
  <si>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</si>
  <si>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</si>
  <si>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</si>
  <si>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</si>
  <si>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</si>
  <si>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</si>
  <si>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</si>
  <si>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</si>
  <si>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</si>
  <si>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</si>
  <si>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</si>
  <si>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</si>
  <si>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714 - Akustická a protiotřesová opatření</t>
  </si>
  <si>
    <t xml:space="preserve">    764 - Konstrukce klempířské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</si>
  <si>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</si>
  <si>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</si>
  <si>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</si>
  <si>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</si>
  <si>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</si>
  <si>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</si>
  <si>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</si>
  <si>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</si>
  <si>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</si>
  <si>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</si>
  <si>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</si>
  <si>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</si>
  <si>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</si>
  <si>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</si>
  <si>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</si>
  <si>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</si>
  <si>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</si>
  <si>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</si>
  <si>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3</t>
  </si>
  <si>
    <t>K</t>
  </si>
  <si>
    <t>622143004</t>
  </si>
  <si>
    <t>Montáž omítkových samolepících začišťovacích profilů pro spojení s okenním rámem</t>
  </si>
  <si>
    <t>m</t>
  </si>
  <si>
    <t>4</t>
  </si>
  <si>
    <t>2</t>
  </si>
  <si>
    <t>-185358338</t>
  </si>
  <si>
    <t>M</t>
  </si>
  <si>
    <t>59051476</t>
  </si>
  <si>
    <t>profil napojovací okenní PVC s výztužnou tkaninou 9mm</t>
  </si>
  <si>
    <t>8</t>
  </si>
  <si>
    <t>-830260768</t>
  </si>
  <si>
    <t>5</t>
  </si>
  <si>
    <t>622151001</t>
  </si>
  <si>
    <t>Penetrační akrylátový nátěr vnějších pastovitých tenkovrstvých omítek stěn</t>
  </si>
  <si>
    <t>m2</t>
  </si>
  <si>
    <t>-1863994701</t>
  </si>
  <si>
    <t>11</t>
  </si>
  <si>
    <t>622151011</t>
  </si>
  <si>
    <t>Penetrační silikátový nátěr vnějších pastovitých tenkovrstvých omítek stěn</t>
  </si>
  <si>
    <t>-1032905566</t>
  </si>
  <si>
    <t>37</t>
  </si>
  <si>
    <t>622211021</t>
  </si>
  <si>
    <t>Montáž kontaktního zateplení vnějších stěn lepením a mechanickým kotvením polystyrénových desek do betonu a zdiva tl přes 80 do 120 mm</t>
  </si>
  <si>
    <t>-1287437108</t>
  </si>
  <si>
    <t>38</t>
  </si>
  <si>
    <t>28376382</t>
  </si>
  <si>
    <t>deska XPS hrana polodrážková a hladký povrch 500kPA λ=0,035 tl 100mm</t>
  </si>
  <si>
    <t>837633278</t>
  </si>
  <si>
    <t>39</t>
  </si>
  <si>
    <t>622221041</t>
  </si>
  <si>
    <t>Montáž kontaktního zateplení vnějších stěn lepením a mechanickým kotvením desek z minerální vlny s podélnou orientací do zdiva a betonu tl přes 160 do 200 mm</t>
  </si>
  <si>
    <t>-57498572</t>
  </si>
  <si>
    <t>40</t>
  </si>
  <si>
    <t>63142031</t>
  </si>
  <si>
    <t>deska tepelně izolační minerální kontaktních fasád podélné vlákno λ=0,035-0,036 tl 200mm</t>
  </si>
  <si>
    <t>-866269385</t>
  </si>
  <si>
    <t>41</t>
  </si>
  <si>
    <t>622222071</t>
  </si>
  <si>
    <t>Montáž kontaktního zateplení vnějšího ostění, nadpraží nebo parapetu hl. špalety do 400 mm lepením desek z minerální vlny tl do 120 mm</t>
  </si>
  <si>
    <t>780104152</t>
  </si>
  <si>
    <t>42</t>
  </si>
  <si>
    <t>63142044</t>
  </si>
  <si>
    <t>deska tepelně izolační minerální kontaktních fasád podélné vlákno λ=0,037-0,038 tl 120mm</t>
  </si>
  <si>
    <t>313656163</t>
  </si>
  <si>
    <t>622252002</t>
  </si>
  <si>
    <t>Montáž profilů kontaktního zateplení lepených</t>
  </si>
  <si>
    <t>-342384643</t>
  </si>
  <si>
    <t>9</t>
  </si>
  <si>
    <t>28341046</t>
  </si>
  <si>
    <t>profil rohový PVC s nárazovou hranou s výztužnou tkaninou š 100/100mm</t>
  </si>
  <si>
    <t>-529263360</t>
  </si>
  <si>
    <t>10</t>
  </si>
  <si>
    <t>622541012</t>
  </si>
  <si>
    <t>Tenkovrstvá silikonsilikátová zatíraná omítka zrnitost 1,5 mm vnějších stěn</t>
  </si>
  <si>
    <t>306589006</t>
  </si>
  <si>
    <t>Ostatní konstrukce a práce, bourání</t>
  </si>
  <si>
    <t>19</t>
  </si>
  <si>
    <t>941211811</t>
  </si>
  <si>
    <t>Demontáž lešení řadového rámového lehkého zatížení do 200 kg/m2 š od 0,6 do 0,9 m v do 10 m</t>
  </si>
  <si>
    <t>275621837</t>
  </si>
  <si>
    <t>18</t>
  </si>
  <si>
    <t>941311111</t>
  </si>
  <si>
    <t>Montáž lešení řadového modulového lehkého zatížení do 200 kg/m2 š od 0,6 do 0,9 m v do 10 m</t>
  </si>
  <si>
    <t>-1064676848</t>
  </si>
  <si>
    <t>20</t>
  </si>
  <si>
    <t>993111111</t>
  </si>
  <si>
    <t>Dovoz a odvoz lešení řadového do 10 km včetně naložení a složení</t>
  </si>
  <si>
    <t>1848297534</t>
  </si>
  <si>
    <t>34</t>
  </si>
  <si>
    <t>993111111_D</t>
  </si>
  <si>
    <t>Den</t>
  </si>
  <si>
    <t>-1416190584</t>
  </si>
  <si>
    <t>997</t>
  </si>
  <si>
    <t>Doprava suti a vybouraných hmot</t>
  </si>
  <si>
    <t>33</t>
  </si>
  <si>
    <t>997013501</t>
  </si>
  <si>
    <t>Odvoz suti a vybouraných hmot na skládku nebo meziskládku do 1 km se složením</t>
  </si>
  <si>
    <t>t</t>
  </si>
  <si>
    <t>-1878027856</t>
  </si>
  <si>
    <t>998</t>
  </si>
  <si>
    <t>Přesun hmot</t>
  </si>
  <si>
    <t>31</t>
  </si>
  <si>
    <t>998011002</t>
  </si>
  <si>
    <t>Přesun hmot pro budovy zděné v přes 6 do 12 m</t>
  </si>
  <si>
    <t>-119404823</t>
  </si>
  <si>
    <t>PSV</t>
  </si>
  <si>
    <t>Práce a dodávky PSV</t>
  </si>
  <si>
    <t>714</t>
  </si>
  <si>
    <t>Akustická a protiotřesová opatření</t>
  </si>
  <si>
    <t>26</t>
  </si>
  <si>
    <t>714140802</t>
  </si>
  <si>
    <t>Demontáž zvukotěsných oken se zasklením dvojnásobným</t>
  </si>
  <si>
    <t>kus</t>
  </si>
  <si>
    <t>16</t>
  </si>
  <si>
    <t>1714899649</t>
  </si>
  <si>
    <t>27</t>
  </si>
  <si>
    <t>714140802_D</t>
  </si>
  <si>
    <t>Demontáž zvukotěsných dveří s výplní</t>
  </si>
  <si>
    <t>-620979372</t>
  </si>
  <si>
    <t>714142131</t>
  </si>
  <si>
    <t>Montáž zvukotěsného okna 600x900 a 600x1200 mm trojnásobné zasklení bezpečnostním sklem</t>
  </si>
  <si>
    <t>998440294</t>
  </si>
  <si>
    <t>22</t>
  </si>
  <si>
    <t>ROT.569780</t>
  </si>
  <si>
    <t>Fasádní okno plastové 500-900x600-900</t>
  </si>
  <si>
    <t>32</t>
  </si>
  <si>
    <t>1225235908</t>
  </si>
  <si>
    <t>23</t>
  </si>
  <si>
    <t>714142132</t>
  </si>
  <si>
    <t>Montáž zvukotěsných oken 600x1500, 900x1200, 900x1500 mm trojnásobné zasklení bezpečnostním sklem</t>
  </si>
  <si>
    <t>328084077</t>
  </si>
  <si>
    <t>24</t>
  </si>
  <si>
    <t>ROT.569781</t>
  </si>
  <si>
    <t>Fasádní okno plastové 1100-1600x1500</t>
  </si>
  <si>
    <t>-103338968</t>
  </si>
  <si>
    <t>35</t>
  </si>
  <si>
    <t>ROT.569781_S</t>
  </si>
  <si>
    <t>Fasádní okno plastové 900-1100x 750-1500</t>
  </si>
  <si>
    <t>1707813906</t>
  </si>
  <si>
    <t>29</t>
  </si>
  <si>
    <t>ROT.569781_D1</t>
  </si>
  <si>
    <t>Fasádní dveře vstupní plastové 900x2230</t>
  </si>
  <si>
    <t>-395144690</t>
  </si>
  <si>
    <t>30</t>
  </si>
  <si>
    <t>ROT.569781_D2</t>
  </si>
  <si>
    <t>Fasádní dveře vstupní plastové 1200x2230</t>
  </si>
  <si>
    <t>-1169361386</t>
  </si>
  <si>
    <t>28</t>
  </si>
  <si>
    <t>714142132_D</t>
  </si>
  <si>
    <t>Montáž zvukotěsných vstupních dveří s výplní</t>
  </si>
  <si>
    <t>-1240853042</t>
  </si>
  <si>
    <t>25</t>
  </si>
  <si>
    <t>998714102</t>
  </si>
  <si>
    <t>Přesun hmot tonážní pro akustická a protiotřesová opatření v objektech v do 12 m</t>
  </si>
  <si>
    <t>1838347120</t>
  </si>
  <si>
    <t>764</t>
  </si>
  <si>
    <t>Konstrukce klempířské</t>
  </si>
  <si>
    <t>764002851</t>
  </si>
  <si>
    <t>Demontáž oplechování parapetů do suti</t>
  </si>
  <si>
    <t>-1232226798</t>
  </si>
  <si>
    <t>17</t>
  </si>
  <si>
    <t>764004863</t>
  </si>
  <si>
    <t>Demontáž svodu k dalšímu použití</t>
  </si>
  <si>
    <t>-1181722890</t>
  </si>
  <si>
    <t>764204109</t>
  </si>
  <si>
    <t>Montáž oplechování horních ploch a atik bez rohů rš přes 400 do 800 mm</t>
  </si>
  <si>
    <t>461999520</t>
  </si>
  <si>
    <t>7</t>
  </si>
  <si>
    <t>55350263</t>
  </si>
  <si>
    <t>tabule plechová tvrdá tl 0,6mm s povrchovou úpravou</t>
  </si>
  <si>
    <t>851019833</t>
  </si>
  <si>
    <t>36</t>
  </si>
  <si>
    <t>764204109_ST</t>
  </si>
  <si>
    <t>Montáž oplechování horních ploch štítu střechy  600 do 800 mm</t>
  </si>
  <si>
    <t>405092140</t>
  </si>
  <si>
    <t>14</t>
  </si>
  <si>
    <t>764508131</t>
  </si>
  <si>
    <t>Montáž kruhového svodu</t>
  </si>
  <si>
    <t>-330450628</t>
  </si>
  <si>
    <t>15</t>
  </si>
  <si>
    <t>764508132</t>
  </si>
  <si>
    <t>Montáž objímky kruhového svodu</t>
  </si>
  <si>
    <t>408322448</t>
  </si>
  <si>
    <t>55344870</t>
  </si>
  <si>
    <t>objímka svodu Al 100/200mm</t>
  </si>
  <si>
    <t>993511402</t>
  </si>
  <si>
    <t>998764102</t>
  </si>
  <si>
    <t>Přesun hmot tonážní pro konstrukce klempířské v objektech v přes 6 do 12 m</t>
  </si>
  <si>
    <t>-1036127413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</si>
</sst>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167" fontId="19" fillId="0" borderId="22" xfId="0" applyNumberFormat="1" applyFont="1" applyBorder="1" applyAlignment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22" xfId="0" applyFont="1" applyBorder="1" applyAlignment="1">
      <alignment horizontal="center" vertical="center"/>
    </xf>
    <xf numFmtId="49" fontId="30" fillId="0" borderId="22" xfId="0" applyNumberFormat="1" applyFont="1" applyBorder="1" applyAlignment="1">
      <alignment horizontal="left" vertical="center" wrapText="1"/>
    </xf>
    <xf numFmtId="0" fontId="30" fillId="0" borderId="22" xfId="0" applyFont="1" applyBorder="1" applyAlignment="1">
      <alignment horizontal="left" vertical="center" wrapText="1"/>
    </xf>
    <xf numFmtId="0" fontId="30" fillId="0" borderId="22" xfId="0" applyFont="1" applyBorder="1" applyAlignment="1">
      <alignment horizontal="center" vertical="center" wrapText="1"/>
    </xf>
    <xf numFmtId="167" fontId="30" fillId="0" borderId="22" xfId="0" applyNumberFormat="1" applyFont="1" applyBorder="1" applyAlignment="1">
      <alignment vertical="center"/>
    </xf>
    <xf numFmtId="4" fontId="30" fillId="2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>
      <alignment vertical="center"/>
    </xf>
    <xf numFmtId="0" fontId="31" fillId="0" borderId="22" xfId="0" applyFont="1" applyBorder="1" applyAlignment="1">
      <alignment vertical="center"/>
    </xf>
    <xf numFmtId="0" fontId="31" fillId="0" borderId="3" xfId="0" applyFont="1" applyBorder="1" applyAlignment="1">
      <alignment vertical="center"/>
    </xf>
    <xf numFmtId="0" fontId="30" fillId="2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Alignment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topLeftCell="A90" workbookViewId="0"/>
  </sheetViews>
  <sheetFormatPr baseColWidth="10" defaultRowHeight="16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customWidth="1"/>
    <col min="71" max="91" width="9.25" hidden="1"/>
  </cols>
  <sheetData>
    <row r="1" spans="1:74" ht="11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7" customHeight="1"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S2" s="13" t="s">
        <v>6</v>
      </c>
      <c r="BT2" s="13" t="s">
        <v>7</v>
      </c>
    </row>
    <row r="3" spans="1:74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5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57" t="s">
        <v>14</v>
      </c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R5" s="16"/>
      <c r="BE5" s="154" t="s">
        <v>15</v>
      </c>
      <c r="BS5" s="13" t="s">
        <v>6</v>
      </c>
    </row>
    <row r="6" spans="1:74" ht="37" customHeight="1">
      <c r="B6" s="16"/>
      <c r="D6" s="22" t="s">
        <v>16</v>
      </c>
      <c r="K6" s="159" t="s">
        <v>17</v>
      </c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R6" s="16"/>
      <c r="BE6" s="155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55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55"/>
      <c r="BS8" s="13" t="s">
        <v>6</v>
      </c>
    </row>
    <row r="9" spans="1:74" ht="14.5" customHeight="1">
      <c r="B9" s="16"/>
      <c r="AR9" s="16"/>
      <c r="BE9" s="155"/>
      <c r="BS9" s="13" t="s">
        <v>6</v>
      </c>
    </row>
    <row r="10" spans="1:74" ht="12" customHeight="1">
      <c r="B10" s="16"/>
      <c r="D10" s="23" t="s">
        <v>24</v>
      </c>
      <c r="AK10" s="23" t="s">
        <v>25</v>
      </c>
      <c r="AN10" s="21" t="s">
        <v>1</v>
      </c>
      <c r="AR10" s="16"/>
      <c r="BE10" s="155"/>
      <c r="BS10" s="13" t="s">
        <v>6</v>
      </c>
    </row>
    <row r="11" spans="1:74" ht="18.5" customHeight="1">
      <c r="B11" s="16"/>
      <c r="E11" s="21" t="s">
        <v>21</v>
      </c>
      <c r="AK11" s="23" t="s">
        <v>26</v>
      </c>
      <c r="AN11" s="21" t="s">
        <v>1</v>
      </c>
      <c r="AR11" s="16"/>
      <c r="BE11" s="155"/>
      <c r="BS11" s="13" t="s">
        <v>6</v>
      </c>
    </row>
    <row r="12" spans="1:74" ht="7" customHeight="1">
      <c r="B12" s="16"/>
      <c r="AR12" s="16"/>
      <c r="BE12" s="155"/>
      <c r="BS12" s="13" t="s">
        <v>6</v>
      </c>
    </row>
    <row r="13" spans="1:74" ht="12" customHeight="1">
      <c r="B13" s="16"/>
      <c r="D13" s="23" t="s">
        <v>27</v>
      </c>
      <c r="AK13" s="23" t="s">
        <v>25</v>
      </c>
      <c r="AN13" s="25" t="s">
        <v>28</v>
      </c>
      <c r="AR13" s="16"/>
      <c r="BE13" s="155"/>
      <c r="BS13" s="13" t="s">
        <v>6</v>
      </c>
    </row>
    <row r="14" spans="1:74" ht="13">
      <c r="B14" s="16"/>
      <c r="E14" s="160" t="s">
        <v>28</v>
      </c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23" t="s">
        <v>26</v>
      </c>
      <c r="AN14" s="25" t="s">
        <v>28</v>
      </c>
      <c r="AR14" s="16"/>
      <c r="BE14" s="155"/>
      <c r="BS14" s="13" t="s">
        <v>6</v>
      </c>
    </row>
    <row r="15" spans="1:74" ht="7" customHeight="1">
      <c r="B15" s="16"/>
      <c r="AR15" s="16"/>
      <c r="BE15" s="155"/>
      <c r="BS15" s="13" t="s">
        <v>4</v>
      </c>
    </row>
    <row r="16" spans="1:74" ht="12" customHeight="1">
      <c r="B16" s="16"/>
      <c r="D16" s="23" t="s">
        <v>29</v>
      </c>
      <c r="AK16" s="23" t="s">
        <v>25</v>
      </c>
      <c r="AN16" s="21" t="s">
        <v>1</v>
      </c>
      <c r="AR16" s="16"/>
      <c r="BE16" s="155"/>
      <c r="BS16" s="13" t="s">
        <v>4</v>
      </c>
    </row>
    <row r="17" spans="2:71" ht="18.5" customHeight="1">
      <c r="B17" s="16"/>
      <c r="E17" s="21" t="s">
        <v>21</v>
      </c>
      <c r="AK17" s="23" t="s">
        <v>26</v>
      </c>
      <c r="AN17" s="21" t="s">
        <v>1</v>
      </c>
      <c r="AR17" s="16"/>
      <c r="BE17" s="155"/>
      <c r="BS17" s="13" t="s">
        <v>30</v>
      </c>
    </row>
    <row r="18" spans="2:71" ht="7" customHeight="1">
      <c r="B18" s="16"/>
      <c r="AR18" s="16"/>
      <c r="BE18" s="155"/>
      <c r="BS18" s="13" t="s">
        <v>6</v>
      </c>
    </row>
    <row r="19" spans="2:71" ht="12" customHeight="1">
      <c r="B19" s="16"/>
      <c r="D19" s="23" t="s">
        <v>31</v>
      </c>
      <c r="AK19" s="23" t="s">
        <v>25</v>
      </c>
      <c r="AN19" s="21" t="s">
        <v>1</v>
      </c>
      <c r="AR19" s="16"/>
      <c r="BE19" s="155"/>
      <c r="BS19" s="13" t="s">
        <v>6</v>
      </c>
    </row>
    <row r="20" spans="2:71" ht="18.5" customHeight="1">
      <c r="B20" s="16"/>
      <c r="E20" s="21" t="s">
        <v>21</v>
      </c>
      <c r="AK20" s="23" t="s">
        <v>26</v>
      </c>
      <c r="AN20" s="21" t="s">
        <v>1</v>
      </c>
      <c r="AR20" s="16"/>
      <c r="BE20" s="155"/>
      <c r="BS20" s="13" t="s">
        <v>30</v>
      </c>
    </row>
    <row r="21" spans="2:71" ht="7" customHeight="1">
      <c r="B21" s="16"/>
      <c r="AR21" s="16"/>
      <c r="BE21" s="155"/>
    </row>
    <row r="22" spans="2:71" ht="12" customHeight="1">
      <c r="B22" s="16"/>
      <c r="D22" s="23" t="s">
        <v>32</v>
      </c>
      <c r="AR22" s="16"/>
      <c r="BE22" s="155"/>
    </row>
    <row r="23" spans="2:71" ht="16.5" customHeight="1">
      <c r="B23" s="16"/>
      <c r="E23" s="162" t="s">
        <v>1</v>
      </c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R23" s="16"/>
      <c r="BE23" s="155"/>
    </row>
    <row r="24" spans="2:71" ht="7" customHeight="1">
      <c r="B24" s="16"/>
      <c r="AR24" s="16"/>
      <c r="BE24" s="155"/>
    </row>
    <row r="25" spans="2:71" ht="7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55"/>
    </row>
    <row r="26" spans="2:71" s="1" customFormat="1" ht="26" customHeight="1">
      <c r="B26" s="28"/>
      <c r="D26" s="29" t="s">
        <v>33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63">
        <f>ROUND(AG94,2)</f>
        <v>0</v>
      </c>
      <c r="AL26" s="164"/>
      <c r="AM26" s="164"/>
      <c r="AN26" s="164"/>
      <c r="AO26" s="164"/>
      <c r="AR26" s="28"/>
      <c r="BE26" s="155"/>
    </row>
    <row r="27" spans="2:71" s="1" customFormat="1" ht="7" customHeight="1">
      <c r="B27" s="28"/>
      <c r="AR27" s="28"/>
      <c r="BE27" s="155"/>
    </row>
    <row r="28" spans="2:71" s="1" customFormat="1" ht="13">
      <c r="B28" s="28"/>
      <c r="L28" s="165" t="s">
        <v>34</v>
      </c>
      <c r="M28" s="165"/>
      <c r="N28" s="165"/>
      <c r="O28" s="165"/>
      <c r="P28" s="165"/>
      <c r="W28" s="165" t="s">
        <v>35</v>
      </c>
      <c r="X28" s="165"/>
      <c r="Y28" s="165"/>
      <c r="Z28" s="165"/>
      <c r="AA28" s="165"/>
      <c r="AB28" s="165"/>
      <c r="AC28" s="165"/>
      <c r="AD28" s="165"/>
      <c r="AE28" s="165"/>
      <c r="AK28" s="165" t="s">
        <v>36</v>
      </c>
      <c r="AL28" s="165"/>
      <c r="AM28" s="165"/>
      <c r="AN28" s="165"/>
      <c r="AO28" s="165"/>
      <c r="AR28" s="28"/>
      <c r="BE28" s="155"/>
    </row>
    <row r="29" spans="2:71" s="2" customFormat="1" ht="14.5" customHeight="1">
      <c r="B29" s="32"/>
      <c r="D29" s="23" t="s">
        <v>37</v>
      </c>
      <c r="F29" s="23" t="s">
        <v>38</v>
      </c>
      <c r="L29" s="168">
        <v>0.21</v>
      </c>
      <c r="M29" s="167"/>
      <c r="N29" s="167"/>
      <c r="O29" s="167"/>
      <c r="P29" s="167"/>
      <c r="W29" s="166">
        <f>ROUND(AZ94, 2)</f>
        <v>0</v>
      </c>
      <c r="X29" s="167"/>
      <c r="Y29" s="167"/>
      <c r="Z29" s="167"/>
      <c r="AA29" s="167"/>
      <c r="AB29" s="167"/>
      <c r="AC29" s="167"/>
      <c r="AD29" s="167"/>
      <c r="AE29" s="167"/>
      <c r="AK29" s="166">
        <f>ROUND(AV94, 2)</f>
        <v>0</v>
      </c>
      <c r="AL29" s="167"/>
      <c r="AM29" s="167"/>
      <c r="AN29" s="167"/>
      <c r="AO29" s="167"/>
      <c r="AR29" s="32"/>
      <c r="BE29" s="156"/>
    </row>
    <row r="30" spans="2:71" s="2" customFormat="1" ht="14.5" customHeight="1">
      <c r="B30" s="32"/>
      <c r="F30" s="23" t="s">
        <v>39</v>
      </c>
      <c r="L30" s="168">
        <v>0.12</v>
      </c>
      <c r="M30" s="167"/>
      <c r="N30" s="167"/>
      <c r="O30" s="167"/>
      <c r="P30" s="167"/>
      <c r="W30" s="166">
        <f>ROUND(BA94, 2)</f>
        <v>0</v>
      </c>
      <c r="X30" s="167"/>
      <c r="Y30" s="167"/>
      <c r="Z30" s="167"/>
      <c r="AA30" s="167"/>
      <c r="AB30" s="167"/>
      <c r="AC30" s="167"/>
      <c r="AD30" s="167"/>
      <c r="AE30" s="167"/>
      <c r="AK30" s="166">
        <f>ROUND(AW94, 2)</f>
        <v>0</v>
      </c>
      <c r="AL30" s="167"/>
      <c r="AM30" s="167"/>
      <c r="AN30" s="167"/>
      <c r="AO30" s="167"/>
      <c r="AR30" s="32"/>
      <c r="BE30" s="156"/>
    </row>
    <row r="31" spans="2:71" s="2" customFormat="1" ht="14.5" hidden="1" customHeight="1">
      <c r="B31" s="32"/>
      <c r="F31" s="23" t="s">
        <v>40</v>
      </c>
      <c r="L31" s="168">
        <v>0.21</v>
      </c>
      <c r="M31" s="167"/>
      <c r="N31" s="167"/>
      <c r="O31" s="167"/>
      <c r="P31" s="167"/>
      <c r="W31" s="166">
        <f>ROUND(BB94, 2)</f>
        <v>0</v>
      </c>
      <c r="X31" s="167"/>
      <c r="Y31" s="167"/>
      <c r="Z31" s="167"/>
      <c r="AA31" s="167"/>
      <c r="AB31" s="167"/>
      <c r="AC31" s="167"/>
      <c r="AD31" s="167"/>
      <c r="AE31" s="167"/>
      <c r="AK31" s="166">
        <v>0</v>
      </c>
      <c r="AL31" s="167"/>
      <c r="AM31" s="167"/>
      <c r="AN31" s="167"/>
      <c r="AO31" s="167"/>
      <c r="AR31" s="32"/>
      <c r="BE31" s="156"/>
    </row>
    <row r="32" spans="2:71" s="2" customFormat="1" ht="14.5" hidden="1" customHeight="1">
      <c r="B32" s="32"/>
      <c r="F32" s="23" t="s">
        <v>41</v>
      </c>
      <c r="L32" s="168">
        <v>0.12</v>
      </c>
      <c r="M32" s="167"/>
      <c r="N32" s="167"/>
      <c r="O32" s="167"/>
      <c r="P32" s="167"/>
      <c r="W32" s="166">
        <f>ROUND(BC94, 2)</f>
        <v>0</v>
      </c>
      <c r="X32" s="167"/>
      <c r="Y32" s="167"/>
      <c r="Z32" s="167"/>
      <c r="AA32" s="167"/>
      <c r="AB32" s="167"/>
      <c r="AC32" s="167"/>
      <c r="AD32" s="167"/>
      <c r="AE32" s="167"/>
      <c r="AK32" s="166">
        <v>0</v>
      </c>
      <c r="AL32" s="167"/>
      <c r="AM32" s="167"/>
      <c r="AN32" s="167"/>
      <c r="AO32" s="167"/>
      <c r="AR32" s="32"/>
      <c r="BE32" s="156"/>
    </row>
    <row r="33" spans="2:57" s="2" customFormat="1" ht="14.5" hidden="1" customHeight="1">
      <c r="B33" s="32"/>
      <c r="F33" s="23" t="s">
        <v>42</v>
      </c>
      <c r="L33" s="168">
        <v>0</v>
      </c>
      <c r="M33" s="167"/>
      <c r="N33" s="167"/>
      <c r="O33" s="167"/>
      <c r="P33" s="167"/>
      <c r="W33" s="166">
        <f>ROUND(BD94, 2)</f>
        <v>0</v>
      </c>
      <c r="X33" s="167"/>
      <c r="Y33" s="167"/>
      <c r="Z33" s="167"/>
      <c r="AA33" s="167"/>
      <c r="AB33" s="167"/>
      <c r="AC33" s="167"/>
      <c r="AD33" s="167"/>
      <c r="AE33" s="167"/>
      <c r="AK33" s="166">
        <v>0</v>
      </c>
      <c r="AL33" s="167"/>
      <c r="AM33" s="167"/>
      <c r="AN33" s="167"/>
      <c r="AO33" s="167"/>
      <c r="AR33" s="32"/>
      <c r="BE33" s="156"/>
    </row>
    <row r="34" spans="2:57" s="1" customFormat="1" ht="7" customHeight="1">
      <c r="B34" s="28"/>
      <c r="AR34" s="28"/>
      <c r="BE34" s="155"/>
    </row>
    <row r="35" spans="2:57" s="1" customFormat="1" ht="26" customHeight="1">
      <c r="B35" s="28"/>
      <c r="C35" s="33"/>
      <c r="D35" s="34" t="s">
        <v>43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44</v>
      </c>
      <c r="U35" s="35"/>
      <c r="V35" s="35"/>
      <c r="W35" s="35"/>
      <c r="X35" s="169" t="s">
        <v>45</v>
      </c>
      <c r="Y35" s="170"/>
      <c r="Z35" s="170"/>
      <c r="AA35" s="170"/>
      <c r="AB35" s="170"/>
      <c r="AC35" s="35"/>
      <c r="AD35" s="35"/>
      <c r="AE35" s="35"/>
      <c r="AF35" s="35"/>
      <c r="AG35" s="35"/>
      <c r="AH35" s="35"/>
      <c r="AI35" s="35"/>
      <c r="AJ35" s="35"/>
      <c r="AK35" s="171">
        <f>SUM(AK26:AK33)</f>
        <v>0</v>
      </c>
      <c r="AL35" s="170"/>
      <c r="AM35" s="170"/>
      <c r="AN35" s="170"/>
      <c r="AO35" s="172"/>
      <c r="AP35" s="33"/>
      <c r="AQ35" s="33"/>
      <c r="AR35" s="28"/>
    </row>
    <row r="36" spans="2:57" s="1" customFormat="1" ht="7" customHeight="1">
      <c r="B36" s="28"/>
      <c r="AR36" s="28"/>
    </row>
    <row r="37" spans="2:57" s="1" customFormat="1" ht="14.5" customHeight="1">
      <c r="B37" s="28"/>
      <c r="AR37" s="28"/>
    </row>
    <row r="38" spans="2:57" ht="14.5" customHeight="1">
      <c r="B38" s="16"/>
      <c r="AR38" s="16"/>
    </row>
    <row r="39" spans="2:57" ht="14.5" customHeight="1">
      <c r="B39" s="16"/>
      <c r="AR39" s="16"/>
    </row>
    <row r="40" spans="2:57" ht="14.5" customHeight="1">
      <c r="B40" s="16"/>
      <c r="AR40" s="16"/>
    </row>
    <row r="41" spans="2:57" ht="14.5" customHeight="1">
      <c r="B41" s="16"/>
      <c r="AR41" s="16"/>
    </row>
    <row r="42" spans="2:57" ht="14.5" customHeight="1">
      <c r="B42" s="16"/>
      <c r="AR42" s="16"/>
    </row>
    <row r="43" spans="2:57" ht="14.5" customHeight="1">
      <c r="B43" s="16"/>
      <c r="AR43" s="16"/>
    </row>
    <row r="44" spans="2:57" ht="14.5" customHeight="1">
      <c r="B44" s="16"/>
      <c r="AR44" s="16"/>
    </row>
    <row r="45" spans="2:57" ht="14.5" customHeight="1">
      <c r="B45" s="16"/>
      <c r="AR45" s="16"/>
    </row>
    <row r="46" spans="2:57" ht="14.5" customHeight="1">
      <c r="B46" s="16"/>
      <c r="AR46" s="16"/>
    </row>
    <row r="47" spans="2:57" ht="14.5" customHeight="1">
      <c r="B47" s="16"/>
      <c r="AR47" s="16"/>
    </row>
    <row r="48" spans="2:57" ht="14.5" customHeight="1">
      <c r="B48" s="16"/>
      <c r="AR48" s="16"/>
    </row>
    <row r="49" spans="2:44" s="1" customFormat="1" ht="14.5" customHeight="1">
      <c r="B49" s="28"/>
      <c r="D49" s="37" t="s">
        <v>46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47</v>
      </c>
      <c r="AI49" s="38"/>
      <c r="AJ49" s="38"/>
      <c r="AK49" s="38"/>
      <c r="AL49" s="38"/>
      <c r="AM49" s="38"/>
      <c r="AN49" s="38"/>
      <c r="AO49" s="38"/>
      <c r="AR49" s="28"/>
    </row>
    <row r="50" spans="2:44" ht="11">
      <c r="B50" s="16"/>
      <c r="AR50" s="16"/>
    </row>
    <row r="51" spans="2:44" ht="11">
      <c r="B51" s="16"/>
      <c r="AR51" s="16"/>
    </row>
    <row r="52" spans="2:44" ht="11">
      <c r="B52" s="16"/>
      <c r="AR52" s="16"/>
    </row>
    <row r="53" spans="2:44" ht="11">
      <c r="B53" s="16"/>
      <c r="AR53" s="16"/>
    </row>
    <row r="54" spans="2:44" ht="11">
      <c r="B54" s="16"/>
      <c r="AR54" s="16"/>
    </row>
    <row r="55" spans="2:44" ht="11">
      <c r="B55" s="16"/>
      <c r="AR55" s="16"/>
    </row>
    <row r="56" spans="2:44" ht="11">
      <c r="B56" s="16"/>
      <c r="AR56" s="16"/>
    </row>
    <row r="57" spans="2:44" ht="11">
      <c r="B57" s="16"/>
      <c r="AR57" s="16"/>
    </row>
    <row r="58" spans="2:44" ht="11">
      <c r="B58" s="16"/>
      <c r="AR58" s="16"/>
    </row>
    <row r="59" spans="2:44" ht="11">
      <c r="B59" s="16"/>
      <c r="AR59" s="16"/>
    </row>
    <row r="60" spans="2:44" s="1" customFormat="1" ht="13">
      <c r="B60" s="28"/>
      <c r="D60" s="39" t="s">
        <v>48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49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48</v>
      </c>
      <c r="AI60" s="30"/>
      <c r="AJ60" s="30"/>
      <c r="AK60" s="30"/>
      <c r="AL60" s="30"/>
      <c r="AM60" s="39" t="s">
        <v>49</v>
      </c>
      <c r="AN60" s="30"/>
      <c r="AO60" s="30"/>
      <c r="AR60" s="28"/>
    </row>
    <row r="61" spans="2:44" ht="11">
      <c r="B61" s="16"/>
      <c r="AR61" s="16"/>
    </row>
    <row r="62" spans="2:44" ht="11">
      <c r="B62" s="16"/>
      <c r="AR62" s="16"/>
    </row>
    <row r="63" spans="2:44" ht="11">
      <c r="B63" s="16"/>
      <c r="AR63" s="16"/>
    </row>
    <row r="64" spans="2:44" s="1" customFormat="1" ht="13">
      <c r="B64" s="28"/>
      <c r="D64" s="37" t="s">
        <v>50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51</v>
      </c>
      <c r="AI64" s="38"/>
      <c r="AJ64" s="38"/>
      <c r="AK64" s="38"/>
      <c r="AL64" s="38"/>
      <c r="AM64" s="38"/>
      <c r="AN64" s="38"/>
      <c r="AO64" s="38"/>
      <c r="AR64" s="28"/>
    </row>
    <row r="65" spans="2:44" ht="11">
      <c r="B65" s="16"/>
      <c r="AR65" s="16"/>
    </row>
    <row r="66" spans="2:44" ht="11">
      <c r="B66" s="16"/>
      <c r="AR66" s="16"/>
    </row>
    <row r="67" spans="2:44" ht="11">
      <c r="B67" s="16"/>
      <c r="AR67" s="16"/>
    </row>
    <row r="68" spans="2:44" ht="11">
      <c r="B68" s="16"/>
      <c r="AR68" s="16"/>
    </row>
    <row r="69" spans="2:44" ht="11">
      <c r="B69" s="16"/>
      <c r="AR69" s="16"/>
    </row>
    <row r="70" spans="2:44" ht="11">
      <c r="B70" s="16"/>
      <c r="AR70" s="16"/>
    </row>
    <row r="71" spans="2:44" ht="11">
      <c r="B71" s="16"/>
      <c r="AR71" s="16"/>
    </row>
    <row r="72" spans="2:44" ht="11">
      <c r="B72" s="16"/>
      <c r="AR72" s="16"/>
    </row>
    <row r="73" spans="2:44" ht="11">
      <c r="B73" s="16"/>
      <c r="AR73" s="16"/>
    </row>
    <row r="74" spans="2:44" ht="11">
      <c r="B74" s="16"/>
      <c r="AR74" s="16"/>
    </row>
    <row r="75" spans="2:44" s="1" customFormat="1" ht="13">
      <c r="B75" s="28"/>
      <c r="D75" s="39" t="s">
        <v>48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49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48</v>
      </c>
      <c r="AI75" s="30"/>
      <c r="AJ75" s="30"/>
      <c r="AK75" s="30"/>
      <c r="AL75" s="30"/>
      <c r="AM75" s="39" t="s">
        <v>49</v>
      </c>
      <c r="AN75" s="30"/>
      <c r="AO75" s="30"/>
      <c r="AR75" s="28"/>
    </row>
    <row r="76" spans="2:44" s="1" customFormat="1" ht="11">
      <c r="B76" s="28"/>
      <c r="AR76" s="28"/>
    </row>
    <row r="77" spans="2:44" s="1" customFormat="1" ht="7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0" s="1" customFormat="1" ht="7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0" s="1" customFormat="1" ht="25" customHeight="1">
      <c r="B82" s="28"/>
      <c r="C82" s="17" t="s">
        <v>52</v>
      </c>
      <c r="AR82" s="28"/>
    </row>
    <row r="83" spans="1:90" s="1" customFormat="1" ht="7" customHeight="1">
      <c r="B83" s="28"/>
      <c r="AR83" s="28"/>
    </row>
    <row r="84" spans="1:90" s="3" customFormat="1" ht="12" customHeight="1">
      <c r="B84" s="44"/>
      <c r="C84" s="23" t="s">
        <v>13</v>
      </c>
      <c r="L84" s="3" t="str">
        <f>K5</f>
        <v>04072025</v>
      </c>
      <c r="AR84" s="44"/>
    </row>
    <row r="85" spans="1:90" s="4" customFormat="1" ht="37" customHeight="1">
      <c r="B85" s="45"/>
      <c r="C85" s="46" t="s">
        <v>16</v>
      </c>
      <c r="L85" s="173" t="str">
        <f>K6</f>
        <v>KZS Beroun</v>
      </c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74"/>
      <c r="AR85" s="45"/>
    </row>
    <row r="86" spans="1:90" s="1" customFormat="1" ht="7" customHeight="1">
      <c r="B86" s="28"/>
      <c r="AR86" s="28"/>
    </row>
    <row r="87" spans="1:90" s="1" customFormat="1" ht="12" customHeight="1">
      <c r="B87" s="28"/>
      <c r="C87" s="23" t="s">
        <v>20</v>
      </c>
      <c r="L87" s="47" t="str">
        <f>IF(K8="","",K8)</f>
        <v xml:space="preserve"> </v>
      </c>
      <c r="AI87" s="23" t="s">
        <v>22</v>
      </c>
      <c r="AM87" s="175" t="str">
        <f>IF(AN8= "","",AN8)</f>
        <v>6. 7. 2025</v>
      </c>
      <c r="AN87" s="175"/>
      <c r="AR87" s="28"/>
    </row>
    <row r="88" spans="1:90" s="1" customFormat="1" ht="7" customHeight="1">
      <c r="B88" s="28"/>
      <c r="AR88" s="28"/>
    </row>
    <row r="89" spans="1:90" s="1" customFormat="1" ht="15.25" customHeight="1">
      <c r="B89" s="28"/>
      <c r="C89" s="23" t="s">
        <v>24</v>
      </c>
      <c r="L89" s="3" t="str">
        <f>IF(E11= "","",E11)</f>
        <v xml:space="preserve"> </v>
      </c>
      <c r="AI89" s="23" t="s">
        <v>29</v>
      </c>
      <c r="AM89" s="176" t="str">
        <f>IF(E17="","",E17)</f>
        <v xml:space="preserve"> </v>
      </c>
      <c r="AN89" s="177"/>
      <c r="AO89" s="177"/>
      <c r="AP89" s="177"/>
      <c r="AR89" s="28"/>
      <c r="AS89" s="178" t="s">
        <v>53</v>
      </c>
      <c r="AT89" s="179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0" s="1" customFormat="1" ht="15.25" customHeight="1">
      <c r="B90" s="28"/>
      <c r="C90" s="23" t="s">
        <v>27</v>
      </c>
      <c r="L90" s="3" t="str">
        <f>IF(E14= "Vyplň údaj","",E14)</f>
        <v/>
      </c>
      <c r="AI90" s="23" t="s">
        <v>31</v>
      </c>
      <c r="AM90" s="176" t="str">
        <f>IF(E20="","",E20)</f>
        <v xml:space="preserve"> </v>
      </c>
      <c r="AN90" s="177"/>
      <c r="AO90" s="177"/>
      <c r="AP90" s="177"/>
      <c r="AR90" s="28"/>
      <c r="AS90" s="180"/>
      <c r="AT90" s="181"/>
      <c r="BD90" s="52"/>
    </row>
    <row r="91" spans="1:90" s="1" customFormat="1" ht="10.75" customHeight="1">
      <c r="B91" s="28"/>
      <c r="AR91" s="28"/>
      <c r="AS91" s="180"/>
      <c r="AT91" s="181"/>
      <c r="BD91" s="52"/>
    </row>
    <row r="92" spans="1:90" s="1" customFormat="1" ht="29.25" customHeight="1">
      <c r="B92" s="28"/>
      <c r="C92" s="182" t="s">
        <v>54</v>
      </c>
      <c r="D92" s="183"/>
      <c r="E92" s="183"/>
      <c r="F92" s="183"/>
      <c r="G92" s="183"/>
      <c r="H92" s="53"/>
      <c r="I92" s="184" t="s">
        <v>55</v>
      </c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85" t="s">
        <v>56</v>
      </c>
      <c r="AH92" s="183"/>
      <c r="AI92" s="183"/>
      <c r="AJ92" s="183"/>
      <c r="AK92" s="183"/>
      <c r="AL92" s="183"/>
      <c r="AM92" s="183"/>
      <c r="AN92" s="184" t="s">
        <v>57</v>
      </c>
      <c r="AO92" s="183"/>
      <c r="AP92" s="186"/>
      <c r="AQ92" s="54" t="s">
        <v>58</v>
      </c>
      <c r="AR92" s="28"/>
      <c r="AS92" s="55" t="s">
        <v>59</v>
      </c>
      <c r="AT92" s="56" t="s">
        <v>60</v>
      </c>
      <c r="AU92" s="56" t="s">
        <v>61</v>
      </c>
      <c r="AV92" s="56" t="s">
        <v>62</v>
      </c>
      <c r="AW92" s="56" t="s">
        <v>63</v>
      </c>
      <c r="AX92" s="56" t="s">
        <v>64</v>
      </c>
      <c r="AY92" s="56" t="s">
        <v>65</v>
      </c>
      <c r="AZ92" s="56" t="s">
        <v>66</v>
      </c>
      <c r="BA92" s="56" t="s">
        <v>67</v>
      </c>
      <c r="BB92" s="56" t="s">
        <v>68</v>
      </c>
      <c r="BC92" s="56" t="s">
        <v>69</v>
      </c>
      <c r="BD92" s="57" t="s">
        <v>70</v>
      </c>
    </row>
    <row r="93" spans="1:90" s="1" customFormat="1" ht="10.75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0" s="5" customFormat="1" ht="32.5" customHeight="1">
      <c r="B94" s="59"/>
      <c r="C94" s="60" t="s">
        <v>71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90">
        <f>ROUND(AG95,2)</f>
        <v>0</v>
      </c>
      <c r="AH94" s="190"/>
      <c r="AI94" s="190"/>
      <c r="AJ94" s="190"/>
      <c r="AK94" s="190"/>
      <c r="AL94" s="190"/>
      <c r="AM94" s="190"/>
      <c r="AN94" s="191">
        <f>SUM(AG94,AT94)</f>
        <v>0</v>
      </c>
      <c r="AO94" s="191"/>
      <c r="AP94" s="191"/>
      <c r="AQ94" s="63" t="s">
        <v>1</v>
      </c>
      <c r="AR94" s="59"/>
      <c r="AS94" s="64">
        <f>ROUND(AS95,2)</f>
        <v>0</v>
      </c>
      <c r="AT94" s="65">
        <f>ROUND(SUM(AV94:AW94),2)</f>
        <v>0</v>
      </c>
      <c r="AU94" s="66">
        <f>ROUND(AU95,5)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72</v>
      </c>
      <c r="BT94" s="68" t="s">
        <v>73</v>
      </c>
      <c r="BV94" s="68" t="s">
        <v>74</v>
      </c>
      <c r="BW94" s="68" t="s">
        <v>5</v>
      </c>
      <c r="BX94" s="68" t="s">
        <v>75</v>
      </c>
      <c r="CL94" s="68" t="s">
        <v>1</v>
      </c>
    </row>
    <row r="95" spans="1:90" s="6" customFormat="1" ht="24.75" customHeight="1">
      <c r="A95" s="69" t="s">
        <v>76</v>
      </c>
      <c r="B95" s="70"/>
      <c r="C95" s="71"/>
      <c r="D95" s="189" t="s">
        <v>14</v>
      </c>
      <c r="E95" s="189"/>
      <c r="F95" s="189"/>
      <c r="G95" s="189"/>
      <c r="H95" s="189"/>
      <c r="I95" s="72"/>
      <c r="J95" s="189" t="s">
        <v>17</v>
      </c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189"/>
      <c r="AA95" s="189"/>
      <c r="AB95" s="189"/>
      <c r="AC95" s="189"/>
      <c r="AD95" s="189"/>
      <c r="AE95" s="189"/>
      <c r="AF95" s="189"/>
      <c r="AG95" s="187">
        <f>'04072025 - KZS Beroun'!J28</f>
        <v>0</v>
      </c>
      <c r="AH95" s="188"/>
      <c r="AI95" s="188"/>
      <c r="AJ95" s="188"/>
      <c r="AK95" s="188"/>
      <c r="AL95" s="188"/>
      <c r="AM95" s="188"/>
      <c r="AN95" s="187">
        <f>SUM(AG95,AT95)</f>
        <v>0</v>
      </c>
      <c r="AO95" s="188"/>
      <c r="AP95" s="188"/>
      <c r="AQ95" s="73" t="s">
        <v>77</v>
      </c>
      <c r="AR95" s="70"/>
      <c r="AS95" s="74">
        <v>0</v>
      </c>
      <c r="AT95" s="75">
        <f>ROUND(SUM(AV95:AW95),2)</f>
        <v>0</v>
      </c>
      <c r="AU95" s="76">
        <f>'04072025 - KZS Beroun'!P120</f>
        <v>0</v>
      </c>
      <c r="AV95" s="75">
        <f>'04072025 - KZS Beroun'!J31</f>
        <v>0</v>
      </c>
      <c r="AW95" s="75">
        <f>'04072025 - KZS Beroun'!J32</f>
        <v>0</v>
      </c>
      <c r="AX95" s="75">
        <f>'04072025 - KZS Beroun'!J33</f>
        <v>0</v>
      </c>
      <c r="AY95" s="75">
        <f>'04072025 - KZS Beroun'!J34</f>
        <v>0</v>
      </c>
      <c r="AZ95" s="75">
        <f>'04072025 - KZS Beroun'!F31</f>
        <v>0</v>
      </c>
      <c r="BA95" s="75">
        <f>'04072025 - KZS Beroun'!F32</f>
        <v>0</v>
      </c>
      <c r="BB95" s="75">
        <f>'04072025 - KZS Beroun'!F33</f>
        <v>0</v>
      </c>
      <c r="BC95" s="75">
        <f>'04072025 - KZS Beroun'!F34</f>
        <v>0</v>
      </c>
      <c r="BD95" s="77">
        <f>'04072025 - KZS Beroun'!F35</f>
        <v>0</v>
      </c>
      <c r="BT95" s="78" t="s">
        <v>78</v>
      </c>
      <c r="BU95" s="78" t="s">
        <v>79</v>
      </c>
      <c r="BV95" s="78" t="s">
        <v>74</v>
      </c>
      <c r="BW95" s="78" t="s">
        <v>5</v>
      </c>
      <c r="BX95" s="78" t="s">
        <v>75</v>
      </c>
      <c r="CL95" s="78" t="s">
        <v>1</v>
      </c>
    </row>
    <row r="96" spans="1:90" s="1" customFormat="1" ht="30" customHeight="1">
      <c r="B96" s="28"/>
      <c r="AR96" s="28"/>
    </row>
    <row r="97" spans="2:44" s="1" customFormat="1" ht="7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8"/>
    </row>
  </sheetData>
  <sheetProtection algorithmName="SHA-512" hashValue="6PPtWUYuHWbDPh3KMpOi1MWKKwU+UVgbxuAII3CJdGICh8j6OQhRQUBhQDKSQMNEFquYxzlno/sMH9xYVhqnCA==" saltValue="OtBl2uRbo+uk9+R8qOAZG4tm6/5u6S1zM1hGWpYNqLQHgOY4BsH69Yj45ME50FcbVEwMr4BjkTj+j7ckMeSSnQ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4072025 - KZS Beroun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8"/>
  <sheetViews>
    <sheetView showGridLines="0" workbookViewId="0"/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AT2" s="13" t="s">
        <v>5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5" customHeight="1">
      <c r="B4" s="16"/>
      <c r="D4" s="17" t="s">
        <v>80</v>
      </c>
      <c r="L4" s="16"/>
      <c r="M4" s="79" t="s">
        <v>10</v>
      </c>
      <c r="AT4" s="13" t="s">
        <v>4</v>
      </c>
    </row>
    <row r="5" spans="2:46" ht="7" customHeight="1">
      <c r="B5" s="16"/>
      <c r="L5" s="16"/>
    </row>
    <row r="6" spans="2:46" s="1" customFormat="1" ht="12" customHeight="1">
      <c r="B6" s="28"/>
      <c r="D6" s="23" t="s">
        <v>16</v>
      </c>
      <c r="L6" s="28"/>
    </row>
    <row r="7" spans="2:46" s="1" customFormat="1" ht="16.5" customHeight="1">
      <c r="B7" s="28"/>
      <c r="E7" s="173" t="s">
        <v>17</v>
      </c>
      <c r="F7" s="192"/>
      <c r="G7" s="192"/>
      <c r="H7" s="192"/>
      <c r="L7" s="28"/>
    </row>
    <row r="8" spans="2:46" s="1" customFormat="1" ht="11">
      <c r="B8" s="28"/>
      <c r="L8" s="28"/>
    </row>
    <row r="9" spans="2:46" s="1" customFormat="1" ht="12" customHeight="1">
      <c r="B9" s="28"/>
      <c r="D9" s="23" t="s">
        <v>18</v>
      </c>
      <c r="F9" s="21" t="s">
        <v>1</v>
      </c>
      <c r="I9" s="23" t="s">
        <v>19</v>
      </c>
      <c r="J9" s="21" t="s">
        <v>1</v>
      </c>
      <c r="L9" s="28"/>
    </row>
    <row r="10" spans="2:46" s="1" customFormat="1" ht="12" customHeight="1">
      <c r="B10" s="28"/>
      <c r="D10" s="23" t="s">
        <v>20</v>
      </c>
      <c r="F10" s="21" t="s">
        <v>21</v>
      </c>
      <c r="I10" s="23" t="s">
        <v>22</v>
      </c>
      <c r="J10" s="48" t="str">
        <f>'Rekapitulace stavby'!AN8</f>
        <v>6. 7. 2025</v>
      </c>
      <c r="L10" s="28"/>
    </row>
    <row r="11" spans="2:46" s="1" customFormat="1" ht="10.75" customHeight="1">
      <c r="B11" s="28"/>
      <c r="L11" s="28"/>
    </row>
    <row r="12" spans="2:46" s="1" customFormat="1" ht="12" customHeight="1">
      <c r="B12" s="28"/>
      <c r="D12" s="23" t="s">
        <v>24</v>
      </c>
      <c r="I12" s="23" t="s">
        <v>25</v>
      </c>
      <c r="J12" s="21" t="str">
        <f>IF('Rekapitulace stavby'!AN10="","",'Rekapitulace stavby'!AN10)</f>
        <v/>
      </c>
      <c r="L12" s="28"/>
    </row>
    <row r="13" spans="2:46" s="1" customFormat="1" ht="18" customHeight="1">
      <c r="B13" s="28"/>
      <c r="E13" s="21" t="str">
        <f>IF('Rekapitulace stavby'!E11="","",'Rekapitulace stavby'!E11)</f>
        <v xml:space="preserve"> </v>
      </c>
      <c r="I13" s="23" t="s">
        <v>26</v>
      </c>
      <c r="J13" s="21" t="str">
        <f>IF('Rekapitulace stavby'!AN11="","",'Rekapitulace stavby'!AN11)</f>
        <v/>
      </c>
      <c r="L13" s="28"/>
    </row>
    <row r="14" spans="2:46" s="1" customFormat="1" ht="7" customHeight="1">
      <c r="B14" s="28"/>
      <c r="L14" s="28"/>
    </row>
    <row r="15" spans="2:46" s="1" customFormat="1" ht="12" customHeight="1">
      <c r="B15" s="28"/>
      <c r="D15" s="23" t="s">
        <v>27</v>
      </c>
      <c r="I15" s="23" t="s">
        <v>25</v>
      </c>
      <c r="J15" s="24" t="str">
        <f>'Rekapitulace stavby'!AN13</f>
        <v>Vyplň údaj</v>
      </c>
      <c r="L15" s="28"/>
    </row>
    <row r="16" spans="2:46" s="1" customFormat="1" ht="18" customHeight="1">
      <c r="B16" s="28"/>
      <c r="E16" s="193" t="str">
        <f>'Rekapitulace stavby'!E14</f>
        <v>Vyplň údaj</v>
      </c>
      <c r="F16" s="157"/>
      <c r="G16" s="157"/>
      <c r="H16" s="157"/>
      <c r="I16" s="23" t="s">
        <v>26</v>
      </c>
      <c r="J16" s="24" t="str">
        <f>'Rekapitulace stavby'!AN14</f>
        <v>Vyplň údaj</v>
      </c>
      <c r="L16" s="28"/>
    </row>
    <row r="17" spans="2:12" s="1" customFormat="1" ht="7" customHeight="1">
      <c r="B17" s="28"/>
      <c r="L17" s="28"/>
    </row>
    <row r="18" spans="2:12" s="1" customFormat="1" ht="12" customHeight="1">
      <c r="B18" s="28"/>
      <c r="D18" s="23" t="s">
        <v>29</v>
      </c>
      <c r="I18" s="23" t="s">
        <v>25</v>
      </c>
      <c r="J18" s="21" t="str">
        <f>IF('Rekapitulace stavby'!AN16="","",'Rekapitulace stavby'!AN16)</f>
        <v/>
      </c>
      <c r="L18" s="28"/>
    </row>
    <row r="19" spans="2:12" s="1" customFormat="1" ht="18" customHeight="1">
      <c r="B19" s="28"/>
      <c r="E19" s="21" t="str">
        <f>IF('Rekapitulace stavby'!E17="","",'Rekapitulace stavby'!E17)</f>
        <v xml:space="preserve"> </v>
      </c>
      <c r="I19" s="23" t="s">
        <v>26</v>
      </c>
      <c r="J19" s="21" t="str">
        <f>IF('Rekapitulace stavby'!AN17="","",'Rekapitulace stavby'!AN17)</f>
        <v/>
      </c>
      <c r="L19" s="28"/>
    </row>
    <row r="20" spans="2:12" s="1" customFormat="1" ht="7" customHeight="1">
      <c r="B20" s="28"/>
      <c r="L20" s="28"/>
    </row>
    <row r="21" spans="2:12" s="1" customFormat="1" ht="12" customHeight="1">
      <c r="B21" s="28"/>
      <c r="D21" s="23" t="s">
        <v>31</v>
      </c>
      <c r="I21" s="23" t="s">
        <v>25</v>
      </c>
      <c r="J21" s="21" t="str">
        <f>IF('Rekapitulace stavby'!AN19="","",'Rekapitulace stavby'!AN19)</f>
        <v/>
      </c>
      <c r="L21" s="28"/>
    </row>
    <row r="22" spans="2:12" s="1" customFormat="1" ht="18" customHeight="1">
      <c r="B22" s="28"/>
      <c r="E22" s="21" t="str">
        <f>IF('Rekapitulace stavby'!E20="","",'Rekapitulace stavby'!E20)</f>
        <v xml:space="preserve"> </v>
      </c>
      <c r="I22" s="23" t="s">
        <v>26</v>
      </c>
      <c r="J22" s="21" t="str">
        <f>IF('Rekapitulace stavby'!AN20="","",'Rekapitulace stavby'!AN20)</f>
        <v/>
      </c>
      <c r="L22" s="28"/>
    </row>
    <row r="23" spans="2:12" s="1" customFormat="1" ht="7" customHeight="1">
      <c r="B23" s="28"/>
      <c r="L23" s="28"/>
    </row>
    <row r="24" spans="2:12" s="1" customFormat="1" ht="12" customHeight="1">
      <c r="B24" s="28"/>
      <c r="D24" s="23" t="s">
        <v>32</v>
      </c>
      <c r="L24" s="28"/>
    </row>
    <row r="25" spans="2:12" s="7" customFormat="1" ht="16.5" customHeight="1">
      <c r="B25" s="80"/>
      <c r="E25" s="162" t="s">
        <v>1</v>
      </c>
      <c r="F25" s="162"/>
      <c r="G25" s="162"/>
      <c r="H25" s="162"/>
      <c r="L25" s="80"/>
    </row>
    <row r="26" spans="2:12" s="1" customFormat="1" ht="7" customHeight="1">
      <c r="B26" s="28"/>
      <c r="L26" s="28"/>
    </row>
    <row r="27" spans="2:12" s="1" customFormat="1" ht="7" customHeight="1">
      <c r="B27" s="28"/>
      <c r="D27" s="49"/>
      <c r="E27" s="49"/>
      <c r="F27" s="49"/>
      <c r="G27" s="49"/>
      <c r="H27" s="49"/>
      <c r="I27" s="49"/>
      <c r="J27" s="49"/>
      <c r="K27" s="49"/>
      <c r="L27" s="28"/>
    </row>
    <row r="28" spans="2:12" s="1" customFormat="1" ht="25.5" customHeight="1">
      <c r="B28" s="28"/>
      <c r="D28" s="81" t="s">
        <v>33</v>
      </c>
      <c r="J28" s="62">
        <f>ROUND(J120, 2)</f>
        <v>0</v>
      </c>
      <c r="L28" s="28"/>
    </row>
    <row r="29" spans="2:12" s="1" customFormat="1" ht="7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14.5" customHeight="1">
      <c r="B30" s="28"/>
      <c r="F30" s="31" t="s">
        <v>35</v>
      </c>
      <c r="I30" s="31" t="s">
        <v>34</v>
      </c>
      <c r="J30" s="31" t="s">
        <v>36</v>
      </c>
      <c r="L30" s="28"/>
    </row>
    <row r="31" spans="2:12" s="1" customFormat="1" ht="14.5" customHeight="1">
      <c r="B31" s="28"/>
      <c r="D31" s="51" t="s">
        <v>37</v>
      </c>
      <c r="E31" s="23" t="s">
        <v>38</v>
      </c>
      <c r="F31" s="82">
        <f>ROUND((SUM(BE120:BE167)),  2)</f>
        <v>0</v>
      </c>
      <c r="I31" s="83">
        <v>0.21</v>
      </c>
      <c r="J31" s="82">
        <f>ROUND(((SUM(BE120:BE167))*I31),  2)</f>
        <v>0</v>
      </c>
      <c r="L31" s="28"/>
    </row>
    <row r="32" spans="2:12" s="1" customFormat="1" ht="14.5" customHeight="1">
      <c r="B32" s="28"/>
      <c r="E32" s="23" t="s">
        <v>39</v>
      </c>
      <c r="F32" s="82">
        <f>ROUND((SUM(BF120:BF167)),  2)</f>
        <v>0</v>
      </c>
      <c r="I32" s="83">
        <v>0.12</v>
      </c>
      <c r="J32" s="82">
        <f>ROUND(((SUM(BF120:BF167))*I32),  2)</f>
        <v>0</v>
      </c>
      <c r="L32" s="28"/>
    </row>
    <row r="33" spans="2:12" s="1" customFormat="1" ht="14.5" hidden="1" customHeight="1">
      <c r="B33" s="28"/>
      <c r="E33" s="23" t="s">
        <v>40</v>
      </c>
      <c r="F33" s="82">
        <f>ROUND((SUM(BG120:BG167)),  2)</f>
        <v>0</v>
      </c>
      <c r="I33" s="83">
        <v>0.21</v>
      </c>
      <c r="J33" s="82">
        <f>0</f>
        <v>0</v>
      </c>
      <c r="L33" s="28"/>
    </row>
    <row r="34" spans="2:12" s="1" customFormat="1" ht="14.5" hidden="1" customHeight="1">
      <c r="B34" s="28"/>
      <c r="E34" s="23" t="s">
        <v>41</v>
      </c>
      <c r="F34" s="82">
        <f>ROUND((SUM(BH120:BH167)),  2)</f>
        <v>0</v>
      </c>
      <c r="I34" s="83">
        <v>0.12</v>
      </c>
      <c r="J34" s="82">
        <f>0</f>
        <v>0</v>
      </c>
      <c r="L34" s="28"/>
    </row>
    <row r="35" spans="2:12" s="1" customFormat="1" ht="14.5" hidden="1" customHeight="1">
      <c r="B35" s="28"/>
      <c r="E35" s="23" t="s">
        <v>42</v>
      </c>
      <c r="F35" s="82">
        <f>ROUND((SUM(BI120:BI167)),  2)</f>
        <v>0</v>
      </c>
      <c r="I35" s="83">
        <v>0</v>
      </c>
      <c r="J35" s="82">
        <f>0</f>
        <v>0</v>
      </c>
      <c r="L35" s="28"/>
    </row>
    <row r="36" spans="2:12" s="1" customFormat="1" ht="7" customHeight="1">
      <c r="B36" s="28"/>
      <c r="L36" s="28"/>
    </row>
    <row r="37" spans="2:12" s="1" customFormat="1" ht="25.5" customHeight="1">
      <c r="B37" s="28"/>
      <c r="C37" s="84"/>
      <c r="D37" s="85" t="s">
        <v>43</v>
      </c>
      <c r="E37" s="53"/>
      <c r="F37" s="53"/>
      <c r="G37" s="86" t="s">
        <v>44</v>
      </c>
      <c r="H37" s="87" t="s">
        <v>45</v>
      </c>
      <c r="I37" s="53"/>
      <c r="J37" s="88">
        <f>SUM(J28:J35)</f>
        <v>0</v>
      </c>
      <c r="K37" s="89"/>
      <c r="L37" s="28"/>
    </row>
    <row r="38" spans="2:12" s="1" customFormat="1" ht="14.5" customHeight="1">
      <c r="B38" s="28"/>
      <c r="L38" s="28"/>
    </row>
    <row r="39" spans="2:12" ht="14.5" customHeight="1">
      <c r="B39" s="16"/>
      <c r="L39" s="16"/>
    </row>
    <row r="40" spans="2:12" ht="14.5" customHeight="1">
      <c r="B40" s="16"/>
      <c r="L40" s="16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28"/>
    </row>
    <row r="51" spans="2:12" ht="11">
      <c r="B51" s="16"/>
      <c r="L51" s="16"/>
    </row>
    <row r="52" spans="2:12" ht="11">
      <c r="B52" s="16"/>
      <c r="L52" s="16"/>
    </row>
    <row r="53" spans="2:12" ht="11">
      <c r="B53" s="16"/>
      <c r="L53" s="16"/>
    </row>
    <row r="54" spans="2:12" ht="11">
      <c r="B54" s="16"/>
      <c r="L54" s="16"/>
    </row>
    <row r="55" spans="2:12" ht="11">
      <c r="B55" s="16"/>
      <c r="L55" s="16"/>
    </row>
    <row r="56" spans="2:12" ht="11">
      <c r="B56" s="16"/>
      <c r="L56" s="16"/>
    </row>
    <row r="57" spans="2:12" ht="11">
      <c r="B57" s="16"/>
      <c r="L57" s="16"/>
    </row>
    <row r="58" spans="2:12" ht="11">
      <c r="B58" s="16"/>
      <c r="L58" s="16"/>
    </row>
    <row r="59" spans="2:12" ht="11">
      <c r="B59" s="16"/>
      <c r="L59" s="16"/>
    </row>
    <row r="60" spans="2:12" ht="11">
      <c r="B60" s="16"/>
      <c r="L60" s="16"/>
    </row>
    <row r="61" spans="2:12" s="1" customFormat="1" ht="13">
      <c r="B61" s="28"/>
      <c r="D61" s="39" t="s">
        <v>48</v>
      </c>
      <c r="E61" s="30"/>
      <c r="F61" s="90" t="s">
        <v>49</v>
      </c>
      <c r="G61" s="39" t="s">
        <v>48</v>
      </c>
      <c r="H61" s="30"/>
      <c r="I61" s="30"/>
      <c r="J61" s="91" t="s">
        <v>49</v>
      </c>
      <c r="K61" s="30"/>
      <c r="L61" s="28"/>
    </row>
    <row r="62" spans="2:12" ht="11">
      <c r="B62" s="16"/>
      <c r="L62" s="16"/>
    </row>
    <row r="63" spans="2:12" ht="11">
      <c r="B63" s="16"/>
      <c r="L63" s="16"/>
    </row>
    <row r="64" spans="2:12" ht="11">
      <c r="B64" s="16"/>
      <c r="L64" s="16"/>
    </row>
    <row r="65" spans="2:12" s="1" customFormat="1" ht="13">
      <c r="B65" s="28"/>
      <c r="D65" s="37" t="s">
        <v>50</v>
      </c>
      <c r="E65" s="38"/>
      <c r="F65" s="38"/>
      <c r="G65" s="37" t="s">
        <v>51</v>
      </c>
      <c r="H65" s="38"/>
      <c r="I65" s="38"/>
      <c r="J65" s="38"/>
      <c r="K65" s="38"/>
      <c r="L65" s="28"/>
    </row>
    <row r="66" spans="2:12" ht="11">
      <c r="B66" s="16"/>
      <c r="L66" s="16"/>
    </row>
    <row r="67" spans="2:12" ht="11">
      <c r="B67" s="16"/>
      <c r="L67" s="16"/>
    </row>
    <row r="68" spans="2:12" ht="11">
      <c r="B68" s="16"/>
      <c r="L68" s="16"/>
    </row>
    <row r="69" spans="2:12" ht="11">
      <c r="B69" s="16"/>
      <c r="L69" s="16"/>
    </row>
    <row r="70" spans="2:12" ht="11">
      <c r="B70" s="16"/>
      <c r="L70" s="16"/>
    </row>
    <row r="71" spans="2:12" ht="11">
      <c r="B71" s="16"/>
      <c r="L71" s="16"/>
    </row>
    <row r="72" spans="2:12" ht="11">
      <c r="B72" s="16"/>
      <c r="L72" s="16"/>
    </row>
    <row r="73" spans="2:12" ht="11">
      <c r="B73" s="16"/>
      <c r="L73" s="16"/>
    </row>
    <row r="74" spans="2:12" ht="11">
      <c r="B74" s="16"/>
      <c r="L74" s="16"/>
    </row>
    <row r="75" spans="2:12" ht="11">
      <c r="B75" s="16"/>
      <c r="L75" s="16"/>
    </row>
    <row r="76" spans="2:12" s="1" customFormat="1" ht="13">
      <c r="B76" s="28"/>
      <c r="D76" s="39" t="s">
        <v>48</v>
      </c>
      <c r="E76" s="30"/>
      <c r="F76" s="90" t="s">
        <v>49</v>
      </c>
      <c r="G76" s="39" t="s">
        <v>48</v>
      </c>
      <c r="H76" s="30"/>
      <c r="I76" s="30"/>
      <c r="J76" s="91" t="s">
        <v>49</v>
      </c>
      <c r="K76" s="30"/>
      <c r="L76" s="28"/>
    </row>
    <row r="77" spans="2:12" s="1" customFormat="1" ht="14.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>
      <c r="B82" s="28"/>
      <c r="C82" s="17" t="s">
        <v>81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173" t="str">
        <f>E7</f>
        <v>KZS Beroun</v>
      </c>
      <c r="F85" s="192"/>
      <c r="G85" s="192"/>
      <c r="H85" s="192"/>
      <c r="L85" s="28"/>
    </row>
    <row r="86" spans="2:47" s="1" customFormat="1" ht="7" customHeight="1">
      <c r="B86" s="28"/>
      <c r="L86" s="28"/>
    </row>
    <row r="87" spans="2:47" s="1" customFormat="1" ht="12" customHeight="1">
      <c r="B87" s="28"/>
      <c r="C87" s="23" t="s">
        <v>20</v>
      </c>
      <c r="F87" s="21" t="str">
        <f>F10</f>
        <v xml:space="preserve"> </v>
      </c>
      <c r="I87" s="23" t="s">
        <v>22</v>
      </c>
      <c r="J87" s="48" t="str">
        <f>IF(J10="","",J10)</f>
        <v>6. 7. 2025</v>
      </c>
      <c r="L87" s="28"/>
    </row>
    <row r="88" spans="2:47" s="1" customFormat="1" ht="7" customHeight="1">
      <c r="B88" s="28"/>
      <c r="L88" s="28"/>
    </row>
    <row r="89" spans="2:47" s="1" customFormat="1" ht="15.25" customHeight="1">
      <c r="B89" s="28"/>
      <c r="C89" s="23" t="s">
        <v>24</v>
      </c>
      <c r="F89" s="21" t="str">
        <f>E13</f>
        <v xml:space="preserve"> </v>
      </c>
      <c r="I89" s="23" t="s">
        <v>29</v>
      </c>
      <c r="J89" s="26" t="str">
        <f>E19</f>
        <v xml:space="preserve"> </v>
      </c>
      <c r="L89" s="28"/>
    </row>
    <row r="90" spans="2:47" s="1" customFormat="1" ht="15.25" customHeight="1">
      <c r="B90" s="28"/>
      <c r="C90" s="23" t="s">
        <v>27</v>
      </c>
      <c r="F90" s="21" t="str">
        <f>IF(E16="","",E16)</f>
        <v>Vyplň údaj</v>
      </c>
      <c r="I90" s="23" t="s">
        <v>31</v>
      </c>
      <c r="J90" s="26" t="str">
        <f>E22</f>
        <v xml:space="preserve"> </v>
      </c>
      <c r="L90" s="28"/>
    </row>
    <row r="91" spans="2:47" s="1" customFormat="1" ht="10.25" customHeight="1">
      <c r="B91" s="28"/>
      <c r="L91" s="28"/>
    </row>
    <row r="92" spans="2:47" s="1" customFormat="1" ht="29.25" customHeight="1">
      <c r="B92" s="28"/>
      <c r="C92" s="92" t="s">
        <v>82</v>
      </c>
      <c r="D92" s="84"/>
      <c r="E92" s="84"/>
      <c r="F92" s="84"/>
      <c r="G92" s="84"/>
      <c r="H92" s="84"/>
      <c r="I92" s="84"/>
      <c r="J92" s="93" t="s">
        <v>83</v>
      </c>
      <c r="K92" s="84"/>
      <c r="L92" s="28"/>
    </row>
    <row r="93" spans="2:47" s="1" customFormat="1" ht="10.25" customHeight="1">
      <c r="B93" s="28"/>
      <c r="L93" s="28"/>
    </row>
    <row r="94" spans="2:47" s="1" customFormat="1" ht="22.75" customHeight="1">
      <c r="B94" s="28"/>
      <c r="C94" s="94" t="s">
        <v>84</v>
      </c>
      <c r="J94" s="62">
        <f>J120</f>
        <v>0</v>
      </c>
      <c r="L94" s="28"/>
      <c r="AU94" s="13" t="s">
        <v>85</v>
      </c>
    </row>
    <row r="95" spans="2:47" s="8" customFormat="1" ht="25" customHeight="1">
      <c r="B95" s="95"/>
      <c r="D95" s="96" t="s">
        <v>86</v>
      </c>
      <c r="E95" s="97"/>
      <c r="F95" s="97"/>
      <c r="G95" s="97"/>
      <c r="H95" s="97"/>
      <c r="I95" s="97"/>
      <c r="J95" s="98">
        <f>J121</f>
        <v>0</v>
      </c>
      <c r="L95" s="95"/>
    </row>
    <row r="96" spans="2:47" s="9" customFormat="1" ht="20" customHeight="1">
      <c r="B96" s="99"/>
      <c r="D96" s="100" t="s">
        <v>87</v>
      </c>
      <c r="E96" s="101"/>
      <c r="F96" s="101"/>
      <c r="G96" s="101"/>
      <c r="H96" s="101"/>
      <c r="I96" s="101"/>
      <c r="J96" s="102">
        <f>J122</f>
        <v>0</v>
      </c>
      <c r="L96" s="99"/>
    </row>
    <row r="97" spans="2:12" s="9" customFormat="1" ht="20" customHeight="1">
      <c r="B97" s="99"/>
      <c r="D97" s="100" t="s">
        <v>88</v>
      </c>
      <c r="E97" s="101"/>
      <c r="F97" s="101"/>
      <c r="G97" s="101"/>
      <c r="H97" s="101"/>
      <c r="I97" s="101"/>
      <c r="J97" s="102">
        <f>J136</f>
        <v>0</v>
      </c>
      <c r="L97" s="99"/>
    </row>
    <row r="98" spans="2:12" s="9" customFormat="1" ht="20" customHeight="1">
      <c r="B98" s="99"/>
      <c r="D98" s="100" t="s">
        <v>89</v>
      </c>
      <c r="E98" s="101"/>
      <c r="F98" s="101"/>
      <c r="G98" s="101"/>
      <c r="H98" s="101"/>
      <c r="I98" s="101"/>
      <c r="J98" s="102">
        <f>J141</f>
        <v>0</v>
      </c>
      <c r="L98" s="99"/>
    </row>
    <row r="99" spans="2:12" s="9" customFormat="1" ht="20" customHeight="1">
      <c r="B99" s="99"/>
      <c r="D99" s="100" t="s">
        <v>90</v>
      </c>
      <c r="E99" s="101"/>
      <c r="F99" s="101"/>
      <c r="G99" s="101"/>
      <c r="H99" s="101"/>
      <c r="I99" s="101"/>
      <c r="J99" s="102">
        <f>J143</f>
        <v>0</v>
      </c>
      <c r="L99" s="99"/>
    </row>
    <row r="100" spans="2:12" s="8" customFormat="1" ht="25" customHeight="1">
      <c r="B100" s="95"/>
      <c r="D100" s="96" t="s">
        <v>91</v>
      </c>
      <c r="E100" s="97"/>
      <c r="F100" s="97"/>
      <c r="G100" s="97"/>
      <c r="H100" s="97"/>
      <c r="I100" s="97"/>
      <c r="J100" s="98">
        <f>J145</f>
        <v>0</v>
      </c>
      <c r="L100" s="95"/>
    </row>
    <row r="101" spans="2:12" s="9" customFormat="1" ht="20" customHeight="1">
      <c r="B101" s="99"/>
      <c r="D101" s="100" t="s">
        <v>92</v>
      </c>
      <c r="E101" s="101"/>
      <c r="F101" s="101"/>
      <c r="G101" s="101"/>
      <c r="H101" s="101"/>
      <c r="I101" s="101"/>
      <c r="J101" s="102">
        <f>J146</f>
        <v>0</v>
      </c>
      <c r="L101" s="99"/>
    </row>
    <row r="102" spans="2:12" s="9" customFormat="1" ht="20" customHeight="1">
      <c r="B102" s="99"/>
      <c r="D102" s="100" t="s">
        <v>93</v>
      </c>
      <c r="E102" s="101"/>
      <c r="F102" s="101"/>
      <c r="G102" s="101"/>
      <c r="H102" s="101"/>
      <c r="I102" s="101"/>
      <c r="J102" s="102">
        <f>J158</f>
        <v>0</v>
      </c>
      <c r="L102" s="99"/>
    </row>
    <row r="103" spans="2:12" s="1" customFormat="1" ht="21.75" customHeight="1">
      <c r="B103" s="28"/>
      <c r="L103" s="28"/>
    </row>
    <row r="104" spans="2:12" s="1" customFormat="1" ht="7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7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5" customHeight="1">
      <c r="B109" s="28"/>
      <c r="C109" s="17" t="s">
        <v>94</v>
      </c>
      <c r="L109" s="28"/>
    </row>
    <row r="110" spans="2:12" s="1" customFormat="1" ht="7" customHeight="1">
      <c r="B110" s="28"/>
      <c r="L110" s="28"/>
    </row>
    <row r="111" spans="2:12" s="1" customFormat="1" ht="12" customHeight="1">
      <c r="B111" s="28"/>
      <c r="C111" s="23" t="s">
        <v>16</v>
      </c>
      <c r="L111" s="28"/>
    </row>
    <row r="112" spans="2:12" s="1" customFormat="1" ht="16.5" customHeight="1">
      <c r="B112" s="28"/>
      <c r="E112" s="173" t="str">
        <f>E7</f>
        <v>KZS Beroun</v>
      </c>
      <c r="F112" s="192"/>
      <c r="G112" s="192"/>
      <c r="H112" s="192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F10</f>
        <v xml:space="preserve"> </v>
      </c>
      <c r="I114" s="23" t="s">
        <v>22</v>
      </c>
      <c r="J114" s="48" t="str">
        <f>IF(J10="","",J10)</f>
        <v>6. 7. 2025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E13</f>
        <v xml:space="preserve"> </v>
      </c>
      <c r="I116" s="23" t="s">
        <v>29</v>
      </c>
      <c r="J116" s="26" t="str">
        <f>E19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IF(E16="","",E16)</f>
        <v>Vyplň údaj</v>
      </c>
      <c r="I117" s="23" t="s">
        <v>31</v>
      </c>
      <c r="J117" s="26" t="str">
        <f>E22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03"/>
      <c r="C119" s="104" t="s">
        <v>95</v>
      </c>
      <c r="D119" s="105" t="s">
        <v>58</v>
      </c>
      <c r="E119" s="105" t="s">
        <v>54</v>
      </c>
      <c r="F119" s="105" t="s">
        <v>55</v>
      </c>
      <c r="G119" s="105" t="s">
        <v>96</v>
      </c>
      <c r="H119" s="105" t="s">
        <v>97</v>
      </c>
      <c r="I119" s="105" t="s">
        <v>98</v>
      </c>
      <c r="J119" s="106" t="s">
        <v>83</v>
      </c>
      <c r="K119" s="107" t="s">
        <v>99</v>
      </c>
      <c r="L119" s="103"/>
      <c r="M119" s="55" t="s">
        <v>1</v>
      </c>
      <c r="N119" s="56" t="s">
        <v>37</v>
      </c>
      <c r="O119" s="56" t="s">
        <v>100</v>
      </c>
      <c r="P119" s="56" t="s">
        <v>101</v>
      </c>
      <c r="Q119" s="56" t="s">
        <v>102</v>
      </c>
      <c r="R119" s="56" t="s">
        <v>103</v>
      </c>
      <c r="S119" s="56" t="s">
        <v>104</v>
      </c>
      <c r="T119" s="57" t="s">
        <v>105</v>
      </c>
    </row>
    <row r="120" spans="2:65" s="1" customFormat="1" ht="22.75" customHeight="1">
      <c r="B120" s="28"/>
      <c r="C120" s="60" t="s">
        <v>106</v>
      </c>
      <c r="J120" s="108">
        <f>BK120</f>
        <v>0</v>
      </c>
      <c r="L120" s="28"/>
      <c r="M120" s="58"/>
      <c r="N120" s="49"/>
      <c r="O120" s="49"/>
      <c r="P120" s="109">
        <f>P121+P145</f>
        <v>0</v>
      </c>
      <c r="Q120" s="49"/>
      <c r="R120" s="109">
        <f>R121+R145</f>
        <v>14.65182544</v>
      </c>
      <c r="S120" s="49"/>
      <c r="T120" s="110">
        <f>T121+T145</f>
        <v>1.9671499999999997</v>
      </c>
      <c r="AT120" s="13" t="s">
        <v>72</v>
      </c>
      <c r="AU120" s="13" t="s">
        <v>85</v>
      </c>
      <c r="BK120" s="111">
        <f>BK121+BK145</f>
        <v>0</v>
      </c>
    </row>
    <row r="121" spans="2:65" s="11" customFormat="1" ht="26" customHeight="1">
      <c r="B121" s="112"/>
      <c r="D121" s="113" t="s">
        <v>72</v>
      </c>
      <c r="E121" s="114" t="s">
        <v>107</v>
      </c>
      <c r="F121" s="114" t="s">
        <v>108</v>
      </c>
      <c r="I121" s="115"/>
      <c r="J121" s="116">
        <f>BK121</f>
        <v>0</v>
      </c>
      <c r="L121" s="112"/>
      <c r="M121" s="117"/>
      <c r="P121" s="118">
        <f>P122+P136+P141+P143</f>
        <v>0</v>
      </c>
      <c r="R121" s="118">
        <f>R122+R136+R141+R143</f>
        <v>13.501975440000001</v>
      </c>
      <c r="T121" s="119">
        <f>T122+T136+T141+T143</f>
        <v>0</v>
      </c>
      <c r="AR121" s="113" t="s">
        <v>78</v>
      </c>
      <c r="AT121" s="120" t="s">
        <v>72</v>
      </c>
      <c r="AU121" s="120" t="s">
        <v>73</v>
      </c>
      <c r="AY121" s="113" t="s">
        <v>109</v>
      </c>
      <c r="BK121" s="121">
        <f>BK122+BK136+BK141+BK143</f>
        <v>0</v>
      </c>
    </row>
    <row r="122" spans="2:65" s="11" customFormat="1" ht="22.75" customHeight="1">
      <c r="B122" s="112"/>
      <c r="D122" s="113" t="s">
        <v>72</v>
      </c>
      <c r="E122" s="122" t="s">
        <v>110</v>
      </c>
      <c r="F122" s="122" t="s">
        <v>111</v>
      </c>
      <c r="I122" s="115"/>
      <c r="J122" s="123">
        <f>BK122</f>
        <v>0</v>
      </c>
      <c r="L122" s="112"/>
      <c r="M122" s="117"/>
      <c r="P122" s="118">
        <f>SUM(P123:P135)</f>
        <v>0</v>
      </c>
      <c r="R122" s="118">
        <f>SUM(R123:R135)</f>
        <v>13.501975440000001</v>
      </c>
      <c r="T122" s="119">
        <f>SUM(T123:T135)</f>
        <v>0</v>
      </c>
      <c r="AR122" s="113" t="s">
        <v>78</v>
      </c>
      <c r="AT122" s="120" t="s">
        <v>72</v>
      </c>
      <c r="AU122" s="120" t="s">
        <v>78</v>
      </c>
      <c r="AY122" s="113" t="s">
        <v>109</v>
      </c>
      <c r="BK122" s="121">
        <f>SUM(BK123:BK135)</f>
        <v>0</v>
      </c>
    </row>
    <row r="123" spans="2:65" s="1" customFormat="1" ht="24.25" customHeight="1">
      <c r="B123" s="28"/>
      <c r="C123" s="124" t="s">
        <v>112</v>
      </c>
      <c r="D123" s="124" t="s">
        <v>113</v>
      </c>
      <c r="E123" s="125" t="s">
        <v>114</v>
      </c>
      <c r="F123" s="126" t="s">
        <v>115</v>
      </c>
      <c r="G123" s="127" t="s">
        <v>116</v>
      </c>
      <c r="H123" s="128">
        <v>77</v>
      </c>
      <c r="I123" s="129"/>
      <c r="J123" s="130">
        <f t="shared" ref="J123:J135" si="0">ROUND(I123*H123,2)</f>
        <v>0</v>
      </c>
      <c r="K123" s="131"/>
      <c r="L123" s="28"/>
      <c r="M123" s="132" t="s">
        <v>1</v>
      </c>
      <c r="N123" s="133" t="s">
        <v>39</v>
      </c>
      <c r="P123" s="134">
        <f t="shared" ref="P123:P135" si="1">O123*H123</f>
        <v>0</v>
      </c>
      <c r="Q123" s="134">
        <v>0</v>
      </c>
      <c r="R123" s="134">
        <f t="shared" ref="R123:R135" si="2">Q123*H123</f>
        <v>0</v>
      </c>
      <c r="S123" s="134">
        <v>0</v>
      </c>
      <c r="T123" s="135">
        <f t="shared" ref="T123:T135" si="3">S123*H123</f>
        <v>0</v>
      </c>
      <c r="AR123" s="136" t="s">
        <v>117</v>
      </c>
      <c r="AT123" s="136" t="s">
        <v>113</v>
      </c>
      <c r="AU123" s="136" t="s">
        <v>118</v>
      </c>
      <c r="AY123" s="13" t="s">
        <v>109</v>
      </c>
      <c r="BE123" s="137">
        <f t="shared" ref="BE123:BE135" si="4">IF(N123="základní",J123,0)</f>
        <v>0</v>
      </c>
      <c r="BF123" s="137">
        <f t="shared" ref="BF123:BF135" si="5">IF(N123="snížená",J123,0)</f>
        <v>0</v>
      </c>
      <c r="BG123" s="137">
        <f t="shared" ref="BG123:BG135" si="6">IF(N123="zákl. přenesená",J123,0)</f>
        <v>0</v>
      </c>
      <c r="BH123" s="137">
        <f t="shared" ref="BH123:BH135" si="7">IF(N123="sníž. přenesená",J123,0)</f>
        <v>0</v>
      </c>
      <c r="BI123" s="137">
        <f t="shared" ref="BI123:BI135" si="8">IF(N123="nulová",J123,0)</f>
        <v>0</v>
      </c>
      <c r="BJ123" s="13" t="s">
        <v>118</v>
      </c>
      <c r="BK123" s="137">
        <f t="shared" ref="BK123:BK135" si="9">ROUND(I123*H123,2)</f>
        <v>0</v>
      </c>
      <c r="BL123" s="13" t="s">
        <v>117</v>
      </c>
      <c r="BM123" s="136" t="s">
        <v>119</v>
      </c>
    </row>
    <row r="124" spans="2:65" s="1" customFormat="1" ht="24.25" customHeight="1">
      <c r="B124" s="28"/>
      <c r="C124" s="138" t="s">
        <v>117</v>
      </c>
      <c r="D124" s="138" t="s">
        <v>120</v>
      </c>
      <c r="E124" s="139" t="s">
        <v>121</v>
      </c>
      <c r="F124" s="140" t="s">
        <v>122</v>
      </c>
      <c r="G124" s="141" t="s">
        <v>116</v>
      </c>
      <c r="H124" s="142">
        <v>80.849999999999994</v>
      </c>
      <c r="I124" s="143"/>
      <c r="J124" s="144">
        <f t="shared" si="0"/>
        <v>0</v>
      </c>
      <c r="K124" s="145"/>
      <c r="L124" s="146"/>
      <c r="M124" s="147" t="s">
        <v>1</v>
      </c>
      <c r="N124" s="148" t="s">
        <v>39</v>
      </c>
      <c r="P124" s="134">
        <f t="shared" si="1"/>
        <v>0</v>
      </c>
      <c r="Q124" s="134">
        <v>4.0000000000000003E-5</v>
      </c>
      <c r="R124" s="134">
        <f t="shared" si="2"/>
        <v>3.2339999999999999E-3</v>
      </c>
      <c r="S124" s="134">
        <v>0</v>
      </c>
      <c r="T124" s="135">
        <f t="shared" si="3"/>
        <v>0</v>
      </c>
      <c r="AR124" s="136" t="s">
        <v>123</v>
      </c>
      <c r="AT124" s="136" t="s">
        <v>120</v>
      </c>
      <c r="AU124" s="136" t="s">
        <v>118</v>
      </c>
      <c r="AY124" s="13" t="s">
        <v>109</v>
      </c>
      <c r="BE124" s="137">
        <f t="shared" si="4"/>
        <v>0</v>
      </c>
      <c r="BF124" s="137">
        <f t="shared" si="5"/>
        <v>0</v>
      </c>
      <c r="BG124" s="137">
        <f t="shared" si="6"/>
        <v>0</v>
      </c>
      <c r="BH124" s="137">
        <f t="shared" si="7"/>
        <v>0</v>
      </c>
      <c r="BI124" s="137">
        <f t="shared" si="8"/>
        <v>0</v>
      </c>
      <c r="BJ124" s="13" t="s">
        <v>118</v>
      </c>
      <c r="BK124" s="137">
        <f t="shared" si="9"/>
        <v>0</v>
      </c>
      <c r="BL124" s="13" t="s">
        <v>117</v>
      </c>
      <c r="BM124" s="136" t="s">
        <v>124</v>
      </c>
    </row>
    <row r="125" spans="2:65" s="1" customFormat="1" ht="24.25" customHeight="1">
      <c r="B125" s="28"/>
      <c r="C125" s="124" t="s">
        <v>125</v>
      </c>
      <c r="D125" s="124" t="s">
        <v>113</v>
      </c>
      <c r="E125" s="125" t="s">
        <v>126</v>
      </c>
      <c r="F125" s="126" t="s">
        <v>127</v>
      </c>
      <c r="G125" s="127" t="s">
        <v>128</v>
      </c>
      <c r="H125" s="128">
        <v>253.8</v>
      </c>
      <c r="I125" s="129"/>
      <c r="J125" s="130">
        <f t="shared" si="0"/>
        <v>0</v>
      </c>
      <c r="K125" s="131"/>
      <c r="L125" s="28"/>
      <c r="M125" s="132" t="s">
        <v>1</v>
      </c>
      <c r="N125" s="133" t="s">
        <v>39</v>
      </c>
      <c r="P125" s="134">
        <f t="shared" si="1"/>
        <v>0</v>
      </c>
      <c r="Q125" s="134">
        <v>2.2000000000000001E-4</v>
      </c>
      <c r="R125" s="134">
        <f t="shared" si="2"/>
        <v>5.5836000000000004E-2</v>
      </c>
      <c r="S125" s="134">
        <v>0</v>
      </c>
      <c r="T125" s="135">
        <f t="shared" si="3"/>
        <v>0</v>
      </c>
      <c r="AR125" s="136" t="s">
        <v>117</v>
      </c>
      <c r="AT125" s="136" t="s">
        <v>113</v>
      </c>
      <c r="AU125" s="136" t="s">
        <v>118</v>
      </c>
      <c r="AY125" s="13" t="s">
        <v>109</v>
      </c>
      <c r="BE125" s="137">
        <f t="shared" si="4"/>
        <v>0</v>
      </c>
      <c r="BF125" s="137">
        <f t="shared" si="5"/>
        <v>0</v>
      </c>
      <c r="BG125" s="137">
        <f t="shared" si="6"/>
        <v>0</v>
      </c>
      <c r="BH125" s="137">
        <f t="shared" si="7"/>
        <v>0</v>
      </c>
      <c r="BI125" s="137">
        <f t="shared" si="8"/>
        <v>0</v>
      </c>
      <c r="BJ125" s="13" t="s">
        <v>118</v>
      </c>
      <c r="BK125" s="137">
        <f t="shared" si="9"/>
        <v>0</v>
      </c>
      <c r="BL125" s="13" t="s">
        <v>117</v>
      </c>
      <c r="BM125" s="136" t="s">
        <v>129</v>
      </c>
    </row>
    <row r="126" spans="2:65" s="1" customFormat="1" ht="24.25" customHeight="1">
      <c r="B126" s="28"/>
      <c r="C126" s="124" t="s">
        <v>130</v>
      </c>
      <c r="D126" s="124" t="s">
        <v>113</v>
      </c>
      <c r="E126" s="125" t="s">
        <v>131</v>
      </c>
      <c r="F126" s="126" t="s">
        <v>132</v>
      </c>
      <c r="G126" s="127" t="s">
        <v>128</v>
      </c>
      <c r="H126" s="128">
        <v>279</v>
      </c>
      <c r="I126" s="129"/>
      <c r="J126" s="130">
        <f t="shared" si="0"/>
        <v>0</v>
      </c>
      <c r="K126" s="131"/>
      <c r="L126" s="28"/>
      <c r="M126" s="132" t="s">
        <v>1</v>
      </c>
      <c r="N126" s="133" t="s">
        <v>39</v>
      </c>
      <c r="P126" s="134">
        <f t="shared" si="1"/>
        <v>0</v>
      </c>
      <c r="Q126" s="134">
        <v>2.0000000000000001E-4</v>
      </c>
      <c r="R126" s="134">
        <f t="shared" si="2"/>
        <v>5.5800000000000002E-2</v>
      </c>
      <c r="S126" s="134">
        <v>0</v>
      </c>
      <c r="T126" s="135">
        <f t="shared" si="3"/>
        <v>0</v>
      </c>
      <c r="AR126" s="136" t="s">
        <v>117</v>
      </c>
      <c r="AT126" s="136" t="s">
        <v>113</v>
      </c>
      <c r="AU126" s="136" t="s">
        <v>118</v>
      </c>
      <c r="AY126" s="13" t="s">
        <v>109</v>
      </c>
      <c r="BE126" s="137">
        <f t="shared" si="4"/>
        <v>0</v>
      </c>
      <c r="BF126" s="137">
        <f t="shared" si="5"/>
        <v>0</v>
      </c>
      <c r="BG126" s="137">
        <f t="shared" si="6"/>
        <v>0</v>
      </c>
      <c r="BH126" s="137">
        <f t="shared" si="7"/>
        <v>0</v>
      </c>
      <c r="BI126" s="137">
        <f t="shared" si="8"/>
        <v>0</v>
      </c>
      <c r="BJ126" s="13" t="s">
        <v>118</v>
      </c>
      <c r="BK126" s="137">
        <f t="shared" si="9"/>
        <v>0</v>
      </c>
      <c r="BL126" s="13" t="s">
        <v>117</v>
      </c>
      <c r="BM126" s="136" t="s">
        <v>133</v>
      </c>
    </row>
    <row r="127" spans="2:65" s="1" customFormat="1" ht="44.25" customHeight="1">
      <c r="B127" s="28"/>
      <c r="C127" s="124" t="s">
        <v>134</v>
      </c>
      <c r="D127" s="124" t="s">
        <v>113</v>
      </c>
      <c r="E127" s="125" t="s">
        <v>135</v>
      </c>
      <c r="F127" s="126" t="s">
        <v>136</v>
      </c>
      <c r="G127" s="127" t="s">
        <v>128</v>
      </c>
      <c r="H127" s="128">
        <v>58.6</v>
      </c>
      <c r="I127" s="129"/>
      <c r="J127" s="130">
        <f t="shared" si="0"/>
        <v>0</v>
      </c>
      <c r="K127" s="131"/>
      <c r="L127" s="28"/>
      <c r="M127" s="132" t="s">
        <v>1</v>
      </c>
      <c r="N127" s="133" t="s">
        <v>39</v>
      </c>
      <c r="P127" s="134">
        <f t="shared" si="1"/>
        <v>0</v>
      </c>
      <c r="Q127" s="134">
        <v>8.5199999999999998E-3</v>
      </c>
      <c r="R127" s="134">
        <f t="shared" si="2"/>
        <v>0.49927199999999999</v>
      </c>
      <c r="S127" s="134">
        <v>0</v>
      </c>
      <c r="T127" s="135">
        <f t="shared" si="3"/>
        <v>0</v>
      </c>
      <c r="AR127" s="136" t="s">
        <v>117</v>
      </c>
      <c r="AT127" s="136" t="s">
        <v>113</v>
      </c>
      <c r="AU127" s="136" t="s">
        <v>118</v>
      </c>
      <c r="AY127" s="13" t="s">
        <v>109</v>
      </c>
      <c r="BE127" s="137">
        <f t="shared" si="4"/>
        <v>0</v>
      </c>
      <c r="BF127" s="137">
        <f t="shared" si="5"/>
        <v>0</v>
      </c>
      <c r="BG127" s="137">
        <f t="shared" si="6"/>
        <v>0</v>
      </c>
      <c r="BH127" s="137">
        <f t="shared" si="7"/>
        <v>0</v>
      </c>
      <c r="BI127" s="137">
        <f t="shared" si="8"/>
        <v>0</v>
      </c>
      <c r="BJ127" s="13" t="s">
        <v>118</v>
      </c>
      <c r="BK127" s="137">
        <f t="shared" si="9"/>
        <v>0</v>
      </c>
      <c r="BL127" s="13" t="s">
        <v>117</v>
      </c>
      <c r="BM127" s="136" t="s">
        <v>137</v>
      </c>
    </row>
    <row r="128" spans="2:65" s="1" customFormat="1" ht="24.25" customHeight="1">
      <c r="B128" s="28"/>
      <c r="C128" s="138" t="s">
        <v>138</v>
      </c>
      <c r="D128" s="138" t="s">
        <v>120</v>
      </c>
      <c r="E128" s="139" t="s">
        <v>139</v>
      </c>
      <c r="F128" s="140" t="s">
        <v>140</v>
      </c>
      <c r="G128" s="141" t="s">
        <v>128</v>
      </c>
      <c r="H128" s="142">
        <v>61.53</v>
      </c>
      <c r="I128" s="143"/>
      <c r="J128" s="144">
        <f t="shared" si="0"/>
        <v>0</v>
      </c>
      <c r="K128" s="145"/>
      <c r="L128" s="146"/>
      <c r="M128" s="147" t="s">
        <v>1</v>
      </c>
      <c r="N128" s="148" t="s">
        <v>39</v>
      </c>
      <c r="P128" s="134">
        <f t="shared" si="1"/>
        <v>0</v>
      </c>
      <c r="Q128" s="134">
        <v>3.0000000000000001E-3</v>
      </c>
      <c r="R128" s="134">
        <f t="shared" si="2"/>
        <v>0.18459</v>
      </c>
      <c r="S128" s="134">
        <v>0</v>
      </c>
      <c r="T128" s="135">
        <f t="shared" si="3"/>
        <v>0</v>
      </c>
      <c r="AR128" s="136" t="s">
        <v>123</v>
      </c>
      <c r="AT128" s="136" t="s">
        <v>120</v>
      </c>
      <c r="AU128" s="136" t="s">
        <v>118</v>
      </c>
      <c r="AY128" s="13" t="s">
        <v>109</v>
      </c>
      <c r="BE128" s="137">
        <f t="shared" si="4"/>
        <v>0</v>
      </c>
      <c r="BF128" s="137">
        <f t="shared" si="5"/>
        <v>0</v>
      </c>
      <c r="BG128" s="137">
        <f t="shared" si="6"/>
        <v>0</v>
      </c>
      <c r="BH128" s="137">
        <f t="shared" si="7"/>
        <v>0</v>
      </c>
      <c r="BI128" s="137">
        <f t="shared" si="8"/>
        <v>0</v>
      </c>
      <c r="BJ128" s="13" t="s">
        <v>118</v>
      </c>
      <c r="BK128" s="137">
        <f t="shared" si="9"/>
        <v>0</v>
      </c>
      <c r="BL128" s="13" t="s">
        <v>117</v>
      </c>
      <c r="BM128" s="136" t="s">
        <v>141</v>
      </c>
    </row>
    <row r="129" spans="2:65" s="1" customFormat="1" ht="49" customHeight="1">
      <c r="B129" s="28"/>
      <c r="C129" s="124" t="s">
        <v>142</v>
      </c>
      <c r="D129" s="124" t="s">
        <v>113</v>
      </c>
      <c r="E129" s="125" t="s">
        <v>143</v>
      </c>
      <c r="F129" s="126" t="s">
        <v>144</v>
      </c>
      <c r="G129" s="127" t="s">
        <v>128</v>
      </c>
      <c r="H129" s="128">
        <v>253.708</v>
      </c>
      <c r="I129" s="129"/>
      <c r="J129" s="130">
        <f t="shared" si="0"/>
        <v>0</v>
      </c>
      <c r="K129" s="131"/>
      <c r="L129" s="28"/>
      <c r="M129" s="132" t="s">
        <v>1</v>
      </c>
      <c r="N129" s="133" t="s">
        <v>39</v>
      </c>
      <c r="P129" s="134">
        <f t="shared" si="1"/>
        <v>0</v>
      </c>
      <c r="Q129" s="134">
        <v>1.1679999999999999E-2</v>
      </c>
      <c r="R129" s="134">
        <f t="shared" si="2"/>
        <v>2.9633094399999997</v>
      </c>
      <c r="S129" s="134">
        <v>0</v>
      </c>
      <c r="T129" s="135">
        <f t="shared" si="3"/>
        <v>0</v>
      </c>
      <c r="AR129" s="136" t="s">
        <v>117</v>
      </c>
      <c r="AT129" s="136" t="s">
        <v>113</v>
      </c>
      <c r="AU129" s="136" t="s">
        <v>118</v>
      </c>
      <c r="AY129" s="13" t="s">
        <v>109</v>
      </c>
      <c r="BE129" s="137">
        <f t="shared" si="4"/>
        <v>0</v>
      </c>
      <c r="BF129" s="137">
        <f t="shared" si="5"/>
        <v>0</v>
      </c>
      <c r="BG129" s="137">
        <f t="shared" si="6"/>
        <v>0</v>
      </c>
      <c r="BH129" s="137">
        <f t="shared" si="7"/>
        <v>0</v>
      </c>
      <c r="BI129" s="137">
        <f t="shared" si="8"/>
        <v>0</v>
      </c>
      <c r="BJ129" s="13" t="s">
        <v>118</v>
      </c>
      <c r="BK129" s="137">
        <f t="shared" si="9"/>
        <v>0</v>
      </c>
      <c r="BL129" s="13" t="s">
        <v>117</v>
      </c>
      <c r="BM129" s="136" t="s">
        <v>145</v>
      </c>
    </row>
    <row r="130" spans="2:65" s="1" customFormat="1" ht="24.25" customHeight="1">
      <c r="B130" s="28"/>
      <c r="C130" s="138" t="s">
        <v>146</v>
      </c>
      <c r="D130" s="138" t="s">
        <v>120</v>
      </c>
      <c r="E130" s="139" t="s">
        <v>147</v>
      </c>
      <c r="F130" s="140" t="s">
        <v>148</v>
      </c>
      <c r="G130" s="141" t="s">
        <v>128</v>
      </c>
      <c r="H130" s="142">
        <v>266.39299999999997</v>
      </c>
      <c r="I130" s="143"/>
      <c r="J130" s="144">
        <f t="shared" si="0"/>
        <v>0</v>
      </c>
      <c r="K130" s="145"/>
      <c r="L130" s="146"/>
      <c r="M130" s="147" t="s">
        <v>1</v>
      </c>
      <c r="N130" s="148" t="s">
        <v>39</v>
      </c>
      <c r="P130" s="134">
        <f t="shared" si="1"/>
        <v>0</v>
      </c>
      <c r="Q130" s="134">
        <v>3.1E-2</v>
      </c>
      <c r="R130" s="134">
        <f t="shared" si="2"/>
        <v>8.2581829999999989</v>
      </c>
      <c r="S130" s="134">
        <v>0</v>
      </c>
      <c r="T130" s="135">
        <f t="shared" si="3"/>
        <v>0</v>
      </c>
      <c r="AR130" s="136" t="s">
        <v>123</v>
      </c>
      <c r="AT130" s="136" t="s">
        <v>120</v>
      </c>
      <c r="AU130" s="136" t="s">
        <v>118</v>
      </c>
      <c r="AY130" s="13" t="s">
        <v>109</v>
      </c>
      <c r="BE130" s="137">
        <f t="shared" si="4"/>
        <v>0</v>
      </c>
      <c r="BF130" s="137">
        <f t="shared" si="5"/>
        <v>0</v>
      </c>
      <c r="BG130" s="137">
        <f t="shared" si="6"/>
        <v>0</v>
      </c>
      <c r="BH130" s="137">
        <f t="shared" si="7"/>
        <v>0</v>
      </c>
      <c r="BI130" s="137">
        <f t="shared" si="8"/>
        <v>0</v>
      </c>
      <c r="BJ130" s="13" t="s">
        <v>118</v>
      </c>
      <c r="BK130" s="137">
        <f t="shared" si="9"/>
        <v>0</v>
      </c>
      <c r="BL130" s="13" t="s">
        <v>117</v>
      </c>
      <c r="BM130" s="136" t="s">
        <v>149</v>
      </c>
    </row>
    <row r="131" spans="2:65" s="1" customFormat="1" ht="37.75" customHeight="1">
      <c r="B131" s="28"/>
      <c r="C131" s="124" t="s">
        <v>150</v>
      </c>
      <c r="D131" s="124" t="s">
        <v>113</v>
      </c>
      <c r="E131" s="125" t="s">
        <v>151</v>
      </c>
      <c r="F131" s="126" t="s">
        <v>152</v>
      </c>
      <c r="G131" s="127" t="s">
        <v>116</v>
      </c>
      <c r="H131" s="128">
        <v>43</v>
      </c>
      <c r="I131" s="129"/>
      <c r="J131" s="130">
        <f t="shared" si="0"/>
        <v>0</v>
      </c>
      <c r="K131" s="131"/>
      <c r="L131" s="28"/>
      <c r="M131" s="132" t="s">
        <v>1</v>
      </c>
      <c r="N131" s="133" t="s">
        <v>39</v>
      </c>
      <c r="P131" s="134">
        <f t="shared" si="1"/>
        <v>0</v>
      </c>
      <c r="Q131" s="134">
        <v>3.3899999999999998E-3</v>
      </c>
      <c r="R131" s="134">
        <f t="shared" si="2"/>
        <v>0.14576999999999998</v>
      </c>
      <c r="S131" s="134">
        <v>0</v>
      </c>
      <c r="T131" s="135">
        <f t="shared" si="3"/>
        <v>0</v>
      </c>
      <c r="AR131" s="136" t="s">
        <v>117</v>
      </c>
      <c r="AT131" s="136" t="s">
        <v>113</v>
      </c>
      <c r="AU131" s="136" t="s">
        <v>118</v>
      </c>
      <c r="AY131" s="13" t="s">
        <v>109</v>
      </c>
      <c r="BE131" s="137">
        <f t="shared" si="4"/>
        <v>0</v>
      </c>
      <c r="BF131" s="137">
        <f t="shared" si="5"/>
        <v>0</v>
      </c>
      <c r="BG131" s="137">
        <f t="shared" si="6"/>
        <v>0</v>
      </c>
      <c r="BH131" s="137">
        <f t="shared" si="7"/>
        <v>0</v>
      </c>
      <c r="BI131" s="137">
        <f t="shared" si="8"/>
        <v>0</v>
      </c>
      <c r="BJ131" s="13" t="s">
        <v>118</v>
      </c>
      <c r="BK131" s="137">
        <f t="shared" si="9"/>
        <v>0</v>
      </c>
      <c r="BL131" s="13" t="s">
        <v>117</v>
      </c>
      <c r="BM131" s="136" t="s">
        <v>153</v>
      </c>
    </row>
    <row r="132" spans="2:65" s="1" customFormat="1" ht="24.25" customHeight="1">
      <c r="B132" s="28"/>
      <c r="C132" s="138" t="s">
        <v>154</v>
      </c>
      <c r="D132" s="138" t="s">
        <v>120</v>
      </c>
      <c r="E132" s="139" t="s">
        <v>155</v>
      </c>
      <c r="F132" s="140" t="s">
        <v>156</v>
      </c>
      <c r="G132" s="141" t="s">
        <v>128</v>
      </c>
      <c r="H132" s="142">
        <v>43</v>
      </c>
      <c r="I132" s="143"/>
      <c r="J132" s="144">
        <f t="shared" si="0"/>
        <v>0</v>
      </c>
      <c r="K132" s="145"/>
      <c r="L132" s="146"/>
      <c r="M132" s="147" t="s">
        <v>1</v>
      </c>
      <c r="N132" s="148" t="s">
        <v>39</v>
      </c>
      <c r="P132" s="134">
        <f t="shared" si="1"/>
        <v>0</v>
      </c>
      <c r="Q132" s="134">
        <v>1.2E-2</v>
      </c>
      <c r="R132" s="134">
        <f t="shared" si="2"/>
        <v>0.51600000000000001</v>
      </c>
      <c r="S132" s="134">
        <v>0</v>
      </c>
      <c r="T132" s="135">
        <f t="shared" si="3"/>
        <v>0</v>
      </c>
      <c r="AR132" s="136" t="s">
        <v>123</v>
      </c>
      <c r="AT132" s="136" t="s">
        <v>120</v>
      </c>
      <c r="AU132" s="136" t="s">
        <v>118</v>
      </c>
      <c r="AY132" s="13" t="s">
        <v>109</v>
      </c>
      <c r="BE132" s="137">
        <f t="shared" si="4"/>
        <v>0</v>
      </c>
      <c r="BF132" s="137">
        <f t="shared" si="5"/>
        <v>0</v>
      </c>
      <c r="BG132" s="137">
        <f t="shared" si="6"/>
        <v>0</v>
      </c>
      <c r="BH132" s="137">
        <f t="shared" si="7"/>
        <v>0</v>
      </c>
      <c r="BI132" s="137">
        <f t="shared" si="8"/>
        <v>0</v>
      </c>
      <c r="BJ132" s="13" t="s">
        <v>118</v>
      </c>
      <c r="BK132" s="137">
        <f t="shared" si="9"/>
        <v>0</v>
      </c>
      <c r="BL132" s="13" t="s">
        <v>117</v>
      </c>
      <c r="BM132" s="136" t="s">
        <v>157</v>
      </c>
    </row>
    <row r="133" spans="2:65" s="1" customFormat="1" ht="16.5" customHeight="1">
      <c r="B133" s="28"/>
      <c r="C133" s="124" t="s">
        <v>123</v>
      </c>
      <c r="D133" s="124" t="s">
        <v>113</v>
      </c>
      <c r="E133" s="125" t="s">
        <v>158</v>
      </c>
      <c r="F133" s="126" t="s">
        <v>159</v>
      </c>
      <c r="G133" s="127" t="s">
        <v>116</v>
      </c>
      <c r="H133" s="128">
        <v>279</v>
      </c>
      <c r="I133" s="129"/>
      <c r="J133" s="130">
        <f t="shared" si="0"/>
        <v>0</v>
      </c>
      <c r="K133" s="131"/>
      <c r="L133" s="28"/>
      <c r="M133" s="132" t="s">
        <v>1</v>
      </c>
      <c r="N133" s="133" t="s">
        <v>39</v>
      </c>
      <c r="P133" s="134">
        <f t="shared" si="1"/>
        <v>0</v>
      </c>
      <c r="Q133" s="134">
        <v>0</v>
      </c>
      <c r="R133" s="134">
        <f t="shared" si="2"/>
        <v>0</v>
      </c>
      <c r="S133" s="134">
        <v>0</v>
      </c>
      <c r="T133" s="135">
        <f t="shared" si="3"/>
        <v>0</v>
      </c>
      <c r="AR133" s="136" t="s">
        <v>117</v>
      </c>
      <c r="AT133" s="136" t="s">
        <v>113</v>
      </c>
      <c r="AU133" s="136" t="s">
        <v>118</v>
      </c>
      <c r="AY133" s="13" t="s">
        <v>109</v>
      </c>
      <c r="BE133" s="137">
        <f t="shared" si="4"/>
        <v>0</v>
      </c>
      <c r="BF133" s="137">
        <f t="shared" si="5"/>
        <v>0</v>
      </c>
      <c r="BG133" s="137">
        <f t="shared" si="6"/>
        <v>0</v>
      </c>
      <c r="BH133" s="137">
        <f t="shared" si="7"/>
        <v>0</v>
      </c>
      <c r="BI133" s="137">
        <f t="shared" si="8"/>
        <v>0</v>
      </c>
      <c r="BJ133" s="13" t="s">
        <v>118</v>
      </c>
      <c r="BK133" s="137">
        <f t="shared" si="9"/>
        <v>0</v>
      </c>
      <c r="BL133" s="13" t="s">
        <v>117</v>
      </c>
      <c r="BM133" s="136" t="s">
        <v>160</v>
      </c>
    </row>
    <row r="134" spans="2:65" s="1" customFormat="1" ht="24.25" customHeight="1">
      <c r="B134" s="28"/>
      <c r="C134" s="138" t="s">
        <v>161</v>
      </c>
      <c r="D134" s="138" t="s">
        <v>120</v>
      </c>
      <c r="E134" s="139" t="s">
        <v>162</v>
      </c>
      <c r="F134" s="140" t="s">
        <v>163</v>
      </c>
      <c r="G134" s="141" t="s">
        <v>116</v>
      </c>
      <c r="H134" s="142">
        <v>292.95</v>
      </c>
      <c r="I134" s="143"/>
      <c r="J134" s="144">
        <f t="shared" si="0"/>
        <v>0</v>
      </c>
      <c r="K134" s="145"/>
      <c r="L134" s="146"/>
      <c r="M134" s="147" t="s">
        <v>1</v>
      </c>
      <c r="N134" s="148" t="s">
        <v>39</v>
      </c>
      <c r="P134" s="134">
        <f t="shared" si="1"/>
        <v>0</v>
      </c>
      <c r="Q134" s="134">
        <v>1.8000000000000001E-4</v>
      </c>
      <c r="R134" s="134">
        <f t="shared" si="2"/>
        <v>5.2731E-2</v>
      </c>
      <c r="S134" s="134">
        <v>0</v>
      </c>
      <c r="T134" s="135">
        <f t="shared" si="3"/>
        <v>0</v>
      </c>
      <c r="AR134" s="136" t="s">
        <v>123</v>
      </c>
      <c r="AT134" s="136" t="s">
        <v>120</v>
      </c>
      <c r="AU134" s="136" t="s">
        <v>118</v>
      </c>
      <c r="AY134" s="13" t="s">
        <v>109</v>
      </c>
      <c r="BE134" s="137">
        <f t="shared" si="4"/>
        <v>0</v>
      </c>
      <c r="BF134" s="137">
        <f t="shared" si="5"/>
        <v>0</v>
      </c>
      <c r="BG134" s="137">
        <f t="shared" si="6"/>
        <v>0</v>
      </c>
      <c r="BH134" s="137">
        <f t="shared" si="7"/>
        <v>0</v>
      </c>
      <c r="BI134" s="137">
        <f t="shared" si="8"/>
        <v>0</v>
      </c>
      <c r="BJ134" s="13" t="s">
        <v>118</v>
      </c>
      <c r="BK134" s="137">
        <f t="shared" si="9"/>
        <v>0</v>
      </c>
      <c r="BL134" s="13" t="s">
        <v>117</v>
      </c>
      <c r="BM134" s="136" t="s">
        <v>164</v>
      </c>
    </row>
    <row r="135" spans="2:65" s="1" customFormat="1" ht="24.25" customHeight="1">
      <c r="B135" s="28"/>
      <c r="C135" s="124" t="s">
        <v>165</v>
      </c>
      <c r="D135" s="124" t="s">
        <v>113</v>
      </c>
      <c r="E135" s="125" t="s">
        <v>166</v>
      </c>
      <c r="F135" s="126" t="s">
        <v>167</v>
      </c>
      <c r="G135" s="127" t="s">
        <v>128</v>
      </c>
      <c r="H135" s="128">
        <v>279</v>
      </c>
      <c r="I135" s="129"/>
      <c r="J135" s="130">
        <f t="shared" si="0"/>
        <v>0</v>
      </c>
      <c r="K135" s="131"/>
      <c r="L135" s="28"/>
      <c r="M135" s="132" t="s">
        <v>1</v>
      </c>
      <c r="N135" s="133" t="s">
        <v>39</v>
      </c>
      <c r="P135" s="134">
        <f t="shared" si="1"/>
        <v>0</v>
      </c>
      <c r="Q135" s="134">
        <v>2.7499999999999998E-3</v>
      </c>
      <c r="R135" s="134">
        <f t="shared" si="2"/>
        <v>0.76724999999999999</v>
      </c>
      <c r="S135" s="134">
        <v>0</v>
      </c>
      <c r="T135" s="135">
        <f t="shared" si="3"/>
        <v>0</v>
      </c>
      <c r="AR135" s="136" t="s">
        <v>117</v>
      </c>
      <c r="AT135" s="136" t="s">
        <v>113</v>
      </c>
      <c r="AU135" s="136" t="s">
        <v>118</v>
      </c>
      <c r="AY135" s="13" t="s">
        <v>109</v>
      </c>
      <c r="BE135" s="137">
        <f t="shared" si="4"/>
        <v>0</v>
      </c>
      <c r="BF135" s="137">
        <f t="shared" si="5"/>
        <v>0</v>
      </c>
      <c r="BG135" s="137">
        <f t="shared" si="6"/>
        <v>0</v>
      </c>
      <c r="BH135" s="137">
        <f t="shared" si="7"/>
        <v>0</v>
      </c>
      <c r="BI135" s="137">
        <f t="shared" si="8"/>
        <v>0</v>
      </c>
      <c r="BJ135" s="13" t="s">
        <v>118</v>
      </c>
      <c r="BK135" s="137">
        <f t="shared" si="9"/>
        <v>0</v>
      </c>
      <c r="BL135" s="13" t="s">
        <v>117</v>
      </c>
      <c r="BM135" s="136" t="s">
        <v>168</v>
      </c>
    </row>
    <row r="136" spans="2:65" s="11" customFormat="1" ht="22.75" customHeight="1">
      <c r="B136" s="112"/>
      <c r="D136" s="113" t="s">
        <v>72</v>
      </c>
      <c r="E136" s="122" t="s">
        <v>161</v>
      </c>
      <c r="F136" s="122" t="s">
        <v>169</v>
      </c>
      <c r="I136" s="115"/>
      <c r="J136" s="123">
        <f>BK136</f>
        <v>0</v>
      </c>
      <c r="L136" s="112"/>
      <c r="M136" s="117"/>
      <c r="P136" s="118">
        <f>SUM(P137:P140)</f>
        <v>0</v>
      </c>
      <c r="R136" s="118">
        <f>SUM(R137:R140)</f>
        <v>0</v>
      </c>
      <c r="T136" s="119">
        <f>SUM(T137:T140)</f>
        <v>0</v>
      </c>
      <c r="AR136" s="113" t="s">
        <v>78</v>
      </c>
      <c r="AT136" s="120" t="s">
        <v>72</v>
      </c>
      <c r="AU136" s="120" t="s">
        <v>78</v>
      </c>
      <c r="AY136" s="113" t="s">
        <v>109</v>
      </c>
      <c r="BK136" s="121">
        <f>SUM(BK137:BK140)</f>
        <v>0</v>
      </c>
    </row>
    <row r="137" spans="2:65" s="1" customFormat="1" ht="33" customHeight="1">
      <c r="B137" s="28"/>
      <c r="C137" s="124" t="s">
        <v>170</v>
      </c>
      <c r="D137" s="124" t="s">
        <v>113</v>
      </c>
      <c r="E137" s="125" t="s">
        <v>171</v>
      </c>
      <c r="F137" s="126" t="s">
        <v>172</v>
      </c>
      <c r="G137" s="127" t="s">
        <v>128</v>
      </c>
      <c r="H137" s="128">
        <v>265</v>
      </c>
      <c r="I137" s="129"/>
      <c r="J137" s="130">
        <f>ROUND(I137*H137,2)</f>
        <v>0</v>
      </c>
      <c r="K137" s="131"/>
      <c r="L137" s="28"/>
      <c r="M137" s="132" t="s">
        <v>1</v>
      </c>
      <c r="N137" s="133" t="s">
        <v>39</v>
      </c>
      <c r="P137" s="134">
        <f>O137*H137</f>
        <v>0</v>
      </c>
      <c r="Q137" s="134">
        <v>0</v>
      </c>
      <c r="R137" s="134">
        <f>Q137*H137</f>
        <v>0</v>
      </c>
      <c r="S137" s="134">
        <v>0</v>
      </c>
      <c r="T137" s="135">
        <f>S137*H137</f>
        <v>0</v>
      </c>
      <c r="AR137" s="136" t="s">
        <v>117</v>
      </c>
      <c r="AT137" s="136" t="s">
        <v>113</v>
      </c>
      <c r="AU137" s="136" t="s">
        <v>118</v>
      </c>
      <c r="AY137" s="13" t="s">
        <v>109</v>
      </c>
      <c r="BE137" s="137">
        <f>IF(N137="základní",J137,0)</f>
        <v>0</v>
      </c>
      <c r="BF137" s="137">
        <f>IF(N137="snížená",J137,0)</f>
        <v>0</v>
      </c>
      <c r="BG137" s="137">
        <f>IF(N137="zákl. přenesená",J137,0)</f>
        <v>0</v>
      </c>
      <c r="BH137" s="137">
        <f>IF(N137="sníž. přenesená",J137,0)</f>
        <v>0</v>
      </c>
      <c r="BI137" s="137">
        <f>IF(N137="nulová",J137,0)</f>
        <v>0</v>
      </c>
      <c r="BJ137" s="13" t="s">
        <v>118</v>
      </c>
      <c r="BK137" s="137">
        <f>ROUND(I137*H137,2)</f>
        <v>0</v>
      </c>
      <c r="BL137" s="13" t="s">
        <v>117</v>
      </c>
      <c r="BM137" s="136" t="s">
        <v>173</v>
      </c>
    </row>
    <row r="138" spans="2:65" s="1" customFormat="1" ht="33" customHeight="1">
      <c r="B138" s="28"/>
      <c r="C138" s="124" t="s">
        <v>174</v>
      </c>
      <c r="D138" s="124" t="s">
        <v>113</v>
      </c>
      <c r="E138" s="125" t="s">
        <v>175</v>
      </c>
      <c r="F138" s="126" t="s">
        <v>176</v>
      </c>
      <c r="G138" s="127" t="s">
        <v>128</v>
      </c>
      <c r="H138" s="128">
        <v>265</v>
      </c>
      <c r="I138" s="129"/>
      <c r="J138" s="130">
        <f>ROUND(I138*H138,2)</f>
        <v>0</v>
      </c>
      <c r="K138" s="131"/>
      <c r="L138" s="28"/>
      <c r="M138" s="132" t="s">
        <v>1</v>
      </c>
      <c r="N138" s="133" t="s">
        <v>39</v>
      </c>
      <c r="P138" s="134">
        <f>O138*H138</f>
        <v>0</v>
      </c>
      <c r="Q138" s="134">
        <v>0</v>
      </c>
      <c r="R138" s="134">
        <f>Q138*H138</f>
        <v>0</v>
      </c>
      <c r="S138" s="134">
        <v>0</v>
      </c>
      <c r="T138" s="135">
        <f>S138*H138</f>
        <v>0</v>
      </c>
      <c r="AR138" s="136" t="s">
        <v>117</v>
      </c>
      <c r="AT138" s="136" t="s">
        <v>113</v>
      </c>
      <c r="AU138" s="136" t="s">
        <v>118</v>
      </c>
      <c r="AY138" s="13" t="s">
        <v>109</v>
      </c>
      <c r="BE138" s="137">
        <f>IF(N138="základní",J138,0)</f>
        <v>0</v>
      </c>
      <c r="BF138" s="137">
        <f>IF(N138="snížená",J138,0)</f>
        <v>0</v>
      </c>
      <c r="BG138" s="137">
        <f>IF(N138="zákl. přenesená",J138,0)</f>
        <v>0</v>
      </c>
      <c r="BH138" s="137">
        <f>IF(N138="sníž. přenesená",J138,0)</f>
        <v>0</v>
      </c>
      <c r="BI138" s="137">
        <f>IF(N138="nulová",J138,0)</f>
        <v>0</v>
      </c>
      <c r="BJ138" s="13" t="s">
        <v>118</v>
      </c>
      <c r="BK138" s="137">
        <f>ROUND(I138*H138,2)</f>
        <v>0</v>
      </c>
      <c r="BL138" s="13" t="s">
        <v>117</v>
      </c>
      <c r="BM138" s="136" t="s">
        <v>177</v>
      </c>
    </row>
    <row r="139" spans="2:65" s="1" customFormat="1" ht="24.25" customHeight="1">
      <c r="B139" s="28"/>
      <c r="C139" s="124" t="s">
        <v>178</v>
      </c>
      <c r="D139" s="124" t="s">
        <v>113</v>
      </c>
      <c r="E139" s="125" t="s">
        <v>179</v>
      </c>
      <c r="F139" s="126" t="s">
        <v>180</v>
      </c>
      <c r="G139" s="127" t="s">
        <v>128</v>
      </c>
      <c r="H139" s="128">
        <v>265</v>
      </c>
      <c r="I139" s="129"/>
      <c r="J139" s="130">
        <f>ROUND(I139*H139,2)</f>
        <v>0</v>
      </c>
      <c r="K139" s="131"/>
      <c r="L139" s="28"/>
      <c r="M139" s="132" t="s">
        <v>1</v>
      </c>
      <c r="N139" s="133" t="s">
        <v>39</v>
      </c>
      <c r="P139" s="134">
        <f>O139*H139</f>
        <v>0</v>
      </c>
      <c r="Q139" s="134">
        <v>0</v>
      </c>
      <c r="R139" s="134">
        <f>Q139*H139</f>
        <v>0</v>
      </c>
      <c r="S139" s="134">
        <v>0</v>
      </c>
      <c r="T139" s="135">
        <f>S139*H139</f>
        <v>0</v>
      </c>
      <c r="AR139" s="136" t="s">
        <v>117</v>
      </c>
      <c r="AT139" s="136" t="s">
        <v>113</v>
      </c>
      <c r="AU139" s="136" t="s">
        <v>118</v>
      </c>
      <c r="AY139" s="13" t="s">
        <v>109</v>
      </c>
      <c r="BE139" s="137">
        <f>IF(N139="základní",J139,0)</f>
        <v>0</v>
      </c>
      <c r="BF139" s="137">
        <f>IF(N139="snížená",J139,0)</f>
        <v>0</v>
      </c>
      <c r="BG139" s="137">
        <f>IF(N139="zákl. přenesená",J139,0)</f>
        <v>0</v>
      </c>
      <c r="BH139" s="137">
        <f>IF(N139="sníž. přenesená",J139,0)</f>
        <v>0</v>
      </c>
      <c r="BI139" s="137">
        <f>IF(N139="nulová",J139,0)</f>
        <v>0</v>
      </c>
      <c r="BJ139" s="13" t="s">
        <v>118</v>
      </c>
      <c r="BK139" s="137">
        <f>ROUND(I139*H139,2)</f>
        <v>0</v>
      </c>
      <c r="BL139" s="13" t="s">
        <v>117</v>
      </c>
      <c r="BM139" s="136" t="s">
        <v>181</v>
      </c>
    </row>
    <row r="140" spans="2:65" s="1" customFormat="1" ht="24.25" customHeight="1">
      <c r="B140" s="28"/>
      <c r="C140" s="124" t="s">
        <v>182</v>
      </c>
      <c r="D140" s="124" t="s">
        <v>113</v>
      </c>
      <c r="E140" s="125" t="s">
        <v>183</v>
      </c>
      <c r="F140" s="126" t="s">
        <v>180</v>
      </c>
      <c r="G140" s="127" t="s">
        <v>184</v>
      </c>
      <c r="H140" s="128">
        <v>30</v>
      </c>
      <c r="I140" s="129"/>
      <c r="J140" s="130">
        <f>ROUND(I140*H140,2)</f>
        <v>0</v>
      </c>
      <c r="K140" s="131"/>
      <c r="L140" s="28"/>
      <c r="M140" s="132" t="s">
        <v>1</v>
      </c>
      <c r="N140" s="133" t="s">
        <v>39</v>
      </c>
      <c r="P140" s="134">
        <f>O140*H140</f>
        <v>0</v>
      </c>
      <c r="Q140" s="134">
        <v>0</v>
      </c>
      <c r="R140" s="134">
        <f>Q140*H140</f>
        <v>0</v>
      </c>
      <c r="S140" s="134">
        <v>0</v>
      </c>
      <c r="T140" s="135">
        <f>S140*H140</f>
        <v>0</v>
      </c>
      <c r="AR140" s="136" t="s">
        <v>117</v>
      </c>
      <c r="AT140" s="136" t="s">
        <v>113</v>
      </c>
      <c r="AU140" s="136" t="s">
        <v>118</v>
      </c>
      <c r="AY140" s="13" t="s">
        <v>109</v>
      </c>
      <c r="BE140" s="137">
        <f>IF(N140="základní",J140,0)</f>
        <v>0</v>
      </c>
      <c r="BF140" s="137">
        <f>IF(N140="snížená",J140,0)</f>
        <v>0</v>
      </c>
      <c r="BG140" s="137">
        <f>IF(N140="zákl. přenesená",J140,0)</f>
        <v>0</v>
      </c>
      <c r="BH140" s="137">
        <f>IF(N140="sníž. přenesená",J140,0)</f>
        <v>0</v>
      </c>
      <c r="BI140" s="137">
        <f>IF(N140="nulová",J140,0)</f>
        <v>0</v>
      </c>
      <c r="BJ140" s="13" t="s">
        <v>118</v>
      </c>
      <c r="BK140" s="137">
        <f>ROUND(I140*H140,2)</f>
        <v>0</v>
      </c>
      <c r="BL140" s="13" t="s">
        <v>117</v>
      </c>
      <c r="BM140" s="136" t="s">
        <v>185</v>
      </c>
    </row>
    <row r="141" spans="2:65" s="11" customFormat="1" ht="22.75" customHeight="1">
      <c r="B141" s="112"/>
      <c r="D141" s="113" t="s">
        <v>72</v>
      </c>
      <c r="E141" s="122" t="s">
        <v>186</v>
      </c>
      <c r="F141" s="122" t="s">
        <v>187</v>
      </c>
      <c r="I141" s="115"/>
      <c r="J141" s="123">
        <f>BK141</f>
        <v>0</v>
      </c>
      <c r="L141" s="112"/>
      <c r="M141" s="117"/>
      <c r="P141" s="118">
        <f>P142</f>
        <v>0</v>
      </c>
      <c r="R141" s="118">
        <f>R142</f>
        <v>0</v>
      </c>
      <c r="T141" s="119">
        <f>T142</f>
        <v>0</v>
      </c>
      <c r="AR141" s="113" t="s">
        <v>78</v>
      </c>
      <c r="AT141" s="120" t="s">
        <v>72</v>
      </c>
      <c r="AU141" s="120" t="s">
        <v>78</v>
      </c>
      <c r="AY141" s="113" t="s">
        <v>109</v>
      </c>
      <c r="BK141" s="121">
        <f>BK142</f>
        <v>0</v>
      </c>
    </row>
    <row r="142" spans="2:65" s="1" customFormat="1" ht="24.25" customHeight="1">
      <c r="B142" s="28"/>
      <c r="C142" s="124" t="s">
        <v>188</v>
      </c>
      <c r="D142" s="124" t="s">
        <v>113</v>
      </c>
      <c r="E142" s="125" t="s">
        <v>189</v>
      </c>
      <c r="F142" s="126" t="s">
        <v>190</v>
      </c>
      <c r="G142" s="127" t="s">
        <v>191</v>
      </c>
      <c r="H142" s="128">
        <v>6.8849999999999998</v>
      </c>
      <c r="I142" s="129"/>
      <c r="J142" s="130">
        <f>ROUND(I142*H142,2)</f>
        <v>0</v>
      </c>
      <c r="K142" s="131"/>
      <c r="L142" s="28"/>
      <c r="M142" s="132" t="s">
        <v>1</v>
      </c>
      <c r="N142" s="133" t="s">
        <v>39</v>
      </c>
      <c r="P142" s="134">
        <f>O142*H142</f>
        <v>0</v>
      </c>
      <c r="Q142" s="134">
        <v>0</v>
      </c>
      <c r="R142" s="134">
        <f>Q142*H142</f>
        <v>0</v>
      </c>
      <c r="S142" s="134">
        <v>0</v>
      </c>
      <c r="T142" s="135">
        <f>S142*H142</f>
        <v>0</v>
      </c>
      <c r="AR142" s="136" t="s">
        <v>117</v>
      </c>
      <c r="AT142" s="136" t="s">
        <v>113</v>
      </c>
      <c r="AU142" s="136" t="s">
        <v>118</v>
      </c>
      <c r="AY142" s="13" t="s">
        <v>109</v>
      </c>
      <c r="BE142" s="137">
        <f>IF(N142="základní",J142,0)</f>
        <v>0</v>
      </c>
      <c r="BF142" s="137">
        <f>IF(N142="snížená",J142,0)</f>
        <v>0</v>
      </c>
      <c r="BG142" s="137">
        <f>IF(N142="zákl. přenesená",J142,0)</f>
        <v>0</v>
      </c>
      <c r="BH142" s="137">
        <f>IF(N142="sníž. přenesená",J142,0)</f>
        <v>0</v>
      </c>
      <c r="BI142" s="137">
        <f>IF(N142="nulová",J142,0)</f>
        <v>0</v>
      </c>
      <c r="BJ142" s="13" t="s">
        <v>118</v>
      </c>
      <c r="BK142" s="137">
        <f>ROUND(I142*H142,2)</f>
        <v>0</v>
      </c>
      <c r="BL142" s="13" t="s">
        <v>117</v>
      </c>
      <c r="BM142" s="136" t="s">
        <v>192</v>
      </c>
    </row>
    <row r="143" spans="2:65" s="11" customFormat="1" ht="22.75" customHeight="1">
      <c r="B143" s="112"/>
      <c r="D143" s="113" t="s">
        <v>72</v>
      </c>
      <c r="E143" s="122" t="s">
        <v>193</v>
      </c>
      <c r="F143" s="122" t="s">
        <v>194</v>
      </c>
      <c r="I143" s="115"/>
      <c r="J143" s="123">
        <f>BK143</f>
        <v>0</v>
      </c>
      <c r="L143" s="112"/>
      <c r="M143" s="117"/>
      <c r="P143" s="118">
        <f>P144</f>
        <v>0</v>
      </c>
      <c r="R143" s="118">
        <f>R144</f>
        <v>0</v>
      </c>
      <c r="T143" s="119">
        <f>T144</f>
        <v>0</v>
      </c>
      <c r="AR143" s="113" t="s">
        <v>78</v>
      </c>
      <c r="AT143" s="120" t="s">
        <v>72</v>
      </c>
      <c r="AU143" s="120" t="s">
        <v>78</v>
      </c>
      <c r="AY143" s="113" t="s">
        <v>109</v>
      </c>
      <c r="BK143" s="121">
        <f>BK144</f>
        <v>0</v>
      </c>
    </row>
    <row r="144" spans="2:65" s="1" customFormat="1" ht="21.75" customHeight="1">
      <c r="B144" s="28"/>
      <c r="C144" s="124" t="s">
        <v>195</v>
      </c>
      <c r="D144" s="124" t="s">
        <v>113</v>
      </c>
      <c r="E144" s="125" t="s">
        <v>196</v>
      </c>
      <c r="F144" s="126" t="s">
        <v>197</v>
      </c>
      <c r="G144" s="127" t="s">
        <v>191</v>
      </c>
      <c r="H144" s="128">
        <v>13.502000000000001</v>
      </c>
      <c r="I144" s="129"/>
      <c r="J144" s="130">
        <f>ROUND(I144*H144,2)</f>
        <v>0</v>
      </c>
      <c r="K144" s="131"/>
      <c r="L144" s="28"/>
      <c r="M144" s="132" t="s">
        <v>1</v>
      </c>
      <c r="N144" s="133" t="s">
        <v>39</v>
      </c>
      <c r="P144" s="134">
        <f>O144*H144</f>
        <v>0</v>
      </c>
      <c r="Q144" s="134">
        <v>0</v>
      </c>
      <c r="R144" s="134">
        <f>Q144*H144</f>
        <v>0</v>
      </c>
      <c r="S144" s="134">
        <v>0</v>
      </c>
      <c r="T144" s="135">
        <f>S144*H144</f>
        <v>0</v>
      </c>
      <c r="AR144" s="136" t="s">
        <v>117</v>
      </c>
      <c r="AT144" s="136" t="s">
        <v>113</v>
      </c>
      <c r="AU144" s="136" t="s">
        <v>118</v>
      </c>
      <c r="AY144" s="13" t="s">
        <v>109</v>
      </c>
      <c r="BE144" s="137">
        <f>IF(N144="základní",J144,0)</f>
        <v>0</v>
      </c>
      <c r="BF144" s="137">
        <f>IF(N144="snížená",J144,0)</f>
        <v>0</v>
      </c>
      <c r="BG144" s="137">
        <f>IF(N144="zákl. přenesená",J144,0)</f>
        <v>0</v>
      </c>
      <c r="BH144" s="137">
        <f>IF(N144="sníž. přenesená",J144,0)</f>
        <v>0</v>
      </c>
      <c r="BI144" s="137">
        <f>IF(N144="nulová",J144,0)</f>
        <v>0</v>
      </c>
      <c r="BJ144" s="13" t="s">
        <v>118</v>
      </c>
      <c r="BK144" s="137">
        <f>ROUND(I144*H144,2)</f>
        <v>0</v>
      </c>
      <c r="BL144" s="13" t="s">
        <v>117</v>
      </c>
      <c r="BM144" s="136" t="s">
        <v>198</v>
      </c>
    </row>
    <row r="145" spans="2:65" s="11" customFormat="1" ht="26" customHeight="1">
      <c r="B145" s="112"/>
      <c r="D145" s="113" t="s">
        <v>72</v>
      </c>
      <c r="E145" s="114" t="s">
        <v>199</v>
      </c>
      <c r="F145" s="114" t="s">
        <v>200</v>
      </c>
      <c r="I145" s="115"/>
      <c r="J145" s="116">
        <f>BK145</f>
        <v>0</v>
      </c>
      <c r="L145" s="112"/>
      <c r="M145" s="117"/>
      <c r="P145" s="118">
        <f>P146+P158</f>
        <v>0</v>
      </c>
      <c r="R145" s="118">
        <f>R146+R158</f>
        <v>1.1498499999999998</v>
      </c>
      <c r="T145" s="119">
        <f>T146+T158</f>
        <v>1.9671499999999997</v>
      </c>
      <c r="AR145" s="113" t="s">
        <v>118</v>
      </c>
      <c r="AT145" s="120" t="s">
        <v>72</v>
      </c>
      <c r="AU145" s="120" t="s">
        <v>73</v>
      </c>
      <c r="AY145" s="113" t="s">
        <v>109</v>
      </c>
      <c r="BK145" s="121">
        <f>BK146+BK158</f>
        <v>0</v>
      </c>
    </row>
    <row r="146" spans="2:65" s="11" customFormat="1" ht="22.75" customHeight="1">
      <c r="B146" s="112"/>
      <c r="D146" s="113" t="s">
        <v>72</v>
      </c>
      <c r="E146" s="122" t="s">
        <v>201</v>
      </c>
      <c r="F146" s="122" t="s">
        <v>202</v>
      </c>
      <c r="I146" s="115"/>
      <c r="J146" s="123">
        <f>BK146</f>
        <v>0</v>
      </c>
      <c r="L146" s="112"/>
      <c r="M146" s="117"/>
      <c r="P146" s="118">
        <f>SUM(P147:P157)</f>
        <v>0</v>
      </c>
      <c r="R146" s="118">
        <f>SUM(R147:R157)</f>
        <v>0.85626999999999986</v>
      </c>
      <c r="T146" s="119">
        <f>SUM(T147:T157)</f>
        <v>1.8389799999999998</v>
      </c>
      <c r="AR146" s="113" t="s">
        <v>118</v>
      </c>
      <c r="AT146" s="120" t="s">
        <v>72</v>
      </c>
      <c r="AU146" s="120" t="s">
        <v>78</v>
      </c>
      <c r="AY146" s="113" t="s">
        <v>109</v>
      </c>
      <c r="BK146" s="121">
        <f>SUM(BK147:BK157)</f>
        <v>0</v>
      </c>
    </row>
    <row r="147" spans="2:65" s="1" customFormat="1" ht="24.25" customHeight="1">
      <c r="B147" s="28"/>
      <c r="C147" s="124" t="s">
        <v>203</v>
      </c>
      <c r="D147" s="124" t="s">
        <v>113</v>
      </c>
      <c r="E147" s="125" t="s">
        <v>204</v>
      </c>
      <c r="F147" s="126" t="s">
        <v>205</v>
      </c>
      <c r="G147" s="127" t="s">
        <v>206</v>
      </c>
      <c r="H147" s="128">
        <v>24</v>
      </c>
      <c r="I147" s="129"/>
      <c r="J147" s="130">
        <f t="shared" ref="J147:J157" si="10">ROUND(I147*H147,2)</f>
        <v>0</v>
      </c>
      <c r="K147" s="131"/>
      <c r="L147" s="28"/>
      <c r="M147" s="132" t="s">
        <v>1</v>
      </c>
      <c r="N147" s="133" t="s">
        <v>39</v>
      </c>
      <c r="P147" s="134">
        <f t="shared" ref="P147:P157" si="11">O147*H147</f>
        <v>0</v>
      </c>
      <c r="Q147" s="134">
        <v>0</v>
      </c>
      <c r="R147" s="134">
        <f t="shared" ref="R147:R157" si="12">Q147*H147</f>
        <v>0</v>
      </c>
      <c r="S147" s="134">
        <v>7.0730000000000001E-2</v>
      </c>
      <c r="T147" s="135">
        <f t="shared" ref="T147:T157" si="13">S147*H147</f>
        <v>1.6975199999999999</v>
      </c>
      <c r="AR147" s="136" t="s">
        <v>207</v>
      </c>
      <c r="AT147" s="136" t="s">
        <v>113</v>
      </c>
      <c r="AU147" s="136" t="s">
        <v>118</v>
      </c>
      <c r="AY147" s="13" t="s">
        <v>109</v>
      </c>
      <c r="BE147" s="137">
        <f t="shared" ref="BE147:BE157" si="14">IF(N147="základní",J147,0)</f>
        <v>0</v>
      </c>
      <c r="BF147" s="137">
        <f t="shared" ref="BF147:BF157" si="15">IF(N147="snížená",J147,0)</f>
        <v>0</v>
      </c>
      <c r="BG147" s="137">
        <f t="shared" ref="BG147:BG157" si="16">IF(N147="zákl. přenesená",J147,0)</f>
        <v>0</v>
      </c>
      <c r="BH147" s="137">
        <f t="shared" ref="BH147:BH157" si="17">IF(N147="sníž. přenesená",J147,0)</f>
        <v>0</v>
      </c>
      <c r="BI147" s="137">
        <f t="shared" ref="BI147:BI157" si="18">IF(N147="nulová",J147,0)</f>
        <v>0</v>
      </c>
      <c r="BJ147" s="13" t="s">
        <v>118</v>
      </c>
      <c r="BK147" s="137">
        <f t="shared" ref="BK147:BK157" si="19">ROUND(I147*H147,2)</f>
        <v>0</v>
      </c>
      <c r="BL147" s="13" t="s">
        <v>207</v>
      </c>
      <c r="BM147" s="136" t="s">
        <v>208</v>
      </c>
    </row>
    <row r="148" spans="2:65" s="1" customFormat="1" ht="16.5" customHeight="1">
      <c r="B148" s="28"/>
      <c r="C148" s="124" t="s">
        <v>209</v>
      </c>
      <c r="D148" s="124" t="s">
        <v>113</v>
      </c>
      <c r="E148" s="125" t="s">
        <v>210</v>
      </c>
      <c r="F148" s="126" t="s">
        <v>211</v>
      </c>
      <c r="G148" s="127" t="s">
        <v>206</v>
      </c>
      <c r="H148" s="128">
        <v>2</v>
      </c>
      <c r="I148" s="129"/>
      <c r="J148" s="130">
        <f t="shared" si="10"/>
        <v>0</v>
      </c>
      <c r="K148" s="131"/>
      <c r="L148" s="28"/>
      <c r="M148" s="132" t="s">
        <v>1</v>
      </c>
      <c r="N148" s="133" t="s">
        <v>39</v>
      </c>
      <c r="P148" s="134">
        <f t="shared" si="11"/>
        <v>0</v>
      </c>
      <c r="Q148" s="134">
        <v>0</v>
      </c>
      <c r="R148" s="134">
        <f t="shared" si="12"/>
        <v>0</v>
      </c>
      <c r="S148" s="134">
        <v>7.0730000000000001E-2</v>
      </c>
      <c r="T148" s="135">
        <f t="shared" si="13"/>
        <v>0.14146</v>
      </c>
      <c r="AR148" s="136" t="s">
        <v>207</v>
      </c>
      <c r="AT148" s="136" t="s">
        <v>113</v>
      </c>
      <c r="AU148" s="136" t="s">
        <v>118</v>
      </c>
      <c r="AY148" s="13" t="s">
        <v>109</v>
      </c>
      <c r="BE148" s="137">
        <f t="shared" si="14"/>
        <v>0</v>
      </c>
      <c r="BF148" s="137">
        <f t="shared" si="15"/>
        <v>0</v>
      </c>
      <c r="BG148" s="137">
        <f t="shared" si="16"/>
        <v>0</v>
      </c>
      <c r="BH148" s="137">
        <f t="shared" si="17"/>
        <v>0</v>
      </c>
      <c r="BI148" s="137">
        <f t="shared" si="18"/>
        <v>0</v>
      </c>
      <c r="BJ148" s="13" t="s">
        <v>118</v>
      </c>
      <c r="BK148" s="137">
        <f t="shared" si="19"/>
        <v>0</v>
      </c>
      <c r="BL148" s="13" t="s">
        <v>207</v>
      </c>
      <c r="BM148" s="136" t="s">
        <v>212</v>
      </c>
    </row>
    <row r="149" spans="2:65" s="1" customFormat="1" ht="24.25" customHeight="1">
      <c r="B149" s="28"/>
      <c r="C149" s="124" t="s">
        <v>7</v>
      </c>
      <c r="D149" s="124" t="s">
        <v>113</v>
      </c>
      <c r="E149" s="125" t="s">
        <v>213</v>
      </c>
      <c r="F149" s="126" t="s">
        <v>214</v>
      </c>
      <c r="G149" s="127" t="s">
        <v>206</v>
      </c>
      <c r="H149" s="128">
        <v>13</v>
      </c>
      <c r="I149" s="129"/>
      <c r="J149" s="130">
        <f t="shared" si="10"/>
        <v>0</v>
      </c>
      <c r="K149" s="131"/>
      <c r="L149" s="28"/>
      <c r="M149" s="132" t="s">
        <v>1</v>
      </c>
      <c r="N149" s="133" t="s">
        <v>39</v>
      </c>
      <c r="P149" s="134">
        <f t="shared" si="11"/>
        <v>0</v>
      </c>
      <c r="Q149" s="134">
        <v>6.0999999999999997E-4</v>
      </c>
      <c r="R149" s="134">
        <f t="shared" si="12"/>
        <v>7.9299999999999995E-3</v>
      </c>
      <c r="S149" s="134">
        <v>0</v>
      </c>
      <c r="T149" s="135">
        <f t="shared" si="13"/>
        <v>0</v>
      </c>
      <c r="AR149" s="136" t="s">
        <v>207</v>
      </c>
      <c r="AT149" s="136" t="s">
        <v>113</v>
      </c>
      <c r="AU149" s="136" t="s">
        <v>118</v>
      </c>
      <c r="AY149" s="13" t="s">
        <v>109</v>
      </c>
      <c r="BE149" s="137">
        <f t="shared" si="14"/>
        <v>0</v>
      </c>
      <c r="BF149" s="137">
        <f t="shared" si="15"/>
        <v>0</v>
      </c>
      <c r="BG149" s="137">
        <f t="shared" si="16"/>
        <v>0</v>
      </c>
      <c r="BH149" s="137">
        <f t="shared" si="17"/>
        <v>0</v>
      </c>
      <c r="BI149" s="137">
        <f t="shared" si="18"/>
        <v>0</v>
      </c>
      <c r="BJ149" s="13" t="s">
        <v>118</v>
      </c>
      <c r="BK149" s="137">
        <f t="shared" si="19"/>
        <v>0</v>
      </c>
      <c r="BL149" s="13" t="s">
        <v>207</v>
      </c>
      <c r="BM149" s="136" t="s">
        <v>215</v>
      </c>
    </row>
    <row r="150" spans="2:65" s="1" customFormat="1" ht="16.5" customHeight="1">
      <c r="B150" s="28"/>
      <c r="C150" s="138" t="s">
        <v>216</v>
      </c>
      <c r="D150" s="138" t="s">
        <v>120</v>
      </c>
      <c r="E150" s="139" t="s">
        <v>217</v>
      </c>
      <c r="F150" s="140" t="s">
        <v>218</v>
      </c>
      <c r="G150" s="141" t="s">
        <v>206</v>
      </c>
      <c r="H150" s="142">
        <v>13</v>
      </c>
      <c r="I150" s="143"/>
      <c r="J150" s="144">
        <f t="shared" si="10"/>
        <v>0</v>
      </c>
      <c r="K150" s="145"/>
      <c r="L150" s="146"/>
      <c r="M150" s="147" t="s">
        <v>1</v>
      </c>
      <c r="N150" s="148" t="s">
        <v>39</v>
      </c>
      <c r="P150" s="134">
        <f t="shared" si="11"/>
        <v>0</v>
      </c>
      <c r="Q150" s="134">
        <v>2.1149999999999999E-2</v>
      </c>
      <c r="R150" s="134">
        <f t="shared" si="12"/>
        <v>0.27494999999999997</v>
      </c>
      <c r="S150" s="134">
        <v>0</v>
      </c>
      <c r="T150" s="135">
        <f t="shared" si="13"/>
        <v>0</v>
      </c>
      <c r="AR150" s="136" t="s">
        <v>219</v>
      </c>
      <c r="AT150" s="136" t="s">
        <v>120</v>
      </c>
      <c r="AU150" s="136" t="s">
        <v>118</v>
      </c>
      <c r="AY150" s="13" t="s">
        <v>109</v>
      </c>
      <c r="BE150" s="137">
        <f t="shared" si="14"/>
        <v>0</v>
      </c>
      <c r="BF150" s="137">
        <f t="shared" si="15"/>
        <v>0</v>
      </c>
      <c r="BG150" s="137">
        <f t="shared" si="16"/>
        <v>0</v>
      </c>
      <c r="BH150" s="137">
        <f t="shared" si="17"/>
        <v>0</v>
      </c>
      <c r="BI150" s="137">
        <f t="shared" si="18"/>
        <v>0</v>
      </c>
      <c r="BJ150" s="13" t="s">
        <v>118</v>
      </c>
      <c r="BK150" s="137">
        <f t="shared" si="19"/>
        <v>0</v>
      </c>
      <c r="BL150" s="13" t="s">
        <v>207</v>
      </c>
      <c r="BM150" s="136" t="s">
        <v>220</v>
      </c>
    </row>
    <row r="151" spans="2:65" s="1" customFormat="1" ht="37.75" customHeight="1">
      <c r="B151" s="28"/>
      <c r="C151" s="124" t="s">
        <v>221</v>
      </c>
      <c r="D151" s="124" t="s">
        <v>113</v>
      </c>
      <c r="E151" s="125" t="s">
        <v>222</v>
      </c>
      <c r="F151" s="126" t="s">
        <v>223</v>
      </c>
      <c r="G151" s="127" t="s">
        <v>206</v>
      </c>
      <c r="H151" s="128">
        <v>11</v>
      </c>
      <c r="I151" s="129"/>
      <c r="J151" s="130">
        <f t="shared" si="10"/>
        <v>0</v>
      </c>
      <c r="K151" s="131"/>
      <c r="L151" s="28"/>
      <c r="M151" s="132" t="s">
        <v>1</v>
      </c>
      <c r="N151" s="133" t="s">
        <v>39</v>
      </c>
      <c r="P151" s="134">
        <f t="shared" si="11"/>
        <v>0</v>
      </c>
      <c r="Q151" s="134">
        <v>6.3000000000000003E-4</v>
      </c>
      <c r="R151" s="134">
        <f t="shared" si="12"/>
        <v>6.9300000000000004E-3</v>
      </c>
      <c r="S151" s="134">
        <v>0</v>
      </c>
      <c r="T151" s="135">
        <f t="shared" si="13"/>
        <v>0</v>
      </c>
      <c r="AR151" s="136" t="s">
        <v>207</v>
      </c>
      <c r="AT151" s="136" t="s">
        <v>113</v>
      </c>
      <c r="AU151" s="136" t="s">
        <v>118</v>
      </c>
      <c r="AY151" s="13" t="s">
        <v>109</v>
      </c>
      <c r="BE151" s="137">
        <f t="shared" si="14"/>
        <v>0</v>
      </c>
      <c r="BF151" s="137">
        <f t="shared" si="15"/>
        <v>0</v>
      </c>
      <c r="BG151" s="137">
        <f t="shared" si="16"/>
        <v>0</v>
      </c>
      <c r="BH151" s="137">
        <f t="shared" si="17"/>
        <v>0</v>
      </c>
      <c r="BI151" s="137">
        <f t="shared" si="18"/>
        <v>0</v>
      </c>
      <c r="BJ151" s="13" t="s">
        <v>118</v>
      </c>
      <c r="BK151" s="137">
        <f t="shared" si="19"/>
        <v>0</v>
      </c>
      <c r="BL151" s="13" t="s">
        <v>207</v>
      </c>
      <c r="BM151" s="136" t="s">
        <v>224</v>
      </c>
    </row>
    <row r="152" spans="2:65" s="1" customFormat="1" ht="16.5" customHeight="1">
      <c r="B152" s="28"/>
      <c r="C152" s="138" t="s">
        <v>225</v>
      </c>
      <c r="D152" s="138" t="s">
        <v>120</v>
      </c>
      <c r="E152" s="139" t="s">
        <v>226</v>
      </c>
      <c r="F152" s="140" t="s">
        <v>227</v>
      </c>
      <c r="G152" s="141" t="s">
        <v>206</v>
      </c>
      <c r="H152" s="142">
        <v>11</v>
      </c>
      <c r="I152" s="143"/>
      <c r="J152" s="144">
        <f t="shared" si="10"/>
        <v>0</v>
      </c>
      <c r="K152" s="145"/>
      <c r="L152" s="146"/>
      <c r="M152" s="147" t="s">
        <v>1</v>
      </c>
      <c r="N152" s="148" t="s">
        <v>39</v>
      </c>
      <c r="P152" s="134">
        <f t="shared" si="11"/>
        <v>0</v>
      </c>
      <c r="Q152" s="134">
        <v>3.1399999999999997E-2</v>
      </c>
      <c r="R152" s="134">
        <f t="shared" si="12"/>
        <v>0.34539999999999998</v>
      </c>
      <c r="S152" s="134">
        <v>0</v>
      </c>
      <c r="T152" s="135">
        <f t="shared" si="13"/>
        <v>0</v>
      </c>
      <c r="AR152" s="136" t="s">
        <v>219</v>
      </c>
      <c r="AT152" s="136" t="s">
        <v>120</v>
      </c>
      <c r="AU152" s="136" t="s">
        <v>118</v>
      </c>
      <c r="AY152" s="13" t="s">
        <v>109</v>
      </c>
      <c r="BE152" s="137">
        <f t="shared" si="14"/>
        <v>0</v>
      </c>
      <c r="BF152" s="137">
        <f t="shared" si="15"/>
        <v>0</v>
      </c>
      <c r="BG152" s="137">
        <f t="shared" si="16"/>
        <v>0</v>
      </c>
      <c r="BH152" s="137">
        <f t="shared" si="17"/>
        <v>0</v>
      </c>
      <c r="BI152" s="137">
        <f t="shared" si="18"/>
        <v>0</v>
      </c>
      <c r="BJ152" s="13" t="s">
        <v>118</v>
      </c>
      <c r="BK152" s="137">
        <f t="shared" si="19"/>
        <v>0</v>
      </c>
      <c r="BL152" s="13" t="s">
        <v>207</v>
      </c>
      <c r="BM152" s="136" t="s">
        <v>228</v>
      </c>
    </row>
    <row r="153" spans="2:65" s="1" customFormat="1" ht="16.5" customHeight="1">
      <c r="B153" s="28"/>
      <c r="C153" s="138" t="s">
        <v>229</v>
      </c>
      <c r="D153" s="138" t="s">
        <v>120</v>
      </c>
      <c r="E153" s="139" t="s">
        <v>230</v>
      </c>
      <c r="F153" s="140" t="s">
        <v>231</v>
      </c>
      <c r="G153" s="141" t="s">
        <v>206</v>
      </c>
      <c r="H153" s="142">
        <v>5</v>
      </c>
      <c r="I153" s="143"/>
      <c r="J153" s="144">
        <f t="shared" si="10"/>
        <v>0</v>
      </c>
      <c r="K153" s="145"/>
      <c r="L153" s="146"/>
      <c r="M153" s="147" t="s">
        <v>1</v>
      </c>
      <c r="N153" s="148" t="s">
        <v>39</v>
      </c>
      <c r="P153" s="134">
        <f t="shared" si="11"/>
        <v>0</v>
      </c>
      <c r="Q153" s="134">
        <v>3.1399999999999997E-2</v>
      </c>
      <c r="R153" s="134">
        <f t="shared" si="12"/>
        <v>0.15699999999999997</v>
      </c>
      <c r="S153" s="134">
        <v>0</v>
      </c>
      <c r="T153" s="135">
        <f t="shared" si="13"/>
        <v>0</v>
      </c>
      <c r="AR153" s="136" t="s">
        <v>219</v>
      </c>
      <c r="AT153" s="136" t="s">
        <v>120</v>
      </c>
      <c r="AU153" s="136" t="s">
        <v>118</v>
      </c>
      <c r="AY153" s="13" t="s">
        <v>109</v>
      </c>
      <c r="BE153" s="137">
        <f t="shared" si="14"/>
        <v>0</v>
      </c>
      <c r="BF153" s="137">
        <f t="shared" si="15"/>
        <v>0</v>
      </c>
      <c r="BG153" s="137">
        <f t="shared" si="16"/>
        <v>0</v>
      </c>
      <c r="BH153" s="137">
        <f t="shared" si="17"/>
        <v>0</v>
      </c>
      <c r="BI153" s="137">
        <f t="shared" si="18"/>
        <v>0</v>
      </c>
      <c r="BJ153" s="13" t="s">
        <v>118</v>
      </c>
      <c r="BK153" s="137">
        <f t="shared" si="19"/>
        <v>0</v>
      </c>
      <c r="BL153" s="13" t="s">
        <v>207</v>
      </c>
      <c r="BM153" s="136" t="s">
        <v>232</v>
      </c>
    </row>
    <row r="154" spans="2:65" s="1" customFormat="1" ht="16.5" customHeight="1">
      <c r="B154" s="28"/>
      <c r="C154" s="138" t="s">
        <v>233</v>
      </c>
      <c r="D154" s="138" t="s">
        <v>120</v>
      </c>
      <c r="E154" s="139" t="s">
        <v>234</v>
      </c>
      <c r="F154" s="140" t="s">
        <v>235</v>
      </c>
      <c r="G154" s="141" t="s">
        <v>206</v>
      </c>
      <c r="H154" s="142">
        <v>1</v>
      </c>
      <c r="I154" s="143"/>
      <c r="J154" s="144">
        <f t="shared" si="10"/>
        <v>0</v>
      </c>
      <c r="K154" s="145"/>
      <c r="L154" s="146"/>
      <c r="M154" s="147" t="s">
        <v>1</v>
      </c>
      <c r="N154" s="148" t="s">
        <v>39</v>
      </c>
      <c r="P154" s="134">
        <f t="shared" si="11"/>
        <v>0</v>
      </c>
      <c r="Q154" s="134">
        <v>3.1399999999999997E-2</v>
      </c>
      <c r="R154" s="134">
        <f t="shared" si="12"/>
        <v>3.1399999999999997E-2</v>
      </c>
      <c r="S154" s="134">
        <v>0</v>
      </c>
      <c r="T154" s="135">
        <f t="shared" si="13"/>
        <v>0</v>
      </c>
      <c r="AR154" s="136" t="s">
        <v>219</v>
      </c>
      <c r="AT154" s="136" t="s">
        <v>120</v>
      </c>
      <c r="AU154" s="136" t="s">
        <v>118</v>
      </c>
      <c r="AY154" s="13" t="s">
        <v>109</v>
      </c>
      <c r="BE154" s="137">
        <f t="shared" si="14"/>
        <v>0</v>
      </c>
      <c r="BF154" s="137">
        <f t="shared" si="15"/>
        <v>0</v>
      </c>
      <c r="BG154" s="137">
        <f t="shared" si="16"/>
        <v>0</v>
      </c>
      <c r="BH154" s="137">
        <f t="shared" si="17"/>
        <v>0</v>
      </c>
      <c r="BI154" s="137">
        <f t="shared" si="18"/>
        <v>0</v>
      </c>
      <c r="BJ154" s="13" t="s">
        <v>118</v>
      </c>
      <c r="BK154" s="137">
        <f t="shared" si="19"/>
        <v>0</v>
      </c>
      <c r="BL154" s="13" t="s">
        <v>207</v>
      </c>
      <c r="BM154" s="136" t="s">
        <v>236</v>
      </c>
    </row>
    <row r="155" spans="2:65" s="1" customFormat="1" ht="16.5" customHeight="1">
      <c r="B155" s="28"/>
      <c r="C155" s="138" t="s">
        <v>237</v>
      </c>
      <c r="D155" s="138" t="s">
        <v>120</v>
      </c>
      <c r="E155" s="139" t="s">
        <v>238</v>
      </c>
      <c r="F155" s="140" t="s">
        <v>239</v>
      </c>
      <c r="G155" s="141" t="s">
        <v>206</v>
      </c>
      <c r="H155" s="142">
        <v>1</v>
      </c>
      <c r="I155" s="143"/>
      <c r="J155" s="144">
        <f t="shared" si="10"/>
        <v>0</v>
      </c>
      <c r="K155" s="145"/>
      <c r="L155" s="146"/>
      <c r="M155" s="147" t="s">
        <v>1</v>
      </c>
      <c r="N155" s="148" t="s">
        <v>39</v>
      </c>
      <c r="P155" s="134">
        <f t="shared" si="11"/>
        <v>0</v>
      </c>
      <c r="Q155" s="134">
        <v>3.1399999999999997E-2</v>
      </c>
      <c r="R155" s="134">
        <f t="shared" si="12"/>
        <v>3.1399999999999997E-2</v>
      </c>
      <c r="S155" s="134">
        <v>0</v>
      </c>
      <c r="T155" s="135">
        <f t="shared" si="13"/>
        <v>0</v>
      </c>
      <c r="AR155" s="136" t="s">
        <v>219</v>
      </c>
      <c r="AT155" s="136" t="s">
        <v>120</v>
      </c>
      <c r="AU155" s="136" t="s">
        <v>118</v>
      </c>
      <c r="AY155" s="13" t="s">
        <v>109</v>
      </c>
      <c r="BE155" s="137">
        <f t="shared" si="14"/>
        <v>0</v>
      </c>
      <c r="BF155" s="137">
        <f t="shared" si="15"/>
        <v>0</v>
      </c>
      <c r="BG155" s="137">
        <f t="shared" si="16"/>
        <v>0</v>
      </c>
      <c r="BH155" s="137">
        <f t="shared" si="17"/>
        <v>0</v>
      </c>
      <c r="BI155" s="137">
        <f t="shared" si="18"/>
        <v>0</v>
      </c>
      <c r="BJ155" s="13" t="s">
        <v>118</v>
      </c>
      <c r="BK155" s="137">
        <f t="shared" si="19"/>
        <v>0</v>
      </c>
      <c r="BL155" s="13" t="s">
        <v>207</v>
      </c>
      <c r="BM155" s="136" t="s">
        <v>240</v>
      </c>
    </row>
    <row r="156" spans="2:65" s="1" customFormat="1" ht="16.5" customHeight="1">
      <c r="B156" s="28"/>
      <c r="C156" s="124" t="s">
        <v>241</v>
      </c>
      <c r="D156" s="124" t="s">
        <v>113</v>
      </c>
      <c r="E156" s="125" t="s">
        <v>242</v>
      </c>
      <c r="F156" s="126" t="s">
        <v>243</v>
      </c>
      <c r="G156" s="127" t="s">
        <v>206</v>
      </c>
      <c r="H156" s="128">
        <v>2</v>
      </c>
      <c r="I156" s="129"/>
      <c r="J156" s="130">
        <f t="shared" si="10"/>
        <v>0</v>
      </c>
      <c r="K156" s="131"/>
      <c r="L156" s="28"/>
      <c r="M156" s="132" t="s">
        <v>1</v>
      </c>
      <c r="N156" s="133" t="s">
        <v>39</v>
      </c>
      <c r="P156" s="134">
        <f t="shared" si="11"/>
        <v>0</v>
      </c>
      <c r="Q156" s="134">
        <v>6.3000000000000003E-4</v>
      </c>
      <c r="R156" s="134">
        <f t="shared" si="12"/>
        <v>1.2600000000000001E-3</v>
      </c>
      <c r="S156" s="134">
        <v>0</v>
      </c>
      <c r="T156" s="135">
        <f t="shared" si="13"/>
        <v>0</v>
      </c>
      <c r="AR156" s="136" t="s">
        <v>207</v>
      </c>
      <c r="AT156" s="136" t="s">
        <v>113</v>
      </c>
      <c r="AU156" s="136" t="s">
        <v>118</v>
      </c>
      <c r="AY156" s="13" t="s">
        <v>109</v>
      </c>
      <c r="BE156" s="137">
        <f t="shared" si="14"/>
        <v>0</v>
      </c>
      <c r="BF156" s="137">
        <f t="shared" si="15"/>
        <v>0</v>
      </c>
      <c r="BG156" s="137">
        <f t="shared" si="16"/>
        <v>0</v>
      </c>
      <c r="BH156" s="137">
        <f t="shared" si="17"/>
        <v>0</v>
      </c>
      <c r="BI156" s="137">
        <f t="shared" si="18"/>
        <v>0</v>
      </c>
      <c r="BJ156" s="13" t="s">
        <v>118</v>
      </c>
      <c r="BK156" s="137">
        <f t="shared" si="19"/>
        <v>0</v>
      </c>
      <c r="BL156" s="13" t="s">
        <v>207</v>
      </c>
      <c r="BM156" s="136" t="s">
        <v>244</v>
      </c>
    </row>
    <row r="157" spans="2:65" s="1" customFormat="1" ht="24.25" customHeight="1">
      <c r="B157" s="28"/>
      <c r="C157" s="124" t="s">
        <v>245</v>
      </c>
      <c r="D157" s="124" t="s">
        <v>113</v>
      </c>
      <c r="E157" s="125" t="s">
        <v>246</v>
      </c>
      <c r="F157" s="126" t="s">
        <v>247</v>
      </c>
      <c r="G157" s="127" t="s">
        <v>191</v>
      </c>
      <c r="H157" s="128">
        <v>0.85599999999999998</v>
      </c>
      <c r="I157" s="129"/>
      <c r="J157" s="130">
        <f t="shared" si="10"/>
        <v>0</v>
      </c>
      <c r="K157" s="131"/>
      <c r="L157" s="28"/>
      <c r="M157" s="132" t="s">
        <v>1</v>
      </c>
      <c r="N157" s="133" t="s">
        <v>39</v>
      </c>
      <c r="P157" s="134">
        <f t="shared" si="11"/>
        <v>0</v>
      </c>
      <c r="Q157" s="134">
        <v>0</v>
      </c>
      <c r="R157" s="134">
        <f t="shared" si="12"/>
        <v>0</v>
      </c>
      <c r="S157" s="134">
        <v>0</v>
      </c>
      <c r="T157" s="135">
        <f t="shared" si="13"/>
        <v>0</v>
      </c>
      <c r="AR157" s="136" t="s">
        <v>207</v>
      </c>
      <c r="AT157" s="136" t="s">
        <v>113</v>
      </c>
      <c r="AU157" s="136" t="s">
        <v>118</v>
      </c>
      <c r="AY157" s="13" t="s">
        <v>109</v>
      </c>
      <c r="BE157" s="137">
        <f t="shared" si="14"/>
        <v>0</v>
      </c>
      <c r="BF157" s="137">
        <f t="shared" si="15"/>
        <v>0</v>
      </c>
      <c r="BG157" s="137">
        <f t="shared" si="16"/>
        <v>0</v>
      </c>
      <c r="BH157" s="137">
        <f t="shared" si="17"/>
        <v>0</v>
      </c>
      <c r="BI157" s="137">
        <f t="shared" si="18"/>
        <v>0</v>
      </c>
      <c r="BJ157" s="13" t="s">
        <v>118</v>
      </c>
      <c r="BK157" s="137">
        <f t="shared" si="19"/>
        <v>0</v>
      </c>
      <c r="BL157" s="13" t="s">
        <v>207</v>
      </c>
      <c r="BM157" s="136" t="s">
        <v>248</v>
      </c>
    </row>
    <row r="158" spans="2:65" s="11" customFormat="1" ht="22.75" customHeight="1">
      <c r="B158" s="112"/>
      <c r="D158" s="113" t="s">
        <v>72</v>
      </c>
      <c r="E158" s="122" t="s">
        <v>249</v>
      </c>
      <c r="F158" s="122" t="s">
        <v>250</v>
      </c>
      <c r="I158" s="115"/>
      <c r="J158" s="123">
        <f>BK158</f>
        <v>0</v>
      </c>
      <c r="L158" s="112"/>
      <c r="M158" s="117"/>
      <c r="P158" s="118">
        <f>SUM(P159:P167)</f>
        <v>0</v>
      </c>
      <c r="R158" s="118">
        <f>SUM(R159:R167)</f>
        <v>0.29358000000000001</v>
      </c>
      <c r="T158" s="119">
        <f>SUM(T159:T167)</f>
        <v>0.12817000000000001</v>
      </c>
      <c r="AR158" s="113" t="s">
        <v>118</v>
      </c>
      <c r="AT158" s="120" t="s">
        <v>72</v>
      </c>
      <c r="AU158" s="120" t="s">
        <v>78</v>
      </c>
      <c r="AY158" s="113" t="s">
        <v>109</v>
      </c>
      <c r="BK158" s="121">
        <f>SUM(BK159:BK167)</f>
        <v>0</v>
      </c>
    </row>
    <row r="159" spans="2:65" s="1" customFormat="1" ht="16.5" customHeight="1">
      <c r="B159" s="28"/>
      <c r="C159" s="124" t="s">
        <v>8</v>
      </c>
      <c r="D159" s="124" t="s">
        <v>113</v>
      </c>
      <c r="E159" s="125" t="s">
        <v>251</v>
      </c>
      <c r="F159" s="126" t="s">
        <v>252</v>
      </c>
      <c r="G159" s="127" t="s">
        <v>116</v>
      </c>
      <c r="H159" s="128">
        <v>39</v>
      </c>
      <c r="I159" s="129"/>
      <c r="J159" s="130">
        <f t="shared" ref="J159:J167" si="20">ROUND(I159*H159,2)</f>
        <v>0</v>
      </c>
      <c r="K159" s="131"/>
      <c r="L159" s="28"/>
      <c r="M159" s="132" t="s">
        <v>1</v>
      </c>
      <c r="N159" s="133" t="s">
        <v>39</v>
      </c>
      <c r="P159" s="134">
        <f t="shared" ref="P159:P167" si="21">O159*H159</f>
        <v>0</v>
      </c>
      <c r="Q159" s="134">
        <v>0</v>
      </c>
      <c r="R159" s="134">
        <f t="shared" ref="R159:R167" si="22">Q159*H159</f>
        <v>0</v>
      </c>
      <c r="S159" s="134">
        <v>1.67E-3</v>
      </c>
      <c r="T159" s="135">
        <f t="shared" ref="T159:T167" si="23">S159*H159</f>
        <v>6.5130000000000007E-2</v>
      </c>
      <c r="AR159" s="136" t="s">
        <v>207</v>
      </c>
      <c r="AT159" s="136" t="s">
        <v>113</v>
      </c>
      <c r="AU159" s="136" t="s">
        <v>118</v>
      </c>
      <c r="AY159" s="13" t="s">
        <v>109</v>
      </c>
      <c r="BE159" s="137">
        <f t="shared" ref="BE159:BE167" si="24">IF(N159="základní",J159,0)</f>
        <v>0</v>
      </c>
      <c r="BF159" s="137">
        <f t="shared" ref="BF159:BF167" si="25">IF(N159="snížená",J159,0)</f>
        <v>0</v>
      </c>
      <c r="BG159" s="137">
        <f t="shared" ref="BG159:BG167" si="26">IF(N159="zákl. přenesená",J159,0)</f>
        <v>0</v>
      </c>
      <c r="BH159" s="137">
        <f t="shared" ref="BH159:BH167" si="27">IF(N159="sníž. přenesená",J159,0)</f>
        <v>0</v>
      </c>
      <c r="BI159" s="137">
        <f t="shared" ref="BI159:BI167" si="28">IF(N159="nulová",J159,0)</f>
        <v>0</v>
      </c>
      <c r="BJ159" s="13" t="s">
        <v>118</v>
      </c>
      <c r="BK159" s="137">
        <f t="shared" ref="BK159:BK167" si="29">ROUND(I159*H159,2)</f>
        <v>0</v>
      </c>
      <c r="BL159" s="13" t="s">
        <v>207</v>
      </c>
      <c r="BM159" s="136" t="s">
        <v>253</v>
      </c>
    </row>
    <row r="160" spans="2:65" s="1" customFormat="1" ht="16.5" customHeight="1">
      <c r="B160" s="28"/>
      <c r="C160" s="124" t="s">
        <v>254</v>
      </c>
      <c r="D160" s="124" t="s">
        <v>113</v>
      </c>
      <c r="E160" s="125" t="s">
        <v>255</v>
      </c>
      <c r="F160" s="126" t="s">
        <v>256</v>
      </c>
      <c r="G160" s="127" t="s">
        <v>116</v>
      </c>
      <c r="H160" s="128">
        <v>16</v>
      </c>
      <c r="I160" s="129"/>
      <c r="J160" s="130">
        <f t="shared" si="20"/>
        <v>0</v>
      </c>
      <c r="K160" s="131"/>
      <c r="L160" s="28"/>
      <c r="M160" s="132" t="s">
        <v>1</v>
      </c>
      <c r="N160" s="133" t="s">
        <v>39</v>
      </c>
      <c r="P160" s="134">
        <f t="shared" si="21"/>
        <v>0</v>
      </c>
      <c r="Q160" s="134">
        <v>0</v>
      </c>
      <c r="R160" s="134">
        <f t="shared" si="22"/>
        <v>0</v>
      </c>
      <c r="S160" s="134">
        <v>3.9399999999999999E-3</v>
      </c>
      <c r="T160" s="135">
        <f t="shared" si="23"/>
        <v>6.3039999999999999E-2</v>
      </c>
      <c r="AR160" s="136" t="s">
        <v>207</v>
      </c>
      <c r="AT160" s="136" t="s">
        <v>113</v>
      </c>
      <c r="AU160" s="136" t="s">
        <v>118</v>
      </c>
      <c r="AY160" s="13" t="s">
        <v>109</v>
      </c>
      <c r="BE160" s="137">
        <f t="shared" si="24"/>
        <v>0</v>
      </c>
      <c r="BF160" s="137">
        <f t="shared" si="25"/>
        <v>0</v>
      </c>
      <c r="BG160" s="137">
        <f t="shared" si="26"/>
        <v>0</v>
      </c>
      <c r="BH160" s="137">
        <f t="shared" si="27"/>
        <v>0</v>
      </c>
      <c r="BI160" s="137">
        <f t="shared" si="28"/>
        <v>0</v>
      </c>
      <c r="BJ160" s="13" t="s">
        <v>118</v>
      </c>
      <c r="BK160" s="137">
        <f t="shared" si="29"/>
        <v>0</v>
      </c>
      <c r="BL160" s="13" t="s">
        <v>207</v>
      </c>
      <c r="BM160" s="136" t="s">
        <v>257</v>
      </c>
    </row>
    <row r="161" spans="2:65" s="1" customFormat="1" ht="24.25" customHeight="1">
      <c r="B161" s="28"/>
      <c r="C161" s="124" t="s">
        <v>110</v>
      </c>
      <c r="D161" s="124" t="s">
        <v>113</v>
      </c>
      <c r="E161" s="125" t="s">
        <v>258</v>
      </c>
      <c r="F161" s="126" t="s">
        <v>259</v>
      </c>
      <c r="G161" s="127" t="s">
        <v>116</v>
      </c>
      <c r="H161" s="128">
        <v>39</v>
      </c>
      <c r="I161" s="129"/>
      <c r="J161" s="130">
        <f t="shared" si="20"/>
        <v>0</v>
      </c>
      <c r="K161" s="131"/>
      <c r="L161" s="28"/>
      <c r="M161" s="132" t="s">
        <v>1</v>
      </c>
      <c r="N161" s="133" t="s">
        <v>39</v>
      </c>
      <c r="P161" s="134">
        <f t="shared" si="21"/>
        <v>0</v>
      </c>
      <c r="Q161" s="134">
        <v>0</v>
      </c>
      <c r="R161" s="134">
        <f t="shared" si="22"/>
        <v>0</v>
      </c>
      <c r="S161" s="134">
        <v>0</v>
      </c>
      <c r="T161" s="135">
        <f t="shared" si="23"/>
        <v>0</v>
      </c>
      <c r="AR161" s="136" t="s">
        <v>207</v>
      </c>
      <c r="AT161" s="136" t="s">
        <v>113</v>
      </c>
      <c r="AU161" s="136" t="s">
        <v>118</v>
      </c>
      <c r="AY161" s="13" t="s">
        <v>109</v>
      </c>
      <c r="BE161" s="137">
        <f t="shared" si="24"/>
        <v>0</v>
      </c>
      <c r="BF161" s="137">
        <f t="shared" si="25"/>
        <v>0</v>
      </c>
      <c r="BG161" s="137">
        <f t="shared" si="26"/>
        <v>0</v>
      </c>
      <c r="BH161" s="137">
        <f t="shared" si="27"/>
        <v>0</v>
      </c>
      <c r="BI161" s="137">
        <f t="shared" si="28"/>
        <v>0</v>
      </c>
      <c r="BJ161" s="13" t="s">
        <v>118</v>
      </c>
      <c r="BK161" s="137">
        <f t="shared" si="29"/>
        <v>0</v>
      </c>
      <c r="BL161" s="13" t="s">
        <v>207</v>
      </c>
      <c r="BM161" s="136" t="s">
        <v>260</v>
      </c>
    </row>
    <row r="162" spans="2:65" s="1" customFormat="1" ht="21.75" customHeight="1">
      <c r="B162" s="28"/>
      <c r="C162" s="138" t="s">
        <v>261</v>
      </c>
      <c r="D162" s="138" t="s">
        <v>120</v>
      </c>
      <c r="E162" s="139" t="s">
        <v>262</v>
      </c>
      <c r="F162" s="140" t="s">
        <v>263</v>
      </c>
      <c r="G162" s="141" t="s">
        <v>128</v>
      </c>
      <c r="H162" s="142">
        <v>39</v>
      </c>
      <c r="I162" s="143"/>
      <c r="J162" s="144">
        <f t="shared" si="20"/>
        <v>0</v>
      </c>
      <c r="K162" s="145"/>
      <c r="L162" s="146"/>
      <c r="M162" s="147" t="s">
        <v>1</v>
      </c>
      <c r="N162" s="148" t="s">
        <v>39</v>
      </c>
      <c r="P162" s="134">
        <f t="shared" si="21"/>
        <v>0</v>
      </c>
      <c r="Q162" s="134">
        <v>7.4999999999999997E-3</v>
      </c>
      <c r="R162" s="134">
        <f t="shared" si="22"/>
        <v>0.29249999999999998</v>
      </c>
      <c r="S162" s="134">
        <v>0</v>
      </c>
      <c r="T162" s="135">
        <f t="shared" si="23"/>
        <v>0</v>
      </c>
      <c r="AR162" s="136" t="s">
        <v>219</v>
      </c>
      <c r="AT162" s="136" t="s">
        <v>120</v>
      </c>
      <c r="AU162" s="136" t="s">
        <v>118</v>
      </c>
      <c r="AY162" s="13" t="s">
        <v>109</v>
      </c>
      <c r="BE162" s="137">
        <f t="shared" si="24"/>
        <v>0</v>
      </c>
      <c r="BF162" s="137">
        <f t="shared" si="25"/>
        <v>0</v>
      </c>
      <c r="BG162" s="137">
        <f t="shared" si="26"/>
        <v>0</v>
      </c>
      <c r="BH162" s="137">
        <f t="shared" si="27"/>
        <v>0</v>
      </c>
      <c r="BI162" s="137">
        <f t="shared" si="28"/>
        <v>0</v>
      </c>
      <c r="BJ162" s="13" t="s">
        <v>118</v>
      </c>
      <c r="BK162" s="137">
        <f t="shared" si="29"/>
        <v>0</v>
      </c>
      <c r="BL162" s="13" t="s">
        <v>207</v>
      </c>
      <c r="BM162" s="136" t="s">
        <v>264</v>
      </c>
    </row>
    <row r="163" spans="2:65" s="1" customFormat="1" ht="24.25" customHeight="1">
      <c r="B163" s="28"/>
      <c r="C163" s="124" t="s">
        <v>265</v>
      </c>
      <c r="D163" s="124" t="s">
        <v>113</v>
      </c>
      <c r="E163" s="125" t="s">
        <v>266</v>
      </c>
      <c r="F163" s="126" t="s">
        <v>267</v>
      </c>
      <c r="G163" s="127" t="s">
        <v>116</v>
      </c>
      <c r="H163" s="128">
        <v>64</v>
      </c>
      <c r="I163" s="129"/>
      <c r="J163" s="130">
        <f t="shared" si="20"/>
        <v>0</v>
      </c>
      <c r="K163" s="131"/>
      <c r="L163" s="28"/>
      <c r="M163" s="132" t="s">
        <v>1</v>
      </c>
      <c r="N163" s="133" t="s">
        <v>39</v>
      </c>
      <c r="P163" s="134">
        <f t="shared" si="21"/>
        <v>0</v>
      </c>
      <c r="Q163" s="134">
        <v>0</v>
      </c>
      <c r="R163" s="134">
        <f t="shared" si="22"/>
        <v>0</v>
      </c>
      <c r="S163" s="134">
        <v>0</v>
      </c>
      <c r="T163" s="135">
        <f t="shared" si="23"/>
        <v>0</v>
      </c>
      <c r="AR163" s="136" t="s">
        <v>207</v>
      </c>
      <c r="AT163" s="136" t="s">
        <v>113</v>
      </c>
      <c r="AU163" s="136" t="s">
        <v>118</v>
      </c>
      <c r="AY163" s="13" t="s">
        <v>109</v>
      </c>
      <c r="BE163" s="137">
        <f t="shared" si="24"/>
        <v>0</v>
      </c>
      <c r="BF163" s="137">
        <f t="shared" si="25"/>
        <v>0</v>
      </c>
      <c r="BG163" s="137">
        <f t="shared" si="26"/>
        <v>0</v>
      </c>
      <c r="BH163" s="137">
        <f t="shared" si="27"/>
        <v>0</v>
      </c>
      <c r="BI163" s="137">
        <f t="shared" si="28"/>
        <v>0</v>
      </c>
      <c r="BJ163" s="13" t="s">
        <v>118</v>
      </c>
      <c r="BK163" s="137">
        <f t="shared" si="29"/>
        <v>0</v>
      </c>
      <c r="BL163" s="13" t="s">
        <v>207</v>
      </c>
      <c r="BM163" s="136" t="s">
        <v>268</v>
      </c>
    </row>
    <row r="164" spans="2:65" s="1" customFormat="1" ht="16.5" customHeight="1">
      <c r="B164" s="28"/>
      <c r="C164" s="124" t="s">
        <v>269</v>
      </c>
      <c r="D164" s="124" t="s">
        <v>113</v>
      </c>
      <c r="E164" s="125" t="s">
        <v>270</v>
      </c>
      <c r="F164" s="126" t="s">
        <v>271</v>
      </c>
      <c r="G164" s="127" t="s">
        <v>116</v>
      </c>
      <c r="H164" s="128">
        <v>16</v>
      </c>
      <c r="I164" s="129"/>
      <c r="J164" s="130">
        <f t="shared" si="20"/>
        <v>0</v>
      </c>
      <c r="K164" s="131"/>
      <c r="L164" s="28"/>
      <c r="M164" s="132" t="s">
        <v>1</v>
      </c>
      <c r="N164" s="133" t="s">
        <v>39</v>
      </c>
      <c r="P164" s="134">
        <f t="shared" si="21"/>
        <v>0</v>
      </c>
      <c r="Q164" s="134">
        <v>0</v>
      </c>
      <c r="R164" s="134">
        <f t="shared" si="22"/>
        <v>0</v>
      </c>
      <c r="S164" s="134">
        <v>0</v>
      </c>
      <c r="T164" s="135">
        <f t="shared" si="23"/>
        <v>0</v>
      </c>
      <c r="AR164" s="136" t="s">
        <v>207</v>
      </c>
      <c r="AT164" s="136" t="s">
        <v>113</v>
      </c>
      <c r="AU164" s="136" t="s">
        <v>118</v>
      </c>
      <c r="AY164" s="13" t="s">
        <v>109</v>
      </c>
      <c r="BE164" s="137">
        <f t="shared" si="24"/>
        <v>0</v>
      </c>
      <c r="BF164" s="137">
        <f t="shared" si="25"/>
        <v>0</v>
      </c>
      <c r="BG164" s="137">
        <f t="shared" si="26"/>
        <v>0</v>
      </c>
      <c r="BH164" s="137">
        <f t="shared" si="27"/>
        <v>0</v>
      </c>
      <c r="BI164" s="137">
        <f t="shared" si="28"/>
        <v>0</v>
      </c>
      <c r="BJ164" s="13" t="s">
        <v>118</v>
      </c>
      <c r="BK164" s="137">
        <f t="shared" si="29"/>
        <v>0</v>
      </c>
      <c r="BL164" s="13" t="s">
        <v>207</v>
      </c>
      <c r="BM164" s="136" t="s">
        <v>272</v>
      </c>
    </row>
    <row r="165" spans="2:65" s="1" customFormat="1" ht="16.5" customHeight="1">
      <c r="B165" s="28"/>
      <c r="C165" s="124" t="s">
        <v>273</v>
      </c>
      <c r="D165" s="124" t="s">
        <v>113</v>
      </c>
      <c r="E165" s="125" t="s">
        <v>274</v>
      </c>
      <c r="F165" s="126" t="s">
        <v>275</v>
      </c>
      <c r="G165" s="127" t="s">
        <v>206</v>
      </c>
      <c r="H165" s="128">
        <v>6</v>
      </c>
      <c r="I165" s="129"/>
      <c r="J165" s="130">
        <f t="shared" si="20"/>
        <v>0</v>
      </c>
      <c r="K165" s="131"/>
      <c r="L165" s="28"/>
      <c r="M165" s="132" t="s">
        <v>1</v>
      </c>
      <c r="N165" s="133" t="s">
        <v>39</v>
      </c>
      <c r="P165" s="134">
        <f t="shared" si="21"/>
        <v>0</v>
      </c>
      <c r="Q165" s="134">
        <v>0</v>
      </c>
      <c r="R165" s="134">
        <f t="shared" si="22"/>
        <v>0</v>
      </c>
      <c r="S165" s="134">
        <v>0</v>
      </c>
      <c r="T165" s="135">
        <f t="shared" si="23"/>
        <v>0</v>
      </c>
      <c r="AR165" s="136" t="s">
        <v>207</v>
      </c>
      <c r="AT165" s="136" t="s">
        <v>113</v>
      </c>
      <c r="AU165" s="136" t="s">
        <v>118</v>
      </c>
      <c r="AY165" s="13" t="s">
        <v>109</v>
      </c>
      <c r="BE165" s="137">
        <f t="shared" si="24"/>
        <v>0</v>
      </c>
      <c r="BF165" s="137">
        <f t="shared" si="25"/>
        <v>0</v>
      </c>
      <c r="BG165" s="137">
        <f t="shared" si="26"/>
        <v>0</v>
      </c>
      <c r="BH165" s="137">
        <f t="shared" si="27"/>
        <v>0</v>
      </c>
      <c r="BI165" s="137">
        <f t="shared" si="28"/>
        <v>0</v>
      </c>
      <c r="BJ165" s="13" t="s">
        <v>118</v>
      </c>
      <c r="BK165" s="137">
        <f t="shared" si="29"/>
        <v>0</v>
      </c>
      <c r="BL165" s="13" t="s">
        <v>207</v>
      </c>
      <c r="BM165" s="136" t="s">
        <v>276</v>
      </c>
    </row>
    <row r="166" spans="2:65" s="1" customFormat="1" ht="16.5" customHeight="1">
      <c r="B166" s="28"/>
      <c r="C166" s="138" t="s">
        <v>207</v>
      </c>
      <c r="D166" s="138" t="s">
        <v>120</v>
      </c>
      <c r="E166" s="139" t="s">
        <v>277</v>
      </c>
      <c r="F166" s="140" t="s">
        <v>278</v>
      </c>
      <c r="G166" s="141" t="s">
        <v>206</v>
      </c>
      <c r="H166" s="142">
        <v>6</v>
      </c>
      <c r="I166" s="143"/>
      <c r="J166" s="144">
        <f t="shared" si="20"/>
        <v>0</v>
      </c>
      <c r="K166" s="145"/>
      <c r="L166" s="146"/>
      <c r="M166" s="147" t="s">
        <v>1</v>
      </c>
      <c r="N166" s="148" t="s">
        <v>39</v>
      </c>
      <c r="P166" s="134">
        <f t="shared" si="21"/>
        <v>0</v>
      </c>
      <c r="Q166" s="134">
        <v>1.8000000000000001E-4</v>
      </c>
      <c r="R166" s="134">
        <f t="shared" si="22"/>
        <v>1.08E-3</v>
      </c>
      <c r="S166" s="134">
        <v>0</v>
      </c>
      <c r="T166" s="135">
        <f t="shared" si="23"/>
        <v>0</v>
      </c>
      <c r="AR166" s="136" t="s">
        <v>219</v>
      </c>
      <c r="AT166" s="136" t="s">
        <v>120</v>
      </c>
      <c r="AU166" s="136" t="s">
        <v>118</v>
      </c>
      <c r="AY166" s="13" t="s">
        <v>109</v>
      </c>
      <c r="BE166" s="137">
        <f t="shared" si="24"/>
        <v>0</v>
      </c>
      <c r="BF166" s="137">
        <f t="shared" si="25"/>
        <v>0</v>
      </c>
      <c r="BG166" s="137">
        <f t="shared" si="26"/>
        <v>0</v>
      </c>
      <c r="BH166" s="137">
        <f t="shared" si="27"/>
        <v>0</v>
      </c>
      <c r="BI166" s="137">
        <f t="shared" si="28"/>
        <v>0</v>
      </c>
      <c r="BJ166" s="13" t="s">
        <v>118</v>
      </c>
      <c r="BK166" s="137">
        <f t="shared" si="29"/>
        <v>0</v>
      </c>
      <c r="BL166" s="13" t="s">
        <v>207</v>
      </c>
      <c r="BM166" s="136" t="s">
        <v>279</v>
      </c>
    </row>
    <row r="167" spans="2:65" s="1" customFormat="1" ht="24.25" customHeight="1">
      <c r="B167" s="28"/>
      <c r="C167" s="124" t="s">
        <v>219</v>
      </c>
      <c r="D167" s="124" t="s">
        <v>113</v>
      </c>
      <c r="E167" s="125" t="s">
        <v>280</v>
      </c>
      <c r="F167" s="126" t="s">
        <v>281</v>
      </c>
      <c r="G167" s="127" t="s">
        <v>191</v>
      </c>
      <c r="H167" s="128">
        <v>0.29399999999999998</v>
      </c>
      <c r="I167" s="129"/>
      <c r="J167" s="130">
        <f t="shared" si="20"/>
        <v>0</v>
      </c>
      <c r="K167" s="131"/>
      <c r="L167" s="28"/>
      <c r="M167" s="149" t="s">
        <v>1</v>
      </c>
      <c r="N167" s="150" t="s">
        <v>39</v>
      </c>
      <c r="O167" s="151"/>
      <c r="P167" s="152">
        <f t="shared" si="21"/>
        <v>0</v>
      </c>
      <c r="Q167" s="152">
        <v>0</v>
      </c>
      <c r="R167" s="152">
        <f t="shared" si="22"/>
        <v>0</v>
      </c>
      <c r="S167" s="152">
        <v>0</v>
      </c>
      <c r="T167" s="153">
        <f t="shared" si="23"/>
        <v>0</v>
      </c>
      <c r="AR167" s="136" t="s">
        <v>207</v>
      </c>
      <c r="AT167" s="136" t="s">
        <v>113</v>
      </c>
      <c r="AU167" s="136" t="s">
        <v>118</v>
      </c>
      <c r="AY167" s="13" t="s">
        <v>109</v>
      </c>
      <c r="BE167" s="137">
        <f t="shared" si="24"/>
        <v>0</v>
      </c>
      <c r="BF167" s="137">
        <f t="shared" si="25"/>
        <v>0</v>
      </c>
      <c r="BG167" s="137">
        <f t="shared" si="26"/>
        <v>0</v>
      </c>
      <c r="BH167" s="137">
        <f t="shared" si="27"/>
        <v>0</v>
      </c>
      <c r="BI167" s="137">
        <f t="shared" si="28"/>
        <v>0</v>
      </c>
      <c r="BJ167" s="13" t="s">
        <v>118</v>
      </c>
      <c r="BK167" s="137">
        <f t="shared" si="29"/>
        <v>0</v>
      </c>
      <c r="BL167" s="13" t="s">
        <v>207</v>
      </c>
      <c r="BM167" s="136" t="s">
        <v>282</v>
      </c>
    </row>
    <row r="168" spans="2:65" s="1" customFormat="1" ht="7" customHeight="1">
      <c r="B168" s="40"/>
      <c r="C168" s="41"/>
      <c r="D168" s="41"/>
      <c r="E168" s="41"/>
      <c r="F168" s="41"/>
      <c r="G168" s="41"/>
      <c r="H168" s="41"/>
      <c r="I168" s="41"/>
      <c r="J168" s="41"/>
      <c r="K168" s="41"/>
      <c r="L168" s="28"/>
    </row>
  </sheetData>
  <sheetProtection algorithmName="SHA-512" hashValue="qd5wHlCPxQG+1XBsZp7lg2mOXRE7uhF9KQ4kqzZ8HikyWd/oIoeQHG+gqa/FKjGUS/ZlK6lx77KwbOKnBGc1qQ==" saltValue="6hleDXUD1wf0yOBMEOmPLAc3IOaOmyazKY6ytaCXZG31BA77mASMrSi+py2UA75vVZXssXwxPBr20n4px6KZeg==" spinCount="100000" sheet="1" objects="1" scenarios="1" formatColumns="0" formatRows="0" autoFilter="0"/>
  <autoFilter ref="C119:K167" xr:uid="{00000000-0009-0000-0000-000001000000}"/>
  <mergeCells count="6">
    <mergeCell ref="L2:V2"/>
    <mergeCell ref="E7:H7"/>
    <mergeCell ref="E16:H16"/>
    <mergeCell ref="E25:H25"/>
    <mergeCell ref="E85:H85"/>
    <mergeCell ref="E112:H11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04072025 - KZS Beroun</vt:lpstr>
      <vt:lpstr>'04072025 - KZS Beroun'!Názvy_tisku</vt:lpstr>
      <vt:lpstr>'Rekapitulace stavby'!Názvy_tisku</vt:lpstr>
      <vt:lpstr>'04072025 - KZS Beroun'!Oblast_tisku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Mrlina</dc:creator>
  <cp:lastModifiedBy>Radek Jurčík</cp:lastModifiedBy>
  <dcterms:created xsi:type="dcterms:W3CDTF">2025-08-01T06:38:41Z</dcterms:created>
  <dcterms:modified xsi:type="dcterms:W3CDTF">2025-08-04T07:51:58Z</dcterms:modified>
</cp:coreProperties>
</file>