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" windowHeight="1140" activeTab="0"/>
  </bookViews>
  <sheets>
    <sheet name="Rekapitulace stavby" sheetId="1" r:id="rId1"/>
    <sheet name="1613-1 - Ubytovací objekt 1" sheetId="2" r:id="rId2"/>
    <sheet name="1613-2 - Ubytovací objekt 2" sheetId="3" r:id="rId3"/>
    <sheet name="1613-3 - Objekt prádelny" sheetId="4" r:id="rId4"/>
    <sheet name="1613-4 - Stravovací objekt" sheetId="5" r:id="rId5"/>
  </sheets>
  <definedNames>
    <definedName name="_xlnm.Print_Titles" localSheetId="1">'1613-1 - Ubytovací objekt 1'!$136:$136</definedName>
    <definedName name="_xlnm.Print_Titles" localSheetId="2">'1613-2 - Ubytovací objekt 2'!$135:$135</definedName>
    <definedName name="_xlnm.Print_Titles" localSheetId="3">'1613-3 - Objekt prádelny'!$133:$133</definedName>
    <definedName name="_xlnm.Print_Titles" localSheetId="4">'1613-4 - Stravovací objekt'!$134:$134</definedName>
    <definedName name="_xlnm.Print_Titles" localSheetId="0">'Rekapitulace stavby'!$85:$85</definedName>
    <definedName name="_xlnm.Print_Area" localSheetId="1">'1613-1 - Ubytovací objekt 1'!$C$4:$Q$70,'1613-1 - Ubytovací objekt 1'!$C$76:$Q$120,'1613-1 - Ubytovací objekt 1'!$C$126:$Q$373</definedName>
    <definedName name="_xlnm.Print_Area" localSheetId="2">'1613-2 - Ubytovací objekt 2'!$C$4:$Q$70,'1613-2 - Ubytovací objekt 2'!$C$76:$Q$119,'1613-2 - Ubytovací objekt 2'!$C$125:$Q$442</definedName>
    <definedName name="_xlnm.Print_Area" localSheetId="3">'1613-3 - Objekt prádelny'!$C$4:$Q$70,'1613-3 - Objekt prádelny'!$C$76:$Q$117,'1613-3 - Objekt prádelny'!$C$123:$Q$302</definedName>
    <definedName name="_xlnm.Print_Area" localSheetId="4">'1613-4 - Stravovací objekt'!$C$4:$Q$70,'1613-4 - Stravovací objekt'!$C$76:$Q$118,'1613-4 - Stravovací objekt'!$C$124:$Q$302</definedName>
    <definedName name="_xlnm.Print_Area" localSheetId="0">'Rekapitulace stavby'!$C$4:$AP$70,'Rekapitulace stavby'!$C$76:$AP$99</definedName>
  </definedNames>
  <calcPr fullCalcOnLoad="1"/>
</workbook>
</file>

<file path=xl/sharedStrings.xml><?xml version="1.0" encoding="utf-8"?>
<sst xmlns="http://schemas.openxmlformats.org/spreadsheetml/2006/main" count="10230" uniqueCount="1202">
  <si>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</si>
  <si>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</si>
  <si>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</si>
  <si>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</si>
  <si>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</si>
  <si>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</si>
  <si>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</si>
  <si>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</si>
  <si>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</si>
  <si>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</si>
  <si>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</si>
  <si>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</si>
  <si>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</si>
  <si>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</si>
  <si>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</si>
  <si>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1613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</si>
  <si>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</si>
  <si>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</si>
  <si>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Zateplení obvodového pláště a střech objektů Domova Pod Lipami Smečno</t>
  </si>
  <si>
    <t>0,1</t>
  </si>
  <si>
    <t>JKSO:</t>
  </si>
  <si>
    <t>CC-CZ:</t>
  </si>
  <si>
    <t>1</t>
  </si>
  <si>
    <t>Místo:</t>
  </si>
  <si>
    <t>Smečno 19</t>
  </si>
  <si>
    <t>Datum:</t>
  </si>
  <si>
    <t>10.11.2016</t>
  </si>
  <si>
    <t>10</t>
  </si>
  <si>
    <t>100</t>
  </si>
  <si>
    <t>Objednatel:</t>
  </si>
  <si>
    <t>IČ:</t>
  </si>
  <si>
    <t>Domov Pod Lipami Smečno</t>
  </si>
  <si>
    <t>DIČ:</t>
  </si>
  <si>
    <t>Zhotovitel:</t>
  </si>
  <si>
    <t>Vyplň údaj</t>
  </si>
  <si>
    <t>Projektant:</t>
  </si>
  <si>
    <t>REINVEST spol. s r.o.</t>
  </si>
  <si>
    <t>True</t>
  </si>
  <si>
    <t>Zpracovatel:</t>
  </si>
  <si>
    <t>Ing. Marek Raška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</si>
  <si>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</si>
  <si>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</si>
  <si>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</si>
  <si>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</si>
  <si>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</si>
  <si>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</si>
  <si>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</si>
  <si>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</si>
  <si>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</si>
  <si>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</si>
  <si>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</si>
  <si>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</si>
  <si>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</si>
  <si>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</si>
  <si>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</si>
  <si>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</si>
  <si>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</si>
  <si>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</si>
  <si>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</si>
  <si>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</si>
  <si>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</si>
  <si>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</si>
  <si>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</si>
  <si>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</si>
  <si>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</si>
  <si>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</si>
  <si>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</si>
  <si>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</si>
  <si>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</si>
  <si>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</si>
  <si>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</si>
  <si>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</si>
  <si>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</si>
  <si>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</si>
  <si>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</si>
  <si>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</si>
  <si>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</si>
  <si>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</si>
  <si>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</si>
  <si>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</si>
  <si>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</si>
  <si>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</si>
  <si>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</si>
  <si>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{5af882c7-e67c-4e04-ba1a-56cbeb83e36c}</t>
  </si>
  <si>
    <t>{00000000-0000-0000-0000-000000000000}</t>
  </si>
  <si>
    <t>1613-1</t>
  </si>
  <si>
    <t>Ubytovací objekt 1</t>
  </si>
  <si>
    <t>{33c9f880-19f6-4d46-ae68-2962a1413b77}</t>
  </si>
  <si>
    <t>1613-2</t>
  </si>
  <si>
    <t>Ubytovací objekt 2</t>
  </si>
  <si>
    <t>{e087b57e-03cd-4d84-bb08-54a712b01047}</t>
  </si>
  <si>
    <t>1613-3</t>
  </si>
  <si>
    <t>Objekt prádelny</t>
  </si>
  <si>
    <t>{57159539-178d-422b-a4c4-a116c3124b03}</t>
  </si>
  <si>
    <t>1613-4</t>
  </si>
  <si>
    <t>Stravovací objekt</t>
  </si>
  <si>
    <t>{223ce4fb-0bd1-4e17-b618-28b9092a0bba}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</si>
  <si>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</si>
  <si>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</si>
  <si>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</si>
  <si>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</si>
  <si>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</si>
  <si>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</si>
  <si>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</si>
  <si>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</si>
  <si>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</si>
  <si>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</si>
  <si>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</si>
  <si>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</si>
  <si>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</si>
  <si>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1613-1 - Ubytovací objekt 1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</si>
  <si>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</si>
  <si>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</si>
  <si>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</si>
  <si>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</si>
  <si>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</si>
  <si>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</si>
  <si>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</si>
  <si>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</si>
  <si>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</si>
  <si>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</si>
  <si>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</si>
  <si>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</si>
  <si>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</si>
  <si>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</si>
  <si>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</si>
  <si>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</si>
  <si>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</si>
  <si>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</si>
  <si>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723 - Zdravotechnika - vnitřní plynovod</t>
  </si>
  <si>
    <t xml:space="preserve">    741 - Elektromontáže - vzdušné vedení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</si>
  <si>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</si>
  <si>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</si>
  <si>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</si>
  <si>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</si>
  <si>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</si>
  <si>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</si>
  <si>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</si>
  <si>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</si>
  <si>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</si>
  <si>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</si>
  <si>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</si>
  <si>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</si>
  <si>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</si>
  <si>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</si>
  <si>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</si>
  <si>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</si>
  <si>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</si>
  <si>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</si>
  <si>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</si>
  <si>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</si>
  <si>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</si>
  <si>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</si>
  <si>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</si>
  <si>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</si>
  <si>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</si>
  <si>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</si>
  <si>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</si>
  <si>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</si>
  <si>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</si>
  <si>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</si>
  <si>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</si>
  <si>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</si>
  <si>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</si>
  <si>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132201101</t>
  </si>
  <si>
    <t>Hloubení rýh š do 600 mm v hornině tř. 3 objemu do 100 m3</t>
  </si>
  <si>
    <t>m3</t>
  </si>
  <si>
    <t>4</t>
  </si>
  <si>
    <t>-861715129</t>
  </si>
  <si>
    <t>112,2*0,6*0,9</t>
  </si>
  <si>
    <t>VV</t>
  </si>
  <si>
    <t>174101101</t>
  </si>
  <si>
    <t>Zásyp jam, šachet rýh nebo kolem objektů sypaninou se zhutněním</t>
  </si>
  <si>
    <t>1029511662</t>
  </si>
  <si>
    <t>112,2*0,5*0,9</t>
  </si>
  <si>
    <t>138</t>
  </si>
  <si>
    <t>310238211</t>
  </si>
  <si>
    <t>Zazdívka otvorů pl do 1 m2 ve zdivu nadzákladovém cihlami pálenými na MVC</t>
  </si>
  <si>
    <t>-1997813643</t>
  </si>
  <si>
    <t>5</t>
  </si>
  <si>
    <t>581114113</t>
  </si>
  <si>
    <t>Kryt z betonu komunikace pro pěší tl 100 mm</t>
  </si>
  <si>
    <t>m2</t>
  </si>
  <si>
    <t>260156083</t>
  </si>
  <si>
    <t>112,2*0,5</t>
  </si>
  <si>
    <t>139</t>
  </si>
  <si>
    <t>612325223</t>
  </si>
  <si>
    <t>Vápenocementová štuková omítka malých ploch do 1,0 m2 na stěnách</t>
  </si>
  <si>
    <t>kus</t>
  </si>
  <si>
    <t>1544097251</t>
  </si>
  <si>
    <t>77</t>
  </si>
  <si>
    <t>621111121</t>
  </si>
  <si>
    <t>Vyspravení lokálních poruch cementovou maltou vnějších podhledů lokálně cca 30%</t>
  </si>
  <si>
    <t>791661867</t>
  </si>
  <si>
    <t>12</t>
  </si>
  <si>
    <t>621221001</t>
  </si>
  <si>
    <t>Montáž kontaktního zateplení vnějších podhledů z minerální vlny s podélnou orientací tl do 40 mm</t>
  </si>
  <si>
    <t>-2035467902</t>
  </si>
  <si>
    <t>C1</t>
  </si>
  <si>
    <t>1,2*2,935*22*4</t>
  </si>
  <si>
    <t>C2</t>
  </si>
  <si>
    <t>1,2*(5+1,287+0,065)+3*6+2*5*0,6</t>
  </si>
  <si>
    <t>Součet</t>
  </si>
  <si>
    <t>13</t>
  </si>
  <si>
    <t>M</t>
  </si>
  <si>
    <t>631515180</t>
  </si>
  <si>
    <t>deska minerální izolační tl. 40 mm</t>
  </si>
  <si>
    <t>8</t>
  </si>
  <si>
    <t>-693662705</t>
  </si>
  <si>
    <t>19</t>
  </si>
  <si>
    <t>621221021</t>
  </si>
  <si>
    <t>Montáž kontaktního zateplení vnějších podhledů z minerální vlny s podélnou orientací  tl do 120 mm</t>
  </si>
  <si>
    <t>1789772312</t>
  </si>
  <si>
    <t>20</t>
  </si>
  <si>
    <t>631515290</t>
  </si>
  <si>
    <t>deska minerální izolační tl. 120 mm</t>
  </si>
  <si>
    <t>-513514339</t>
  </si>
  <si>
    <t>631515310</t>
  </si>
  <si>
    <t>deska minerální izolační tl. 140 mm</t>
  </si>
  <si>
    <t>1583687304</t>
  </si>
  <si>
    <t>11</t>
  </si>
  <si>
    <t>-1748852921</t>
  </si>
  <si>
    <t>17</t>
  </si>
  <si>
    <t>621221041</t>
  </si>
  <si>
    <t>Montáž kontaktního zateplení vnějších podhledů z minerální vlny s podélnou orientací tl přes 160 mm</t>
  </si>
  <si>
    <t>1202656286</t>
  </si>
  <si>
    <t>3*6</t>
  </si>
  <si>
    <t>18</t>
  </si>
  <si>
    <t>631515390</t>
  </si>
  <si>
    <t>deska minerální izolační tl. 180 mm</t>
  </si>
  <si>
    <t>-1145407068</t>
  </si>
  <si>
    <t>70</t>
  </si>
  <si>
    <t>621541011</t>
  </si>
  <si>
    <t>Tenkovrstvá silikonsilikátová zrnitá omítka tl. 1,5 mm včetně penetrace vnějších podhledů</t>
  </si>
  <si>
    <t>1576357358</t>
  </si>
  <si>
    <t>78</t>
  </si>
  <si>
    <t>622111121</t>
  </si>
  <si>
    <t>Vyspravení lokální cementovou maltou vnějších stěn lokálně cca 30%</t>
  </si>
  <si>
    <t>-1204350518</t>
  </si>
  <si>
    <t>622143001</t>
  </si>
  <si>
    <t>Montáž omítkových plastových nebo pozinkovaných soklových profilů</t>
  </si>
  <si>
    <t>m</t>
  </si>
  <si>
    <t>1199705818</t>
  </si>
  <si>
    <t>115+37,8*2</t>
  </si>
  <si>
    <t>101</t>
  </si>
  <si>
    <t>553430120</t>
  </si>
  <si>
    <t>profil omítkový soklový CATNIC č. 6229 pro omítky venkovní 20 mm</t>
  </si>
  <si>
    <t>1161793767</t>
  </si>
  <si>
    <t>98</t>
  </si>
  <si>
    <t>622143003</t>
  </si>
  <si>
    <t>Montáž omítkových plastových nebo pozinkovaných rohových profilů s tkaninou</t>
  </si>
  <si>
    <t>-256771973</t>
  </si>
  <si>
    <t>552+2*14,5+2*5,5+8*7,5+5*22*3+3*4+2*1,2*22+37,8*8+6*1,2</t>
  </si>
  <si>
    <t>99</t>
  </si>
  <si>
    <t>590514840</t>
  </si>
  <si>
    <t>lišta rohová PVC 10/10 cm s tkaninou bal. 2,5 m</t>
  </si>
  <si>
    <t>-1985207373</t>
  </si>
  <si>
    <t>96</t>
  </si>
  <si>
    <t>622143004</t>
  </si>
  <si>
    <t>Montáž omítkových samolepících začišťovacích profilů (APU lišt)</t>
  </si>
  <si>
    <t>1053644976</t>
  </si>
  <si>
    <t>97</t>
  </si>
  <si>
    <t>590514750</t>
  </si>
  <si>
    <t>profil okenní začišťovací s tkaninou -Thermospoj 6 mm/2,4 m</t>
  </si>
  <si>
    <t>1315954184</t>
  </si>
  <si>
    <t>6</t>
  </si>
  <si>
    <t>622211021</t>
  </si>
  <si>
    <t>Montáž kontaktního zateplení vnějších stěn z polystyrénových desek tl do 120 mm</t>
  </si>
  <si>
    <t>532459601</t>
  </si>
  <si>
    <t>A1</t>
  </si>
  <si>
    <t>112,2*0,95</t>
  </si>
  <si>
    <t>A2</t>
  </si>
  <si>
    <t>19,4*2,6+43,2*2*2,6-(2,4*1,8*17)-(2,4*0,9*8)-2,4*2,6*2-1,5*1,5</t>
  </si>
  <si>
    <t>7</t>
  </si>
  <si>
    <t>283763830</t>
  </si>
  <si>
    <t>polystyren extrudovaný URSA XPS N-V-L - 1250 x 600 x 120 mm</t>
  </si>
  <si>
    <t>-460778119</t>
  </si>
  <si>
    <t>283759390</t>
  </si>
  <si>
    <t>deska fasádní polystyrénová EPS 70 F 1000 x 500 x 120 mm</t>
  </si>
  <si>
    <t>-488057372</t>
  </si>
  <si>
    <t>622212001</t>
  </si>
  <si>
    <t>Montáž kontaktního zateplení vnějšího ostění hl. špalety do 200 mm z polystyrenu tl do 40 mm</t>
  </si>
  <si>
    <t>1353738221</t>
  </si>
  <si>
    <t>(2,4*2+1,8*2)*17</t>
  </si>
  <si>
    <t>(2,4*2+0,9*2)*8</t>
  </si>
  <si>
    <t>(2,4+2*2,63)*2+1,5*4</t>
  </si>
  <si>
    <t>22</t>
  </si>
  <si>
    <t>283759320</t>
  </si>
  <si>
    <t>deska fasádní polystyrénová EPS 70 F 1000 x 500 x 40 mm</t>
  </si>
  <si>
    <t>900323707</t>
  </si>
  <si>
    <t>14</t>
  </si>
  <si>
    <t>622221001</t>
  </si>
  <si>
    <t>Montáž kontaktního zateplení vnějších stěn z minerální vlny s podélnou orientací vláken tl do 40 mm</t>
  </si>
  <si>
    <t>-564365017</t>
  </si>
  <si>
    <t>D1</t>
  </si>
  <si>
    <t>1,2*2,95*48+0,065*2,95*24+(0,35+0,4)*(2,935+0,065)*22</t>
  </si>
  <si>
    <t>D2</t>
  </si>
  <si>
    <t>((0,96*2)+3+6)*2,95+0,35*6*2</t>
  </si>
  <si>
    <t>-1753147928</t>
  </si>
  <si>
    <t>16</t>
  </si>
  <si>
    <t>622221031</t>
  </si>
  <si>
    <t>Montáž kontaktního zateplení vnějších stěn z minerální vlny s podélnou orientací vláken tl do 160 mm</t>
  </si>
  <si>
    <t>1794782959</t>
  </si>
  <si>
    <t>(19,42+2*6,71+6,38+0,6)*3,3+19,42*3,85+6*3,85+2,95*3+0,6*2,95+0,35*(1,5+2,4)</t>
  </si>
  <si>
    <t>-1,5*1,44-2,4*0,9*2-2,4*1,8-5*2,6</t>
  </si>
  <si>
    <t>(0,35*2,94+0,6*2,95+1,5*0,9)*22</t>
  </si>
  <si>
    <t>(43,15-6,86)*2*1,7+0,5*7</t>
  </si>
  <si>
    <t>19,41*3,3*2+6,86*3,3*2-1,9*1,44-1,5*1,44-3,59*3,3-2-5*2,6+0,35*6+1,2*2,65</t>
  </si>
  <si>
    <t>19,41*2*4,25+6,86*2*4,25-0,8*0,9*9-0,6*3-2*0,85-3,59*4,25</t>
  </si>
  <si>
    <t>23</t>
  </si>
  <si>
    <t>622222001</t>
  </si>
  <si>
    <t>Montáž kontaktního zateplení vnějšího ostění hl. špalety do 200 mm z minerální vlny tl do 40 mm</t>
  </si>
  <si>
    <t>-649233047</t>
  </si>
  <si>
    <t>26*(2,6*2+2,4+1,5)</t>
  </si>
  <si>
    <t>2,4*2+1,8*2+2*(2,4*2+0,9*2)+1,5*4+(1,9+1,5)*2</t>
  </si>
  <si>
    <t>0,95+2,05*2+1,9*2+1,5*2+1,5*4</t>
  </si>
  <si>
    <t>(0,8+0,9)*2*9+(1+0,6)*2*3+0,83+2*2,03</t>
  </si>
  <si>
    <t>24</t>
  </si>
  <si>
    <t>1564634041</t>
  </si>
  <si>
    <t>71</t>
  </si>
  <si>
    <t>622541011</t>
  </si>
  <si>
    <t>Tenkovrstvá silikonsilikátová zrnitá omítka tl. 1,5 mm včetně penetrace vnějších stěn</t>
  </si>
  <si>
    <t>-1662161098</t>
  </si>
  <si>
    <t>72</t>
  </si>
  <si>
    <t>629991011</t>
  </si>
  <si>
    <t>Zakrytí výplní otvorů a svislých ploch fólií přilepenou lepící páskou</t>
  </si>
  <si>
    <t>338506340</t>
  </si>
  <si>
    <t>79</t>
  </si>
  <si>
    <t>629995101</t>
  </si>
  <si>
    <t>Očištění vnějších ploch tlakovou vodou</t>
  </si>
  <si>
    <t>-1245141144</t>
  </si>
  <si>
    <t>1455+380</t>
  </si>
  <si>
    <t>32</t>
  </si>
  <si>
    <t>631311214</t>
  </si>
  <si>
    <t>Mazanina tl do 80 mm z betonu prostého se zvýšenými nároky na prostředí tř. C 25/30</t>
  </si>
  <si>
    <t>-10627658</t>
  </si>
  <si>
    <t>119,88*0,07</t>
  </si>
  <si>
    <t>140</t>
  </si>
  <si>
    <t>644941112</t>
  </si>
  <si>
    <t>Osazování ventilačních mřížek velikosti cca 70 x 450 mm</t>
  </si>
  <si>
    <t>465319048</t>
  </si>
  <si>
    <t>141</t>
  </si>
  <si>
    <t>562456010</t>
  </si>
  <si>
    <t>mřížka větrací plast 70x450 bílá se síťovinou</t>
  </si>
  <si>
    <t>-672989263</t>
  </si>
  <si>
    <t>919735124</t>
  </si>
  <si>
    <t>Řezání stávajícího betonového krytu hl do 200 mm</t>
  </si>
  <si>
    <t>-518533921</t>
  </si>
  <si>
    <t>43,15*2+19,41+3,55+ 2,4+0,52</t>
  </si>
  <si>
    <t>74</t>
  </si>
  <si>
    <t>941111112</t>
  </si>
  <si>
    <t>Montáž lešení řadového trubkového lehkého s podlahami zatížení do 200 kg/m2 š do 0,9 m v do 25 m</t>
  </si>
  <si>
    <t>1827438248</t>
  </si>
  <si>
    <t>37,815*2*9,5+19,41*4,5</t>
  </si>
  <si>
    <t>6,4*19,4</t>
  </si>
  <si>
    <t>14,6*(6,8*2+19,4)</t>
  </si>
  <si>
    <t>75</t>
  </si>
  <si>
    <t>941111212</t>
  </si>
  <si>
    <t>Příplatek k lešení řadovému trubkovému lehkému s podlahami š 0,9 m v 25 m za první a ZKD den použití</t>
  </si>
  <si>
    <t>1473514022</t>
  </si>
  <si>
    <t>76</t>
  </si>
  <si>
    <t>941111812</t>
  </si>
  <si>
    <t>Demontáž lešení řadového trubkového lehkého s podlahami zatížení do 200 kg/m2 š do 0,9 m v do 25 m</t>
  </si>
  <si>
    <t>-1642145442</t>
  </si>
  <si>
    <t>130</t>
  </si>
  <si>
    <t>944511111</t>
  </si>
  <si>
    <t>Montáž ochranné sítě z textilie z umělých vláken</t>
  </si>
  <si>
    <t>383031311</t>
  </si>
  <si>
    <t>131</t>
  </si>
  <si>
    <t>944511211</t>
  </si>
  <si>
    <t>Příplatek k ochranné síti za první a ZKD den použití</t>
  </si>
  <si>
    <t>-2056335468</t>
  </si>
  <si>
    <t>132</t>
  </si>
  <si>
    <t>944511811</t>
  </si>
  <si>
    <t>Demontáž ochranné sítě z textilie z umělých vláken</t>
  </si>
  <si>
    <t>569741192</t>
  </si>
  <si>
    <t>134</t>
  </si>
  <si>
    <t>944711113</t>
  </si>
  <si>
    <t>Montáž záchytné stříšky š do 2,5 m</t>
  </si>
  <si>
    <t>-1226898182</t>
  </si>
  <si>
    <t>135</t>
  </si>
  <si>
    <t>944711213</t>
  </si>
  <si>
    <t>Příplatek k záchytné stříšce š do 2,5 m za první a ZKD den použití</t>
  </si>
  <si>
    <t>1507932503</t>
  </si>
  <si>
    <t>133</t>
  </si>
  <si>
    <t>944711813</t>
  </si>
  <si>
    <t>Demontáž záchytné stříšky š do 2,5 m</t>
  </si>
  <si>
    <t>-276666721</t>
  </si>
  <si>
    <t>27</t>
  </si>
  <si>
    <t>965043331</t>
  </si>
  <si>
    <t>Bourání podkladů pod dlažby betonových s potěrem nebo teracem tl do 100 mm pl do 4 m2</t>
  </si>
  <si>
    <t>-84935291</t>
  </si>
  <si>
    <t>(0,028+0,065)*1,2*2,95*22</t>
  </si>
  <si>
    <t>(0,06*3*1,2)*22</t>
  </si>
  <si>
    <t>(0,028+0,037+0,085)*6*3,5*2</t>
  </si>
  <si>
    <t>0,06*(1,2*6,5)</t>
  </si>
  <si>
    <t>3</t>
  </si>
  <si>
    <t>978059641</t>
  </si>
  <si>
    <t>Odsekání a odebrání obkladů stěn z vnějších obkládaček plochy přes 1 m2</t>
  </si>
  <si>
    <t>1747765790</t>
  </si>
  <si>
    <t>43,2*2,2+43,2*0,3</t>
  </si>
  <si>
    <t>114</t>
  </si>
  <si>
    <t>997013312</t>
  </si>
  <si>
    <t>Montáž a demontáž shozu suti v do 20 m</t>
  </si>
  <si>
    <t>495529830</t>
  </si>
  <si>
    <t>115</t>
  </si>
  <si>
    <t>997013322</t>
  </si>
  <si>
    <t>Příplatek k shozu suti v do 20 m za první a ZKD den použití</t>
  </si>
  <si>
    <t>-1117721718</t>
  </si>
  <si>
    <t>116</t>
  </si>
  <si>
    <t>997013501</t>
  </si>
  <si>
    <t>Odvoz suti a vybouraných hmot na skládku nebo meziskládku do 1 km se složením</t>
  </si>
  <si>
    <t>t</t>
  </si>
  <si>
    <t>1917505632</t>
  </si>
  <si>
    <t>117</t>
  </si>
  <si>
    <t>997013509</t>
  </si>
  <si>
    <t>Příplatek k odvozu suti a vybouraných hmot na skládku ZKD 1 km přes 1 km</t>
  </si>
  <si>
    <t>-129176984</t>
  </si>
  <si>
    <t>118</t>
  </si>
  <si>
    <t>997013801</t>
  </si>
  <si>
    <t>Poplatek za uložení stavebního betonového odpadu na skládce (skládkovné)</t>
  </si>
  <si>
    <t>1750785428</t>
  </si>
  <si>
    <t>119</t>
  </si>
  <si>
    <t>997013814</t>
  </si>
  <si>
    <t>Poplatek za uložení stavebního odpadu z izolačních hmot na skládce (skládkovné)</t>
  </si>
  <si>
    <t>430782055</t>
  </si>
  <si>
    <t>73</t>
  </si>
  <si>
    <t>998011003</t>
  </si>
  <si>
    <t>Přesun hmot pro budovy zděné v do 24 m</t>
  </si>
  <si>
    <t>2061497675</t>
  </si>
  <si>
    <t>28</t>
  </si>
  <si>
    <t>711131811</t>
  </si>
  <si>
    <t>Odstranění izolace proti zemní vlhkosti vodorovné</t>
  </si>
  <si>
    <t>-294769930</t>
  </si>
  <si>
    <t>1,2*2,95*22</t>
  </si>
  <si>
    <t>3*1,2*22</t>
  </si>
  <si>
    <t>6*3,5*2</t>
  </si>
  <si>
    <t>1,2*6,5</t>
  </si>
  <si>
    <t>33</t>
  </si>
  <si>
    <t>711471053</t>
  </si>
  <si>
    <t>Provedení vodorovné izolace proti tlakové vodě termoplasty volně položenou fólií z nízkolehčeného PE</t>
  </si>
  <si>
    <t>-848062343</t>
  </si>
  <si>
    <t>34</t>
  </si>
  <si>
    <t>590541800</t>
  </si>
  <si>
    <t xml:space="preserve">rohož drenážní referenční výrobek Schlüter-DITRA-DRAIN 4, PE, </t>
  </si>
  <si>
    <t>1152458831</t>
  </si>
  <si>
    <t>49</t>
  </si>
  <si>
    <t>711491171</t>
  </si>
  <si>
    <t>Provedení izolace proti vodě - parozábrana</t>
  </si>
  <si>
    <t>737322781</t>
  </si>
  <si>
    <t>50</t>
  </si>
  <si>
    <t>283292740</t>
  </si>
  <si>
    <t>folie nehořlavá parotěsná 110 g/m2</t>
  </si>
  <si>
    <t>481363158</t>
  </si>
  <si>
    <t>35</t>
  </si>
  <si>
    <t>711771111</t>
  </si>
  <si>
    <t>Izolace proti vodě provedení koutových spojů a napojení na okapnici - termoplasty</t>
  </si>
  <si>
    <t>374208779</t>
  </si>
  <si>
    <t>(1,2*2+6)*22</t>
  </si>
  <si>
    <t>(3*2+6*2)*2</t>
  </si>
  <si>
    <t>36</t>
  </si>
  <si>
    <t>590542230</t>
  </si>
  <si>
    <t>páska izolační referenční výrobek Schlüter- KERDI-FLEX 125 / 30 role 30 m</t>
  </si>
  <si>
    <t>1702764788</t>
  </si>
  <si>
    <t>(1,2*2+3)*22</t>
  </si>
  <si>
    <t>(3*2+6)*2</t>
  </si>
  <si>
    <t>37</t>
  </si>
  <si>
    <t>590541000</t>
  </si>
  <si>
    <t xml:space="preserve">okapnice referenční výrobek Schlüter-BARA-RAM </t>
  </si>
  <si>
    <t>2053224005</t>
  </si>
  <si>
    <t>22*2+2*6</t>
  </si>
  <si>
    <t>104</t>
  </si>
  <si>
    <t>998711103</t>
  </si>
  <si>
    <t>Přesun hmot tonážní pro izolace proti vodě, vlhkosti a plynům v objektech výšky do 60 m</t>
  </si>
  <si>
    <t>-668296354</t>
  </si>
  <si>
    <t>51</t>
  </si>
  <si>
    <t>712300833</t>
  </si>
  <si>
    <t>Odstranění povlakové krytiny střech do 10° třívrstvé</t>
  </si>
  <si>
    <t>-818696026</t>
  </si>
  <si>
    <t>37,815*20,81</t>
  </si>
  <si>
    <t>8,26*20,81</t>
  </si>
  <si>
    <t>52</t>
  </si>
  <si>
    <t>712300834</t>
  </si>
  <si>
    <t>Příplatek k odstranění povlakové krytiny střech do 10° ZKD vrstvu</t>
  </si>
  <si>
    <t>1678273704</t>
  </si>
  <si>
    <t>41</t>
  </si>
  <si>
    <t>712361701</t>
  </si>
  <si>
    <t>Provedení povlakové krytiny střech do 10° fólií položenou volně s přilepením spojů</t>
  </si>
  <si>
    <t>-936096192</t>
  </si>
  <si>
    <t>42</t>
  </si>
  <si>
    <t>283220000</t>
  </si>
  <si>
    <t>fólie hydroizolační střešní 2 mm</t>
  </si>
  <si>
    <t>-1608618556</t>
  </si>
  <si>
    <t>43</t>
  </si>
  <si>
    <t>712363023</t>
  </si>
  <si>
    <t>Provedení povlakové krytiny střech do 10° navařením fólie PEC nebo CPE na oplechování v plné ploše</t>
  </si>
  <si>
    <t>-1089922648</t>
  </si>
  <si>
    <t>22*3*2+2-6</t>
  </si>
  <si>
    <t>44</t>
  </si>
  <si>
    <t>553445100</t>
  </si>
  <si>
    <t>plech referenční výrobek VIPLANYL, okapnice široká délka 2000 mm rozvinutá šířka 150 mm</t>
  </si>
  <si>
    <t>1566153074</t>
  </si>
  <si>
    <t>45</t>
  </si>
  <si>
    <t>553445160</t>
  </si>
  <si>
    <t>plech referenční výrobek VIPLANYL, závětrná lišta délka 2000 mm rozvinutá šířka 250 mm</t>
  </si>
  <si>
    <t>-46948795</t>
  </si>
  <si>
    <t>46</t>
  </si>
  <si>
    <t>553445150</t>
  </si>
  <si>
    <t>plech referenční výrobek VIPLANYL, vnitřní koutová lišta délka 2000 mm rozvinutá šířka 100 mm</t>
  </si>
  <si>
    <t>-1449556891</t>
  </si>
  <si>
    <t>62</t>
  </si>
  <si>
    <t>712363411</t>
  </si>
  <si>
    <t>Provedení povlak krytiny mechanicky kotvenou do trapézu TI tl do 100mm vnitřní pole, budova v do 18m</t>
  </si>
  <si>
    <t>-1734935485</t>
  </si>
  <si>
    <t>63</t>
  </si>
  <si>
    <t>283220120</t>
  </si>
  <si>
    <t>fólie hydroizolační střešní tl 1,5 mm šedá</t>
  </si>
  <si>
    <t>762304338</t>
  </si>
  <si>
    <t>57</t>
  </si>
  <si>
    <t>712363672</t>
  </si>
  <si>
    <t>Provedení povlakové krytiny mechanicky kotvené profily do dřeva</t>
  </si>
  <si>
    <t>-1565243143</t>
  </si>
  <si>
    <t>8,26*2+20,81*2+2*0,55+2*1,2</t>
  </si>
  <si>
    <t>36,976*2+20,81*2+18,91*12+1,2*2</t>
  </si>
  <si>
    <t>58</t>
  </si>
  <si>
    <t>553445120</t>
  </si>
  <si>
    <t>plech referenční výrobek VIPLANYL, okapnice široká délka 2000 mm rozvinutá šířka 250 mm</t>
  </si>
  <si>
    <t>1608951003</t>
  </si>
  <si>
    <t>36,976*2+20,81*2+2*2</t>
  </si>
  <si>
    <t>59</t>
  </si>
  <si>
    <t>553445140</t>
  </si>
  <si>
    <t>plech referenční výrobek  VIPLANYL, vnější koutová lišta délka 2000 mm rozvinutá šířka 100 mm</t>
  </si>
  <si>
    <t>-364417316</t>
  </si>
  <si>
    <t>18,91*6</t>
  </si>
  <si>
    <t>60</t>
  </si>
  <si>
    <t>-686145450</t>
  </si>
  <si>
    <t>61</t>
  </si>
  <si>
    <t>1214660208</t>
  </si>
  <si>
    <t>64</t>
  </si>
  <si>
    <t>712964703</t>
  </si>
  <si>
    <t xml:space="preserve">Dodávka a montáž syst.vpustí </t>
  </si>
  <si>
    <t>-1471908581</t>
  </si>
  <si>
    <t>65</t>
  </si>
  <si>
    <t>562311100</t>
  </si>
  <si>
    <t>vtok střešní pro PVC izolaci pro plochou střechu HL62 75,110,125,160 mm</t>
  </si>
  <si>
    <t>1652561641</t>
  </si>
  <si>
    <t>86</t>
  </si>
  <si>
    <t>712964704</t>
  </si>
  <si>
    <t>Izolování prostupů</t>
  </si>
  <si>
    <t>1384505676</t>
  </si>
  <si>
    <t>103</t>
  </si>
  <si>
    <t>998712103</t>
  </si>
  <si>
    <t>Přesun hmot tonážní tonážní pro krytiny povlakové v objektech v do 24 m</t>
  </si>
  <si>
    <t>39847319</t>
  </si>
  <si>
    <t>30</t>
  </si>
  <si>
    <t>713121111</t>
  </si>
  <si>
    <t>Montáž izolace tepelné podlah volně kladenými rohožemi, pásy, dílci, deskami 1 vrstva</t>
  </si>
  <si>
    <t>-746264269</t>
  </si>
  <si>
    <t>2,95*1,2*22</t>
  </si>
  <si>
    <t>31</t>
  </si>
  <si>
    <t>283722000</t>
  </si>
  <si>
    <t>deska PF fenolitická pěna tl. 40 mm</t>
  </si>
  <si>
    <t>554268985</t>
  </si>
  <si>
    <t>47</t>
  </si>
  <si>
    <t>713121121</t>
  </si>
  <si>
    <t>Montáž izolace tepelné podlah volně kladenými rohožemi, pásy, dílci, deskami 2 vrstvy</t>
  </si>
  <si>
    <t>1158796041</t>
  </si>
  <si>
    <t>(43,15-0,735-4,8-0,6-0,8)*(19,4-1)</t>
  </si>
  <si>
    <t>7.96+20,21</t>
  </si>
  <si>
    <t>48</t>
  </si>
  <si>
    <t>631481070</t>
  </si>
  <si>
    <t>deska minerální střešní izolační referenční výrobek ISOVER ORSIK 600x1200 mm tl. 160 mm</t>
  </si>
  <si>
    <t>919483058</t>
  </si>
  <si>
    <t>102</t>
  </si>
  <si>
    <t>998713103</t>
  </si>
  <si>
    <t>Přesun hmot tonážní pro izolace tepelné v objektech v do 24 m</t>
  </si>
  <si>
    <t>-1412409979</t>
  </si>
  <si>
    <t>113</t>
  </si>
  <si>
    <t>723150001</t>
  </si>
  <si>
    <t>Přesun plynovodu - viz. D.1.1-09</t>
  </si>
  <si>
    <t>-1915360623</t>
  </si>
  <si>
    <t>6,5*3+(3+3+18,7+10,3)*2</t>
  </si>
  <si>
    <t>87</t>
  </si>
  <si>
    <t>741110001</t>
  </si>
  <si>
    <t>Přesun svítidel na fasádě</t>
  </si>
  <si>
    <t>-252156429</t>
  </si>
  <si>
    <t>88</t>
  </si>
  <si>
    <t>741110002</t>
  </si>
  <si>
    <t>Přesun stávajícího hromosvodu do nové roviny po zateplení fasády</t>
  </si>
  <si>
    <t>417219524</t>
  </si>
  <si>
    <t>142</t>
  </si>
  <si>
    <t>741110003</t>
  </si>
  <si>
    <t>Přesun stávajícího hromosvodu do nové roviny po zateplení střechy</t>
  </si>
  <si>
    <t>436223985</t>
  </si>
  <si>
    <t>143</t>
  </si>
  <si>
    <t>741110004</t>
  </si>
  <si>
    <t>Revize hromosvodu</t>
  </si>
  <si>
    <t>soubor</t>
  </si>
  <si>
    <t>245603945</t>
  </si>
  <si>
    <t>26</t>
  </si>
  <si>
    <t>763131821</t>
  </si>
  <si>
    <t>Demontáž SDK podhledu s dvouvrstvou nosnou kcí z ocelových profilů opláštění jednoduché</t>
  </si>
  <si>
    <t>-989215694</t>
  </si>
  <si>
    <t>25</t>
  </si>
  <si>
    <t>763132112</t>
  </si>
  <si>
    <t>SDK podhled samostatný požární předěl desky 1xDF15 dvouvrstvá spodní kce CD+UD</t>
  </si>
  <si>
    <t>-1482447082</t>
  </si>
  <si>
    <t>68</t>
  </si>
  <si>
    <t>764001801</t>
  </si>
  <si>
    <t>Demontáž žlabů a svodů</t>
  </si>
  <si>
    <t>1604441807</t>
  </si>
  <si>
    <t>29</t>
  </si>
  <si>
    <t>764001821</t>
  </si>
  <si>
    <t>Demontáž krytiny ze svitků nebo tabulí do suti</t>
  </si>
  <si>
    <t>-1759386003</t>
  </si>
  <si>
    <t>69</t>
  </si>
  <si>
    <t>764002811</t>
  </si>
  <si>
    <t>Demontáž okapového plechu do suti v krytině povlakové</t>
  </si>
  <si>
    <t>991279088</t>
  </si>
  <si>
    <t>95</t>
  </si>
  <si>
    <t>764216604</t>
  </si>
  <si>
    <t>Oplechování rovných parapetů mechanicky kotvené z Pz s povrchovou úpravou rš 330 mm</t>
  </si>
  <si>
    <t>2144143075</t>
  </si>
  <si>
    <t>66</t>
  </si>
  <si>
    <t>764511612</t>
  </si>
  <si>
    <t>Žlab podokapní hranatý z Pz s povrchovou úpravou rš 330 mm</t>
  </si>
  <si>
    <t>26251916</t>
  </si>
  <si>
    <t>67</t>
  </si>
  <si>
    <t>764518622</t>
  </si>
  <si>
    <t>Svody kruhové včetně objímek, kolen, odskoků z Pz s povrchovou úpravou průměru 100 mm</t>
  </si>
  <si>
    <t>1400045627</t>
  </si>
  <si>
    <t>105</t>
  </si>
  <si>
    <t>998764103</t>
  </si>
  <si>
    <t>Přesun hmot tonážní pro konstrukce klempířské v objektech v do 24 m</t>
  </si>
  <si>
    <t>-428083406</t>
  </si>
  <si>
    <t>91</t>
  </si>
  <si>
    <t>766622115</t>
  </si>
  <si>
    <t>Montáž plastových oken plochy přes 1 m2 pevných výšky do 1,5 m s rámem do zdiva</t>
  </si>
  <si>
    <t>1872893679</t>
  </si>
  <si>
    <t>2,4*0,9*5+0,8*0,9*10+0,6*3</t>
  </si>
  <si>
    <t>92</t>
  </si>
  <si>
    <t>611400001</t>
  </si>
  <si>
    <t>okno plastové pol. 01 (D.1.1-12)</t>
  </si>
  <si>
    <t>680499683</t>
  </si>
  <si>
    <t>121</t>
  </si>
  <si>
    <t>286384729</t>
  </si>
  <si>
    <t>122</t>
  </si>
  <si>
    <t>611400003</t>
  </si>
  <si>
    <t>okno plastové pol. 02 (D.1.1-12)</t>
  </si>
  <si>
    <t>-531935478</t>
  </si>
  <si>
    <t>123</t>
  </si>
  <si>
    <t>611400004</t>
  </si>
  <si>
    <t>okno plastové pol. 03 (D.1.1-12)</t>
  </si>
  <si>
    <t>2096913045</t>
  </si>
  <si>
    <t>94</t>
  </si>
  <si>
    <t>766622812</t>
  </si>
  <si>
    <t>Demontáž oken kovových</t>
  </si>
  <si>
    <t>-424235553</t>
  </si>
  <si>
    <t>124</t>
  </si>
  <si>
    <t>766660411</t>
  </si>
  <si>
    <t>Montáž vchodových dveří 1křídlových bez nadsvětlíku do zdiva</t>
  </si>
  <si>
    <t>244520812</t>
  </si>
  <si>
    <t>125</t>
  </si>
  <si>
    <t>611432000</t>
  </si>
  <si>
    <t>dveře plastové pol. 02/P</t>
  </si>
  <si>
    <t>-521477966</t>
  </si>
  <si>
    <t>127</t>
  </si>
  <si>
    <t>611432001</t>
  </si>
  <si>
    <t>dveře plastové pol. 03/P</t>
  </si>
  <si>
    <t>1522488820</t>
  </si>
  <si>
    <t>129</t>
  </si>
  <si>
    <t>611432003</t>
  </si>
  <si>
    <t>dveře plastové pol. 01/P</t>
  </si>
  <si>
    <t>892047346</t>
  </si>
  <si>
    <t>128</t>
  </si>
  <si>
    <t>766660461</t>
  </si>
  <si>
    <t>Montáž vchodových dveří 2křídlových s nadsvětlíkem do zdiva</t>
  </si>
  <si>
    <t>-1671441282</t>
  </si>
  <si>
    <t>126</t>
  </si>
  <si>
    <t>766661811</t>
  </si>
  <si>
    <t>Demontáž dveří</t>
  </si>
  <si>
    <t>1696174408</t>
  </si>
  <si>
    <t>40</t>
  </si>
  <si>
    <t>771474112</t>
  </si>
  <si>
    <t>Montáž soklíků z dlaždic keramických rovných flexibilní lepidlo v do 90 mm</t>
  </si>
  <si>
    <t>-1692271880</t>
  </si>
  <si>
    <t>38</t>
  </si>
  <si>
    <t>771574312</t>
  </si>
  <si>
    <t>Montáž podlah keramických režných hladkých lepených rychletuhnoucím vodozd. lepidlem do 12 ks/ m2</t>
  </si>
  <si>
    <t>519389950</t>
  </si>
  <si>
    <t>39</t>
  </si>
  <si>
    <t>597610000</t>
  </si>
  <si>
    <t>dlažba keramická venkovní mrazuvzdorná protiskluzová tl. 10 mm</t>
  </si>
  <si>
    <t>1132732443</t>
  </si>
  <si>
    <t>145*0,07*1,15</t>
  </si>
  <si>
    <t>106</t>
  </si>
  <si>
    <t>998771102</t>
  </si>
  <si>
    <t>Přesun hmot tonážní pro podlahy z dlaždic v objektech v do 12 m</t>
  </si>
  <si>
    <t>-426772609</t>
  </si>
  <si>
    <t>109</t>
  </si>
  <si>
    <t>783301303</t>
  </si>
  <si>
    <t>Bezoplachové odrezivění zámečnických konstrukcí</t>
  </si>
  <si>
    <t>1707341527</t>
  </si>
  <si>
    <t>E1</t>
  </si>
  <si>
    <t>(6+4*1,1)*26*3,14*0,06</t>
  </si>
  <si>
    <t>E2</t>
  </si>
  <si>
    <t>((14,4+9)*2*3,14*0,06+(14,4+9)*4*0,45)*3,14*0,03+(6,6*2)*3,14*0,06+(6,6*4*0,04)*3,14*0,03</t>
  </si>
  <si>
    <t>111</t>
  </si>
  <si>
    <t>783314101</t>
  </si>
  <si>
    <t>Základní jednonásobný syntetický nátěr zámečnických konstrukcí</t>
  </si>
  <si>
    <t>-2038681795</t>
  </si>
  <si>
    <t>112</t>
  </si>
  <si>
    <t>783317101</t>
  </si>
  <si>
    <t>Krycí jednonásobný syntetický standardní nátěr zámečnických konstrukcí</t>
  </si>
  <si>
    <t>-638838138</t>
  </si>
  <si>
    <t>110</t>
  </si>
  <si>
    <t>783342101</t>
  </si>
  <si>
    <t>Tmelení včetně přebroušení zámečnických konstrukcí polyuretanovým tmelem</t>
  </si>
  <si>
    <t>-421231352</t>
  </si>
  <si>
    <t>107</t>
  </si>
  <si>
    <t>784181101</t>
  </si>
  <si>
    <t>Základní akrylátová jednonásobná penetrace podkladu v místnostech výšky do 3,80m</t>
  </si>
  <si>
    <t>2057505748</t>
  </si>
  <si>
    <t>108</t>
  </si>
  <si>
    <t>784211101</t>
  </si>
  <si>
    <t>Dvojnásobné bílé malby ze směsí za mokra výborně otěruvzdorných v místnostech výšky do 3,80 m</t>
  </si>
  <si>
    <t>-1832246782</t>
  </si>
  <si>
    <t>137</t>
  </si>
  <si>
    <t>012103000</t>
  </si>
  <si>
    <t>Geodetické práce před výstavbou - vytyčení inřenýrských sítí</t>
  </si>
  <si>
    <t>…</t>
  </si>
  <si>
    <t>1024</t>
  </si>
  <si>
    <t>-775498589</t>
  </si>
  <si>
    <t>136</t>
  </si>
  <si>
    <t>013254000</t>
  </si>
  <si>
    <t>Dokumentace skutečného provedení stavby</t>
  </si>
  <si>
    <t>1277563109</t>
  </si>
  <si>
    <t>VP - Vícepráce</t>
  </si>
  <si>
    <t>PN</t>
  </si>
  <si>
    <t>1613-2 - Ubytovací objekt 2</t>
  </si>
  <si>
    <t xml:space="preserve">    767 - Konstrukce zámečnické</t>
  </si>
  <si>
    <t>(4,6+2,97+(39,625-4,2)+4,6+4+4,5+7+26,8)*0,6*0,9</t>
  </si>
  <si>
    <t>(4,6+2,97+(39,625-4,2)+4,6+4+4,5+7+26,8)*0,5*0,9</t>
  </si>
  <si>
    <t>(4,6+2,97+(39,625-4,2)+4,6+4+4,5+7+26,8)*0,5</t>
  </si>
  <si>
    <t>15,541</t>
  </si>
  <si>
    <t>10,562</t>
  </si>
  <si>
    <t>120</t>
  </si>
  <si>
    <t>899297253</t>
  </si>
  <si>
    <t>80517238</t>
  </si>
  <si>
    <t>profil omítkový soklový pro omítky venkovní 20 mm</t>
  </si>
  <si>
    <t>735,19</t>
  </si>
  <si>
    <t>132,76</t>
  </si>
  <si>
    <t>12*6,6+4*4*3*2</t>
  </si>
  <si>
    <t>18*3,3+3*4*3</t>
  </si>
  <si>
    <t>12*3,3+3*4*3</t>
  </si>
  <si>
    <t>J1</t>
  </si>
  <si>
    <t>J2</t>
  </si>
  <si>
    <t>207,08</t>
  </si>
  <si>
    <t>J3</t>
  </si>
  <si>
    <t>321,03</t>
  </si>
  <si>
    <t>J4</t>
  </si>
  <si>
    <t>622211001</t>
  </si>
  <si>
    <t>Montáž kontaktního zateplení vnějších stěn z polystyrénových desek tl do 40 mm</t>
  </si>
  <si>
    <t>-1446617043</t>
  </si>
  <si>
    <t>(0,4*4*3,3)*3</t>
  </si>
  <si>
    <t>2050757283</t>
  </si>
  <si>
    <t>(4,6+2,97+(39,625-4,2)+4,6+4+4,5+7+26,8)*0,9</t>
  </si>
  <si>
    <t>(4,6+2,97+(39,625-4,2)+4,6+4+4,5+7+26,8)*2,38</t>
  </si>
  <si>
    <t>A3</t>
  </si>
  <si>
    <t>-0,9*0,9*5-1,95*0,9-1,95*1,2-1,95*1,5*7-1,95*1,8*2-1,8*1,8-0,9*1,8*2-2,7*1,8-1,65*1,5</t>
  </si>
  <si>
    <t>283759380</t>
  </si>
  <si>
    <t>deska fasádní polystyrénová EPS 70 F 1000 x 500 x 100 mm</t>
  </si>
  <si>
    <t>831423947</t>
  </si>
  <si>
    <t>283763820</t>
  </si>
  <si>
    <t>polystyren extrudovaný URSA XPS N-V-L - 1250 x 600 x 100 mm</t>
  </si>
  <si>
    <t>1839306294</t>
  </si>
  <si>
    <t>F1</t>
  </si>
  <si>
    <t>0,9*4*6+(1,8+2,18)*2+0,9*2+1,65*2+1,5*2+(1,95*2+1,5*2)*7+(1,95*2+1,8*2)*2+(0,9*2+1.8*2)+1,8+2,7*2+1,8*4+1,95*2+1,2*2+1,95*2+0,9*2</t>
  </si>
  <si>
    <t>H1</t>
  </si>
  <si>
    <t>0,4*4*4*3</t>
  </si>
  <si>
    <t>H2</t>
  </si>
  <si>
    <t>622221021</t>
  </si>
  <si>
    <t>Montáž kontaktního zateplení vnějších stěn z minerální vlny s podélnou orientací vláken tl do 120 mm</t>
  </si>
  <si>
    <t>2104830845</t>
  </si>
  <si>
    <t>G1</t>
  </si>
  <si>
    <t>((39,625-2,275-5,1)+3,13*3+0,9+1,05+0,9+1,05+3,6+1,5+4,4+3,6+4,65+(39,625-2,275*2-2,825)+22-2*2,15)*3,3</t>
  </si>
  <si>
    <t>G2</t>
  </si>
  <si>
    <t>(-1,05*2,55-0,9*1,8)*16-0,9*2,63-1,95*1,8-0,9*0,9*4-1,8*1,8*2-1,05*2,55-0,6*1,8-0,9*1,8*4-3,6*2,4*2-0,9*2,55</t>
  </si>
  <si>
    <t>G3</t>
  </si>
  <si>
    <t>(15,75+5,541+7,15+3,13*2+3,14+2,45*2+2,55+(39,625-2,275*2)+4,65+3,6*2+4,4+2+(39,45-6+0,9)+1,5+0,5+1,8*4+1,2*4)*3,3</t>
  </si>
  <si>
    <t>G4</t>
  </si>
  <si>
    <t>-0,6*0,6*4-2,7*1,8-2,6*1,8-2,4*1,2*2-1,8*2,7-0,9*2,7-0,9*1,5-(1,05*2,55+0,9*1,8)*16-0,9*1,8*3-3,6*2,4*2-1,05*2,55-0,6*1,8-0,9*0,9*4-1,8*1,8-1,8*2,7*2</t>
  </si>
  <si>
    <t>G5</t>
  </si>
  <si>
    <t>-1,8*1,5*3-1,8*2,4</t>
  </si>
  <si>
    <t>G6</t>
  </si>
  <si>
    <t>G7</t>
  </si>
  <si>
    <t>G8</t>
  </si>
  <si>
    <t>(8,78*2+6.8+0,2)*2,6</t>
  </si>
  <si>
    <t>1901868909</t>
  </si>
  <si>
    <t>(2,55*2+0,9*2+1,05)*16+0,9*2+2,63+1,95*2+1,8*2+0,9*4*4+1,8*8+1,05+0,6+2,55*2+0,9*4+3,6*4+2,4*2+0,9+1,8*2+2*2,55</t>
  </si>
  <si>
    <t>0,6*4*4+2,7*2+1,8*2+2,6*1,8+(2,4*2+1,2*2)*2+1,8*4+2,7*2+0,9*4+2,7*2+0,9*2+1,5*2+(1,05+2,55*2+0,9*2)*16+(0,9*2+1,8)*3</t>
  </si>
  <si>
    <t>(1,8*2+1,5*2)*3+1,8+2,4*2</t>
  </si>
  <si>
    <t>(3,6*4+2,4*2)*2+1,05+2,55*2+0,6*2+0,9*4*4+1,8*4+(1,8*4+2,7*2)*2</t>
  </si>
  <si>
    <t>28,516*0,04</t>
  </si>
  <si>
    <t>10,562*0,04</t>
  </si>
  <si>
    <t>40,359*0,04</t>
  </si>
  <si>
    <t>4,6+2,97+(39,625-4,2)+4,6+4+4,5+7+26,8</t>
  </si>
  <si>
    <t>(37,35+9,55+5*2+19,5+37,3)*14</t>
  </si>
  <si>
    <t>21*3</t>
  </si>
  <si>
    <t>(18+12,1)*4,5</t>
  </si>
  <si>
    <t>156</t>
  </si>
  <si>
    <t>-1896384929</t>
  </si>
  <si>
    <t>157</t>
  </si>
  <si>
    <t>-268901687</t>
  </si>
  <si>
    <t>158</t>
  </si>
  <si>
    <t>-1058022825</t>
  </si>
  <si>
    <t>159</t>
  </si>
  <si>
    <t>-1565906659</t>
  </si>
  <si>
    <t>160</t>
  </si>
  <si>
    <t>-412292476</t>
  </si>
  <si>
    <t>161</t>
  </si>
  <si>
    <t>-442138973</t>
  </si>
  <si>
    <t>28,516*(0,04+0,028)</t>
  </si>
  <si>
    <t>10,562*(0,04+0,028)</t>
  </si>
  <si>
    <t>(2,687*2*6+(1,5*2,1)/2+1,9*1,9/2*3+1,5*1,5/2)*(0,04+0,028)</t>
  </si>
  <si>
    <t>68655031</t>
  </si>
  <si>
    <t>1666414020</t>
  </si>
  <si>
    <t>-1051203193</t>
  </si>
  <si>
    <t>144</t>
  </si>
  <si>
    <t>-943624233</t>
  </si>
  <si>
    <t>145</t>
  </si>
  <si>
    <t>-1680371285</t>
  </si>
  <si>
    <t>146</t>
  </si>
  <si>
    <t>838640568</t>
  </si>
  <si>
    <t>28,516</t>
  </si>
  <si>
    <t>40,359</t>
  </si>
  <si>
    <t>854,2+23+47,6</t>
  </si>
  <si>
    <t>(1,5*2+2+4*6+3,04*3)*2</t>
  </si>
  <si>
    <t>(1,38*3*2+6*2,687*2+2,1+1,5+2,25)*2</t>
  </si>
  <si>
    <t>(5,541+1,5)*4,05</t>
  </si>
  <si>
    <t>2,687*2*6+(1,5*2,1)/2+1,9*1,9/2*3+1,5*1,5/2</t>
  </si>
  <si>
    <t>925</t>
  </si>
  <si>
    <t>119,796</t>
  </si>
  <si>
    <t>3*925</t>
  </si>
  <si>
    <t>7+2*15,35+2*3,25+2+4*17,9</t>
  </si>
  <si>
    <t>6,75*2+6,8*2</t>
  </si>
  <si>
    <t>37,3*2+19,5*2+3,7*2+4,7*2+3,21*2+3+7,9*2+6,8+28,95*4</t>
  </si>
  <si>
    <t>4*7,6</t>
  </si>
  <si>
    <t>221,2</t>
  </si>
  <si>
    <t>plech referenční výrobek VIPLANYL, vnější koutová lišta délka 2000 mm rozvinutá šířka 100 mm</t>
  </si>
  <si>
    <t>28,95*2</t>
  </si>
  <si>
    <t>17,9*2</t>
  </si>
  <si>
    <t>2*7,6</t>
  </si>
  <si>
    <t>17,9*2+28,95*2+7,9*2+6,8+3,21*2+4,7</t>
  </si>
  <si>
    <t>4,54*2+4,7+7</t>
  </si>
  <si>
    <t>713110831</t>
  </si>
  <si>
    <t>Odstranění tepelné izolace stropů přibité nebo nastřelené z vláknitých materiálů tl do 100 mm</t>
  </si>
  <si>
    <t>-2032145236</t>
  </si>
  <si>
    <t>713111127</t>
  </si>
  <si>
    <t>Montáž izolace tepelné spodem stropů lepením celoplošně rohoží, pásů, dílců, desek</t>
  </si>
  <si>
    <t>2097548813</t>
  </si>
  <si>
    <t>-540152462</t>
  </si>
  <si>
    <t>-338009645</t>
  </si>
  <si>
    <t>6,8*7</t>
  </si>
  <si>
    <t>2,85*(4,7+3,2)</t>
  </si>
  <si>
    <t>283723210</t>
  </si>
  <si>
    <t>deska z pěnového polystyrenu EPS 100 S 1000 x 500 x 200 mm</t>
  </si>
  <si>
    <t>141317247</t>
  </si>
  <si>
    <t>283723200</t>
  </si>
  <si>
    <t>deska z pěnového polystyrenu EPS 100 S 1000 x 500 x 180 mm</t>
  </si>
  <si>
    <t>-438025615</t>
  </si>
  <si>
    <t>283763650</t>
  </si>
  <si>
    <t>polystyren extrudovaný URSA XPS III - (S,G,NF,) - 1250 x 600 x 40 mm</t>
  </si>
  <si>
    <t>1151470203</t>
  </si>
  <si>
    <t>37,3*(19,5-0,6)+7,5*1,5*3</t>
  </si>
  <si>
    <t>17,9*(6,95-0,5)</t>
  </si>
  <si>
    <t>713151111</t>
  </si>
  <si>
    <t>Montáž izolace tepelné střech šikmých kladené volně mezi krokve rohoží, pásů, desek</t>
  </si>
  <si>
    <t>474407698</t>
  </si>
  <si>
    <t>4,2*7</t>
  </si>
  <si>
    <t>631508510</t>
  </si>
  <si>
    <t>pás tepelně izolační referenční výrobek ISOVER DOMO 14 140 mm 5000x1200 mm</t>
  </si>
  <si>
    <t>-1475080119</t>
  </si>
  <si>
    <t>Přesun svítidel a jiných elektro prvků na fasádě</t>
  </si>
  <si>
    <t>164</t>
  </si>
  <si>
    <t>741110002.1</t>
  </si>
  <si>
    <t>1029804325</t>
  </si>
  <si>
    <t>Přesun venkovních zásuvek</t>
  </si>
  <si>
    <t>1284452038</t>
  </si>
  <si>
    <t>165</t>
  </si>
  <si>
    <t>741110003.1</t>
  </si>
  <si>
    <t>1552173844</t>
  </si>
  <si>
    <t>166</t>
  </si>
  <si>
    <t>204838311</t>
  </si>
  <si>
    <t>(5,541+1,5)*(4,05+2,3)</t>
  </si>
  <si>
    <t>4,22*7</t>
  </si>
  <si>
    <t>(6,6275*2+(5,541+3))*(0,55+0,983+1,615)*1,15</t>
  </si>
  <si>
    <t>(3,53*2+5,541+2*1,5)*0,6*2</t>
  </si>
  <si>
    <t>(3,53*2+5,541+2*1,5)*0,45</t>
  </si>
  <si>
    <t>5,541*4,213+2,5*2*7,7</t>
  </si>
  <si>
    <t>1,55*(37,35*2)</t>
  </si>
  <si>
    <t>37,35*0,3*2+1,5*1,5*6+2,66*2,58/2+1,5*1,5/2</t>
  </si>
  <si>
    <t>(0,774+0,25+0,5)*(15,35+12,1+3,25)</t>
  </si>
  <si>
    <t>152</t>
  </si>
  <si>
    <t>764002851</t>
  </si>
  <si>
    <t>Demontáž oplechování parapetů do suti</t>
  </si>
  <si>
    <t>1598047620</t>
  </si>
  <si>
    <t>0,9*7+1,8*2+2,2+1,65+1,95*11</t>
  </si>
  <si>
    <t>1,8*8+0,9*26+3,6*2*2+2,6+2,7+0,6*4</t>
  </si>
  <si>
    <t>0,9*24+1,95+1,8*2+0,6+3,6*2*2</t>
  </si>
  <si>
    <t>764002871</t>
  </si>
  <si>
    <t>Demontáž lemování zdí do suti</t>
  </si>
  <si>
    <t>1912760134</t>
  </si>
  <si>
    <t>(22+39,625*2+2,15+4,65+3,6+4,4+3,6+2)*0,6</t>
  </si>
  <si>
    <t>(2,687*12+2,15*2*4+1,5+1,65+1,2)*4*0,6</t>
  </si>
  <si>
    <t>3,6*2,4*3*2*0,6</t>
  </si>
  <si>
    <t>2,825*4*0,6</t>
  </si>
  <si>
    <t>764004811</t>
  </si>
  <si>
    <t>Demontáž nadřímsového žlabu do suti</t>
  </si>
  <si>
    <t>1824569806</t>
  </si>
  <si>
    <t>764111643</t>
  </si>
  <si>
    <t>Krytina střechy rovné drážkováním ze svitků z Pz plechu s povrchovou úpravou rš 670 mm sklonu do 60°</t>
  </si>
  <si>
    <t>-76910268</t>
  </si>
  <si>
    <t>153</t>
  </si>
  <si>
    <t>-762612080</t>
  </si>
  <si>
    <t>764218407</t>
  </si>
  <si>
    <t>Oplechování rovné římsy mechanicky kotvené z Pz plechu rš 670 mm</t>
  </si>
  <si>
    <t>-1130742162</t>
  </si>
  <si>
    <t>1629069011</t>
  </si>
  <si>
    <t>7*3+4,7+4,05*2</t>
  </si>
  <si>
    <t>1+3,3+9,9+3,3+13,2</t>
  </si>
  <si>
    <t>766421213</t>
  </si>
  <si>
    <t>Montáž obložení podhledů jednoduchých palubkami z měkkého dřeva š do 100 mm</t>
  </si>
  <si>
    <t>904328601</t>
  </si>
  <si>
    <t>611911550</t>
  </si>
  <si>
    <t>palubky obkladové SM profil klasický 19 x 116 mm A/B</t>
  </si>
  <si>
    <t>-1514383797</t>
  </si>
  <si>
    <t>766421821</t>
  </si>
  <si>
    <t>Demontáž truhlářského obložení podhledů z palubek</t>
  </si>
  <si>
    <t>-130215859</t>
  </si>
  <si>
    <t>2,226*5,5541+(1,5*1,5)/2+2,026*2,026/2</t>
  </si>
  <si>
    <t>147</t>
  </si>
  <si>
    <t>767110001</t>
  </si>
  <si>
    <t>Přesun ocel. mříží do nové roviny fasády</t>
  </si>
  <si>
    <t>1757970052</t>
  </si>
  <si>
    <t>148</t>
  </si>
  <si>
    <t>767110002</t>
  </si>
  <si>
    <t>Přesun ventilátoru do nové roviny fasády</t>
  </si>
  <si>
    <t>-2122668722</t>
  </si>
  <si>
    <t>149</t>
  </si>
  <si>
    <t>767110003</t>
  </si>
  <si>
    <t>Úprava pole zábradlí - balkón I - viz. D.1.1-24</t>
  </si>
  <si>
    <t>-1213623570</t>
  </si>
  <si>
    <t>150</t>
  </si>
  <si>
    <t>767110004</t>
  </si>
  <si>
    <t>Úprava pole zábradlí - balkón II - viz. D.1.1-24</t>
  </si>
  <si>
    <t>465690701</t>
  </si>
  <si>
    <t>151</t>
  </si>
  <si>
    <t>767110005</t>
  </si>
  <si>
    <t>Úprava pole dělící stěny - viz. D.1.1-24</t>
  </si>
  <si>
    <t>-1326172122</t>
  </si>
  <si>
    <t>22,182</t>
  </si>
  <si>
    <t>18,582</t>
  </si>
  <si>
    <t>5,541*1,5+1,5*1,5</t>
  </si>
  <si>
    <t>119,8*1,15</t>
  </si>
  <si>
    <t>117,1*1,15*0,07</t>
  </si>
  <si>
    <t>(2,65*3*0,06*0,06+1,1*2*0,036+0,03*0,03*1*20)*3*23</t>
  </si>
  <si>
    <t>(2,65*3*0,06*0,06+1,1*2*0,036+0,03*0,03*1*20)*2</t>
  </si>
  <si>
    <t>(6,8*3*0,06*0,06+1,1*10*0,036+0,03*0,03*1*60)</t>
  </si>
  <si>
    <t>0,3*0,3*2*13</t>
  </si>
  <si>
    <t>((2,95*2+4*0,7)*0,06*0,06)*18</t>
  </si>
  <si>
    <t>162</t>
  </si>
  <si>
    <t>-1906987422</t>
  </si>
  <si>
    <t>163</t>
  </si>
  <si>
    <t>1810750951</t>
  </si>
  <si>
    <t>1613-3 - Objekt prádelny</t>
  </si>
  <si>
    <t xml:space="preserve">    762 - Konstrukce tesařské</t>
  </si>
  <si>
    <t>59,6*0,6*0,9</t>
  </si>
  <si>
    <t>59,6*0,5*0,9</t>
  </si>
  <si>
    <t>59,6*0,6</t>
  </si>
  <si>
    <t>2,3*8,3</t>
  </si>
  <si>
    <t>2,4*2,85</t>
  </si>
  <si>
    <t>211,95+56,62</t>
  </si>
  <si>
    <t>59,55</t>
  </si>
  <si>
    <t>146,5</t>
  </si>
  <si>
    <t>28*(0,9+0,5+1,8+0,45)</t>
  </si>
  <si>
    <t>2,4*2+8,25</t>
  </si>
  <si>
    <t>59,6*0,95</t>
  </si>
  <si>
    <t>2076044573</t>
  </si>
  <si>
    <t>59,6*3,15</t>
  </si>
  <si>
    <t>3,4*8,25</t>
  </si>
  <si>
    <t>-0,9*0,9*11-1,5*2,2*2-1,8-2,4*1,8-0,9*1,8*13-1,8-1,5*1,5</t>
  </si>
  <si>
    <t>(4,9*2+3+1,5)*3</t>
  </si>
  <si>
    <t>deska minerální izolační referenční výrobek ISOVER TF PROFI tl. 140 mm</t>
  </si>
  <si>
    <t>1204594580</t>
  </si>
  <si>
    <t>(0,9*2+0,9*2)*11+(1,5+2,2*2)*2+1,8*2+2+2,4*2+1,8*2+(0,9*2+1,8*2)*13+0,9+4+1,5*4</t>
  </si>
  <si>
    <t>268,57+25,93</t>
  </si>
  <si>
    <t>(15,9+3,4+13,65+3,4+5,55+5,85+3,4+3,6+4,8)</t>
  </si>
  <si>
    <t>(59,55)*6,3</t>
  </si>
  <si>
    <t>8,3*7,5</t>
  </si>
  <si>
    <t>178</t>
  </si>
  <si>
    <t>1398994323</t>
  </si>
  <si>
    <t>179</t>
  </si>
  <si>
    <t>1919711557</t>
  </si>
  <si>
    <t>180</t>
  </si>
  <si>
    <t>1003293503</t>
  </si>
  <si>
    <t>59,6*0,9+3,4*4+4,8*3</t>
  </si>
  <si>
    <t>598,854</t>
  </si>
  <si>
    <t>(4+18,02)*(12,66+1,7*2)</t>
  </si>
  <si>
    <t>9,4*(8+4,5)</t>
  </si>
  <si>
    <t>154</t>
  </si>
  <si>
    <t>683879804</t>
  </si>
  <si>
    <t>59,15+23,7+98,6</t>
  </si>
  <si>
    <t>155</t>
  </si>
  <si>
    <t>140035557</t>
  </si>
  <si>
    <t>12,66*2+3,5*4+19,83</t>
  </si>
  <si>
    <t>-1423908786</t>
  </si>
  <si>
    <t>2*11,85</t>
  </si>
  <si>
    <t>-1000218695</t>
  </si>
  <si>
    <t>(0,9*2+1,2*2)*7+0,6*4</t>
  </si>
  <si>
    <t>11,85*4+9,5+3,1+2,4+4,4</t>
  </si>
  <si>
    <t>713110813</t>
  </si>
  <si>
    <t>Odstranění tepelné izolace stropů volně kladené z vláknitých materiálů tl přes 100 mm</t>
  </si>
  <si>
    <t>-574086995</t>
  </si>
  <si>
    <t>25*18,9</t>
  </si>
  <si>
    <t>9,345*(11,85+1,671)</t>
  </si>
  <si>
    <t>186</t>
  </si>
  <si>
    <t>1263536390</t>
  </si>
  <si>
    <t xml:space="preserve">Přesun satelitní antény </t>
  </si>
  <si>
    <t>187</t>
  </si>
  <si>
    <t>150403411</t>
  </si>
  <si>
    <t xml:space="preserve">Přesun kiosek - přívod elektro </t>
  </si>
  <si>
    <t>476513230</t>
  </si>
  <si>
    <t>188</t>
  </si>
  <si>
    <t>741110004.1</t>
  </si>
  <si>
    <t>1228150163</t>
  </si>
  <si>
    <t>762341210</t>
  </si>
  <si>
    <t>Montáž bednění střech rovných a šikmých sklonu do 60° z hrubých prken na sraz</t>
  </si>
  <si>
    <t>1252718442</t>
  </si>
  <si>
    <t>5,46*18,8+9,3*(12,6)</t>
  </si>
  <si>
    <t>167</t>
  </si>
  <si>
    <t>605151110</t>
  </si>
  <si>
    <t>řezivo jehličnaté boční prkno jakost I.-II. 2 - 3 cm</t>
  </si>
  <si>
    <t>-154263899</t>
  </si>
  <si>
    <t>4*(12,65+2*1,7)+18,02*(12,65+2*1,7)</t>
  </si>
  <si>
    <t>(0,95+2,3)*(19,28*2+3,58*4+13,8*2)</t>
  </si>
  <si>
    <t>(3,3+0,6+0,3+5,9)*11,85+2,35*3,07/2</t>
  </si>
  <si>
    <t>34825659</t>
  </si>
  <si>
    <t>0,9*24+1+2,4+1,5</t>
  </si>
  <si>
    <t>13,3336+3,583*3+12,66+19,827+3,5+11,85+12,6</t>
  </si>
  <si>
    <t>3,1+2,4+4,4+9,4</t>
  </si>
  <si>
    <t>2,3*(19,3*2+3,58*4+13,8*2)</t>
  </si>
  <si>
    <t>184417101</t>
  </si>
  <si>
    <t>13,3336+3,583*3+12,66+19,827+3,5</t>
  </si>
  <si>
    <t>4*2,8</t>
  </si>
  <si>
    <t>168</t>
  </si>
  <si>
    <t>766622211</t>
  </si>
  <si>
    <t>Montáž světlíku viz. pol. 04</t>
  </si>
  <si>
    <t>-1964957191</t>
  </si>
  <si>
    <t>169</t>
  </si>
  <si>
    <t>611321001</t>
  </si>
  <si>
    <t>svělík - viz. pol. 04 (D.1.1-35)</t>
  </si>
  <si>
    <t>138932241</t>
  </si>
  <si>
    <t>170</t>
  </si>
  <si>
    <t>533546375</t>
  </si>
  <si>
    <t>171</t>
  </si>
  <si>
    <t>dveře plastové pol. 04/P</t>
  </si>
  <si>
    <t>-1231837452</t>
  </si>
  <si>
    <t>172</t>
  </si>
  <si>
    <t>dveře plastové pol. 05/P</t>
  </si>
  <si>
    <t>892307466</t>
  </si>
  <si>
    <t>173</t>
  </si>
  <si>
    <t>611432002</t>
  </si>
  <si>
    <t>dveře plastové pol. 06/L</t>
  </si>
  <si>
    <t>-1813116541</t>
  </si>
  <si>
    <t>174</t>
  </si>
  <si>
    <t>766660421</t>
  </si>
  <si>
    <t>Montáž vchodových dveří 1křídlových s nadsvětlíkem do zdiva</t>
  </si>
  <si>
    <t>-1739518931</t>
  </si>
  <si>
    <t>175</t>
  </si>
  <si>
    <t>1419654690</t>
  </si>
  <si>
    <t>176</t>
  </si>
  <si>
    <t>-837812132</t>
  </si>
  <si>
    <t>177</t>
  </si>
  <si>
    <t>766674810</t>
  </si>
  <si>
    <t>Demontáž střešního světlíku hladká krytina do 30°</t>
  </si>
  <si>
    <t>-1324361749</t>
  </si>
  <si>
    <t>Přesun ocel. mříží do nové roviny fasády (60x60 cm)</t>
  </si>
  <si>
    <t>Přesun ocel. mříží do nové roviny fasády (200x90 cm)</t>
  </si>
  <si>
    <t>1523369810</t>
  </si>
  <si>
    <t>0,6*0,6+2*0,9</t>
  </si>
  <si>
    <t>K1</t>
  </si>
  <si>
    <t>0,5</t>
  </si>
  <si>
    <t>1080723225</t>
  </si>
  <si>
    <t>-72734185</t>
  </si>
  <si>
    <t>2010578044</t>
  </si>
  <si>
    <t>184</t>
  </si>
  <si>
    <t>2145659150</t>
  </si>
  <si>
    <t>185</t>
  </si>
  <si>
    <t>1642735373</t>
  </si>
  <si>
    <t>1613-4 - Stravovací objekt</t>
  </si>
  <si>
    <t>51,37*0,6*0,9</t>
  </si>
  <si>
    <t>51,37*0,5*0,9</t>
  </si>
  <si>
    <t>52*0,5</t>
  </si>
  <si>
    <t>2,4*13,3</t>
  </si>
  <si>
    <t>154,3+127,9*0,25</t>
  </si>
  <si>
    <t>127,9</t>
  </si>
  <si>
    <t>9*3,1</t>
  </si>
  <si>
    <t>2,4*2+13,3</t>
  </si>
  <si>
    <t>51,37*0,95</t>
  </si>
  <si>
    <t>(51,37+13,3)*3,1</t>
  </si>
  <si>
    <t>-0,9*0,9*8-1,65*2-0,85*3-1,5*1,5-1,8*0,9*5-2,4*2,1-1,8*2,1*4-1,65*2,025</t>
  </si>
  <si>
    <t>deska minerální izolační referenční výrobek ISOVER TF PROFI tl. 120 mm</t>
  </si>
  <si>
    <t>172955989</t>
  </si>
  <si>
    <t>(0,9*4*8)+1,65+2*2+(0,85+2*2)*3+1,5*4+(1,8*2+0,9*2)*5+2,4*2+2,1*2+(1,8*2+2,1*2)*4+1,65+2*2,025</t>
  </si>
  <si>
    <t>186,3+32</t>
  </si>
  <si>
    <t>2,55+3,4+11,1+3,12+13,6+3,4+14,2</t>
  </si>
  <si>
    <t>52*6,5</t>
  </si>
  <si>
    <t>5,5*13,3</t>
  </si>
  <si>
    <t>1672257072</t>
  </si>
  <si>
    <t>1757398371</t>
  </si>
  <si>
    <t>-813094318</t>
  </si>
  <si>
    <t>51,37*0,9+3,4*2*3</t>
  </si>
  <si>
    <t>978071321</t>
  </si>
  <si>
    <t xml:space="preserve">Otlučení omítky a odstranění izolace z desek llignopor tl 35 </t>
  </si>
  <si>
    <t>-1464701612</t>
  </si>
  <si>
    <t>1015875360</t>
  </si>
  <si>
    <t>1746073730</t>
  </si>
  <si>
    <t>(11,3+2,55)*18,2+6,9*3,35+2,65*2,15/2</t>
  </si>
  <si>
    <t>(13,6+2,15+2,55)*19,575-2,5*2,5</t>
  </si>
  <si>
    <t>-148</t>
  </si>
  <si>
    <t>705,7-165,4</t>
  </si>
  <si>
    <t>11,3+3,12+3,6+15,6</t>
  </si>
  <si>
    <t>5,5*8+3,35*2+10,3*4+2,2*2</t>
  </si>
  <si>
    <t>10,65</t>
  </si>
  <si>
    <t>140,57</t>
  </si>
  <si>
    <t>10,235+2,49+3,182+14,442+3,2+(7,39+0,3+7,23)*2+(10,64+3,2+2,85)*2</t>
  </si>
  <si>
    <t>630-8,2*18</t>
  </si>
  <si>
    <t>713110821</t>
  </si>
  <si>
    <t>Odstranění tepelné izolace stropů volně kladené z polystyrenu tl do 100 mm</t>
  </si>
  <si>
    <t>833448275</t>
  </si>
  <si>
    <t>630-482</t>
  </si>
  <si>
    <t>630</t>
  </si>
  <si>
    <t>194</t>
  </si>
  <si>
    <t xml:space="preserve">Přesun hromosvodu no nové roviny po zateplení fasády </t>
  </si>
  <si>
    <t>1242850032</t>
  </si>
  <si>
    <t>195</t>
  </si>
  <si>
    <t>Přesun hromosvodu no nové roviny po zateplení střechy</t>
  </si>
  <si>
    <t>-712047319</t>
  </si>
  <si>
    <t>196</t>
  </si>
  <si>
    <t>1550265169</t>
  </si>
  <si>
    <t>308067724</t>
  </si>
  <si>
    <t>-22439166</t>
  </si>
  <si>
    <t>SDK podhled samostatný požární předěl desky 1xDF15 dvouvrstvá spodní kce CD+UD + TI 80 mm + parozábrana</t>
  </si>
  <si>
    <t>1524847918</t>
  </si>
  <si>
    <t>630+(2,35-1,275)*(14,42*2+13,575*2+3,6*4)</t>
  </si>
  <si>
    <t>9,564*2,7</t>
  </si>
  <si>
    <t>0,9*11+1,5+2,4+1,8*4</t>
  </si>
  <si>
    <t>13,6+3,6+14,3+6,9</t>
  </si>
  <si>
    <t>(2,35)*(14,42*2+13,575*2+3,6*4)</t>
  </si>
  <si>
    <t>1,6*(11,3+3,12+3,6+15,6)</t>
  </si>
  <si>
    <t>25,823</t>
  </si>
  <si>
    <t>15,6+3,6+11,3+3,12+13,6+3,6+14,3</t>
  </si>
  <si>
    <t>764512406</t>
  </si>
  <si>
    <t>Žlab nadřímsový hranatý uložený v hácích se spádovou vložkou z Pz plechu rš 500 mm</t>
  </si>
  <si>
    <t>1914465936</t>
  </si>
  <si>
    <t>2*2,8</t>
  </si>
  <si>
    <t>-1314309449</t>
  </si>
  <si>
    <t>8,2*(3*0,3)*8</t>
  </si>
  <si>
    <t>322064493</t>
  </si>
  <si>
    <t>svělík - viz. pol. 04 (D.1.1-41)</t>
  </si>
  <si>
    <t>1502349392</t>
  </si>
  <si>
    <t>1954459879</t>
  </si>
  <si>
    <t>dveře plastové pol. 07/P</t>
  </si>
  <si>
    <t>704350272</t>
  </si>
  <si>
    <t>181</t>
  </si>
  <si>
    <t>dveře plastové pol. 08/L</t>
  </si>
  <si>
    <t>-1137311807</t>
  </si>
  <si>
    <t>182</t>
  </si>
  <si>
    <t>dveře plastové pol. 09/L</t>
  </si>
  <si>
    <t>-769619810</t>
  </si>
  <si>
    <t>-149664442</t>
  </si>
  <si>
    <t>183</t>
  </si>
  <si>
    <t>-1477823317</t>
  </si>
  <si>
    <t>-140300367</t>
  </si>
  <si>
    <t>749432534</t>
  </si>
  <si>
    <t>Přesun ocel. mříží do nové roviny fasády cca (60x60 cm)</t>
  </si>
  <si>
    <t>3,4*0,3*3,14*10</t>
  </si>
  <si>
    <t>4*0,6*0,6</t>
  </si>
  <si>
    <t>L1</t>
  </si>
  <si>
    <t>192</t>
  </si>
  <si>
    <t>1015515740</t>
  </si>
  <si>
    <t>193</t>
  </si>
  <si>
    <t>371984227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</si>
  <si>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</si>
  <si>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</si>
  <si>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</si>
  <si>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</si>
  <si>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</si>
  <si>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</si>
  <si>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</si>
  <si>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%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</si>
</sst>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8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8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5" fillId="0" borderId="3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74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2" fontId="88" fillId="23" borderId="19" xfId="0" applyNumberFormat="1" applyFont="1" applyFill="1" applyBorder="1" applyAlignment="1" applyProtection="1">
      <alignment horizontal="center" vertical="center"/>
      <protection locked="0"/>
    </xf>
    <xf numFmtId="0" fontId="88" fillId="23" borderId="20" xfId="0" applyFont="1" applyFill="1" applyBorder="1" applyAlignment="1" applyProtection="1">
      <alignment horizontal="center" vertical="center"/>
      <protection locked="0"/>
    </xf>
    <xf numFmtId="4" fontId="88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8" fillId="23" borderId="22" xfId="0" applyNumberFormat="1" applyFont="1" applyFill="1" applyBorder="1" applyAlignment="1" applyProtection="1">
      <alignment horizontal="center" vertical="center"/>
      <protection locked="0"/>
    </xf>
    <xf numFmtId="0" fontId="88" fillId="23" borderId="0" xfId="0" applyFont="1" applyFill="1" applyBorder="1" applyAlignment="1" applyProtection="1">
      <alignment horizontal="center" vertical="center"/>
      <protection locked="0"/>
    </xf>
    <xf numFmtId="4" fontId="88" fillId="0" borderId="23" xfId="0" applyNumberFormat="1" applyFont="1" applyBorder="1" applyAlignment="1">
      <alignment vertical="center"/>
    </xf>
    <xf numFmtId="172" fontId="88" fillId="23" borderId="24" xfId="0" applyNumberFormat="1" applyFont="1" applyFill="1" applyBorder="1" applyAlignment="1" applyProtection="1">
      <alignment horizontal="center" vertical="center"/>
      <protection locked="0"/>
    </xf>
    <xf numFmtId="0" fontId="88" fillId="23" borderId="25" xfId="0" applyFont="1" applyFill="1" applyBorder="1" applyAlignment="1" applyProtection="1">
      <alignment horizontal="center" vertical="center"/>
      <protection locked="0"/>
    </xf>
    <xf numFmtId="4" fontId="88" fillId="0" borderId="26" xfId="0" applyNumberFormat="1" applyFont="1" applyBorder="1" applyAlignment="1">
      <alignment vertical="center"/>
    </xf>
    <xf numFmtId="0" fontId="89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5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8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8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8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5" fillId="0" borderId="20" xfId="0" applyNumberFormat="1" applyFont="1" applyBorder="1" applyAlignment="1">
      <alignment/>
    </xf>
    <xf numFmtId="174" fontId="95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9" fillId="0" borderId="14" xfId="0" applyFont="1" applyBorder="1" applyAlignment="1">
      <alignment/>
    </xf>
    <xf numFmtId="0" fontId="79" fillId="0" borderId="22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3" xfId="0" applyNumberFormat="1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76" fillId="23" borderId="33" xfId="0" applyFont="1" applyFill="1" applyBorder="1" applyAlignment="1" applyProtection="1">
      <alignment horizontal="left" vertical="center"/>
      <protection locked="0"/>
    </xf>
    <xf numFmtId="174" fontId="76" fillId="0" borderId="0" xfId="0" applyNumberFormat="1" applyFont="1" applyBorder="1" applyAlignment="1">
      <alignment vertical="center"/>
    </xf>
    <xf numFmtId="174" fontId="76" fillId="0" borderId="23" xfId="0" applyNumberFormat="1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5" fontId="80" fillId="0" borderId="0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175" fontId="81" fillId="0" borderId="0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75" fontId="96" fillId="0" borderId="33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97" fillId="0" borderId="0" xfId="36" applyFont="1" applyAlignment="1">
      <alignment horizontal="center"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4" fontId="89" fillId="35" borderId="0" xfId="0" applyNumberFormat="1" applyFont="1" applyFill="1" applyBorder="1" applyAlignment="1">
      <alignment vertical="center"/>
    </xf>
    <xf numFmtId="0" fontId="83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8" fillId="2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4" fontId="78" fillId="23" borderId="0" xfId="0" applyNumberFormat="1" applyFont="1" applyFill="1" applyBorder="1" applyAlignment="1" applyProtection="1">
      <alignment vertical="center"/>
      <protection locked="0"/>
    </xf>
    <xf numFmtId="4" fontId="78" fillId="0" borderId="0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horizontal="right" vertical="center"/>
    </xf>
    <xf numFmtId="4" fontId="89" fillId="0" borderId="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78" fillId="0" borderId="31" xfId="0" applyNumberFormat="1" applyFont="1" applyBorder="1" applyAlignment="1">
      <alignment/>
    </xf>
    <xf numFmtId="4" fontId="78" fillId="0" borderId="31" xfId="0" applyNumberFormat="1" applyFont="1" applyBorder="1" applyAlignment="1">
      <alignment vertical="center"/>
    </xf>
    <xf numFmtId="4" fontId="77" fillId="0" borderId="20" xfId="0" applyNumberFormat="1" applyFont="1" applyBorder="1" applyAlignment="1">
      <alignment/>
    </xf>
    <xf numFmtId="4" fontId="77" fillId="0" borderId="20" xfId="0" applyNumberFormat="1" applyFont="1" applyBorder="1" applyAlignment="1">
      <alignment vertical="center"/>
    </xf>
    <xf numFmtId="4" fontId="78" fillId="0" borderId="25" xfId="0" applyNumberFormat="1" applyFont="1" applyBorder="1" applyAlignment="1">
      <alignment/>
    </xf>
    <xf numFmtId="4" fontId="78" fillId="0" borderId="25" xfId="0" applyNumberFormat="1" applyFont="1" applyBorder="1" applyAlignment="1">
      <alignment vertical="center"/>
    </xf>
    <xf numFmtId="0" fontId="99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89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/>
    </xf>
    <xf numFmtId="4" fontId="77" fillId="0" borderId="0" xfId="0" applyNumberFormat="1" applyFont="1" applyBorder="1" applyAlignment="1">
      <alignment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96" fillId="0" borderId="33" xfId="0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vertical="center"/>
      <protection locked="0"/>
    </xf>
    <xf numFmtId="4" fontId="96" fillId="23" borderId="33" xfId="0" applyNumberFormat="1" applyFont="1" applyFill="1" applyBorder="1" applyAlignment="1" applyProtection="1">
      <alignment vertical="center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35" borderId="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4" fontId="76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4" fontId="4" fillId="23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Data\Kros data\System\Temp\radF36A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Data\Kros data\System\Temp\rad5E30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Data\Kros data\System\Temp\radA66A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Data\Kros data\System\Temp\rad25AD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D:\Data\Kros data\System\Temp\rad027C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Obrázek 2" descr="D:\Data\Kros data\System\Temp\radF36A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Obrázek 2" descr="D:\Data\Kros data\System\Temp\rad5E30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Obrázek 2" descr="D:\Data\Kros data\System\Temp\radA66A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Obrázek 2" descr="D:\Data\Kros data\System\Temp\rad25AD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Obrázek 2" descr="D:\Data\Kros data\System\Temp\rad027C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5" defaultRowHeight="13.5"/>
  <cols>
    <col min="1" max="1" width="8.5" style="0" customWidth="1"/>
    <col min="2" max="2" width="1.5" style="0" customWidth="1"/>
    <col min="3" max="3" width="4.16015625" style="0" customWidth="1"/>
    <col min="4" max="33" width="2.5" style="0" customWidth="1"/>
    <col min="34" max="34" width="3.5" style="0" customWidth="1"/>
    <col min="35" max="37" width="2.5" style="0" customWidth="1"/>
    <col min="38" max="38" width="8.5" style="0" customWidth="1"/>
    <col min="39" max="39" width="3.5" style="0" customWidth="1"/>
    <col min="40" max="40" width="13.5" style="0" customWidth="1"/>
    <col min="41" max="41" width="7.5" style="0" customWidth="1"/>
    <col min="42" max="42" width="4.16015625" style="0" customWidth="1"/>
    <col min="43" max="43" width="1.5" style="0" customWidth="1"/>
    <col min="44" max="44" width="13.5" style="0" customWidth="1"/>
    <col min="45" max="46" width="25.83203125" style="0" hidden="1" customWidth="1"/>
    <col min="47" max="47" width="25" style="0" hidden="1" customWidth="1"/>
    <col min="48" max="52" width="21.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58" max="70" width="9.5" style="0" customWidth="1"/>
    <col min="71" max="89" width="9.5" style="0" hidden="1" customWidth="1"/>
  </cols>
  <sheetData>
    <row r="1" spans="1:73" ht="21" customHeight="1">
      <c r="A1" s="185" t="s">
        <v>0</v>
      </c>
      <c r="B1" s="186"/>
      <c r="C1" s="186"/>
      <c r="D1" s="187" t="s">
        <v>1</v>
      </c>
      <c r="E1" s="186"/>
      <c r="F1" s="186"/>
      <c r="G1" s="186"/>
      <c r="H1" s="186"/>
      <c r="I1" s="186"/>
      <c r="J1" s="186"/>
      <c r="K1" s="188" t="s">
        <v>1194</v>
      </c>
      <c r="L1" s="188"/>
      <c r="M1" s="188"/>
      <c r="N1" s="188"/>
      <c r="O1" s="188"/>
      <c r="P1" s="188"/>
      <c r="Q1" s="188"/>
      <c r="R1" s="188"/>
      <c r="S1" s="188"/>
      <c r="T1" s="186"/>
      <c r="U1" s="186"/>
      <c r="V1" s="186"/>
      <c r="W1" s="188" t="s">
        <v>1195</v>
      </c>
      <c r="X1" s="188"/>
      <c r="Y1" s="188"/>
      <c r="Z1" s="188"/>
      <c r="AA1" s="188"/>
      <c r="AB1" s="188"/>
      <c r="AC1" s="188"/>
      <c r="AD1" s="188"/>
      <c r="AE1" s="188"/>
      <c r="AF1" s="188"/>
      <c r="AG1" s="186"/>
      <c r="AH1" s="186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191" t="s">
        <v>6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219" t="s">
        <v>10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1"/>
      <c r="AS4" s="22" t="s">
        <v>11</v>
      </c>
      <c r="BE4" s="23" t="s">
        <v>12</v>
      </c>
      <c r="BS4" s="15" t="s">
        <v>13</v>
      </c>
    </row>
    <row r="5" spans="2:71" ht="14.25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25" t="s">
        <v>15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0"/>
      <c r="AQ5" s="21"/>
      <c r="BE5" s="222" t="s">
        <v>16</v>
      </c>
      <c r="BS5" s="15" t="s">
        <v>7</v>
      </c>
    </row>
    <row r="6" spans="2:71" ht="36.7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26" t="s">
        <v>18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0"/>
      <c r="AQ6" s="21"/>
      <c r="BE6" s="192"/>
      <c r="BS6" s="15" t="s">
        <v>19</v>
      </c>
    </row>
    <row r="7" spans="2:71" ht="14.25" customHeight="1">
      <c r="B7" s="19"/>
      <c r="C7" s="20"/>
      <c r="D7" s="27" t="s">
        <v>20</v>
      </c>
      <c r="E7" s="20"/>
      <c r="F7" s="20"/>
      <c r="G7" s="20"/>
      <c r="H7" s="20"/>
      <c r="I7" s="20"/>
      <c r="J7" s="20"/>
      <c r="K7" s="25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21</v>
      </c>
      <c r="AL7" s="20"/>
      <c r="AM7" s="20"/>
      <c r="AN7" s="25" t="s">
        <v>3</v>
      </c>
      <c r="AO7" s="20"/>
      <c r="AP7" s="20"/>
      <c r="AQ7" s="21"/>
      <c r="BE7" s="192"/>
      <c r="BS7" s="15" t="s">
        <v>22</v>
      </c>
    </row>
    <row r="8" spans="2:71" ht="14.25" customHeight="1">
      <c r="B8" s="19"/>
      <c r="C8" s="20"/>
      <c r="D8" s="27" t="s">
        <v>23</v>
      </c>
      <c r="E8" s="20"/>
      <c r="F8" s="20"/>
      <c r="G8" s="20"/>
      <c r="H8" s="20"/>
      <c r="I8" s="20"/>
      <c r="J8" s="20"/>
      <c r="K8" s="25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25</v>
      </c>
      <c r="AL8" s="20"/>
      <c r="AM8" s="20"/>
      <c r="AN8" s="28" t="s">
        <v>26</v>
      </c>
      <c r="AO8" s="20"/>
      <c r="AP8" s="20"/>
      <c r="AQ8" s="21"/>
      <c r="BE8" s="192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92"/>
      <c r="BS9" s="15" t="s">
        <v>28</v>
      </c>
    </row>
    <row r="10" spans="2:71" ht="14.25" customHeight="1">
      <c r="B10" s="19"/>
      <c r="C10" s="20"/>
      <c r="D10" s="27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30</v>
      </c>
      <c r="AL10" s="20"/>
      <c r="AM10" s="20"/>
      <c r="AN10" s="25" t="s">
        <v>3</v>
      </c>
      <c r="AO10" s="20"/>
      <c r="AP10" s="20"/>
      <c r="AQ10" s="21"/>
      <c r="BE10" s="192"/>
      <c r="BS10" s="15" t="s">
        <v>19</v>
      </c>
    </row>
    <row r="11" spans="2:71" ht="18" customHeight="1">
      <c r="B11" s="19"/>
      <c r="C11" s="20"/>
      <c r="D11" s="20"/>
      <c r="E11" s="25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32</v>
      </c>
      <c r="AL11" s="20"/>
      <c r="AM11" s="20"/>
      <c r="AN11" s="25" t="s">
        <v>3</v>
      </c>
      <c r="AO11" s="20"/>
      <c r="AP11" s="20"/>
      <c r="AQ11" s="21"/>
      <c r="BE11" s="192"/>
      <c r="BS11" s="15" t="s">
        <v>19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92"/>
      <c r="BS12" s="15" t="s">
        <v>19</v>
      </c>
    </row>
    <row r="13" spans="2:71" ht="14.25" customHeight="1">
      <c r="B13" s="19"/>
      <c r="C13" s="20"/>
      <c r="D13" s="27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30</v>
      </c>
      <c r="AL13" s="20"/>
      <c r="AM13" s="20"/>
      <c r="AN13" s="29" t="s">
        <v>34</v>
      </c>
      <c r="AO13" s="20"/>
      <c r="AP13" s="20"/>
      <c r="AQ13" s="21"/>
      <c r="BE13" s="192"/>
      <c r="BS13" s="15" t="s">
        <v>19</v>
      </c>
    </row>
    <row r="14" spans="2:71" ht="12.75">
      <c r="B14" s="19"/>
      <c r="C14" s="20"/>
      <c r="D14" s="20"/>
      <c r="E14" s="227" t="s">
        <v>34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7" t="s">
        <v>32</v>
      </c>
      <c r="AL14" s="20"/>
      <c r="AM14" s="20"/>
      <c r="AN14" s="29" t="s">
        <v>34</v>
      </c>
      <c r="AO14" s="20"/>
      <c r="AP14" s="20"/>
      <c r="AQ14" s="21"/>
      <c r="BE14" s="192"/>
      <c r="BS14" s="15" t="s">
        <v>19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92"/>
      <c r="BS15" s="15" t="s">
        <v>4</v>
      </c>
    </row>
    <row r="16" spans="2:71" ht="14.25" customHeight="1">
      <c r="B16" s="19"/>
      <c r="C16" s="20"/>
      <c r="D16" s="27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30</v>
      </c>
      <c r="AL16" s="20"/>
      <c r="AM16" s="20"/>
      <c r="AN16" s="25" t="s">
        <v>3</v>
      </c>
      <c r="AO16" s="20"/>
      <c r="AP16" s="20"/>
      <c r="AQ16" s="21"/>
      <c r="BE16" s="192"/>
      <c r="BS16" s="15" t="s">
        <v>4</v>
      </c>
    </row>
    <row r="17" spans="2:71" ht="18" customHeight="1">
      <c r="B17" s="19"/>
      <c r="C17" s="20"/>
      <c r="D17" s="20"/>
      <c r="E17" s="25" t="s">
        <v>36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32</v>
      </c>
      <c r="AL17" s="20"/>
      <c r="AM17" s="20"/>
      <c r="AN17" s="25" t="s">
        <v>3</v>
      </c>
      <c r="AO17" s="20"/>
      <c r="AP17" s="20"/>
      <c r="AQ17" s="21"/>
      <c r="BE17" s="192"/>
      <c r="BS17" s="15" t="s">
        <v>37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92"/>
      <c r="BS18" s="15" t="s">
        <v>7</v>
      </c>
    </row>
    <row r="19" spans="2:71" ht="14.25" customHeight="1">
      <c r="B19" s="19"/>
      <c r="C19" s="20"/>
      <c r="D19" s="27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30</v>
      </c>
      <c r="AL19" s="20"/>
      <c r="AM19" s="20"/>
      <c r="AN19" s="25" t="s">
        <v>3</v>
      </c>
      <c r="AO19" s="20"/>
      <c r="AP19" s="20"/>
      <c r="AQ19" s="21"/>
      <c r="BE19" s="192"/>
      <c r="BS19" s="15" t="s">
        <v>7</v>
      </c>
    </row>
    <row r="20" spans="2:57" ht="18" customHeight="1">
      <c r="B20" s="19"/>
      <c r="C20" s="20"/>
      <c r="D20" s="20"/>
      <c r="E20" s="25" t="s">
        <v>39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32</v>
      </c>
      <c r="AL20" s="20"/>
      <c r="AM20" s="20"/>
      <c r="AN20" s="25" t="s">
        <v>3</v>
      </c>
      <c r="AO20" s="20"/>
      <c r="AP20" s="20"/>
      <c r="AQ20" s="21"/>
      <c r="BE20" s="192"/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92"/>
    </row>
    <row r="22" spans="2:57" ht="12.75">
      <c r="B22" s="19"/>
      <c r="C22" s="20"/>
      <c r="D22" s="27" t="s">
        <v>40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92"/>
    </row>
    <row r="23" spans="2:57" ht="22.5" customHeight="1">
      <c r="B23" s="19"/>
      <c r="C23" s="20"/>
      <c r="D23" s="20"/>
      <c r="E23" s="228" t="s">
        <v>3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0"/>
      <c r="AP23" s="20"/>
      <c r="AQ23" s="21"/>
      <c r="BE23" s="192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92"/>
    </row>
    <row r="25" spans="2:57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92"/>
    </row>
    <row r="26" spans="2:57" ht="14.25" customHeight="1">
      <c r="B26" s="19"/>
      <c r="C26" s="20"/>
      <c r="D26" s="31" t="s">
        <v>41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29">
        <f>ROUND(AG87,2)</f>
        <v>0</v>
      </c>
      <c r="AL26" s="221"/>
      <c r="AM26" s="221"/>
      <c r="AN26" s="221"/>
      <c r="AO26" s="221"/>
      <c r="AP26" s="20"/>
      <c r="AQ26" s="21"/>
      <c r="BE26" s="192"/>
    </row>
    <row r="27" spans="2:57" ht="14.25" customHeight="1">
      <c r="B27" s="19"/>
      <c r="C27" s="20"/>
      <c r="D27" s="31" t="s">
        <v>42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29">
        <f>ROUND(AG93,2)</f>
        <v>0</v>
      </c>
      <c r="AL27" s="221"/>
      <c r="AM27" s="221"/>
      <c r="AN27" s="221"/>
      <c r="AO27" s="221"/>
      <c r="AP27" s="20"/>
      <c r="AQ27" s="21"/>
      <c r="BE27" s="192"/>
    </row>
    <row r="28" spans="2:57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223"/>
    </row>
    <row r="29" spans="2:57" s="1" customFormat="1" ht="25.5" customHeight="1">
      <c r="B29" s="32"/>
      <c r="C29" s="33"/>
      <c r="D29" s="35" t="s">
        <v>43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30">
        <f>ROUND(AK26+AK27,2)</f>
        <v>0</v>
      </c>
      <c r="AL29" s="231"/>
      <c r="AM29" s="231"/>
      <c r="AN29" s="231"/>
      <c r="AO29" s="231"/>
      <c r="AP29" s="33"/>
      <c r="AQ29" s="34"/>
      <c r="BE29" s="223"/>
    </row>
    <row r="30" spans="2:57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223"/>
    </row>
    <row r="31" spans="2:57" s="2" customFormat="1" ht="14.25" customHeight="1">
      <c r="B31" s="37"/>
      <c r="C31" s="38"/>
      <c r="D31" s="39" t="s">
        <v>44</v>
      </c>
      <c r="E31" s="38"/>
      <c r="F31" s="39" t="s">
        <v>45</v>
      </c>
      <c r="G31" s="38"/>
      <c r="H31" s="38"/>
      <c r="I31" s="38"/>
      <c r="J31" s="38"/>
      <c r="K31" s="38"/>
      <c r="L31" s="212">
        <v>0.21</v>
      </c>
      <c r="M31" s="213"/>
      <c r="N31" s="213"/>
      <c r="O31" s="213"/>
      <c r="P31" s="38"/>
      <c r="Q31" s="38"/>
      <c r="R31" s="38"/>
      <c r="S31" s="38"/>
      <c r="T31" s="41" t="s">
        <v>46</v>
      </c>
      <c r="U31" s="38"/>
      <c r="V31" s="38"/>
      <c r="W31" s="214">
        <f>ROUND(AZ87+SUM(CD94:CD98),2)</f>
        <v>0</v>
      </c>
      <c r="X31" s="213"/>
      <c r="Y31" s="213"/>
      <c r="Z31" s="213"/>
      <c r="AA31" s="213"/>
      <c r="AB31" s="213"/>
      <c r="AC31" s="213"/>
      <c r="AD31" s="213"/>
      <c r="AE31" s="213"/>
      <c r="AF31" s="38"/>
      <c r="AG31" s="38"/>
      <c r="AH31" s="38"/>
      <c r="AI31" s="38"/>
      <c r="AJ31" s="38"/>
      <c r="AK31" s="214">
        <f>ROUND(AV87+SUM(BY94:BY98),2)</f>
        <v>0</v>
      </c>
      <c r="AL31" s="213"/>
      <c r="AM31" s="213"/>
      <c r="AN31" s="213"/>
      <c r="AO31" s="213"/>
      <c r="AP31" s="38"/>
      <c r="AQ31" s="42"/>
      <c r="BE31" s="224"/>
    </row>
    <row r="32" spans="2:57" s="2" customFormat="1" ht="14.25" customHeight="1">
      <c r="B32" s="37"/>
      <c r="C32" s="38"/>
      <c r="D32" s="38"/>
      <c r="E32" s="38"/>
      <c r="F32" s="39" t="s">
        <v>47</v>
      </c>
      <c r="G32" s="38"/>
      <c r="H32" s="38"/>
      <c r="I32" s="38"/>
      <c r="J32" s="38"/>
      <c r="K32" s="38"/>
      <c r="L32" s="212">
        <v>0.15</v>
      </c>
      <c r="M32" s="213"/>
      <c r="N32" s="213"/>
      <c r="O32" s="213"/>
      <c r="P32" s="38"/>
      <c r="Q32" s="38"/>
      <c r="R32" s="38"/>
      <c r="S32" s="38"/>
      <c r="T32" s="41" t="s">
        <v>46</v>
      </c>
      <c r="U32" s="38"/>
      <c r="V32" s="38"/>
      <c r="W32" s="214">
        <f>ROUND(BA87+SUM(CE94:CE98),2)</f>
        <v>0</v>
      </c>
      <c r="X32" s="213"/>
      <c r="Y32" s="213"/>
      <c r="Z32" s="213"/>
      <c r="AA32" s="213"/>
      <c r="AB32" s="213"/>
      <c r="AC32" s="213"/>
      <c r="AD32" s="213"/>
      <c r="AE32" s="213"/>
      <c r="AF32" s="38"/>
      <c r="AG32" s="38"/>
      <c r="AH32" s="38"/>
      <c r="AI32" s="38"/>
      <c r="AJ32" s="38"/>
      <c r="AK32" s="214">
        <f>ROUND(AW87+SUM(BZ94:BZ98),2)</f>
        <v>0</v>
      </c>
      <c r="AL32" s="213"/>
      <c r="AM32" s="213"/>
      <c r="AN32" s="213"/>
      <c r="AO32" s="213"/>
      <c r="AP32" s="38"/>
      <c r="AQ32" s="42"/>
      <c r="BE32" s="224"/>
    </row>
    <row r="33" spans="2:57" s="2" customFormat="1" ht="14.25" customHeight="1" hidden="1">
      <c r="B33" s="37"/>
      <c r="C33" s="38"/>
      <c r="D33" s="38"/>
      <c r="E33" s="38"/>
      <c r="F33" s="39" t="s">
        <v>48</v>
      </c>
      <c r="G33" s="38"/>
      <c r="H33" s="38"/>
      <c r="I33" s="38"/>
      <c r="J33" s="38"/>
      <c r="K33" s="38"/>
      <c r="L33" s="212">
        <v>0.21</v>
      </c>
      <c r="M33" s="213"/>
      <c r="N33" s="213"/>
      <c r="O33" s="213"/>
      <c r="P33" s="38"/>
      <c r="Q33" s="38"/>
      <c r="R33" s="38"/>
      <c r="S33" s="38"/>
      <c r="T33" s="41" t="s">
        <v>46</v>
      </c>
      <c r="U33" s="38"/>
      <c r="V33" s="38"/>
      <c r="W33" s="214">
        <f>ROUND(BB87+SUM(CF94:CF98),2)</f>
        <v>0</v>
      </c>
      <c r="X33" s="213"/>
      <c r="Y33" s="213"/>
      <c r="Z33" s="213"/>
      <c r="AA33" s="213"/>
      <c r="AB33" s="213"/>
      <c r="AC33" s="213"/>
      <c r="AD33" s="213"/>
      <c r="AE33" s="213"/>
      <c r="AF33" s="38"/>
      <c r="AG33" s="38"/>
      <c r="AH33" s="38"/>
      <c r="AI33" s="38"/>
      <c r="AJ33" s="38"/>
      <c r="AK33" s="214">
        <v>0</v>
      </c>
      <c r="AL33" s="213"/>
      <c r="AM33" s="213"/>
      <c r="AN33" s="213"/>
      <c r="AO33" s="213"/>
      <c r="AP33" s="38"/>
      <c r="AQ33" s="42"/>
      <c r="BE33" s="224"/>
    </row>
    <row r="34" spans="2:57" s="2" customFormat="1" ht="14.25" customHeight="1" hidden="1">
      <c r="B34" s="37"/>
      <c r="C34" s="38"/>
      <c r="D34" s="38"/>
      <c r="E34" s="38"/>
      <c r="F34" s="39" t="s">
        <v>49</v>
      </c>
      <c r="G34" s="38"/>
      <c r="H34" s="38"/>
      <c r="I34" s="38"/>
      <c r="J34" s="38"/>
      <c r="K34" s="38"/>
      <c r="L34" s="212">
        <v>0.15</v>
      </c>
      <c r="M34" s="213"/>
      <c r="N34" s="213"/>
      <c r="O34" s="213"/>
      <c r="P34" s="38"/>
      <c r="Q34" s="38"/>
      <c r="R34" s="38"/>
      <c r="S34" s="38"/>
      <c r="T34" s="41" t="s">
        <v>46</v>
      </c>
      <c r="U34" s="38"/>
      <c r="V34" s="38"/>
      <c r="W34" s="214">
        <f>ROUND(BC87+SUM(CG94:CG98),2)</f>
        <v>0</v>
      </c>
      <c r="X34" s="213"/>
      <c r="Y34" s="213"/>
      <c r="Z34" s="213"/>
      <c r="AA34" s="213"/>
      <c r="AB34" s="213"/>
      <c r="AC34" s="213"/>
      <c r="AD34" s="213"/>
      <c r="AE34" s="213"/>
      <c r="AF34" s="38"/>
      <c r="AG34" s="38"/>
      <c r="AH34" s="38"/>
      <c r="AI34" s="38"/>
      <c r="AJ34" s="38"/>
      <c r="AK34" s="214">
        <v>0</v>
      </c>
      <c r="AL34" s="213"/>
      <c r="AM34" s="213"/>
      <c r="AN34" s="213"/>
      <c r="AO34" s="213"/>
      <c r="AP34" s="38"/>
      <c r="AQ34" s="42"/>
      <c r="BE34" s="224"/>
    </row>
    <row r="35" spans="2:43" s="2" customFormat="1" ht="14.25" customHeight="1" hidden="1">
      <c r="B35" s="37"/>
      <c r="C35" s="38"/>
      <c r="D35" s="38"/>
      <c r="E35" s="38"/>
      <c r="F35" s="39" t="s">
        <v>50</v>
      </c>
      <c r="G35" s="38"/>
      <c r="H35" s="38"/>
      <c r="I35" s="38"/>
      <c r="J35" s="38"/>
      <c r="K35" s="38"/>
      <c r="L35" s="212">
        <v>0</v>
      </c>
      <c r="M35" s="213"/>
      <c r="N35" s="213"/>
      <c r="O35" s="213"/>
      <c r="P35" s="38"/>
      <c r="Q35" s="38"/>
      <c r="R35" s="38"/>
      <c r="S35" s="38"/>
      <c r="T35" s="41" t="s">
        <v>46</v>
      </c>
      <c r="U35" s="38"/>
      <c r="V35" s="38"/>
      <c r="W35" s="214">
        <f>ROUND(BD87+SUM(CH94:CH98),2)</f>
        <v>0</v>
      </c>
      <c r="X35" s="213"/>
      <c r="Y35" s="213"/>
      <c r="Z35" s="213"/>
      <c r="AA35" s="213"/>
      <c r="AB35" s="213"/>
      <c r="AC35" s="213"/>
      <c r="AD35" s="213"/>
      <c r="AE35" s="213"/>
      <c r="AF35" s="38"/>
      <c r="AG35" s="38"/>
      <c r="AH35" s="38"/>
      <c r="AI35" s="38"/>
      <c r="AJ35" s="38"/>
      <c r="AK35" s="214">
        <v>0</v>
      </c>
      <c r="AL35" s="213"/>
      <c r="AM35" s="213"/>
      <c r="AN35" s="213"/>
      <c r="AO35" s="213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51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52</v>
      </c>
      <c r="U37" s="45"/>
      <c r="V37" s="45"/>
      <c r="W37" s="45"/>
      <c r="X37" s="215" t="s">
        <v>53</v>
      </c>
      <c r="Y37" s="216"/>
      <c r="Z37" s="216"/>
      <c r="AA37" s="216"/>
      <c r="AB37" s="216"/>
      <c r="AC37" s="45"/>
      <c r="AD37" s="45"/>
      <c r="AE37" s="45"/>
      <c r="AF37" s="45"/>
      <c r="AG37" s="45"/>
      <c r="AH37" s="45"/>
      <c r="AI37" s="45"/>
      <c r="AJ37" s="45"/>
      <c r="AK37" s="217">
        <f>SUM(AK29:AK35)</f>
        <v>0</v>
      </c>
      <c r="AL37" s="216"/>
      <c r="AM37" s="216"/>
      <c r="AN37" s="216"/>
      <c r="AO37" s="218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2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2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2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2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2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4.25">
      <c r="B49" s="32"/>
      <c r="C49" s="33"/>
      <c r="D49" s="47" t="s">
        <v>54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55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2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ht="12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ht="12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ht="12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ht="12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ht="12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ht="12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ht="12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4.25">
      <c r="B58" s="32"/>
      <c r="C58" s="33"/>
      <c r="D58" s="52" t="s">
        <v>56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57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56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57</v>
      </c>
      <c r="AN58" s="53"/>
      <c r="AO58" s="55"/>
      <c r="AP58" s="33"/>
      <c r="AQ58" s="34"/>
    </row>
    <row r="59" spans="2:43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4.25">
      <c r="B60" s="32"/>
      <c r="C60" s="33"/>
      <c r="D60" s="47" t="s">
        <v>58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59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2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ht="12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ht="12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ht="12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ht="12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ht="12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ht="12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ht="12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4.25">
      <c r="B69" s="32"/>
      <c r="C69" s="33"/>
      <c r="D69" s="52" t="s">
        <v>56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57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56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57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219" t="s">
        <v>60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4"/>
    </row>
    <row r="77" spans="2:43" s="3" customFormat="1" ht="14.25" customHeight="1">
      <c r="B77" s="62"/>
      <c r="C77" s="27" t="s">
        <v>14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1613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202" t="str">
        <f>K6</f>
        <v>Zateplení obvodového pláště a střech objektů Domova Pod Lipami Smečno</v>
      </c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2.75">
      <c r="B80" s="32"/>
      <c r="C80" s="27" t="s">
        <v>23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Smečno 19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25</v>
      </c>
      <c r="AJ80" s="33"/>
      <c r="AK80" s="33"/>
      <c r="AL80" s="33"/>
      <c r="AM80" s="70" t="str">
        <f>IF(AN8="","",AN8)</f>
        <v>10.11.2016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2.75">
      <c r="B82" s="32"/>
      <c r="C82" s="27" t="s">
        <v>29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Domov Pod Lipami Smečno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35</v>
      </c>
      <c r="AJ82" s="33"/>
      <c r="AK82" s="33"/>
      <c r="AL82" s="33"/>
      <c r="AM82" s="204" t="str">
        <f>IF(E17="","",E17)</f>
        <v>REINVEST spol. s r.o.</v>
      </c>
      <c r="AN82" s="194"/>
      <c r="AO82" s="194"/>
      <c r="AP82" s="194"/>
      <c r="AQ82" s="34"/>
      <c r="AS82" s="205" t="s">
        <v>61</v>
      </c>
      <c r="AT82" s="206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2.75">
      <c r="B83" s="32"/>
      <c r="C83" s="27" t="s">
        <v>33</v>
      </c>
      <c r="D83" s="33"/>
      <c r="E83" s="33"/>
      <c r="F83" s="33"/>
      <c r="G83" s="33"/>
      <c r="H83" s="33"/>
      <c r="I83" s="33"/>
      <c r="J83" s="33"/>
      <c r="K83" s="33"/>
      <c r="L83" s="63">
        <f>IF(E14="Vyplň údaj","",E14)</f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38</v>
      </c>
      <c r="AJ83" s="33"/>
      <c r="AK83" s="33"/>
      <c r="AL83" s="33"/>
      <c r="AM83" s="204" t="str">
        <f>IF(E20="","",E20)</f>
        <v>Ing. Marek Raška</v>
      </c>
      <c r="AN83" s="194"/>
      <c r="AO83" s="194"/>
      <c r="AP83" s="194"/>
      <c r="AQ83" s="34"/>
      <c r="AS83" s="207"/>
      <c r="AT83" s="194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07"/>
      <c r="AT84" s="194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208" t="s">
        <v>62</v>
      </c>
      <c r="D85" s="209"/>
      <c r="E85" s="209"/>
      <c r="F85" s="209"/>
      <c r="G85" s="209"/>
      <c r="H85" s="72"/>
      <c r="I85" s="210" t="s">
        <v>63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64</v>
      </c>
      <c r="AH85" s="209"/>
      <c r="AI85" s="209"/>
      <c r="AJ85" s="209"/>
      <c r="AK85" s="209"/>
      <c r="AL85" s="209"/>
      <c r="AM85" s="209"/>
      <c r="AN85" s="210" t="s">
        <v>65</v>
      </c>
      <c r="AO85" s="209"/>
      <c r="AP85" s="211"/>
      <c r="AQ85" s="34"/>
      <c r="AS85" s="73" t="s">
        <v>66</v>
      </c>
      <c r="AT85" s="74" t="s">
        <v>67</v>
      </c>
      <c r="AU85" s="74" t="s">
        <v>68</v>
      </c>
      <c r="AV85" s="74" t="s">
        <v>69</v>
      </c>
      <c r="AW85" s="74" t="s">
        <v>70</v>
      </c>
      <c r="AX85" s="74" t="s">
        <v>71</v>
      </c>
      <c r="AY85" s="74" t="s">
        <v>72</v>
      </c>
      <c r="AZ85" s="74" t="s">
        <v>73</v>
      </c>
      <c r="BA85" s="74" t="s">
        <v>74</v>
      </c>
      <c r="BB85" s="74" t="s">
        <v>75</v>
      </c>
      <c r="BC85" s="74" t="s">
        <v>76</v>
      </c>
      <c r="BD85" s="75" t="s">
        <v>77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78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7">
        <f>ROUND(SUM(AG88:AG91),2)</f>
        <v>0</v>
      </c>
      <c r="AH87" s="197"/>
      <c r="AI87" s="197"/>
      <c r="AJ87" s="197"/>
      <c r="AK87" s="197"/>
      <c r="AL87" s="197"/>
      <c r="AM87" s="197"/>
      <c r="AN87" s="198">
        <f>SUM(AG87,AT87)</f>
        <v>0</v>
      </c>
      <c r="AO87" s="198"/>
      <c r="AP87" s="198"/>
      <c r="AQ87" s="68"/>
      <c r="AS87" s="79">
        <f>ROUND(SUM(AS88:AS91),2)</f>
        <v>0</v>
      </c>
      <c r="AT87" s="80">
        <f>ROUND(SUM(AV87:AW87),2)</f>
        <v>0</v>
      </c>
      <c r="AU87" s="81">
        <f>ROUND(SUM(AU88:AU91),5)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ROUND(SUM(AZ88:AZ91),2)</f>
        <v>0</v>
      </c>
      <c r="BA87" s="80">
        <f>ROUND(SUM(BA88:BA91),2)</f>
        <v>0</v>
      </c>
      <c r="BB87" s="80">
        <f>ROUND(SUM(BB88:BB91),2)</f>
        <v>0</v>
      </c>
      <c r="BC87" s="80">
        <f>ROUND(SUM(BC88:BC91),2)</f>
        <v>0</v>
      </c>
      <c r="BD87" s="82">
        <f>ROUND(SUM(BD88:BD91),2)</f>
        <v>0</v>
      </c>
      <c r="BS87" s="83" t="s">
        <v>79</v>
      </c>
      <c r="BT87" s="83" t="s">
        <v>80</v>
      </c>
      <c r="BU87" s="84" t="s">
        <v>81</v>
      </c>
      <c r="BV87" s="83" t="s">
        <v>82</v>
      </c>
      <c r="BW87" s="83" t="s">
        <v>83</v>
      </c>
      <c r="BX87" s="83" t="s">
        <v>84</v>
      </c>
    </row>
    <row r="88" spans="1:76" s="5" customFormat="1" ht="27" customHeight="1">
      <c r="A88" s="184" t="s">
        <v>1196</v>
      </c>
      <c r="B88" s="85"/>
      <c r="C88" s="86"/>
      <c r="D88" s="201" t="s">
        <v>85</v>
      </c>
      <c r="E88" s="200"/>
      <c r="F88" s="200"/>
      <c r="G88" s="200"/>
      <c r="H88" s="200"/>
      <c r="I88" s="87"/>
      <c r="J88" s="201" t="s">
        <v>86</v>
      </c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199">
        <f>'1613-1 - Ubytovací objekt 1'!M30</f>
        <v>0</v>
      </c>
      <c r="AH88" s="200"/>
      <c r="AI88" s="200"/>
      <c r="AJ88" s="200"/>
      <c r="AK88" s="200"/>
      <c r="AL88" s="200"/>
      <c r="AM88" s="200"/>
      <c r="AN88" s="199">
        <f>SUM(AG88,AT88)</f>
        <v>0</v>
      </c>
      <c r="AO88" s="200"/>
      <c r="AP88" s="200"/>
      <c r="AQ88" s="88"/>
      <c r="AS88" s="89">
        <f>'1613-1 - Ubytovací objekt 1'!M28</f>
        <v>0</v>
      </c>
      <c r="AT88" s="90">
        <f>ROUND(SUM(AV88:AW88),2)</f>
        <v>0</v>
      </c>
      <c r="AU88" s="91">
        <f>'1613-1 - Ubytovací objekt 1'!W137</f>
        <v>0</v>
      </c>
      <c r="AV88" s="90">
        <f>'1613-1 - Ubytovací objekt 1'!M32</f>
        <v>0</v>
      </c>
      <c r="AW88" s="90">
        <f>'1613-1 - Ubytovací objekt 1'!M33</f>
        <v>0</v>
      </c>
      <c r="AX88" s="90">
        <f>'1613-1 - Ubytovací objekt 1'!M34</f>
        <v>0</v>
      </c>
      <c r="AY88" s="90">
        <f>'1613-1 - Ubytovací objekt 1'!M35</f>
        <v>0</v>
      </c>
      <c r="AZ88" s="90">
        <f>'1613-1 - Ubytovací objekt 1'!H32</f>
        <v>0</v>
      </c>
      <c r="BA88" s="90">
        <f>'1613-1 - Ubytovací objekt 1'!H33</f>
        <v>0</v>
      </c>
      <c r="BB88" s="90">
        <f>'1613-1 - Ubytovací objekt 1'!H34</f>
        <v>0</v>
      </c>
      <c r="BC88" s="90">
        <f>'1613-1 - Ubytovací objekt 1'!H35</f>
        <v>0</v>
      </c>
      <c r="BD88" s="92">
        <f>'1613-1 - Ubytovací objekt 1'!H36</f>
        <v>0</v>
      </c>
      <c r="BT88" s="93" t="s">
        <v>22</v>
      </c>
      <c r="BV88" s="93" t="s">
        <v>82</v>
      </c>
      <c r="BW88" s="93" t="s">
        <v>87</v>
      </c>
      <c r="BX88" s="93" t="s">
        <v>83</v>
      </c>
    </row>
    <row r="89" spans="1:76" s="5" customFormat="1" ht="27" customHeight="1">
      <c r="A89" s="184" t="s">
        <v>1196</v>
      </c>
      <c r="B89" s="85"/>
      <c r="C89" s="86"/>
      <c r="D89" s="201" t="s">
        <v>88</v>
      </c>
      <c r="E89" s="200"/>
      <c r="F89" s="200"/>
      <c r="G89" s="200"/>
      <c r="H89" s="200"/>
      <c r="I89" s="87"/>
      <c r="J89" s="201" t="s">
        <v>89</v>
      </c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199">
        <f>'1613-2 - Ubytovací objekt 2'!M30</f>
        <v>0</v>
      </c>
      <c r="AH89" s="200"/>
      <c r="AI89" s="200"/>
      <c r="AJ89" s="200"/>
      <c r="AK89" s="200"/>
      <c r="AL89" s="200"/>
      <c r="AM89" s="200"/>
      <c r="AN89" s="199">
        <f>SUM(AG89,AT89)</f>
        <v>0</v>
      </c>
      <c r="AO89" s="200"/>
      <c r="AP89" s="200"/>
      <c r="AQ89" s="88"/>
      <c r="AS89" s="89">
        <f>'1613-2 - Ubytovací objekt 2'!M28</f>
        <v>0</v>
      </c>
      <c r="AT89" s="90">
        <f>ROUND(SUM(AV89:AW89),2)</f>
        <v>0</v>
      </c>
      <c r="AU89" s="91">
        <f>'1613-2 - Ubytovací objekt 2'!W136</f>
        <v>0</v>
      </c>
      <c r="AV89" s="90">
        <f>'1613-2 - Ubytovací objekt 2'!M32</f>
        <v>0</v>
      </c>
      <c r="AW89" s="90">
        <f>'1613-2 - Ubytovací objekt 2'!M33</f>
        <v>0</v>
      </c>
      <c r="AX89" s="90">
        <f>'1613-2 - Ubytovací objekt 2'!M34</f>
        <v>0</v>
      </c>
      <c r="AY89" s="90">
        <f>'1613-2 - Ubytovací objekt 2'!M35</f>
        <v>0</v>
      </c>
      <c r="AZ89" s="90">
        <f>'1613-2 - Ubytovací objekt 2'!H32</f>
        <v>0</v>
      </c>
      <c r="BA89" s="90">
        <f>'1613-2 - Ubytovací objekt 2'!H33</f>
        <v>0</v>
      </c>
      <c r="BB89" s="90">
        <f>'1613-2 - Ubytovací objekt 2'!H34</f>
        <v>0</v>
      </c>
      <c r="BC89" s="90">
        <f>'1613-2 - Ubytovací objekt 2'!H35</f>
        <v>0</v>
      </c>
      <c r="BD89" s="92">
        <f>'1613-2 - Ubytovací objekt 2'!H36</f>
        <v>0</v>
      </c>
      <c r="BT89" s="93" t="s">
        <v>22</v>
      </c>
      <c r="BV89" s="93" t="s">
        <v>82</v>
      </c>
      <c r="BW89" s="93" t="s">
        <v>90</v>
      </c>
      <c r="BX89" s="93" t="s">
        <v>83</v>
      </c>
    </row>
    <row r="90" spans="1:76" s="5" customFormat="1" ht="27" customHeight="1">
      <c r="A90" s="184" t="s">
        <v>1196</v>
      </c>
      <c r="B90" s="85"/>
      <c r="C90" s="86"/>
      <c r="D90" s="201" t="s">
        <v>91</v>
      </c>
      <c r="E90" s="200"/>
      <c r="F90" s="200"/>
      <c r="G90" s="200"/>
      <c r="H90" s="200"/>
      <c r="I90" s="87"/>
      <c r="J90" s="201" t="s">
        <v>92</v>
      </c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199">
        <f>'1613-3 - Objekt prádelny'!M30</f>
        <v>0</v>
      </c>
      <c r="AH90" s="200"/>
      <c r="AI90" s="200"/>
      <c r="AJ90" s="200"/>
      <c r="AK90" s="200"/>
      <c r="AL90" s="200"/>
      <c r="AM90" s="200"/>
      <c r="AN90" s="199">
        <f>SUM(AG90,AT90)</f>
        <v>0</v>
      </c>
      <c r="AO90" s="200"/>
      <c r="AP90" s="200"/>
      <c r="AQ90" s="88"/>
      <c r="AS90" s="89">
        <f>'1613-3 - Objekt prádelny'!M28</f>
        <v>0</v>
      </c>
      <c r="AT90" s="90">
        <f>ROUND(SUM(AV90:AW90),2)</f>
        <v>0</v>
      </c>
      <c r="AU90" s="91">
        <f>'1613-3 - Objekt prádelny'!W134</f>
        <v>0</v>
      </c>
      <c r="AV90" s="90">
        <f>'1613-3 - Objekt prádelny'!M32</f>
        <v>0</v>
      </c>
      <c r="AW90" s="90">
        <f>'1613-3 - Objekt prádelny'!M33</f>
        <v>0</v>
      </c>
      <c r="AX90" s="90">
        <f>'1613-3 - Objekt prádelny'!M34</f>
        <v>0</v>
      </c>
      <c r="AY90" s="90">
        <f>'1613-3 - Objekt prádelny'!M35</f>
        <v>0</v>
      </c>
      <c r="AZ90" s="90">
        <f>'1613-3 - Objekt prádelny'!H32</f>
        <v>0</v>
      </c>
      <c r="BA90" s="90">
        <f>'1613-3 - Objekt prádelny'!H33</f>
        <v>0</v>
      </c>
      <c r="BB90" s="90">
        <f>'1613-3 - Objekt prádelny'!H34</f>
        <v>0</v>
      </c>
      <c r="BC90" s="90">
        <f>'1613-3 - Objekt prádelny'!H35</f>
        <v>0</v>
      </c>
      <c r="BD90" s="92">
        <f>'1613-3 - Objekt prádelny'!H36</f>
        <v>0</v>
      </c>
      <c r="BT90" s="93" t="s">
        <v>22</v>
      </c>
      <c r="BV90" s="93" t="s">
        <v>82</v>
      </c>
      <c r="BW90" s="93" t="s">
        <v>93</v>
      </c>
      <c r="BX90" s="93" t="s">
        <v>83</v>
      </c>
    </row>
    <row r="91" spans="1:76" s="5" customFormat="1" ht="27" customHeight="1">
      <c r="A91" s="184" t="s">
        <v>1196</v>
      </c>
      <c r="B91" s="85"/>
      <c r="C91" s="86"/>
      <c r="D91" s="201" t="s">
        <v>94</v>
      </c>
      <c r="E91" s="200"/>
      <c r="F91" s="200"/>
      <c r="G91" s="200"/>
      <c r="H91" s="200"/>
      <c r="I91" s="87"/>
      <c r="J91" s="201" t="s">
        <v>95</v>
      </c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199">
        <f>'1613-4 - Stravovací objekt'!M30</f>
        <v>0</v>
      </c>
      <c r="AH91" s="200"/>
      <c r="AI91" s="200"/>
      <c r="AJ91" s="200"/>
      <c r="AK91" s="200"/>
      <c r="AL91" s="200"/>
      <c r="AM91" s="200"/>
      <c r="AN91" s="199">
        <f>SUM(AG91,AT91)</f>
        <v>0</v>
      </c>
      <c r="AO91" s="200"/>
      <c r="AP91" s="200"/>
      <c r="AQ91" s="88"/>
      <c r="AS91" s="94">
        <f>'1613-4 - Stravovací objekt'!M28</f>
        <v>0</v>
      </c>
      <c r="AT91" s="95">
        <f>ROUND(SUM(AV91:AW91),2)</f>
        <v>0</v>
      </c>
      <c r="AU91" s="96">
        <f>'1613-4 - Stravovací objekt'!W135</f>
        <v>0</v>
      </c>
      <c r="AV91" s="95">
        <f>'1613-4 - Stravovací objekt'!M32</f>
        <v>0</v>
      </c>
      <c r="AW91" s="95">
        <f>'1613-4 - Stravovací objekt'!M33</f>
        <v>0</v>
      </c>
      <c r="AX91" s="95">
        <f>'1613-4 - Stravovací objekt'!M34</f>
        <v>0</v>
      </c>
      <c r="AY91" s="95">
        <f>'1613-4 - Stravovací objekt'!M35</f>
        <v>0</v>
      </c>
      <c r="AZ91" s="95">
        <f>'1613-4 - Stravovací objekt'!H32</f>
        <v>0</v>
      </c>
      <c r="BA91" s="95">
        <f>'1613-4 - Stravovací objekt'!H33</f>
        <v>0</v>
      </c>
      <c r="BB91" s="95">
        <f>'1613-4 - Stravovací objekt'!H34</f>
        <v>0</v>
      </c>
      <c r="BC91" s="95">
        <f>'1613-4 - Stravovací objekt'!H35</f>
        <v>0</v>
      </c>
      <c r="BD91" s="97">
        <f>'1613-4 - Stravovací objekt'!H36</f>
        <v>0</v>
      </c>
      <c r="BT91" s="93" t="s">
        <v>22</v>
      </c>
      <c r="BV91" s="93" t="s">
        <v>82</v>
      </c>
      <c r="BW91" s="93" t="s">
        <v>96</v>
      </c>
      <c r="BX91" s="93" t="s">
        <v>83</v>
      </c>
    </row>
    <row r="92" spans="2:43" ht="12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1"/>
    </row>
    <row r="93" spans="2:48" s="1" customFormat="1" ht="30" customHeight="1">
      <c r="B93" s="32"/>
      <c r="C93" s="77" t="s">
        <v>97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198">
        <f>ROUND(SUM(AG94:AG97),2)</f>
        <v>0</v>
      </c>
      <c r="AH93" s="194"/>
      <c r="AI93" s="194"/>
      <c r="AJ93" s="194"/>
      <c r="AK93" s="194"/>
      <c r="AL93" s="194"/>
      <c r="AM93" s="194"/>
      <c r="AN93" s="198">
        <f>ROUND(SUM(AN94:AN97),2)</f>
        <v>0</v>
      </c>
      <c r="AO93" s="194"/>
      <c r="AP93" s="194"/>
      <c r="AQ93" s="34"/>
      <c r="AS93" s="73" t="s">
        <v>98</v>
      </c>
      <c r="AT93" s="74" t="s">
        <v>99</v>
      </c>
      <c r="AU93" s="74" t="s">
        <v>44</v>
      </c>
      <c r="AV93" s="75" t="s">
        <v>67</v>
      </c>
    </row>
    <row r="94" spans="2:89" s="1" customFormat="1" ht="19.5" customHeight="1">
      <c r="B94" s="32"/>
      <c r="C94" s="33"/>
      <c r="D94" s="98" t="s">
        <v>100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195">
        <f>ROUND(AG87*AS94,2)</f>
        <v>0</v>
      </c>
      <c r="AH94" s="194"/>
      <c r="AI94" s="194"/>
      <c r="AJ94" s="194"/>
      <c r="AK94" s="194"/>
      <c r="AL94" s="194"/>
      <c r="AM94" s="194"/>
      <c r="AN94" s="196">
        <f>ROUND(AG94+AV94,2)</f>
        <v>0</v>
      </c>
      <c r="AO94" s="194"/>
      <c r="AP94" s="194"/>
      <c r="AQ94" s="34"/>
      <c r="AS94" s="99">
        <v>0</v>
      </c>
      <c r="AT94" s="100" t="s">
        <v>101</v>
      </c>
      <c r="AU94" s="100" t="s">
        <v>45</v>
      </c>
      <c r="AV94" s="101">
        <f>ROUND(IF(AU94="základní",AG94*L31,IF(AU94="snížená",AG94*L32,0)),2)</f>
        <v>0</v>
      </c>
      <c r="BV94" s="15" t="s">
        <v>102</v>
      </c>
      <c r="BY94" s="102">
        <f>IF(AU94="základní",AV94,0)</f>
        <v>0</v>
      </c>
      <c r="BZ94" s="102">
        <f>IF(AU94="snížená",AV94,0)</f>
        <v>0</v>
      </c>
      <c r="CA94" s="102">
        <v>0</v>
      </c>
      <c r="CB94" s="102">
        <v>0</v>
      </c>
      <c r="CC94" s="102">
        <v>0</v>
      </c>
      <c r="CD94" s="102">
        <f>IF(AU94="základní",AG94,0)</f>
        <v>0</v>
      </c>
      <c r="CE94" s="102">
        <f>IF(AU94="snížená",AG94,0)</f>
        <v>0</v>
      </c>
      <c r="CF94" s="102">
        <f>IF(AU94="zákl. přenesená",AG94,0)</f>
        <v>0</v>
      </c>
      <c r="CG94" s="102">
        <f>IF(AU94="sníž. přenesená",AG94,0)</f>
        <v>0</v>
      </c>
      <c r="CH94" s="102">
        <f>IF(AU94="nulová",AG94,0)</f>
        <v>0</v>
      </c>
      <c r="CI94" s="15">
        <f>IF(AU94="základní",1,IF(AU94="snížená",2,IF(AU94="zákl. přenesená",4,IF(AU94="sníž. přenesená",5,3))))</f>
        <v>1</v>
      </c>
      <c r="CJ94" s="15">
        <f>IF(AT94="stavební čast",1,IF(8894="investiční čast",2,3))</f>
        <v>1</v>
      </c>
      <c r="CK94" s="15" t="str">
        <f>IF(D94="Vyplň vlastní","","x")</f>
        <v>x</v>
      </c>
    </row>
    <row r="95" spans="2:89" s="1" customFormat="1" ht="19.5" customHeight="1">
      <c r="B95" s="32"/>
      <c r="C95" s="33"/>
      <c r="D95" s="193" t="s">
        <v>103</v>
      </c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33"/>
      <c r="AD95" s="33"/>
      <c r="AE95" s="33"/>
      <c r="AF95" s="33"/>
      <c r="AG95" s="195">
        <f>AG87*AS95</f>
        <v>0</v>
      </c>
      <c r="AH95" s="194"/>
      <c r="AI95" s="194"/>
      <c r="AJ95" s="194"/>
      <c r="AK95" s="194"/>
      <c r="AL95" s="194"/>
      <c r="AM95" s="194"/>
      <c r="AN95" s="196">
        <f>AG95+AV95</f>
        <v>0</v>
      </c>
      <c r="AO95" s="194"/>
      <c r="AP95" s="194"/>
      <c r="AQ95" s="34"/>
      <c r="AS95" s="103">
        <v>0</v>
      </c>
      <c r="AT95" s="104" t="s">
        <v>101</v>
      </c>
      <c r="AU95" s="104" t="s">
        <v>45</v>
      </c>
      <c r="AV95" s="105">
        <f>ROUND(IF(AU95="nulová",0,IF(OR(AU95="základní",AU95="zákl. přenesená"),AG95*L31,AG95*L32)),2)</f>
        <v>0</v>
      </c>
      <c r="BV95" s="15" t="s">
        <v>104</v>
      </c>
      <c r="BY95" s="102">
        <f>IF(AU95="základní",AV95,0)</f>
        <v>0</v>
      </c>
      <c r="BZ95" s="102">
        <f>IF(AU95="snížená",AV95,0)</f>
        <v>0</v>
      </c>
      <c r="CA95" s="102">
        <f>IF(AU95="zákl. přenesená",AV95,0)</f>
        <v>0</v>
      </c>
      <c r="CB95" s="102">
        <f>IF(AU95="sníž. přenesená",AV95,0)</f>
        <v>0</v>
      </c>
      <c r="CC95" s="102">
        <f>IF(AU95="nulová",AV95,0)</f>
        <v>0</v>
      </c>
      <c r="CD95" s="102">
        <f>IF(AU95="základní",AG95,0)</f>
        <v>0</v>
      </c>
      <c r="CE95" s="102">
        <f>IF(AU95="snížená",AG95,0)</f>
        <v>0</v>
      </c>
      <c r="CF95" s="102">
        <f>IF(AU95="zákl. přenesená",AG95,0)</f>
        <v>0</v>
      </c>
      <c r="CG95" s="102">
        <f>IF(AU95="sníž. přenesená",AG95,0)</f>
        <v>0</v>
      </c>
      <c r="CH95" s="102">
        <f>IF(AU95="nulová",AG95,0)</f>
        <v>0</v>
      </c>
      <c r="CI95" s="15">
        <f>IF(AU95="základní",1,IF(AU95="snížená",2,IF(AU95="zákl. přenesená",4,IF(AU95="sníž. přenesená",5,3))))</f>
        <v>1</v>
      </c>
      <c r="CJ95" s="15">
        <f>IF(AT95="stavební čast",1,IF(8895="investiční čast",2,3))</f>
        <v>1</v>
      </c>
      <c r="CK95" s="15">
        <f>IF(D95="Vyplň vlastní","","x")</f>
      </c>
    </row>
    <row r="96" spans="2:89" s="1" customFormat="1" ht="19.5" customHeight="1">
      <c r="B96" s="32"/>
      <c r="C96" s="33"/>
      <c r="D96" s="193" t="s">
        <v>103</v>
      </c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33"/>
      <c r="AD96" s="33"/>
      <c r="AE96" s="33"/>
      <c r="AF96" s="33"/>
      <c r="AG96" s="195">
        <f>AG87*AS96</f>
        <v>0</v>
      </c>
      <c r="AH96" s="194"/>
      <c r="AI96" s="194"/>
      <c r="AJ96" s="194"/>
      <c r="AK96" s="194"/>
      <c r="AL96" s="194"/>
      <c r="AM96" s="194"/>
      <c r="AN96" s="196">
        <f>AG96+AV96</f>
        <v>0</v>
      </c>
      <c r="AO96" s="194"/>
      <c r="AP96" s="194"/>
      <c r="AQ96" s="34"/>
      <c r="AS96" s="103">
        <v>0</v>
      </c>
      <c r="AT96" s="104" t="s">
        <v>101</v>
      </c>
      <c r="AU96" s="104" t="s">
        <v>45</v>
      </c>
      <c r="AV96" s="105">
        <f>ROUND(IF(AU96="nulová",0,IF(OR(AU96="základní",AU96="zákl. přenesená"),AG96*L31,AG96*L32)),2)</f>
        <v>0</v>
      </c>
      <c r="BV96" s="15" t="s">
        <v>104</v>
      </c>
      <c r="BY96" s="102">
        <f>IF(AU96="základní",AV96,0)</f>
        <v>0</v>
      </c>
      <c r="BZ96" s="102">
        <f>IF(AU96="snížená",AV96,0)</f>
        <v>0</v>
      </c>
      <c r="CA96" s="102">
        <f>IF(AU96="zákl. přenesená",AV96,0)</f>
        <v>0</v>
      </c>
      <c r="CB96" s="102">
        <f>IF(AU96="sníž. přenesená",AV96,0)</f>
        <v>0</v>
      </c>
      <c r="CC96" s="102">
        <f>IF(AU96="nulová",AV96,0)</f>
        <v>0</v>
      </c>
      <c r="CD96" s="102">
        <f>IF(AU96="základní",AG96,0)</f>
        <v>0</v>
      </c>
      <c r="CE96" s="102">
        <f>IF(AU96="snížená",AG96,0)</f>
        <v>0</v>
      </c>
      <c r="CF96" s="102">
        <f>IF(AU96="zákl. přenesená",AG96,0)</f>
        <v>0</v>
      </c>
      <c r="CG96" s="102">
        <f>IF(AU96="sníž. přenesená",AG96,0)</f>
        <v>0</v>
      </c>
      <c r="CH96" s="102">
        <f>IF(AU96="nulová",AG96,0)</f>
        <v>0</v>
      </c>
      <c r="CI96" s="15">
        <f>IF(AU96="základní",1,IF(AU96="snížená",2,IF(AU96="zákl. přenesená",4,IF(AU96="sníž. přenesená",5,3))))</f>
        <v>1</v>
      </c>
      <c r="CJ96" s="15">
        <f>IF(AT96="stavební čast",1,IF(8896="investiční čast",2,3))</f>
        <v>1</v>
      </c>
      <c r="CK96" s="15">
        <f>IF(D96="Vyplň vlastní","","x")</f>
      </c>
    </row>
    <row r="97" spans="2:89" s="1" customFormat="1" ht="19.5" customHeight="1">
      <c r="B97" s="32"/>
      <c r="C97" s="33"/>
      <c r="D97" s="193" t="s">
        <v>103</v>
      </c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33"/>
      <c r="AD97" s="33"/>
      <c r="AE97" s="33"/>
      <c r="AF97" s="33"/>
      <c r="AG97" s="195">
        <f>AG87*AS97</f>
        <v>0</v>
      </c>
      <c r="AH97" s="194"/>
      <c r="AI97" s="194"/>
      <c r="AJ97" s="194"/>
      <c r="AK97" s="194"/>
      <c r="AL97" s="194"/>
      <c r="AM97" s="194"/>
      <c r="AN97" s="196">
        <f>AG97+AV97</f>
        <v>0</v>
      </c>
      <c r="AO97" s="194"/>
      <c r="AP97" s="194"/>
      <c r="AQ97" s="34"/>
      <c r="AS97" s="106">
        <v>0</v>
      </c>
      <c r="AT97" s="107" t="s">
        <v>101</v>
      </c>
      <c r="AU97" s="107" t="s">
        <v>45</v>
      </c>
      <c r="AV97" s="108">
        <f>ROUND(IF(AU97="nulová",0,IF(OR(AU97="základní",AU97="zákl. přenesená"),AG97*L31,AG97*L32)),2)</f>
        <v>0</v>
      </c>
      <c r="BV97" s="15" t="s">
        <v>104</v>
      </c>
      <c r="BY97" s="102">
        <f>IF(AU97="základní",AV97,0)</f>
        <v>0</v>
      </c>
      <c r="BZ97" s="102">
        <f>IF(AU97="snížená",AV97,0)</f>
        <v>0</v>
      </c>
      <c r="CA97" s="102">
        <f>IF(AU97="zákl. přenesená",AV97,0)</f>
        <v>0</v>
      </c>
      <c r="CB97" s="102">
        <f>IF(AU97="sníž. přenesená",AV97,0)</f>
        <v>0</v>
      </c>
      <c r="CC97" s="102">
        <f>IF(AU97="nulová",AV97,0)</f>
        <v>0</v>
      </c>
      <c r="CD97" s="102">
        <f>IF(AU97="základní",AG97,0)</f>
        <v>0</v>
      </c>
      <c r="CE97" s="102">
        <f>IF(AU97="snížená",AG97,0)</f>
        <v>0</v>
      </c>
      <c r="CF97" s="102">
        <f>IF(AU97="zákl. přenesená",AG97,0)</f>
        <v>0</v>
      </c>
      <c r="CG97" s="102">
        <f>IF(AU97="sníž. přenesená",AG97,0)</f>
        <v>0</v>
      </c>
      <c r="CH97" s="102">
        <f>IF(AU97="nulová",AG97,0)</f>
        <v>0</v>
      </c>
      <c r="CI97" s="15">
        <f>IF(AU97="základní",1,IF(AU97="snížená",2,IF(AU97="zákl. přenesená",4,IF(AU97="sníž. přenesená",5,3))))</f>
        <v>1</v>
      </c>
      <c r="CJ97" s="15">
        <f>IF(AT97="stavební čast",1,IF(8897="investiční čast",2,3))</f>
        <v>1</v>
      </c>
      <c r="CK97" s="15">
        <f>IF(D97="Vyplň vlastní","","x")</f>
      </c>
    </row>
    <row r="98" spans="2:43" s="1" customFormat="1" ht="10.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4"/>
    </row>
    <row r="99" spans="2:43" s="1" customFormat="1" ht="30" customHeight="1">
      <c r="B99" s="32"/>
      <c r="C99" s="109" t="s">
        <v>105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90">
        <f>ROUND(AG87+AG93,2)</f>
        <v>0</v>
      </c>
      <c r="AH99" s="190"/>
      <c r="AI99" s="190"/>
      <c r="AJ99" s="190"/>
      <c r="AK99" s="190"/>
      <c r="AL99" s="190"/>
      <c r="AM99" s="190"/>
      <c r="AN99" s="190">
        <f>AN87+AN93</f>
        <v>0</v>
      </c>
      <c r="AO99" s="190"/>
      <c r="AP99" s="190"/>
      <c r="AQ99" s="34"/>
    </row>
    <row r="100" spans="2:43" s="1" customFormat="1" ht="6.7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8"/>
    </row>
  </sheetData>
  <sheetProtection password="DC07" sheet="1"/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613-1 - Ubytovací objekt 1'!C2" tooltip="1613-1 - Ubytovací objekt 1" display="/"/>
    <hyperlink ref="A89" location="'1613-2 - Ubytovací objekt 2'!C2" tooltip="1613-2 - Ubytovací objekt 2" display="/"/>
    <hyperlink ref="A90" location="'1613-3 - Objekt prádelny'!C2" tooltip="1613-3 - Objekt prádelny" display="/"/>
    <hyperlink ref="A91" location="'1613-4 - Stravovací objekt'!C2" tooltip="1613-4 - Stravovací objekt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74"/>
  <sheetViews>
    <sheetView showGridLines="0" zoomScalePageLayoutView="0" workbookViewId="0" topLeftCell="A1">
      <pane ySplit="1" topLeftCell="A92" activePane="bottomLeft" state="frozen"/>
      <selection pane="topLeft" activeCell="A1" sqref="A1"/>
      <selection pane="bottomLeft" activeCell="N113" sqref="N113:Q117"/>
    </sheetView>
  </sheetViews>
  <sheetFormatPr defaultColWidth="9.5" defaultRowHeight="13.5"/>
  <cols>
    <col min="1" max="1" width="8.5" style="0" customWidth="1"/>
    <col min="2" max="2" width="1.5" style="0" customWidth="1"/>
    <col min="3" max="3" width="4.16015625" style="0" customWidth="1"/>
    <col min="4" max="4" width="4.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5" style="0" customWidth="1"/>
    <col min="19" max="19" width="8.16015625" style="0" customWidth="1"/>
    <col min="20" max="20" width="29.5" style="0" hidden="1" customWidth="1"/>
    <col min="21" max="21" width="16.5" style="0" hidden="1" customWidth="1"/>
    <col min="22" max="22" width="12.5" style="0" hidden="1" customWidth="1"/>
    <col min="23" max="23" width="16.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5" style="0" hidden="1" customWidth="1"/>
    <col min="29" max="29" width="11" style="0" customWidth="1"/>
    <col min="30" max="30" width="15" style="0" customWidth="1"/>
    <col min="31" max="31" width="16.5" style="0" customWidth="1"/>
    <col min="32" max="43" width="9.5" style="0" customWidth="1"/>
    <col min="44" max="64" width="9.5" style="0" hidden="1" customWidth="1"/>
  </cols>
  <sheetData>
    <row r="1" spans="1:66" ht="21.75" customHeight="1">
      <c r="A1" s="189"/>
      <c r="B1" s="186"/>
      <c r="C1" s="186"/>
      <c r="D1" s="187" t="s">
        <v>1</v>
      </c>
      <c r="E1" s="186"/>
      <c r="F1" s="188" t="s">
        <v>1197</v>
      </c>
      <c r="G1" s="188"/>
      <c r="H1" s="238" t="s">
        <v>1198</v>
      </c>
      <c r="I1" s="238"/>
      <c r="J1" s="238"/>
      <c r="K1" s="238"/>
      <c r="L1" s="188" t="s">
        <v>1199</v>
      </c>
      <c r="M1" s="186"/>
      <c r="N1" s="186"/>
      <c r="O1" s="187" t="s">
        <v>106</v>
      </c>
      <c r="P1" s="186"/>
      <c r="Q1" s="186"/>
      <c r="R1" s="186"/>
      <c r="S1" s="188" t="s">
        <v>1200</v>
      </c>
      <c r="T1" s="188"/>
      <c r="U1" s="189"/>
      <c r="V1" s="18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5" t="s">
        <v>87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107</v>
      </c>
    </row>
    <row r="4" spans="2:46" ht="36.75" customHeight="1">
      <c r="B4" s="19"/>
      <c r="C4" s="219" t="s">
        <v>108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5" customHeight="1">
      <c r="B6" s="19"/>
      <c r="C6" s="20"/>
      <c r="D6" s="27" t="s">
        <v>17</v>
      </c>
      <c r="E6" s="20"/>
      <c r="F6" s="260" t="str">
        <f>'Rekapitulace stavby'!K6</f>
        <v>Zateplení obvodového pláště a střech objektů Domova Pod Lipami Smečno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109</v>
      </c>
      <c r="E7" s="33"/>
      <c r="F7" s="226" t="s">
        <v>110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3</v>
      </c>
      <c r="G8" s="33"/>
      <c r="H8" s="33"/>
      <c r="I8" s="33"/>
      <c r="J8" s="33"/>
      <c r="K8" s="33"/>
      <c r="L8" s="33"/>
      <c r="M8" s="27" t="s">
        <v>21</v>
      </c>
      <c r="N8" s="33"/>
      <c r="O8" s="25" t="s">
        <v>3</v>
      </c>
      <c r="P8" s="33"/>
      <c r="Q8" s="33"/>
      <c r="R8" s="34"/>
    </row>
    <row r="9" spans="2:18" s="1" customFormat="1" ht="14.25" customHeight="1">
      <c r="B9" s="32"/>
      <c r="C9" s="33"/>
      <c r="D9" s="27" t="s">
        <v>23</v>
      </c>
      <c r="E9" s="33"/>
      <c r="F9" s="25" t="s">
        <v>24</v>
      </c>
      <c r="G9" s="33"/>
      <c r="H9" s="33"/>
      <c r="I9" s="33"/>
      <c r="J9" s="33"/>
      <c r="K9" s="33"/>
      <c r="L9" s="33"/>
      <c r="M9" s="27" t="s">
        <v>25</v>
      </c>
      <c r="N9" s="33"/>
      <c r="O9" s="272" t="str">
        <f>'Rekapitulace stavby'!AN8</f>
        <v>10.11.2016</v>
      </c>
      <c r="P9" s="194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29</v>
      </c>
      <c r="E11" s="33"/>
      <c r="F11" s="33"/>
      <c r="G11" s="33"/>
      <c r="H11" s="33"/>
      <c r="I11" s="33"/>
      <c r="J11" s="33"/>
      <c r="K11" s="33"/>
      <c r="L11" s="33"/>
      <c r="M11" s="27" t="s">
        <v>30</v>
      </c>
      <c r="N11" s="33"/>
      <c r="O11" s="225" t="s">
        <v>3</v>
      </c>
      <c r="P11" s="194"/>
      <c r="Q11" s="33"/>
      <c r="R11" s="34"/>
    </row>
    <row r="12" spans="2:18" s="1" customFormat="1" ht="18" customHeight="1">
      <c r="B12" s="32"/>
      <c r="C12" s="33"/>
      <c r="D12" s="33"/>
      <c r="E12" s="25" t="s">
        <v>31</v>
      </c>
      <c r="F12" s="33"/>
      <c r="G12" s="33"/>
      <c r="H12" s="33"/>
      <c r="I12" s="33"/>
      <c r="J12" s="33"/>
      <c r="K12" s="33"/>
      <c r="L12" s="33"/>
      <c r="M12" s="27" t="s">
        <v>32</v>
      </c>
      <c r="N12" s="33"/>
      <c r="O12" s="225" t="s">
        <v>3</v>
      </c>
      <c r="P12" s="194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33</v>
      </c>
      <c r="E14" s="33"/>
      <c r="F14" s="33"/>
      <c r="G14" s="33"/>
      <c r="H14" s="33"/>
      <c r="I14" s="33"/>
      <c r="J14" s="33"/>
      <c r="K14" s="33"/>
      <c r="L14" s="33"/>
      <c r="M14" s="27" t="s">
        <v>30</v>
      </c>
      <c r="N14" s="33"/>
      <c r="O14" s="271" t="str">
        <f>IF('Rekapitulace stavby'!AN13="","",'Rekapitulace stavby'!AN13)</f>
        <v>Vyplň údaj</v>
      </c>
      <c r="P14" s="194"/>
      <c r="Q14" s="33"/>
      <c r="R14" s="34"/>
    </row>
    <row r="15" spans="2:18" s="1" customFormat="1" ht="18" customHeight="1">
      <c r="B15" s="32"/>
      <c r="C15" s="33"/>
      <c r="D15" s="33"/>
      <c r="E15" s="271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7" t="s">
        <v>32</v>
      </c>
      <c r="N15" s="33"/>
      <c r="O15" s="271" t="str">
        <f>IF('Rekapitulace stavby'!AN14="","",'Rekapitulace stavby'!AN14)</f>
        <v>Vyplň údaj</v>
      </c>
      <c r="P15" s="194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35</v>
      </c>
      <c r="E17" s="33"/>
      <c r="F17" s="33"/>
      <c r="G17" s="33"/>
      <c r="H17" s="33"/>
      <c r="I17" s="33"/>
      <c r="J17" s="33"/>
      <c r="K17" s="33"/>
      <c r="L17" s="33"/>
      <c r="M17" s="27" t="s">
        <v>30</v>
      </c>
      <c r="N17" s="33"/>
      <c r="O17" s="225" t="s">
        <v>3</v>
      </c>
      <c r="P17" s="194"/>
      <c r="Q17" s="33"/>
      <c r="R17" s="34"/>
    </row>
    <row r="18" spans="2:18" s="1" customFormat="1" ht="18" customHeight="1">
      <c r="B18" s="32"/>
      <c r="C18" s="33"/>
      <c r="D18" s="33"/>
      <c r="E18" s="25" t="s">
        <v>36</v>
      </c>
      <c r="F18" s="33"/>
      <c r="G18" s="33"/>
      <c r="H18" s="33"/>
      <c r="I18" s="33"/>
      <c r="J18" s="33"/>
      <c r="K18" s="33"/>
      <c r="L18" s="33"/>
      <c r="M18" s="27" t="s">
        <v>32</v>
      </c>
      <c r="N18" s="33"/>
      <c r="O18" s="225" t="s">
        <v>3</v>
      </c>
      <c r="P18" s="194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38</v>
      </c>
      <c r="E20" s="33"/>
      <c r="F20" s="33"/>
      <c r="G20" s="33"/>
      <c r="H20" s="33"/>
      <c r="I20" s="33"/>
      <c r="J20" s="33"/>
      <c r="K20" s="33"/>
      <c r="L20" s="33"/>
      <c r="M20" s="27" t="s">
        <v>30</v>
      </c>
      <c r="N20" s="33"/>
      <c r="O20" s="225" t="s">
        <v>3</v>
      </c>
      <c r="P20" s="194"/>
      <c r="Q20" s="33"/>
      <c r="R20" s="34"/>
    </row>
    <row r="21" spans="2:18" s="1" customFormat="1" ht="18" customHeight="1">
      <c r="B21" s="32"/>
      <c r="C21" s="33"/>
      <c r="D21" s="33"/>
      <c r="E21" s="25" t="s">
        <v>39</v>
      </c>
      <c r="F21" s="33"/>
      <c r="G21" s="33"/>
      <c r="H21" s="33"/>
      <c r="I21" s="33"/>
      <c r="J21" s="33"/>
      <c r="K21" s="33"/>
      <c r="L21" s="33"/>
      <c r="M21" s="27" t="s">
        <v>32</v>
      </c>
      <c r="N21" s="33"/>
      <c r="O21" s="225" t="s">
        <v>3</v>
      </c>
      <c r="P21" s="194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3</v>
      </c>
      <c r="F24" s="194"/>
      <c r="G24" s="194"/>
      <c r="H24" s="194"/>
      <c r="I24" s="194"/>
      <c r="J24" s="194"/>
      <c r="K24" s="194"/>
      <c r="L24" s="194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1" t="s">
        <v>111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4"/>
      <c r="O27" s="194"/>
      <c r="P27" s="194"/>
      <c r="Q27" s="33"/>
      <c r="R27" s="34"/>
    </row>
    <row r="28" spans="2:18" s="1" customFormat="1" ht="14.25" customHeight="1">
      <c r="B28" s="32"/>
      <c r="C28" s="33"/>
      <c r="D28" s="31" t="s">
        <v>100</v>
      </c>
      <c r="E28" s="33"/>
      <c r="F28" s="33"/>
      <c r="G28" s="33"/>
      <c r="H28" s="33"/>
      <c r="I28" s="33"/>
      <c r="J28" s="33"/>
      <c r="K28" s="33"/>
      <c r="L28" s="33"/>
      <c r="M28" s="229">
        <f>N112</f>
        <v>0</v>
      </c>
      <c r="N28" s="194"/>
      <c r="O28" s="194"/>
      <c r="P28" s="194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5" customHeight="1">
      <c r="B30" s="32"/>
      <c r="C30" s="33"/>
      <c r="D30" s="112" t="s">
        <v>43</v>
      </c>
      <c r="E30" s="33"/>
      <c r="F30" s="33"/>
      <c r="G30" s="33"/>
      <c r="H30" s="33"/>
      <c r="I30" s="33"/>
      <c r="J30" s="33"/>
      <c r="K30" s="33"/>
      <c r="L30" s="33"/>
      <c r="M30" s="270">
        <f>ROUND(M27+M28,2)</f>
        <v>0</v>
      </c>
      <c r="N30" s="194"/>
      <c r="O30" s="194"/>
      <c r="P30" s="194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44</v>
      </c>
      <c r="E32" s="39" t="s">
        <v>45</v>
      </c>
      <c r="F32" s="40">
        <v>0.21</v>
      </c>
      <c r="G32" s="113" t="s">
        <v>46</v>
      </c>
      <c r="H32" s="268">
        <f>(SUM(BE112:BE119)+SUM(BE137:BE372))</f>
        <v>0</v>
      </c>
      <c r="I32" s="194"/>
      <c r="J32" s="194"/>
      <c r="K32" s="33"/>
      <c r="L32" s="33"/>
      <c r="M32" s="268">
        <f>ROUND((SUM(BE112:BE119)+SUM(BE137:BE372)),2)*F32</f>
        <v>0</v>
      </c>
      <c r="N32" s="194"/>
      <c r="O32" s="194"/>
      <c r="P32" s="194"/>
      <c r="Q32" s="33"/>
      <c r="R32" s="34"/>
    </row>
    <row r="33" spans="2:18" s="1" customFormat="1" ht="14.25" customHeight="1">
      <c r="B33" s="32"/>
      <c r="C33" s="33"/>
      <c r="D33" s="33"/>
      <c r="E33" s="39" t="s">
        <v>47</v>
      </c>
      <c r="F33" s="40">
        <v>0.15</v>
      </c>
      <c r="G33" s="113" t="s">
        <v>46</v>
      </c>
      <c r="H33" s="268">
        <f>(SUM(BF112:BF119)+SUM(BF137:BF372))</f>
        <v>0</v>
      </c>
      <c r="I33" s="194"/>
      <c r="J33" s="194"/>
      <c r="K33" s="33"/>
      <c r="L33" s="33"/>
      <c r="M33" s="268">
        <f>ROUND((SUM(BF112:BF119)+SUM(BF137:BF372)),2)*F33</f>
        <v>0</v>
      </c>
      <c r="N33" s="194"/>
      <c r="O33" s="194"/>
      <c r="P33" s="194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48</v>
      </c>
      <c r="F34" s="40">
        <v>0.21</v>
      </c>
      <c r="G34" s="113" t="s">
        <v>46</v>
      </c>
      <c r="H34" s="268">
        <f>(SUM(BG112:BG119)+SUM(BG137:BG372))</f>
        <v>0</v>
      </c>
      <c r="I34" s="194"/>
      <c r="J34" s="194"/>
      <c r="K34" s="33"/>
      <c r="L34" s="33"/>
      <c r="M34" s="268">
        <v>0</v>
      </c>
      <c r="N34" s="194"/>
      <c r="O34" s="194"/>
      <c r="P34" s="194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49</v>
      </c>
      <c r="F35" s="40">
        <v>0.15</v>
      </c>
      <c r="G35" s="113" t="s">
        <v>46</v>
      </c>
      <c r="H35" s="268">
        <f>(SUM(BH112:BH119)+SUM(BH137:BH372))</f>
        <v>0</v>
      </c>
      <c r="I35" s="194"/>
      <c r="J35" s="194"/>
      <c r="K35" s="33"/>
      <c r="L35" s="33"/>
      <c r="M35" s="268">
        <v>0</v>
      </c>
      <c r="N35" s="194"/>
      <c r="O35" s="194"/>
      <c r="P35" s="194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50</v>
      </c>
      <c r="F36" s="40">
        <v>0</v>
      </c>
      <c r="G36" s="113" t="s">
        <v>46</v>
      </c>
      <c r="H36" s="268">
        <f>(SUM(BI112:BI119)+SUM(BI137:BI372))</f>
        <v>0</v>
      </c>
      <c r="I36" s="194"/>
      <c r="J36" s="194"/>
      <c r="K36" s="33"/>
      <c r="L36" s="33"/>
      <c r="M36" s="268">
        <v>0</v>
      </c>
      <c r="N36" s="194"/>
      <c r="O36" s="194"/>
      <c r="P36" s="194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5" customHeight="1">
      <c r="B38" s="32"/>
      <c r="C38" s="110"/>
      <c r="D38" s="114" t="s">
        <v>51</v>
      </c>
      <c r="E38" s="72"/>
      <c r="F38" s="72"/>
      <c r="G38" s="115" t="s">
        <v>52</v>
      </c>
      <c r="H38" s="116" t="s">
        <v>53</v>
      </c>
      <c r="I38" s="72"/>
      <c r="J38" s="72"/>
      <c r="K38" s="72"/>
      <c r="L38" s="269">
        <f>SUM(M30:M36)</f>
        <v>0</v>
      </c>
      <c r="M38" s="209"/>
      <c r="N38" s="209"/>
      <c r="O38" s="209"/>
      <c r="P38" s="211"/>
      <c r="Q38" s="110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2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2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2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2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4.25">
      <c r="B50" s="32"/>
      <c r="C50" s="33"/>
      <c r="D50" s="47" t="s">
        <v>54</v>
      </c>
      <c r="E50" s="48"/>
      <c r="F50" s="48"/>
      <c r="G50" s="48"/>
      <c r="H50" s="49"/>
      <c r="I50" s="33"/>
      <c r="J50" s="47" t="s">
        <v>55</v>
      </c>
      <c r="K50" s="48"/>
      <c r="L50" s="48"/>
      <c r="M50" s="48"/>
      <c r="N50" s="48"/>
      <c r="O50" s="48"/>
      <c r="P50" s="49"/>
      <c r="Q50" s="33"/>
      <c r="R50" s="34"/>
    </row>
    <row r="51" spans="2:18" ht="12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2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2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2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2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2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2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2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4.25">
      <c r="B59" s="32"/>
      <c r="C59" s="33"/>
      <c r="D59" s="52" t="s">
        <v>56</v>
      </c>
      <c r="E59" s="53"/>
      <c r="F59" s="53"/>
      <c r="G59" s="54" t="s">
        <v>57</v>
      </c>
      <c r="H59" s="55"/>
      <c r="I59" s="33"/>
      <c r="J59" s="52" t="s">
        <v>56</v>
      </c>
      <c r="K59" s="53"/>
      <c r="L59" s="53"/>
      <c r="M59" s="53"/>
      <c r="N59" s="54" t="s">
        <v>57</v>
      </c>
      <c r="O59" s="53"/>
      <c r="P59" s="55"/>
      <c r="Q59" s="33"/>
      <c r="R59" s="34"/>
    </row>
    <row r="60" spans="2:18" ht="12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4.25">
      <c r="B61" s="32"/>
      <c r="C61" s="33"/>
      <c r="D61" s="47" t="s">
        <v>58</v>
      </c>
      <c r="E61" s="48"/>
      <c r="F61" s="48"/>
      <c r="G61" s="48"/>
      <c r="H61" s="49"/>
      <c r="I61" s="33"/>
      <c r="J61" s="47" t="s">
        <v>59</v>
      </c>
      <c r="K61" s="48"/>
      <c r="L61" s="48"/>
      <c r="M61" s="48"/>
      <c r="N61" s="48"/>
      <c r="O61" s="48"/>
      <c r="P61" s="49"/>
      <c r="Q61" s="33"/>
      <c r="R61" s="34"/>
    </row>
    <row r="62" spans="2:18" ht="12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2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2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2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2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2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2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2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4.25">
      <c r="B70" s="32"/>
      <c r="C70" s="33"/>
      <c r="D70" s="52" t="s">
        <v>56</v>
      </c>
      <c r="E70" s="53"/>
      <c r="F70" s="53"/>
      <c r="G70" s="54" t="s">
        <v>57</v>
      </c>
      <c r="H70" s="55"/>
      <c r="I70" s="33"/>
      <c r="J70" s="52" t="s">
        <v>56</v>
      </c>
      <c r="K70" s="53"/>
      <c r="L70" s="53"/>
      <c r="M70" s="53"/>
      <c r="N70" s="54" t="s">
        <v>57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9" t="s">
        <v>112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0" t="str">
        <f>F6</f>
        <v>Zateplení obvodového pláště a střech objektů Domova Pod Lipami Smečno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3"/>
      <c r="R78" s="34"/>
    </row>
    <row r="79" spans="2:18" s="1" customFormat="1" ht="36.75" customHeight="1">
      <c r="B79" s="32"/>
      <c r="C79" s="66" t="s">
        <v>109</v>
      </c>
      <c r="D79" s="33"/>
      <c r="E79" s="33"/>
      <c r="F79" s="202" t="str">
        <f>F7</f>
        <v>1613-1 - Ubytovací objekt 1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23</v>
      </c>
      <c r="D81" s="33"/>
      <c r="E81" s="33"/>
      <c r="F81" s="25" t="str">
        <f>F9</f>
        <v>Smečno 19</v>
      </c>
      <c r="G81" s="33"/>
      <c r="H81" s="33"/>
      <c r="I81" s="33"/>
      <c r="J81" s="33"/>
      <c r="K81" s="27" t="s">
        <v>25</v>
      </c>
      <c r="L81" s="33"/>
      <c r="M81" s="261" t="str">
        <f>IF(O9="","",O9)</f>
        <v>10.11.2016</v>
      </c>
      <c r="N81" s="194"/>
      <c r="O81" s="194"/>
      <c r="P81" s="194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2.75">
      <c r="B83" s="32"/>
      <c r="C83" s="27" t="s">
        <v>29</v>
      </c>
      <c r="D83" s="33"/>
      <c r="E83" s="33"/>
      <c r="F83" s="25" t="str">
        <f>E12</f>
        <v>Domov Pod Lipami Smečno</v>
      </c>
      <c r="G83" s="33"/>
      <c r="H83" s="33"/>
      <c r="I83" s="33"/>
      <c r="J83" s="33"/>
      <c r="K83" s="27" t="s">
        <v>35</v>
      </c>
      <c r="L83" s="33"/>
      <c r="M83" s="225" t="str">
        <f>E18</f>
        <v>REINVEST spol. s r.o.</v>
      </c>
      <c r="N83" s="194"/>
      <c r="O83" s="194"/>
      <c r="P83" s="194"/>
      <c r="Q83" s="194"/>
      <c r="R83" s="34"/>
    </row>
    <row r="84" spans="2:18" s="1" customFormat="1" ht="14.25" customHeight="1">
      <c r="B84" s="32"/>
      <c r="C84" s="27" t="s">
        <v>33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38</v>
      </c>
      <c r="L84" s="33"/>
      <c r="M84" s="225" t="str">
        <f>E21</f>
        <v>Ing. Marek Raška</v>
      </c>
      <c r="N84" s="194"/>
      <c r="O84" s="194"/>
      <c r="P84" s="194"/>
      <c r="Q84" s="194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67" t="s">
        <v>113</v>
      </c>
      <c r="D86" s="263"/>
      <c r="E86" s="263"/>
      <c r="F86" s="263"/>
      <c r="G86" s="263"/>
      <c r="H86" s="110"/>
      <c r="I86" s="110"/>
      <c r="J86" s="110"/>
      <c r="K86" s="110"/>
      <c r="L86" s="110"/>
      <c r="M86" s="110"/>
      <c r="N86" s="267" t="s">
        <v>114</v>
      </c>
      <c r="O86" s="194"/>
      <c r="P86" s="194"/>
      <c r="Q86" s="194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115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8">
        <f>N137</f>
        <v>0</v>
      </c>
      <c r="O88" s="194"/>
      <c r="P88" s="194"/>
      <c r="Q88" s="194"/>
      <c r="R88" s="34"/>
      <c r="AU88" s="15" t="s">
        <v>116</v>
      </c>
    </row>
    <row r="89" spans="2:18" s="6" customFormat="1" ht="24.75" customHeight="1">
      <c r="B89" s="118"/>
      <c r="C89" s="119"/>
      <c r="D89" s="120" t="s">
        <v>117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46">
        <f>N138</f>
        <v>0</v>
      </c>
      <c r="O89" s="265"/>
      <c r="P89" s="265"/>
      <c r="Q89" s="265"/>
      <c r="R89" s="121"/>
    </row>
    <row r="90" spans="2:18" s="7" customFormat="1" ht="19.5" customHeight="1">
      <c r="B90" s="122"/>
      <c r="C90" s="123"/>
      <c r="D90" s="98" t="s">
        <v>118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96">
        <f>N139</f>
        <v>0</v>
      </c>
      <c r="O90" s="264"/>
      <c r="P90" s="264"/>
      <c r="Q90" s="264"/>
      <c r="R90" s="124"/>
    </row>
    <row r="91" spans="2:18" s="7" customFormat="1" ht="19.5" customHeight="1">
      <c r="B91" s="122"/>
      <c r="C91" s="123"/>
      <c r="D91" s="98" t="s">
        <v>119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96">
        <f>N144</f>
        <v>0</v>
      </c>
      <c r="O91" s="264"/>
      <c r="P91" s="264"/>
      <c r="Q91" s="264"/>
      <c r="R91" s="124"/>
    </row>
    <row r="92" spans="2:18" s="7" customFormat="1" ht="19.5" customHeight="1">
      <c r="B92" s="122"/>
      <c r="C92" s="123"/>
      <c r="D92" s="98" t="s">
        <v>120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96">
        <f>N146</f>
        <v>0</v>
      </c>
      <c r="O92" s="264"/>
      <c r="P92" s="264"/>
      <c r="Q92" s="264"/>
      <c r="R92" s="124"/>
    </row>
    <row r="93" spans="2:18" s="7" customFormat="1" ht="19.5" customHeight="1">
      <c r="B93" s="122"/>
      <c r="C93" s="123"/>
      <c r="D93" s="98" t="s">
        <v>121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96">
        <f>N149</f>
        <v>0</v>
      </c>
      <c r="O93" s="264"/>
      <c r="P93" s="264"/>
      <c r="Q93" s="264"/>
      <c r="R93" s="124"/>
    </row>
    <row r="94" spans="2:18" s="7" customFormat="1" ht="19.5" customHeight="1">
      <c r="B94" s="122"/>
      <c r="C94" s="123"/>
      <c r="D94" s="98" t="s">
        <v>122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96">
        <f>N214</f>
        <v>0</v>
      </c>
      <c r="O94" s="264"/>
      <c r="P94" s="264"/>
      <c r="Q94" s="264"/>
      <c r="R94" s="124"/>
    </row>
    <row r="95" spans="2:18" s="7" customFormat="1" ht="19.5" customHeight="1">
      <c r="B95" s="122"/>
      <c r="C95" s="123"/>
      <c r="D95" s="98" t="s">
        <v>123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96">
        <f>N238</f>
        <v>0</v>
      </c>
      <c r="O95" s="264"/>
      <c r="P95" s="264"/>
      <c r="Q95" s="264"/>
      <c r="R95" s="124"/>
    </row>
    <row r="96" spans="2:18" s="7" customFormat="1" ht="19.5" customHeight="1">
      <c r="B96" s="122"/>
      <c r="C96" s="123"/>
      <c r="D96" s="98" t="s">
        <v>124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96">
        <f>N245</f>
        <v>0</v>
      </c>
      <c r="O96" s="264"/>
      <c r="P96" s="264"/>
      <c r="Q96" s="264"/>
      <c r="R96" s="124"/>
    </row>
    <row r="97" spans="2:18" s="6" customFormat="1" ht="24.75" customHeight="1">
      <c r="B97" s="118"/>
      <c r="C97" s="119"/>
      <c r="D97" s="120" t="s">
        <v>125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46">
        <f>N247</f>
        <v>0</v>
      </c>
      <c r="O97" s="265"/>
      <c r="P97" s="265"/>
      <c r="Q97" s="265"/>
      <c r="R97" s="121"/>
    </row>
    <row r="98" spans="2:18" s="7" customFormat="1" ht="19.5" customHeight="1">
      <c r="B98" s="122"/>
      <c r="C98" s="123"/>
      <c r="D98" s="98" t="s">
        <v>126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96">
        <f>N248</f>
        <v>0</v>
      </c>
      <c r="O98" s="264"/>
      <c r="P98" s="264"/>
      <c r="Q98" s="264"/>
      <c r="R98" s="124"/>
    </row>
    <row r="99" spans="2:18" s="7" customFormat="1" ht="19.5" customHeight="1">
      <c r="B99" s="122"/>
      <c r="C99" s="123"/>
      <c r="D99" s="98" t="s">
        <v>127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96">
        <f>N270</f>
        <v>0</v>
      </c>
      <c r="O99" s="264"/>
      <c r="P99" s="264"/>
      <c r="Q99" s="264"/>
      <c r="R99" s="124"/>
    </row>
    <row r="100" spans="2:18" s="7" customFormat="1" ht="19.5" customHeight="1">
      <c r="B100" s="122"/>
      <c r="C100" s="123"/>
      <c r="D100" s="98" t="s">
        <v>128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96">
        <f>N301</f>
        <v>0</v>
      </c>
      <c r="O100" s="264"/>
      <c r="P100" s="264"/>
      <c r="Q100" s="264"/>
      <c r="R100" s="124"/>
    </row>
    <row r="101" spans="2:18" s="7" customFormat="1" ht="19.5" customHeight="1">
      <c r="B101" s="122"/>
      <c r="C101" s="123"/>
      <c r="D101" s="98" t="s">
        <v>129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96">
        <f>N313</f>
        <v>0</v>
      </c>
      <c r="O101" s="264"/>
      <c r="P101" s="264"/>
      <c r="Q101" s="264"/>
      <c r="R101" s="124"/>
    </row>
    <row r="102" spans="2:18" s="7" customFormat="1" ht="19.5" customHeight="1">
      <c r="B102" s="122"/>
      <c r="C102" s="123"/>
      <c r="D102" s="98" t="s">
        <v>130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96">
        <f>N317</f>
        <v>0</v>
      </c>
      <c r="O102" s="264"/>
      <c r="P102" s="264"/>
      <c r="Q102" s="264"/>
      <c r="R102" s="124"/>
    </row>
    <row r="103" spans="2:18" s="7" customFormat="1" ht="19.5" customHeight="1">
      <c r="B103" s="122"/>
      <c r="C103" s="123"/>
      <c r="D103" s="98" t="s">
        <v>131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96">
        <f>N322</f>
        <v>0</v>
      </c>
      <c r="O103" s="264"/>
      <c r="P103" s="264"/>
      <c r="Q103" s="264"/>
      <c r="R103" s="124"/>
    </row>
    <row r="104" spans="2:18" s="7" customFormat="1" ht="19.5" customHeight="1">
      <c r="B104" s="122"/>
      <c r="C104" s="123"/>
      <c r="D104" s="98" t="s">
        <v>132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96">
        <f>N325</f>
        <v>0</v>
      </c>
      <c r="O104" s="264"/>
      <c r="P104" s="264"/>
      <c r="Q104" s="264"/>
      <c r="R104" s="124"/>
    </row>
    <row r="105" spans="2:18" s="7" customFormat="1" ht="19.5" customHeight="1">
      <c r="B105" s="122"/>
      <c r="C105" s="123"/>
      <c r="D105" s="98" t="s">
        <v>133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96">
        <f>N336</f>
        <v>0</v>
      </c>
      <c r="O105" s="264"/>
      <c r="P105" s="264"/>
      <c r="Q105" s="264"/>
      <c r="R105" s="124"/>
    </row>
    <row r="106" spans="2:18" s="7" customFormat="1" ht="19.5" customHeight="1">
      <c r="B106" s="122"/>
      <c r="C106" s="123"/>
      <c r="D106" s="98" t="s">
        <v>134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196">
        <f>N350</f>
        <v>0</v>
      </c>
      <c r="O106" s="264"/>
      <c r="P106" s="264"/>
      <c r="Q106" s="264"/>
      <c r="R106" s="124"/>
    </row>
    <row r="107" spans="2:18" s="7" customFormat="1" ht="19.5" customHeight="1">
      <c r="B107" s="122"/>
      <c r="C107" s="123"/>
      <c r="D107" s="98" t="s">
        <v>135</v>
      </c>
      <c r="E107" s="123"/>
      <c r="F107" s="123"/>
      <c r="G107" s="123"/>
      <c r="H107" s="123"/>
      <c r="I107" s="123"/>
      <c r="J107" s="123"/>
      <c r="K107" s="123"/>
      <c r="L107" s="123"/>
      <c r="M107" s="123"/>
      <c r="N107" s="196">
        <f>N358</f>
        <v>0</v>
      </c>
      <c r="O107" s="264"/>
      <c r="P107" s="264"/>
      <c r="Q107" s="264"/>
      <c r="R107" s="124"/>
    </row>
    <row r="108" spans="2:18" s="7" customFormat="1" ht="19.5" customHeight="1">
      <c r="B108" s="122"/>
      <c r="C108" s="123"/>
      <c r="D108" s="98" t="s">
        <v>136</v>
      </c>
      <c r="E108" s="123"/>
      <c r="F108" s="123"/>
      <c r="G108" s="123"/>
      <c r="H108" s="123"/>
      <c r="I108" s="123"/>
      <c r="J108" s="123"/>
      <c r="K108" s="123"/>
      <c r="L108" s="123"/>
      <c r="M108" s="123"/>
      <c r="N108" s="196">
        <f>N366</f>
        <v>0</v>
      </c>
      <c r="O108" s="264"/>
      <c r="P108" s="264"/>
      <c r="Q108" s="264"/>
      <c r="R108" s="124"/>
    </row>
    <row r="109" spans="2:18" s="6" customFormat="1" ht="24.75" customHeight="1">
      <c r="B109" s="118"/>
      <c r="C109" s="119"/>
      <c r="D109" s="120" t="s">
        <v>137</v>
      </c>
      <c r="E109" s="119"/>
      <c r="F109" s="119"/>
      <c r="G109" s="119"/>
      <c r="H109" s="119"/>
      <c r="I109" s="119"/>
      <c r="J109" s="119"/>
      <c r="K109" s="119"/>
      <c r="L109" s="119"/>
      <c r="M109" s="119"/>
      <c r="N109" s="246">
        <f>N369</f>
        <v>0</v>
      </c>
      <c r="O109" s="265"/>
      <c r="P109" s="265"/>
      <c r="Q109" s="265"/>
      <c r="R109" s="121"/>
    </row>
    <row r="110" spans="2:18" s="7" customFormat="1" ht="19.5" customHeight="1">
      <c r="B110" s="122"/>
      <c r="C110" s="123"/>
      <c r="D110" s="98" t="s">
        <v>138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96">
        <f>N370</f>
        <v>0</v>
      </c>
      <c r="O110" s="264"/>
      <c r="P110" s="264"/>
      <c r="Q110" s="264"/>
      <c r="R110" s="124"/>
    </row>
    <row r="111" spans="2:18" s="1" customFormat="1" ht="21.7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1" s="1" customFormat="1" ht="29.25" customHeight="1">
      <c r="B112" s="32"/>
      <c r="C112" s="117" t="s">
        <v>139</v>
      </c>
      <c r="D112" s="33"/>
      <c r="E112" s="33"/>
      <c r="F112" s="33"/>
      <c r="G112" s="33"/>
      <c r="H112" s="33"/>
      <c r="I112" s="33"/>
      <c r="J112" s="33"/>
      <c r="K112" s="33"/>
      <c r="L112" s="275" t="s">
        <v>1201</v>
      </c>
      <c r="M112" s="33"/>
      <c r="N112" s="266">
        <f>ROUND(N113+N114+N115+N116+N117+N118,2)</f>
        <v>0</v>
      </c>
      <c r="O112" s="194"/>
      <c r="P112" s="194"/>
      <c r="Q112" s="194"/>
      <c r="R112" s="34"/>
      <c r="T112" s="125"/>
      <c r="U112" s="126" t="s">
        <v>44</v>
      </c>
    </row>
    <row r="113" spans="2:65" s="1" customFormat="1" ht="18" customHeight="1">
      <c r="B113" s="127"/>
      <c r="C113" s="128"/>
      <c r="D113" s="193" t="s">
        <v>140</v>
      </c>
      <c r="E113" s="262"/>
      <c r="F113" s="262"/>
      <c r="G113" s="262"/>
      <c r="H113" s="262"/>
      <c r="I113" s="128"/>
      <c r="J113" s="128"/>
      <c r="K113" s="128"/>
      <c r="L113" s="273"/>
      <c r="M113" s="274"/>
      <c r="N113" s="195">
        <f>$N$88*L113%</f>
        <v>0</v>
      </c>
      <c r="O113" s="262"/>
      <c r="P113" s="262"/>
      <c r="Q113" s="262"/>
      <c r="R113" s="129"/>
      <c r="S113" s="128"/>
      <c r="T113" s="130"/>
      <c r="U113" s="131" t="s">
        <v>45</v>
      </c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3" t="s">
        <v>141</v>
      </c>
      <c r="AZ113" s="132"/>
      <c r="BA113" s="132"/>
      <c r="BB113" s="132"/>
      <c r="BC113" s="132"/>
      <c r="BD113" s="132"/>
      <c r="BE113" s="134">
        <f aca="true" t="shared" si="0" ref="BE113:BE118">IF(U113="základní",N113,0)</f>
        <v>0</v>
      </c>
      <c r="BF113" s="134">
        <f aca="true" t="shared" si="1" ref="BF113:BF118">IF(U113="snížená",N113,0)</f>
        <v>0</v>
      </c>
      <c r="BG113" s="134">
        <f aca="true" t="shared" si="2" ref="BG113:BG118">IF(U113="zákl. přenesená",N113,0)</f>
        <v>0</v>
      </c>
      <c r="BH113" s="134">
        <f aca="true" t="shared" si="3" ref="BH113:BH118">IF(U113="sníž. přenesená",N113,0)</f>
        <v>0</v>
      </c>
      <c r="BI113" s="134">
        <f aca="true" t="shared" si="4" ref="BI113:BI118">IF(U113="nulová",N113,0)</f>
        <v>0</v>
      </c>
      <c r="BJ113" s="133" t="s">
        <v>22</v>
      </c>
      <c r="BK113" s="132"/>
      <c r="BL113" s="132"/>
      <c r="BM113" s="132"/>
    </row>
    <row r="114" spans="2:65" s="1" customFormat="1" ht="18" customHeight="1">
      <c r="B114" s="127"/>
      <c r="C114" s="128"/>
      <c r="D114" s="193" t="s">
        <v>142</v>
      </c>
      <c r="E114" s="262"/>
      <c r="F114" s="262"/>
      <c r="G114" s="262"/>
      <c r="H114" s="262"/>
      <c r="I114" s="128"/>
      <c r="J114" s="128"/>
      <c r="K114" s="128"/>
      <c r="L114" s="273"/>
      <c r="M114" s="274"/>
      <c r="N114" s="195">
        <f>$N$88*L114%</f>
        <v>0</v>
      </c>
      <c r="O114" s="262"/>
      <c r="P114" s="262"/>
      <c r="Q114" s="262"/>
      <c r="R114" s="129"/>
      <c r="S114" s="128"/>
      <c r="T114" s="130"/>
      <c r="U114" s="131" t="s">
        <v>45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3" t="s">
        <v>141</v>
      </c>
      <c r="AZ114" s="132"/>
      <c r="BA114" s="132"/>
      <c r="BB114" s="132"/>
      <c r="BC114" s="132"/>
      <c r="BD114" s="132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22</v>
      </c>
      <c r="BK114" s="132"/>
      <c r="BL114" s="132"/>
      <c r="BM114" s="132"/>
    </row>
    <row r="115" spans="2:65" s="1" customFormat="1" ht="18" customHeight="1">
      <c r="B115" s="127"/>
      <c r="C115" s="128"/>
      <c r="D115" s="193" t="s">
        <v>143</v>
      </c>
      <c r="E115" s="262"/>
      <c r="F115" s="262"/>
      <c r="G115" s="262"/>
      <c r="H115" s="262"/>
      <c r="I115" s="128"/>
      <c r="J115" s="128"/>
      <c r="K115" s="128"/>
      <c r="L115" s="273"/>
      <c r="M115" s="274"/>
      <c r="N115" s="195">
        <f>$N$88*L115%</f>
        <v>0</v>
      </c>
      <c r="O115" s="262"/>
      <c r="P115" s="262"/>
      <c r="Q115" s="262"/>
      <c r="R115" s="129"/>
      <c r="S115" s="128"/>
      <c r="T115" s="130"/>
      <c r="U115" s="131" t="s">
        <v>45</v>
      </c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3" t="s">
        <v>141</v>
      </c>
      <c r="AZ115" s="132"/>
      <c r="BA115" s="132"/>
      <c r="BB115" s="132"/>
      <c r="BC115" s="132"/>
      <c r="BD115" s="132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22</v>
      </c>
      <c r="BK115" s="132"/>
      <c r="BL115" s="132"/>
      <c r="BM115" s="132"/>
    </row>
    <row r="116" spans="2:65" s="1" customFormat="1" ht="18" customHeight="1">
      <c r="B116" s="127"/>
      <c r="C116" s="128"/>
      <c r="D116" s="193" t="s">
        <v>144</v>
      </c>
      <c r="E116" s="262"/>
      <c r="F116" s="262"/>
      <c r="G116" s="262"/>
      <c r="H116" s="262"/>
      <c r="I116" s="128"/>
      <c r="J116" s="128"/>
      <c r="K116" s="128"/>
      <c r="L116" s="273"/>
      <c r="M116" s="274"/>
      <c r="N116" s="195">
        <f>$N$88*L116%</f>
        <v>0</v>
      </c>
      <c r="O116" s="262"/>
      <c r="P116" s="262"/>
      <c r="Q116" s="262"/>
      <c r="R116" s="129"/>
      <c r="S116" s="128"/>
      <c r="T116" s="130"/>
      <c r="U116" s="131" t="s">
        <v>45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3" t="s">
        <v>141</v>
      </c>
      <c r="AZ116" s="132"/>
      <c r="BA116" s="132"/>
      <c r="BB116" s="132"/>
      <c r="BC116" s="132"/>
      <c r="BD116" s="132"/>
      <c r="BE116" s="134">
        <f t="shared" si="0"/>
        <v>0</v>
      </c>
      <c r="BF116" s="134">
        <f t="shared" si="1"/>
        <v>0</v>
      </c>
      <c r="BG116" s="134">
        <f t="shared" si="2"/>
        <v>0</v>
      </c>
      <c r="BH116" s="134">
        <f t="shared" si="3"/>
        <v>0</v>
      </c>
      <c r="BI116" s="134">
        <f t="shared" si="4"/>
        <v>0</v>
      </c>
      <c r="BJ116" s="133" t="s">
        <v>22</v>
      </c>
      <c r="BK116" s="132"/>
      <c r="BL116" s="132"/>
      <c r="BM116" s="132"/>
    </row>
    <row r="117" spans="2:65" s="1" customFormat="1" ht="18" customHeight="1">
      <c r="B117" s="127"/>
      <c r="C117" s="128"/>
      <c r="D117" s="193" t="s">
        <v>145</v>
      </c>
      <c r="E117" s="262"/>
      <c r="F117" s="262"/>
      <c r="G117" s="262"/>
      <c r="H117" s="262"/>
      <c r="I117" s="128"/>
      <c r="J117" s="128"/>
      <c r="K117" s="128"/>
      <c r="L117" s="273"/>
      <c r="M117" s="274"/>
      <c r="N117" s="195">
        <f>$N$88*L117%</f>
        <v>0</v>
      </c>
      <c r="O117" s="262"/>
      <c r="P117" s="262"/>
      <c r="Q117" s="262"/>
      <c r="R117" s="129"/>
      <c r="S117" s="128"/>
      <c r="T117" s="130"/>
      <c r="U117" s="131" t="s">
        <v>45</v>
      </c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3" t="s">
        <v>141</v>
      </c>
      <c r="AZ117" s="132"/>
      <c r="BA117" s="132"/>
      <c r="BB117" s="132"/>
      <c r="BC117" s="132"/>
      <c r="BD117" s="132"/>
      <c r="BE117" s="134">
        <f t="shared" si="0"/>
        <v>0</v>
      </c>
      <c r="BF117" s="134">
        <f t="shared" si="1"/>
        <v>0</v>
      </c>
      <c r="BG117" s="134">
        <f t="shared" si="2"/>
        <v>0</v>
      </c>
      <c r="BH117" s="134">
        <f t="shared" si="3"/>
        <v>0</v>
      </c>
      <c r="BI117" s="134">
        <f t="shared" si="4"/>
        <v>0</v>
      </c>
      <c r="BJ117" s="133" t="s">
        <v>22</v>
      </c>
      <c r="BK117" s="132"/>
      <c r="BL117" s="132"/>
      <c r="BM117" s="132"/>
    </row>
    <row r="118" spans="2:65" s="1" customFormat="1" ht="18" customHeight="1">
      <c r="B118" s="127"/>
      <c r="C118" s="128"/>
      <c r="D118" s="135" t="s">
        <v>146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195">
        <f>ROUND(N88*T118,2)</f>
        <v>0</v>
      </c>
      <c r="O118" s="262"/>
      <c r="P118" s="262"/>
      <c r="Q118" s="262"/>
      <c r="R118" s="129"/>
      <c r="S118" s="128"/>
      <c r="T118" s="136"/>
      <c r="U118" s="137" t="s">
        <v>45</v>
      </c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3" t="s">
        <v>147</v>
      </c>
      <c r="AZ118" s="132"/>
      <c r="BA118" s="132"/>
      <c r="BB118" s="132"/>
      <c r="BC118" s="132"/>
      <c r="BD118" s="132"/>
      <c r="BE118" s="134">
        <f t="shared" si="0"/>
        <v>0</v>
      </c>
      <c r="BF118" s="134">
        <f t="shared" si="1"/>
        <v>0</v>
      </c>
      <c r="BG118" s="134">
        <f t="shared" si="2"/>
        <v>0</v>
      </c>
      <c r="BH118" s="134">
        <f t="shared" si="3"/>
        <v>0</v>
      </c>
      <c r="BI118" s="134">
        <f t="shared" si="4"/>
        <v>0</v>
      </c>
      <c r="BJ118" s="133" t="s">
        <v>22</v>
      </c>
      <c r="BK118" s="132"/>
      <c r="BL118" s="132"/>
      <c r="BM118" s="132"/>
    </row>
    <row r="119" spans="2:18" s="1" customFormat="1" ht="12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29.25" customHeight="1">
      <c r="B120" s="32"/>
      <c r="C120" s="109" t="s">
        <v>105</v>
      </c>
      <c r="D120" s="110"/>
      <c r="E120" s="110"/>
      <c r="F120" s="110"/>
      <c r="G120" s="110"/>
      <c r="H120" s="110"/>
      <c r="I120" s="110"/>
      <c r="J120" s="110"/>
      <c r="K120" s="110"/>
      <c r="L120" s="190">
        <f>ROUND(SUM(N88+N112),2)</f>
        <v>0</v>
      </c>
      <c r="M120" s="263"/>
      <c r="N120" s="263"/>
      <c r="O120" s="263"/>
      <c r="P120" s="263"/>
      <c r="Q120" s="263"/>
      <c r="R120" s="34"/>
    </row>
    <row r="121" spans="2:18" s="1" customFormat="1" ht="6.75" customHeight="1"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8"/>
    </row>
    <row r="125" spans="2:18" s="1" customFormat="1" ht="6.75" customHeight="1"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1"/>
    </row>
    <row r="126" spans="2:18" s="1" customFormat="1" ht="36.75" customHeight="1">
      <c r="B126" s="32"/>
      <c r="C126" s="219" t="s">
        <v>148</v>
      </c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34"/>
    </row>
    <row r="127" spans="2:18" s="1" customFormat="1" ht="6.75" customHeight="1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18" s="1" customFormat="1" ht="30" customHeight="1">
      <c r="B128" s="32"/>
      <c r="C128" s="27" t="s">
        <v>17</v>
      </c>
      <c r="D128" s="33"/>
      <c r="E128" s="33"/>
      <c r="F128" s="260" t="str">
        <f>F6</f>
        <v>Zateplení obvodového pláště a střech objektů Domova Pod Lipami Smečno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33"/>
      <c r="R128" s="34"/>
    </row>
    <row r="129" spans="2:18" s="1" customFormat="1" ht="36.75" customHeight="1">
      <c r="B129" s="32"/>
      <c r="C129" s="66" t="s">
        <v>109</v>
      </c>
      <c r="D129" s="33"/>
      <c r="E129" s="33"/>
      <c r="F129" s="202" t="str">
        <f>F7</f>
        <v>1613-1 - Ubytovací objekt 1</v>
      </c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33"/>
      <c r="R129" s="34"/>
    </row>
    <row r="130" spans="2:18" s="1" customFormat="1" ht="6.75" customHeight="1"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18" s="1" customFormat="1" ht="18" customHeight="1">
      <c r="B131" s="32"/>
      <c r="C131" s="27" t="s">
        <v>23</v>
      </c>
      <c r="D131" s="33"/>
      <c r="E131" s="33"/>
      <c r="F131" s="25" t="str">
        <f>F9</f>
        <v>Smečno 19</v>
      </c>
      <c r="G131" s="33"/>
      <c r="H131" s="33"/>
      <c r="I131" s="33"/>
      <c r="J131" s="33"/>
      <c r="K131" s="27" t="s">
        <v>25</v>
      </c>
      <c r="L131" s="33"/>
      <c r="M131" s="261" t="str">
        <f>IF(O9="","",O9)</f>
        <v>10.11.2016</v>
      </c>
      <c r="N131" s="194"/>
      <c r="O131" s="194"/>
      <c r="P131" s="194"/>
      <c r="Q131" s="33"/>
      <c r="R131" s="34"/>
    </row>
    <row r="132" spans="2:18" s="1" customFormat="1" ht="6.75" customHeight="1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spans="2:18" s="1" customFormat="1" ht="12.75">
      <c r="B133" s="32"/>
      <c r="C133" s="27" t="s">
        <v>29</v>
      </c>
      <c r="D133" s="33"/>
      <c r="E133" s="33"/>
      <c r="F133" s="25" t="str">
        <f>E12</f>
        <v>Domov Pod Lipami Smečno</v>
      </c>
      <c r="G133" s="33"/>
      <c r="H133" s="33"/>
      <c r="I133" s="33"/>
      <c r="J133" s="33"/>
      <c r="K133" s="27" t="s">
        <v>35</v>
      </c>
      <c r="L133" s="33"/>
      <c r="M133" s="225" t="str">
        <f>E18</f>
        <v>REINVEST spol. s r.o.</v>
      </c>
      <c r="N133" s="194"/>
      <c r="O133" s="194"/>
      <c r="P133" s="194"/>
      <c r="Q133" s="194"/>
      <c r="R133" s="34"/>
    </row>
    <row r="134" spans="2:18" s="1" customFormat="1" ht="14.25" customHeight="1">
      <c r="B134" s="32"/>
      <c r="C134" s="27" t="s">
        <v>33</v>
      </c>
      <c r="D134" s="33"/>
      <c r="E134" s="33"/>
      <c r="F134" s="25" t="str">
        <f>IF(E15="","",E15)</f>
        <v>Vyplň údaj</v>
      </c>
      <c r="G134" s="33"/>
      <c r="H134" s="33"/>
      <c r="I134" s="33"/>
      <c r="J134" s="33"/>
      <c r="K134" s="27" t="s">
        <v>38</v>
      </c>
      <c r="L134" s="33"/>
      <c r="M134" s="225" t="str">
        <f>E21</f>
        <v>Ing. Marek Raška</v>
      </c>
      <c r="N134" s="194"/>
      <c r="O134" s="194"/>
      <c r="P134" s="194"/>
      <c r="Q134" s="194"/>
      <c r="R134" s="34"/>
    </row>
    <row r="135" spans="2:18" s="1" customFormat="1" ht="9.75" customHeight="1"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4"/>
    </row>
    <row r="136" spans="2:27" s="8" customFormat="1" ht="29.25" customHeight="1">
      <c r="B136" s="138"/>
      <c r="C136" s="139" t="s">
        <v>149</v>
      </c>
      <c r="D136" s="140" t="s">
        <v>150</v>
      </c>
      <c r="E136" s="140" t="s">
        <v>62</v>
      </c>
      <c r="F136" s="256" t="s">
        <v>151</v>
      </c>
      <c r="G136" s="257"/>
      <c r="H136" s="257"/>
      <c r="I136" s="257"/>
      <c r="J136" s="140" t="s">
        <v>152</v>
      </c>
      <c r="K136" s="140" t="s">
        <v>153</v>
      </c>
      <c r="L136" s="258" t="s">
        <v>154</v>
      </c>
      <c r="M136" s="257"/>
      <c r="N136" s="256" t="s">
        <v>114</v>
      </c>
      <c r="O136" s="257"/>
      <c r="P136" s="257"/>
      <c r="Q136" s="259"/>
      <c r="R136" s="141"/>
      <c r="T136" s="73" t="s">
        <v>155</v>
      </c>
      <c r="U136" s="74" t="s">
        <v>44</v>
      </c>
      <c r="V136" s="74" t="s">
        <v>156</v>
      </c>
      <c r="W136" s="74" t="s">
        <v>157</v>
      </c>
      <c r="X136" s="74" t="s">
        <v>158</v>
      </c>
      <c r="Y136" s="74" t="s">
        <v>159</v>
      </c>
      <c r="Z136" s="74" t="s">
        <v>160</v>
      </c>
      <c r="AA136" s="75" t="s">
        <v>161</v>
      </c>
    </row>
    <row r="137" spans="2:63" s="1" customFormat="1" ht="29.25" customHeight="1">
      <c r="B137" s="32"/>
      <c r="C137" s="77" t="s">
        <v>111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243">
        <f>BK137</f>
        <v>0</v>
      </c>
      <c r="O137" s="244"/>
      <c r="P137" s="244"/>
      <c r="Q137" s="244"/>
      <c r="R137" s="34"/>
      <c r="T137" s="76"/>
      <c r="U137" s="48"/>
      <c r="V137" s="48"/>
      <c r="W137" s="142">
        <f>W138+W247+W369+W373</f>
        <v>0</v>
      </c>
      <c r="X137" s="48"/>
      <c r="Y137" s="142">
        <f>Y138+Y247+Y369+Y373</f>
        <v>80.72415371999999</v>
      </c>
      <c r="Z137" s="48"/>
      <c r="AA137" s="143">
        <f>AA138+AA247+AA369+AA373</f>
        <v>83.49374</v>
      </c>
      <c r="AT137" s="15" t="s">
        <v>79</v>
      </c>
      <c r="AU137" s="15" t="s">
        <v>116</v>
      </c>
      <c r="BK137" s="144">
        <f>BK138+BK247+BK369+BK373</f>
        <v>0</v>
      </c>
    </row>
    <row r="138" spans="2:63" s="9" customFormat="1" ht="37.5" customHeight="1">
      <c r="B138" s="145"/>
      <c r="C138" s="146"/>
      <c r="D138" s="147" t="s">
        <v>117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245">
        <f>BK138</f>
        <v>0</v>
      </c>
      <c r="O138" s="246"/>
      <c r="P138" s="246"/>
      <c r="Q138" s="246"/>
      <c r="R138" s="148"/>
      <c r="T138" s="149"/>
      <c r="U138" s="146"/>
      <c r="V138" s="146"/>
      <c r="W138" s="150">
        <f>W139+W144+W146+W149+W214+W238+W245</f>
        <v>0</v>
      </c>
      <c r="X138" s="146"/>
      <c r="Y138" s="150">
        <f>Y139+Y144+Y146+Y149+Y214+Y238+Y245</f>
        <v>65.07232316</v>
      </c>
      <c r="Z138" s="146"/>
      <c r="AA138" s="151">
        <f>AA139+AA144+AA146+AA149+AA214+AA238+AA245</f>
        <v>50.890600000000006</v>
      </c>
      <c r="AR138" s="152" t="s">
        <v>22</v>
      </c>
      <c r="AT138" s="153" t="s">
        <v>79</v>
      </c>
      <c r="AU138" s="153" t="s">
        <v>80</v>
      </c>
      <c r="AY138" s="152" t="s">
        <v>162</v>
      </c>
      <c r="BK138" s="154">
        <f>BK139+BK144+BK146+BK149+BK214+BK238+BK245</f>
        <v>0</v>
      </c>
    </row>
    <row r="139" spans="2:63" s="9" customFormat="1" ht="19.5" customHeight="1">
      <c r="B139" s="145"/>
      <c r="C139" s="146"/>
      <c r="D139" s="155" t="s">
        <v>118</v>
      </c>
      <c r="E139" s="155"/>
      <c r="F139" s="155"/>
      <c r="G139" s="155"/>
      <c r="H139" s="155"/>
      <c r="I139" s="155"/>
      <c r="J139" s="155"/>
      <c r="K139" s="155"/>
      <c r="L139" s="155"/>
      <c r="M139" s="155"/>
      <c r="N139" s="236">
        <f>BK139</f>
        <v>0</v>
      </c>
      <c r="O139" s="237"/>
      <c r="P139" s="237"/>
      <c r="Q139" s="237"/>
      <c r="R139" s="148"/>
      <c r="T139" s="149"/>
      <c r="U139" s="146"/>
      <c r="V139" s="146"/>
      <c r="W139" s="150">
        <f>SUM(W140:W143)</f>
        <v>0</v>
      </c>
      <c r="X139" s="146"/>
      <c r="Y139" s="150">
        <f>SUM(Y140:Y143)</f>
        <v>0</v>
      </c>
      <c r="Z139" s="146"/>
      <c r="AA139" s="151">
        <f>SUM(AA140:AA143)</f>
        <v>0</v>
      </c>
      <c r="AR139" s="152" t="s">
        <v>22</v>
      </c>
      <c r="AT139" s="153" t="s">
        <v>79</v>
      </c>
      <c r="AU139" s="153" t="s">
        <v>22</v>
      </c>
      <c r="AY139" s="152" t="s">
        <v>162</v>
      </c>
      <c r="BK139" s="154">
        <f>SUM(BK140:BK143)</f>
        <v>0</v>
      </c>
    </row>
    <row r="140" spans="2:65" s="1" customFormat="1" ht="31.5" customHeight="1">
      <c r="B140" s="127"/>
      <c r="C140" s="156" t="s">
        <v>107</v>
      </c>
      <c r="D140" s="156" t="s">
        <v>163</v>
      </c>
      <c r="E140" s="157" t="s">
        <v>164</v>
      </c>
      <c r="F140" s="239" t="s">
        <v>165</v>
      </c>
      <c r="G140" s="240"/>
      <c r="H140" s="240"/>
      <c r="I140" s="240"/>
      <c r="J140" s="158" t="s">
        <v>166</v>
      </c>
      <c r="K140" s="159">
        <v>60.588</v>
      </c>
      <c r="L140" s="241">
        <v>0</v>
      </c>
      <c r="M140" s="240"/>
      <c r="N140" s="242">
        <f>ROUND(L140*K140,2)</f>
        <v>0</v>
      </c>
      <c r="O140" s="240"/>
      <c r="P140" s="240"/>
      <c r="Q140" s="240"/>
      <c r="R140" s="129"/>
      <c r="T140" s="160" t="s">
        <v>3</v>
      </c>
      <c r="U140" s="41" t="s">
        <v>45</v>
      </c>
      <c r="V140" s="33"/>
      <c r="W140" s="161">
        <f>V140*K140</f>
        <v>0</v>
      </c>
      <c r="X140" s="161">
        <v>0</v>
      </c>
      <c r="Y140" s="161">
        <f>X140*K140</f>
        <v>0</v>
      </c>
      <c r="Z140" s="161">
        <v>0</v>
      </c>
      <c r="AA140" s="162">
        <f>Z140*K140</f>
        <v>0</v>
      </c>
      <c r="AR140" s="15" t="s">
        <v>167</v>
      </c>
      <c r="AT140" s="15" t="s">
        <v>163</v>
      </c>
      <c r="AU140" s="15" t="s">
        <v>107</v>
      </c>
      <c r="AY140" s="15" t="s">
        <v>162</v>
      </c>
      <c r="BE140" s="102">
        <f>IF(U140="základní",N140,0)</f>
        <v>0</v>
      </c>
      <c r="BF140" s="102">
        <f>IF(U140="snížená",N140,0)</f>
        <v>0</v>
      </c>
      <c r="BG140" s="102">
        <f>IF(U140="zákl. přenesená",N140,0)</f>
        <v>0</v>
      </c>
      <c r="BH140" s="102">
        <f>IF(U140="sníž. přenesená",N140,0)</f>
        <v>0</v>
      </c>
      <c r="BI140" s="102">
        <f>IF(U140="nulová",N140,0)</f>
        <v>0</v>
      </c>
      <c r="BJ140" s="15" t="s">
        <v>22</v>
      </c>
      <c r="BK140" s="102">
        <f>ROUND(L140*K140,2)</f>
        <v>0</v>
      </c>
      <c r="BL140" s="15" t="s">
        <v>167</v>
      </c>
      <c r="BM140" s="15" t="s">
        <v>168</v>
      </c>
    </row>
    <row r="141" spans="2:51" s="10" customFormat="1" ht="22.5" customHeight="1">
      <c r="B141" s="163"/>
      <c r="C141" s="164"/>
      <c r="D141" s="164"/>
      <c r="E141" s="165" t="s">
        <v>3</v>
      </c>
      <c r="F141" s="247" t="s">
        <v>169</v>
      </c>
      <c r="G141" s="248"/>
      <c r="H141" s="248"/>
      <c r="I141" s="248"/>
      <c r="J141" s="164"/>
      <c r="K141" s="166">
        <v>60.588</v>
      </c>
      <c r="L141" s="164"/>
      <c r="M141" s="164"/>
      <c r="N141" s="164"/>
      <c r="O141" s="164"/>
      <c r="P141" s="164"/>
      <c r="Q141" s="164"/>
      <c r="R141" s="167"/>
      <c r="T141" s="168"/>
      <c r="U141" s="164"/>
      <c r="V141" s="164"/>
      <c r="W141" s="164"/>
      <c r="X141" s="164"/>
      <c r="Y141" s="164"/>
      <c r="Z141" s="164"/>
      <c r="AA141" s="169"/>
      <c r="AT141" s="170" t="s">
        <v>170</v>
      </c>
      <c r="AU141" s="170" t="s">
        <v>107</v>
      </c>
      <c r="AV141" s="10" t="s">
        <v>107</v>
      </c>
      <c r="AW141" s="10" t="s">
        <v>37</v>
      </c>
      <c r="AX141" s="10" t="s">
        <v>22</v>
      </c>
      <c r="AY141" s="170" t="s">
        <v>162</v>
      </c>
    </row>
    <row r="142" spans="2:65" s="1" customFormat="1" ht="31.5" customHeight="1">
      <c r="B142" s="127"/>
      <c r="C142" s="156" t="s">
        <v>167</v>
      </c>
      <c r="D142" s="156" t="s">
        <v>163</v>
      </c>
      <c r="E142" s="157" t="s">
        <v>171</v>
      </c>
      <c r="F142" s="239" t="s">
        <v>172</v>
      </c>
      <c r="G142" s="240"/>
      <c r="H142" s="240"/>
      <c r="I142" s="240"/>
      <c r="J142" s="158" t="s">
        <v>166</v>
      </c>
      <c r="K142" s="159">
        <v>50.49</v>
      </c>
      <c r="L142" s="241">
        <v>0</v>
      </c>
      <c r="M142" s="240"/>
      <c r="N142" s="242">
        <f>ROUND(L142*K142,2)</f>
        <v>0</v>
      </c>
      <c r="O142" s="240"/>
      <c r="P142" s="240"/>
      <c r="Q142" s="240"/>
      <c r="R142" s="129"/>
      <c r="T142" s="160" t="s">
        <v>3</v>
      </c>
      <c r="U142" s="41" t="s">
        <v>45</v>
      </c>
      <c r="V142" s="33"/>
      <c r="W142" s="161">
        <f>V142*K142</f>
        <v>0</v>
      </c>
      <c r="X142" s="161">
        <v>0</v>
      </c>
      <c r="Y142" s="161">
        <f>X142*K142</f>
        <v>0</v>
      </c>
      <c r="Z142" s="161">
        <v>0</v>
      </c>
      <c r="AA142" s="162">
        <f>Z142*K142</f>
        <v>0</v>
      </c>
      <c r="AR142" s="15" t="s">
        <v>167</v>
      </c>
      <c r="AT142" s="15" t="s">
        <v>163</v>
      </c>
      <c r="AU142" s="15" t="s">
        <v>107</v>
      </c>
      <c r="AY142" s="15" t="s">
        <v>162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15" t="s">
        <v>22</v>
      </c>
      <c r="BK142" s="102">
        <f>ROUND(L142*K142,2)</f>
        <v>0</v>
      </c>
      <c r="BL142" s="15" t="s">
        <v>167</v>
      </c>
      <c r="BM142" s="15" t="s">
        <v>173</v>
      </c>
    </row>
    <row r="143" spans="2:51" s="10" customFormat="1" ht="22.5" customHeight="1">
      <c r="B143" s="163"/>
      <c r="C143" s="164"/>
      <c r="D143" s="164"/>
      <c r="E143" s="165" t="s">
        <v>3</v>
      </c>
      <c r="F143" s="247" t="s">
        <v>174</v>
      </c>
      <c r="G143" s="248"/>
      <c r="H143" s="248"/>
      <c r="I143" s="248"/>
      <c r="J143" s="164"/>
      <c r="K143" s="166">
        <v>50.49</v>
      </c>
      <c r="L143" s="164"/>
      <c r="M143" s="164"/>
      <c r="N143" s="164"/>
      <c r="O143" s="164"/>
      <c r="P143" s="164"/>
      <c r="Q143" s="164"/>
      <c r="R143" s="167"/>
      <c r="T143" s="168"/>
      <c r="U143" s="164"/>
      <c r="V143" s="164"/>
      <c r="W143" s="164"/>
      <c r="X143" s="164"/>
      <c r="Y143" s="164"/>
      <c r="Z143" s="164"/>
      <c r="AA143" s="169"/>
      <c r="AT143" s="170" t="s">
        <v>170</v>
      </c>
      <c r="AU143" s="170" t="s">
        <v>107</v>
      </c>
      <c r="AV143" s="10" t="s">
        <v>107</v>
      </c>
      <c r="AW143" s="10" t="s">
        <v>37</v>
      </c>
      <c r="AX143" s="10" t="s">
        <v>22</v>
      </c>
      <c r="AY143" s="170" t="s">
        <v>162</v>
      </c>
    </row>
    <row r="144" spans="2:63" s="9" customFormat="1" ht="29.25" customHeight="1">
      <c r="B144" s="145"/>
      <c r="C144" s="146"/>
      <c r="D144" s="155" t="s">
        <v>119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236">
        <f>BK144</f>
        <v>0</v>
      </c>
      <c r="O144" s="237"/>
      <c r="P144" s="237"/>
      <c r="Q144" s="237"/>
      <c r="R144" s="148"/>
      <c r="T144" s="149"/>
      <c r="U144" s="146"/>
      <c r="V144" s="146"/>
      <c r="W144" s="150">
        <f>W145</f>
        <v>0</v>
      </c>
      <c r="X144" s="146"/>
      <c r="Y144" s="150">
        <f>Y145</f>
        <v>0.5632499999999999</v>
      </c>
      <c r="Z144" s="146"/>
      <c r="AA144" s="151">
        <f>AA145</f>
        <v>0</v>
      </c>
      <c r="AR144" s="152" t="s">
        <v>22</v>
      </c>
      <c r="AT144" s="153" t="s">
        <v>79</v>
      </c>
      <c r="AU144" s="153" t="s">
        <v>22</v>
      </c>
      <c r="AY144" s="152" t="s">
        <v>162</v>
      </c>
      <c r="BK144" s="154">
        <f>BK145</f>
        <v>0</v>
      </c>
    </row>
    <row r="145" spans="2:65" s="1" customFormat="1" ht="31.5" customHeight="1">
      <c r="B145" s="127"/>
      <c r="C145" s="156" t="s">
        <v>175</v>
      </c>
      <c r="D145" s="156" t="s">
        <v>163</v>
      </c>
      <c r="E145" s="157" t="s">
        <v>176</v>
      </c>
      <c r="F145" s="239" t="s">
        <v>177</v>
      </c>
      <c r="G145" s="240"/>
      <c r="H145" s="240"/>
      <c r="I145" s="240"/>
      <c r="J145" s="158" t="s">
        <v>166</v>
      </c>
      <c r="K145" s="159">
        <v>0.3</v>
      </c>
      <c r="L145" s="241">
        <v>0</v>
      </c>
      <c r="M145" s="240"/>
      <c r="N145" s="242">
        <f>ROUND(L145*K145,2)</f>
        <v>0</v>
      </c>
      <c r="O145" s="240"/>
      <c r="P145" s="240"/>
      <c r="Q145" s="240"/>
      <c r="R145" s="129"/>
      <c r="T145" s="160" t="s">
        <v>3</v>
      </c>
      <c r="U145" s="41" t="s">
        <v>45</v>
      </c>
      <c r="V145" s="33"/>
      <c r="W145" s="161">
        <f>V145*K145</f>
        <v>0</v>
      </c>
      <c r="X145" s="161">
        <v>1.8775</v>
      </c>
      <c r="Y145" s="161">
        <f>X145*K145</f>
        <v>0.5632499999999999</v>
      </c>
      <c r="Z145" s="161">
        <v>0</v>
      </c>
      <c r="AA145" s="162">
        <f>Z145*K145</f>
        <v>0</v>
      </c>
      <c r="AR145" s="15" t="s">
        <v>167</v>
      </c>
      <c r="AT145" s="15" t="s">
        <v>163</v>
      </c>
      <c r="AU145" s="15" t="s">
        <v>107</v>
      </c>
      <c r="AY145" s="15" t="s">
        <v>162</v>
      </c>
      <c r="BE145" s="102">
        <f>IF(U145="základní",N145,0)</f>
        <v>0</v>
      </c>
      <c r="BF145" s="102">
        <f>IF(U145="snížená",N145,0)</f>
        <v>0</v>
      </c>
      <c r="BG145" s="102">
        <f>IF(U145="zákl. přenesená",N145,0)</f>
        <v>0</v>
      </c>
      <c r="BH145" s="102">
        <f>IF(U145="sníž. přenesená",N145,0)</f>
        <v>0</v>
      </c>
      <c r="BI145" s="102">
        <f>IF(U145="nulová",N145,0)</f>
        <v>0</v>
      </c>
      <c r="BJ145" s="15" t="s">
        <v>22</v>
      </c>
      <c r="BK145" s="102">
        <f>ROUND(L145*K145,2)</f>
        <v>0</v>
      </c>
      <c r="BL145" s="15" t="s">
        <v>167</v>
      </c>
      <c r="BM145" s="15" t="s">
        <v>178</v>
      </c>
    </row>
    <row r="146" spans="2:63" s="9" customFormat="1" ht="29.25" customHeight="1">
      <c r="B146" s="145"/>
      <c r="C146" s="146"/>
      <c r="D146" s="155" t="s">
        <v>120</v>
      </c>
      <c r="E146" s="155"/>
      <c r="F146" s="155"/>
      <c r="G146" s="155"/>
      <c r="H146" s="155"/>
      <c r="I146" s="155"/>
      <c r="J146" s="155"/>
      <c r="K146" s="155"/>
      <c r="L146" s="155"/>
      <c r="M146" s="155"/>
      <c r="N146" s="232">
        <f>BK146</f>
        <v>0</v>
      </c>
      <c r="O146" s="233"/>
      <c r="P146" s="233"/>
      <c r="Q146" s="233"/>
      <c r="R146" s="148"/>
      <c r="T146" s="149"/>
      <c r="U146" s="146"/>
      <c r="V146" s="146"/>
      <c r="W146" s="150">
        <f>SUM(W147:W148)</f>
        <v>0</v>
      </c>
      <c r="X146" s="146"/>
      <c r="Y146" s="150">
        <f>SUM(Y147:Y148)</f>
        <v>0</v>
      </c>
      <c r="Z146" s="146"/>
      <c r="AA146" s="151">
        <f>SUM(AA147:AA148)</f>
        <v>0</v>
      </c>
      <c r="AR146" s="152" t="s">
        <v>22</v>
      </c>
      <c r="AT146" s="153" t="s">
        <v>79</v>
      </c>
      <c r="AU146" s="153" t="s">
        <v>22</v>
      </c>
      <c r="AY146" s="152" t="s">
        <v>162</v>
      </c>
      <c r="BK146" s="154">
        <f>SUM(BK147:BK148)</f>
        <v>0</v>
      </c>
    </row>
    <row r="147" spans="2:65" s="1" customFormat="1" ht="22.5" customHeight="1">
      <c r="B147" s="127"/>
      <c r="C147" s="156" t="s">
        <v>179</v>
      </c>
      <c r="D147" s="156" t="s">
        <v>163</v>
      </c>
      <c r="E147" s="157" t="s">
        <v>180</v>
      </c>
      <c r="F147" s="239" t="s">
        <v>181</v>
      </c>
      <c r="G147" s="240"/>
      <c r="H147" s="240"/>
      <c r="I147" s="240"/>
      <c r="J147" s="158" t="s">
        <v>182</v>
      </c>
      <c r="K147" s="159">
        <v>56.1</v>
      </c>
      <c r="L147" s="241">
        <v>0</v>
      </c>
      <c r="M147" s="240"/>
      <c r="N147" s="242">
        <f>ROUND(L147*K147,2)</f>
        <v>0</v>
      </c>
      <c r="O147" s="240"/>
      <c r="P147" s="240"/>
      <c r="Q147" s="240"/>
      <c r="R147" s="129"/>
      <c r="T147" s="160" t="s">
        <v>3</v>
      </c>
      <c r="U147" s="41" t="s">
        <v>45</v>
      </c>
      <c r="V147" s="33"/>
      <c r="W147" s="161">
        <f>V147*K147</f>
        <v>0</v>
      </c>
      <c r="X147" s="161">
        <v>0</v>
      </c>
      <c r="Y147" s="161">
        <f>X147*K147</f>
        <v>0</v>
      </c>
      <c r="Z147" s="161">
        <v>0</v>
      </c>
      <c r="AA147" s="162">
        <f>Z147*K147</f>
        <v>0</v>
      </c>
      <c r="AR147" s="15" t="s">
        <v>167</v>
      </c>
      <c r="AT147" s="15" t="s">
        <v>163</v>
      </c>
      <c r="AU147" s="15" t="s">
        <v>107</v>
      </c>
      <c r="AY147" s="15" t="s">
        <v>162</v>
      </c>
      <c r="BE147" s="102">
        <f>IF(U147="základní",N147,0)</f>
        <v>0</v>
      </c>
      <c r="BF147" s="102">
        <f>IF(U147="snížená",N147,0)</f>
        <v>0</v>
      </c>
      <c r="BG147" s="102">
        <f>IF(U147="zákl. přenesená",N147,0)</f>
        <v>0</v>
      </c>
      <c r="BH147" s="102">
        <f>IF(U147="sníž. přenesená",N147,0)</f>
        <v>0</v>
      </c>
      <c r="BI147" s="102">
        <f>IF(U147="nulová",N147,0)</f>
        <v>0</v>
      </c>
      <c r="BJ147" s="15" t="s">
        <v>22</v>
      </c>
      <c r="BK147" s="102">
        <f>ROUND(L147*K147,2)</f>
        <v>0</v>
      </c>
      <c r="BL147" s="15" t="s">
        <v>167</v>
      </c>
      <c r="BM147" s="15" t="s">
        <v>183</v>
      </c>
    </row>
    <row r="148" spans="2:51" s="10" customFormat="1" ht="22.5" customHeight="1">
      <c r="B148" s="163"/>
      <c r="C148" s="164"/>
      <c r="D148" s="164"/>
      <c r="E148" s="165" t="s">
        <v>3</v>
      </c>
      <c r="F148" s="247" t="s">
        <v>184</v>
      </c>
      <c r="G148" s="248"/>
      <c r="H148" s="248"/>
      <c r="I148" s="248"/>
      <c r="J148" s="164"/>
      <c r="K148" s="166">
        <v>56.1</v>
      </c>
      <c r="L148" s="164"/>
      <c r="M148" s="164"/>
      <c r="N148" s="164"/>
      <c r="O148" s="164"/>
      <c r="P148" s="164"/>
      <c r="Q148" s="164"/>
      <c r="R148" s="167"/>
      <c r="T148" s="168"/>
      <c r="U148" s="164"/>
      <c r="V148" s="164"/>
      <c r="W148" s="164"/>
      <c r="X148" s="164"/>
      <c r="Y148" s="164"/>
      <c r="Z148" s="164"/>
      <c r="AA148" s="169"/>
      <c r="AT148" s="170" t="s">
        <v>170</v>
      </c>
      <c r="AU148" s="170" t="s">
        <v>107</v>
      </c>
      <c r="AV148" s="10" t="s">
        <v>107</v>
      </c>
      <c r="AW148" s="10" t="s">
        <v>37</v>
      </c>
      <c r="AX148" s="10" t="s">
        <v>22</v>
      </c>
      <c r="AY148" s="170" t="s">
        <v>162</v>
      </c>
    </row>
    <row r="149" spans="2:63" s="9" customFormat="1" ht="29.25" customHeight="1">
      <c r="B149" s="145"/>
      <c r="C149" s="146"/>
      <c r="D149" s="155" t="s">
        <v>121</v>
      </c>
      <c r="E149" s="155"/>
      <c r="F149" s="155"/>
      <c r="G149" s="155"/>
      <c r="H149" s="155"/>
      <c r="I149" s="155"/>
      <c r="J149" s="155"/>
      <c r="K149" s="155"/>
      <c r="L149" s="155"/>
      <c r="M149" s="155"/>
      <c r="N149" s="236">
        <f>BK149</f>
        <v>0</v>
      </c>
      <c r="O149" s="237"/>
      <c r="P149" s="237"/>
      <c r="Q149" s="237"/>
      <c r="R149" s="148"/>
      <c r="T149" s="149"/>
      <c r="U149" s="146"/>
      <c r="V149" s="146"/>
      <c r="W149" s="150">
        <f>SUM(W150:W213)</f>
        <v>0</v>
      </c>
      <c r="X149" s="146"/>
      <c r="Y149" s="150">
        <f>SUM(Y150:Y213)</f>
        <v>64.50009876</v>
      </c>
      <c r="Z149" s="146"/>
      <c r="AA149" s="151">
        <f>SUM(AA150:AA213)</f>
        <v>0</v>
      </c>
      <c r="AR149" s="152" t="s">
        <v>22</v>
      </c>
      <c r="AT149" s="153" t="s">
        <v>79</v>
      </c>
      <c r="AU149" s="153" t="s">
        <v>22</v>
      </c>
      <c r="AY149" s="152" t="s">
        <v>162</v>
      </c>
      <c r="BK149" s="154">
        <f>SUM(BK150:BK213)</f>
        <v>0</v>
      </c>
    </row>
    <row r="150" spans="2:65" s="1" customFormat="1" ht="31.5" customHeight="1">
      <c r="B150" s="127"/>
      <c r="C150" s="156" t="s">
        <v>185</v>
      </c>
      <c r="D150" s="156" t="s">
        <v>163</v>
      </c>
      <c r="E150" s="157" t="s">
        <v>186</v>
      </c>
      <c r="F150" s="239" t="s">
        <v>187</v>
      </c>
      <c r="G150" s="240"/>
      <c r="H150" s="240"/>
      <c r="I150" s="240"/>
      <c r="J150" s="158" t="s">
        <v>188</v>
      </c>
      <c r="K150" s="159">
        <v>2</v>
      </c>
      <c r="L150" s="241">
        <v>0</v>
      </c>
      <c r="M150" s="240"/>
      <c r="N150" s="242">
        <f>ROUND(L150*K150,2)</f>
        <v>0</v>
      </c>
      <c r="O150" s="240"/>
      <c r="P150" s="240"/>
      <c r="Q150" s="240"/>
      <c r="R150" s="129"/>
      <c r="T150" s="160" t="s">
        <v>3</v>
      </c>
      <c r="U150" s="41" t="s">
        <v>45</v>
      </c>
      <c r="V150" s="33"/>
      <c r="W150" s="161">
        <f>V150*K150</f>
        <v>0</v>
      </c>
      <c r="X150" s="161">
        <v>0.0415</v>
      </c>
      <c r="Y150" s="161">
        <f>X150*K150</f>
        <v>0.083</v>
      </c>
      <c r="Z150" s="161">
        <v>0</v>
      </c>
      <c r="AA150" s="162">
        <f>Z150*K150</f>
        <v>0</v>
      </c>
      <c r="AR150" s="15" t="s">
        <v>167</v>
      </c>
      <c r="AT150" s="15" t="s">
        <v>163</v>
      </c>
      <c r="AU150" s="15" t="s">
        <v>107</v>
      </c>
      <c r="AY150" s="15" t="s">
        <v>162</v>
      </c>
      <c r="BE150" s="102">
        <f>IF(U150="základní",N150,0)</f>
        <v>0</v>
      </c>
      <c r="BF150" s="102">
        <f>IF(U150="snížená",N150,0)</f>
        <v>0</v>
      </c>
      <c r="BG150" s="102">
        <f>IF(U150="zákl. přenesená",N150,0)</f>
        <v>0</v>
      </c>
      <c r="BH150" s="102">
        <f>IF(U150="sníž. přenesená",N150,0)</f>
        <v>0</v>
      </c>
      <c r="BI150" s="102">
        <f>IF(U150="nulová",N150,0)</f>
        <v>0</v>
      </c>
      <c r="BJ150" s="15" t="s">
        <v>22</v>
      </c>
      <c r="BK150" s="102">
        <f>ROUND(L150*K150,2)</f>
        <v>0</v>
      </c>
      <c r="BL150" s="15" t="s">
        <v>167</v>
      </c>
      <c r="BM150" s="15" t="s">
        <v>189</v>
      </c>
    </row>
    <row r="151" spans="2:65" s="1" customFormat="1" ht="31.5" customHeight="1">
      <c r="B151" s="127"/>
      <c r="C151" s="156" t="s">
        <v>190</v>
      </c>
      <c r="D151" s="156" t="s">
        <v>163</v>
      </c>
      <c r="E151" s="157" t="s">
        <v>191</v>
      </c>
      <c r="F151" s="239" t="s">
        <v>192</v>
      </c>
      <c r="G151" s="240"/>
      <c r="H151" s="240"/>
      <c r="I151" s="240"/>
      <c r="J151" s="158" t="s">
        <v>182</v>
      </c>
      <c r="K151" s="159">
        <v>380</v>
      </c>
      <c r="L151" s="241">
        <v>0</v>
      </c>
      <c r="M151" s="240"/>
      <c r="N151" s="242">
        <f>ROUND(L151*K151,2)</f>
        <v>0</v>
      </c>
      <c r="O151" s="240"/>
      <c r="P151" s="240"/>
      <c r="Q151" s="240"/>
      <c r="R151" s="129"/>
      <c r="T151" s="160" t="s">
        <v>3</v>
      </c>
      <c r="U151" s="41" t="s">
        <v>45</v>
      </c>
      <c r="V151" s="33"/>
      <c r="W151" s="161">
        <f>V151*K151</f>
        <v>0</v>
      </c>
      <c r="X151" s="161">
        <v>0.0021</v>
      </c>
      <c r="Y151" s="161">
        <f>X151*K151</f>
        <v>0.7979999999999999</v>
      </c>
      <c r="Z151" s="161">
        <v>0</v>
      </c>
      <c r="AA151" s="162">
        <f>Z151*K151</f>
        <v>0</v>
      </c>
      <c r="AR151" s="15" t="s">
        <v>167</v>
      </c>
      <c r="AT151" s="15" t="s">
        <v>163</v>
      </c>
      <c r="AU151" s="15" t="s">
        <v>107</v>
      </c>
      <c r="AY151" s="15" t="s">
        <v>162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15" t="s">
        <v>22</v>
      </c>
      <c r="BK151" s="102">
        <f>ROUND(L151*K151,2)</f>
        <v>0</v>
      </c>
      <c r="BL151" s="15" t="s">
        <v>167</v>
      </c>
      <c r="BM151" s="15" t="s">
        <v>193</v>
      </c>
    </row>
    <row r="152" spans="2:65" s="1" customFormat="1" ht="31.5" customHeight="1">
      <c r="B152" s="127"/>
      <c r="C152" s="156" t="s">
        <v>194</v>
      </c>
      <c r="D152" s="156" t="s">
        <v>163</v>
      </c>
      <c r="E152" s="157" t="s">
        <v>195</v>
      </c>
      <c r="F152" s="239" t="s">
        <v>196</v>
      </c>
      <c r="G152" s="240"/>
      <c r="H152" s="240"/>
      <c r="I152" s="240"/>
      <c r="J152" s="158" t="s">
        <v>182</v>
      </c>
      <c r="K152" s="159">
        <v>341.558</v>
      </c>
      <c r="L152" s="241">
        <v>0</v>
      </c>
      <c r="M152" s="240"/>
      <c r="N152" s="242">
        <f>ROUND(L152*K152,2)</f>
        <v>0</v>
      </c>
      <c r="O152" s="240"/>
      <c r="P152" s="240"/>
      <c r="Q152" s="240"/>
      <c r="R152" s="129"/>
      <c r="T152" s="160" t="s">
        <v>3</v>
      </c>
      <c r="U152" s="41" t="s">
        <v>45</v>
      </c>
      <c r="V152" s="33"/>
      <c r="W152" s="161">
        <f>V152*K152</f>
        <v>0</v>
      </c>
      <c r="X152" s="161">
        <v>0.00928</v>
      </c>
      <c r="Y152" s="161">
        <f>X152*K152</f>
        <v>3.16965824</v>
      </c>
      <c r="Z152" s="161">
        <v>0</v>
      </c>
      <c r="AA152" s="162">
        <f>Z152*K152</f>
        <v>0</v>
      </c>
      <c r="AR152" s="15" t="s">
        <v>167</v>
      </c>
      <c r="AT152" s="15" t="s">
        <v>163</v>
      </c>
      <c r="AU152" s="15" t="s">
        <v>107</v>
      </c>
      <c r="AY152" s="15" t="s">
        <v>162</v>
      </c>
      <c r="BE152" s="102">
        <f>IF(U152="základní",N152,0)</f>
        <v>0</v>
      </c>
      <c r="BF152" s="102">
        <f>IF(U152="snížená",N152,0)</f>
        <v>0</v>
      </c>
      <c r="BG152" s="102">
        <f>IF(U152="zákl. přenesená",N152,0)</f>
        <v>0</v>
      </c>
      <c r="BH152" s="102">
        <f>IF(U152="sníž. přenesená",N152,0)</f>
        <v>0</v>
      </c>
      <c r="BI152" s="102">
        <f>IF(U152="nulová",N152,0)</f>
        <v>0</v>
      </c>
      <c r="BJ152" s="15" t="s">
        <v>22</v>
      </c>
      <c r="BK152" s="102">
        <f>ROUND(L152*K152,2)</f>
        <v>0</v>
      </c>
      <c r="BL152" s="15" t="s">
        <v>167</v>
      </c>
      <c r="BM152" s="15" t="s">
        <v>197</v>
      </c>
    </row>
    <row r="153" spans="2:51" s="10" customFormat="1" ht="22.5" customHeight="1">
      <c r="B153" s="163"/>
      <c r="C153" s="164"/>
      <c r="D153" s="164"/>
      <c r="E153" s="165" t="s">
        <v>198</v>
      </c>
      <c r="F153" s="247" t="s">
        <v>199</v>
      </c>
      <c r="G153" s="248"/>
      <c r="H153" s="248"/>
      <c r="I153" s="248"/>
      <c r="J153" s="164"/>
      <c r="K153" s="166">
        <v>309.936</v>
      </c>
      <c r="L153" s="164"/>
      <c r="M153" s="164"/>
      <c r="N153" s="164"/>
      <c r="O153" s="164"/>
      <c r="P153" s="164"/>
      <c r="Q153" s="164"/>
      <c r="R153" s="167"/>
      <c r="T153" s="168"/>
      <c r="U153" s="164"/>
      <c r="V153" s="164"/>
      <c r="W153" s="164"/>
      <c r="X153" s="164"/>
      <c r="Y153" s="164"/>
      <c r="Z153" s="164"/>
      <c r="AA153" s="169"/>
      <c r="AT153" s="170" t="s">
        <v>170</v>
      </c>
      <c r="AU153" s="170" t="s">
        <v>107</v>
      </c>
      <c r="AV153" s="10" t="s">
        <v>107</v>
      </c>
      <c r="AW153" s="10" t="s">
        <v>37</v>
      </c>
      <c r="AX153" s="10" t="s">
        <v>80</v>
      </c>
      <c r="AY153" s="170" t="s">
        <v>162</v>
      </c>
    </row>
    <row r="154" spans="2:51" s="10" customFormat="1" ht="22.5" customHeight="1">
      <c r="B154" s="163"/>
      <c r="C154" s="164"/>
      <c r="D154" s="164"/>
      <c r="E154" s="165" t="s">
        <v>200</v>
      </c>
      <c r="F154" s="249" t="s">
        <v>201</v>
      </c>
      <c r="G154" s="248"/>
      <c r="H154" s="248"/>
      <c r="I154" s="248"/>
      <c r="J154" s="164"/>
      <c r="K154" s="166">
        <v>31.622</v>
      </c>
      <c r="L154" s="164"/>
      <c r="M154" s="164"/>
      <c r="N154" s="164"/>
      <c r="O154" s="164"/>
      <c r="P154" s="164"/>
      <c r="Q154" s="164"/>
      <c r="R154" s="167"/>
      <c r="T154" s="168"/>
      <c r="U154" s="164"/>
      <c r="V154" s="164"/>
      <c r="W154" s="164"/>
      <c r="X154" s="164"/>
      <c r="Y154" s="164"/>
      <c r="Z154" s="164"/>
      <c r="AA154" s="169"/>
      <c r="AT154" s="170" t="s">
        <v>170</v>
      </c>
      <c r="AU154" s="170" t="s">
        <v>107</v>
      </c>
      <c r="AV154" s="10" t="s">
        <v>107</v>
      </c>
      <c r="AW154" s="10" t="s">
        <v>37</v>
      </c>
      <c r="AX154" s="10" t="s">
        <v>80</v>
      </c>
      <c r="AY154" s="170" t="s">
        <v>162</v>
      </c>
    </row>
    <row r="155" spans="2:51" s="11" customFormat="1" ht="22.5" customHeight="1">
      <c r="B155" s="171"/>
      <c r="C155" s="172"/>
      <c r="D155" s="172"/>
      <c r="E155" s="173" t="s">
        <v>3</v>
      </c>
      <c r="F155" s="250" t="s">
        <v>202</v>
      </c>
      <c r="G155" s="251"/>
      <c r="H155" s="251"/>
      <c r="I155" s="251"/>
      <c r="J155" s="172"/>
      <c r="K155" s="174">
        <v>341.558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170</v>
      </c>
      <c r="AU155" s="178" t="s">
        <v>107</v>
      </c>
      <c r="AV155" s="11" t="s">
        <v>167</v>
      </c>
      <c r="AW155" s="11" t="s">
        <v>37</v>
      </c>
      <c r="AX155" s="11" t="s">
        <v>22</v>
      </c>
      <c r="AY155" s="178" t="s">
        <v>162</v>
      </c>
    </row>
    <row r="156" spans="2:65" s="1" customFormat="1" ht="22.5" customHeight="1">
      <c r="B156" s="127"/>
      <c r="C156" s="179" t="s">
        <v>203</v>
      </c>
      <c r="D156" s="179" t="s">
        <v>204</v>
      </c>
      <c r="E156" s="180" t="s">
        <v>205</v>
      </c>
      <c r="F156" s="252" t="s">
        <v>206</v>
      </c>
      <c r="G156" s="253"/>
      <c r="H156" s="253"/>
      <c r="I156" s="253"/>
      <c r="J156" s="181" t="s">
        <v>182</v>
      </c>
      <c r="K156" s="182">
        <v>348.389</v>
      </c>
      <c r="L156" s="254">
        <v>0</v>
      </c>
      <c r="M156" s="253"/>
      <c r="N156" s="255">
        <f aca="true" t="shared" si="5" ref="N156:N161">ROUND(L156*K156,2)</f>
        <v>0</v>
      </c>
      <c r="O156" s="240"/>
      <c r="P156" s="240"/>
      <c r="Q156" s="240"/>
      <c r="R156" s="129"/>
      <c r="T156" s="160" t="s">
        <v>3</v>
      </c>
      <c r="U156" s="41" t="s">
        <v>45</v>
      </c>
      <c r="V156" s="33"/>
      <c r="W156" s="161">
        <f aca="true" t="shared" si="6" ref="W156:W161">V156*K156</f>
        <v>0</v>
      </c>
      <c r="X156" s="161">
        <v>0.006</v>
      </c>
      <c r="Y156" s="161">
        <f aca="true" t="shared" si="7" ref="Y156:Y161">X156*K156</f>
        <v>2.090334</v>
      </c>
      <c r="Z156" s="161">
        <v>0</v>
      </c>
      <c r="AA156" s="162">
        <f aca="true" t="shared" si="8" ref="AA156:AA161">Z156*K156</f>
        <v>0</v>
      </c>
      <c r="AR156" s="15" t="s">
        <v>207</v>
      </c>
      <c r="AT156" s="15" t="s">
        <v>204</v>
      </c>
      <c r="AU156" s="15" t="s">
        <v>107</v>
      </c>
      <c r="AY156" s="15" t="s">
        <v>162</v>
      </c>
      <c r="BE156" s="102">
        <f aca="true" t="shared" si="9" ref="BE156:BE161">IF(U156="základní",N156,0)</f>
        <v>0</v>
      </c>
      <c r="BF156" s="102">
        <f aca="true" t="shared" si="10" ref="BF156:BF161">IF(U156="snížená",N156,0)</f>
        <v>0</v>
      </c>
      <c r="BG156" s="102">
        <f aca="true" t="shared" si="11" ref="BG156:BG161">IF(U156="zákl. přenesená",N156,0)</f>
        <v>0</v>
      </c>
      <c r="BH156" s="102">
        <f aca="true" t="shared" si="12" ref="BH156:BH161">IF(U156="sníž. přenesená",N156,0)</f>
        <v>0</v>
      </c>
      <c r="BI156" s="102">
        <f aca="true" t="shared" si="13" ref="BI156:BI161">IF(U156="nulová",N156,0)</f>
        <v>0</v>
      </c>
      <c r="BJ156" s="15" t="s">
        <v>22</v>
      </c>
      <c r="BK156" s="102">
        <f aca="true" t="shared" si="14" ref="BK156:BK161">ROUND(L156*K156,2)</f>
        <v>0</v>
      </c>
      <c r="BL156" s="15" t="s">
        <v>167</v>
      </c>
      <c r="BM156" s="15" t="s">
        <v>208</v>
      </c>
    </row>
    <row r="157" spans="2:65" s="1" customFormat="1" ht="44.25" customHeight="1">
      <c r="B157" s="127"/>
      <c r="C157" s="156" t="s">
        <v>209</v>
      </c>
      <c r="D157" s="156" t="s">
        <v>163</v>
      </c>
      <c r="E157" s="157" t="s">
        <v>210</v>
      </c>
      <c r="F157" s="239" t="s">
        <v>211</v>
      </c>
      <c r="G157" s="240"/>
      <c r="H157" s="240"/>
      <c r="I157" s="240"/>
      <c r="J157" s="158" t="s">
        <v>182</v>
      </c>
      <c r="K157" s="159">
        <v>18</v>
      </c>
      <c r="L157" s="241">
        <v>0</v>
      </c>
      <c r="M157" s="240"/>
      <c r="N157" s="242">
        <f t="shared" si="5"/>
        <v>0</v>
      </c>
      <c r="O157" s="240"/>
      <c r="P157" s="240"/>
      <c r="Q157" s="240"/>
      <c r="R157" s="129"/>
      <c r="T157" s="160" t="s">
        <v>3</v>
      </c>
      <c r="U157" s="41" t="s">
        <v>45</v>
      </c>
      <c r="V157" s="33"/>
      <c r="W157" s="161">
        <f t="shared" si="6"/>
        <v>0</v>
      </c>
      <c r="X157" s="161">
        <v>0.00947</v>
      </c>
      <c r="Y157" s="161">
        <f t="shared" si="7"/>
        <v>0.17046</v>
      </c>
      <c r="Z157" s="161">
        <v>0</v>
      </c>
      <c r="AA157" s="162">
        <f t="shared" si="8"/>
        <v>0</v>
      </c>
      <c r="AR157" s="15" t="s">
        <v>167</v>
      </c>
      <c r="AT157" s="15" t="s">
        <v>163</v>
      </c>
      <c r="AU157" s="15" t="s">
        <v>107</v>
      </c>
      <c r="AY157" s="15" t="s">
        <v>162</v>
      </c>
      <c r="BE157" s="102">
        <f t="shared" si="9"/>
        <v>0</v>
      </c>
      <c r="BF157" s="102">
        <f t="shared" si="10"/>
        <v>0</v>
      </c>
      <c r="BG157" s="102">
        <f t="shared" si="11"/>
        <v>0</v>
      </c>
      <c r="BH157" s="102">
        <f t="shared" si="12"/>
        <v>0</v>
      </c>
      <c r="BI157" s="102">
        <f t="shared" si="13"/>
        <v>0</v>
      </c>
      <c r="BJ157" s="15" t="s">
        <v>22</v>
      </c>
      <c r="BK157" s="102">
        <f t="shared" si="14"/>
        <v>0</v>
      </c>
      <c r="BL157" s="15" t="s">
        <v>167</v>
      </c>
      <c r="BM157" s="15" t="s">
        <v>212</v>
      </c>
    </row>
    <row r="158" spans="2:65" s="1" customFormat="1" ht="22.5" customHeight="1">
      <c r="B158" s="127"/>
      <c r="C158" s="179" t="s">
        <v>213</v>
      </c>
      <c r="D158" s="179" t="s">
        <v>204</v>
      </c>
      <c r="E158" s="180" t="s">
        <v>214</v>
      </c>
      <c r="F158" s="252" t="s">
        <v>215</v>
      </c>
      <c r="G158" s="253"/>
      <c r="H158" s="253"/>
      <c r="I158" s="253"/>
      <c r="J158" s="181" t="s">
        <v>182</v>
      </c>
      <c r="K158" s="182">
        <v>18.36</v>
      </c>
      <c r="L158" s="254">
        <v>0</v>
      </c>
      <c r="M158" s="253"/>
      <c r="N158" s="255">
        <f t="shared" si="5"/>
        <v>0</v>
      </c>
      <c r="O158" s="240"/>
      <c r="P158" s="240"/>
      <c r="Q158" s="240"/>
      <c r="R158" s="129"/>
      <c r="T158" s="160" t="s">
        <v>3</v>
      </c>
      <c r="U158" s="41" t="s">
        <v>45</v>
      </c>
      <c r="V158" s="33"/>
      <c r="W158" s="161">
        <f t="shared" si="6"/>
        <v>0</v>
      </c>
      <c r="X158" s="161">
        <v>0.015</v>
      </c>
      <c r="Y158" s="161">
        <f t="shared" si="7"/>
        <v>0.2754</v>
      </c>
      <c r="Z158" s="161">
        <v>0</v>
      </c>
      <c r="AA158" s="162">
        <f t="shared" si="8"/>
        <v>0</v>
      </c>
      <c r="AR158" s="15" t="s">
        <v>207</v>
      </c>
      <c r="AT158" s="15" t="s">
        <v>204</v>
      </c>
      <c r="AU158" s="15" t="s">
        <v>107</v>
      </c>
      <c r="AY158" s="15" t="s">
        <v>162</v>
      </c>
      <c r="BE158" s="102">
        <f t="shared" si="9"/>
        <v>0</v>
      </c>
      <c r="BF158" s="102">
        <f t="shared" si="10"/>
        <v>0</v>
      </c>
      <c r="BG158" s="102">
        <f t="shared" si="11"/>
        <v>0</v>
      </c>
      <c r="BH158" s="102">
        <f t="shared" si="12"/>
        <v>0</v>
      </c>
      <c r="BI158" s="102">
        <f t="shared" si="13"/>
        <v>0</v>
      </c>
      <c r="BJ158" s="15" t="s">
        <v>22</v>
      </c>
      <c r="BK158" s="102">
        <f t="shared" si="14"/>
        <v>0</v>
      </c>
      <c r="BL158" s="15" t="s">
        <v>167</v>
      </c>
      <c r="BM158" s="15" t="s">
        <v>216</v>
      </c>
    </row>
    <row r="159" spans="2:65" s="1" customFormat="1" ht="22.5" customHeight="1">
      <c r="B159" s="127"/>
      <c r="C159" s="179" t="s">
        <v>27</v>
      </c>
      <c r="D159" s="179" t="s">
        <v>204</v>
      </c>
      <c r="E159" s="180" t="s">
        <v>217</v>
      </c>
      <c r="F159" s="252" t="s">
        <v>218</v>
      </c>
      <c r="G159" s="253"/>
      <c r="H159" s="253"/>
      <c r="I159" s="253"/>
      <c r="J159" s="181" t="s">
        <v>182</v>
      </c>
      <c r="K159" s="182">
        <v>703.086</v>
      </c>
      <c r="L159" s="254">
        <v>0</v>
      </c>
      <c r="M159" s="253"/>
      <c r="N159" s="255">
        <f t="shared" si="5"/>
        <v>0</v>
      </c>
      <c r="O159" s="240"/>
      <c r="P159" s="240"/>
      <c r="Q159" s="240"/>
      <c r="R159" s="129"/>
      <c r="T159" s="160" t="s">
        <v>3</v>
      </c>
      <c r="U159" s="41" t="s">
        <v>45</v>
      </c>
      <c r="V159" s="33"/>
      <c r="W159" s="161">
        <f t="shared" si="6"/>
        <v>0</v>
      </c>
      <c r="X159" s="161">
        <v>0.0165</v>
      </c>
      <c r="Y159" s="161">
        <f t="shared" si="7"/>
        <v>11.600919000000001</v>
      </c>
      <c r="Z159" s="161">
        <v>0</v>
      </c>
      <c r="AA159" s="162">
        <f t="shared" si="8"/>
        <v>0</v>
      </c>
      <c r="AR159" s="15" t="s">
        <v>207</v>
      </c>
      <c r="AT159" s="15" t="s">
        <v>204</v>
      </c>
      <c r="AU159" s="15" t="s">
        <v>107</v>
      </c>
      <c r="AY159" s="15" t="s">
        <v>162</v>
      </c>
      <c r="BE159" s="102">
        <f t="shared" si="9"/>
        <v>0</v>
      </c>
      <c r="BF159" s="102">
        <f t="shared" si="10"/>
        <v>0</v>
      </c>
      <c r="BG159" s="102">
        <f t="shared" si="11"/>
        <v>0</v>
      </c>
      <c r="BH159" s="102">
        <f t="shared" si="12"/>
        <v>0</v>
      </c>
      <c r="BI159" s="102">
        <f t="shared" si="13"/>
        <v>0</v>
      </c>
      <c r="BJ159" s="15" t="s">
        <v>22</v>
      </c>
      <c r="BK159" s="102">
        <f t="shared" si="14"/>
        <v>0</v>
      </c>
      <c r="BL159" s="15" t="s">
        <v>167</v>
      </c>
      <c r="BM159" s="15" t="s">
        <v>219</v>
      </c>
    </row>
    <row r="160" spans="2:65" s="1" customFormat="1" ht="22.5" customHeight="1">
      <c r="B160" s="127"/>
      <c r="C160" s="179" t="s">
        <v>220</v>
      </c>
      <c r="D160" s="179" t="s">
        <v>204</v>
      </c>
      <c r="E160" s="180" t="s">
        <v>214</v>
      </c>
      <c r="F160" s="252" t="s">
        <v>215</v>
      </c>
      <c r="G160" s="253"/>
      <c r="H160" s="253"/>
      <c r="I160" s="253"/>
      <c r="J160" s="181" t="s">
        <v>182</v>
      </c>
      <c r="K160" s="182">
        <v>82.926</v>
      </c>
      <c r="L160" s="254">
        <v>0</v>
      </c>
      <c r="M160" s="253"/>
      <c r="N160" s="255">
        <f t="shared" si="5"/>
        <v>0</v>
      </c>
      <c r="O160" s="240"/>
      <c r="P160" s="240"/>
      <c r="Q160" s="240"/>
      <c r="R160" s="129"/>
      <c r="T160" s="160" t="s">
        <v>3</v>
      </c>
      <c r="U160" s="41" t="s">
        <v>45</v>
      </c>
      <c r="V160" s="33"/>
      <c r="W160" s="161">
        <f t="shared" si="6"/>
        <v>0</v>
      </c>
      <c r="X160" s="161">
        <v>0.015</v>
      </c>
      <c r="Y160" s="161">
        <f t="shared" si="7"/>
        <v>1.24389</v>
      </c>
      <c r="Z160" s="161">
        <v>0</v>
      </c>
      <c r="AA160" s="162">
        <f t="shared" si="8"/>
        <v>0</v>
      </c>
      <c r="AR160" s="15" t="s">
        <v>207</v>
      </c>
      <c r="AT160" s="15" t="s">
        <v>204</v>
      </c>
      <c r="AU160" s="15" t="s">
        <v>107</v>
      </c>
      <c r="AY160" s="15" t="s">
        <v>162</v>
      </c>
      <c r="BE160" s="102">
        <f t="shared" si="9"/>
        <v>0</v>
      </c>
      <c r="BF160" s="102">
        <f t="shared" si="10"/>
        <v>0</v>
      </c>
      <c r="BG160" s="102">
        <f t="shared" si="11"/>
        <v>0</v>
      </c>
      <c r="BH160" s="102">
        <f t="shared" si="12"/>
        <v>0</v>
      </c>
      <c r="BI160" s="102">
        <f t="shared" si="13"/>
        <v>0</v>
      </c>
      <c r="BJ160" s="15" t="s">
        <v>22</v>
      </c>
      <c r="BK160" s="102">
        <f t="shared" si="14"/>
        <v>0</v>
      </c>
      <c r="BL160" s="15" t="s">
        <v>167</v>
      </c>
      <c r="BM160" s="15" t="s">
        <v>221</v>
      </c>
    </row>
    <row r="161" spans="2:65" s="1" customFormat="1" ht="44.25" customHeight="1">
      <c r="B161" s="127"/>
      <c r="C161" s="156" t="s">
        <v>222</v>
      </c>
      <c r="D161" s="156" t="s">
        <v>163</v>
      </c>
      <c r="E161" s="157" t="s">
        <v>223</v>
      </c>
      <c r="F161" s="239" t="s">
        <v>224</v>
      </c>
      <c r="G161" s="240"/>
      <c r="H161" s="240"/>
      <c r="I161" s="240"/>
      <c r="J161" s="158" t="s">
        <v>182</v>
      </c>
      <c r="K161" s="159">
        <v>18</v>
      </c>
      <c r="L161" s="241">
        <v>0</v>
      </c>
      <c r="M161" s="240"/>
      <c r="N161" s="242">
        <f t="shared" si="5"/>
        <v>0</v>
      </c>
      <c r="O161" s="240"/>
      <c r="P161" s="240"/>
      <c r="Q161" s="240"/>
      <c r="R161" s="129"/>
      <c r="T161" s="160" t="s">
        <v>3</v>
      </c>
      <c r="U161" s="41" t="s">
        <v>45</v>
      </c>
      <c r="V161" s="33"/>
      <c r="W161" s="161">
        <f t="shared" si="6"/>
        <v>0</v>
      </c>
      <c r="X161" s="161">
        <v>0.00965</v>
      </c>
      <c r="Y161" s="161">
        <f t="shared" si="7"/>
        <v>0.17370000000000002</v>
      </c>
      <c r="Z161" s="161">
        <v>0</v>
      </c>
      <c r="AA161" s="162">
        <f t="shared" si="8"/>
        <v>0</v>
      </c>
      <c r="AR161" s="15" t="s">
        <v>167</v>
      </c>
      <c r="AT161" s="15" t="s">
        <v>163</v>
      </c>
      <c r="AU161" s="15" t="s">
        <v>107</v>
      </c>
      <c r="AY161" s="15" t="s">
        <v>162</v>
      </c>
      <c r="BE161" s="102">
        <f t="shared" si="9"/>
        <v>0</v>
      </c>
      <c r="BF161" s="102">
        <f t="shared" si="10"/>
        <v>0</v>
      </c>
      <c r="BG161" s="102">
        <f t="shared" si="11"/>
        <v>0</v>
      </c>
      <c r="BH161" s="102">
        <f t="shared" si="12"/>
        <v>0</v>
      </c>
      <c r="BI161" s="102">
        <f t="shared" si="13"/>
        <v>0</v>
      </c>
      <c r="BJ161" s="15" t="s">
        <v>22</v>
      </c>
      <c r="BK161" s="102">
        <f t="shared" si="14"/>
        <v>0</v>
      </c>
      <c r="BL161" s="15" t="s">
        <v>167</v>
      </c>
      <c r="BM161" s="15" t="s">
        <v>225</v>
      </c>
    </row>
    <row r="162" spans="2:51" s="10" customFormat="1" ht="22.5" customHeight="1">
      <c r="B162" s="163"/>
      <c r="C162" s="164"/>
      <c r="D162" s="164"/>
      <c r="E162" s="165" t="s">
        <v>3</v>
      </c>
      <c r="F162" s="247" t="s">
        <v>226</v>
      </c>
      <c r="G162" s="248"/>
      <c r="H162" s="248"/>
      <c r="I162" s="248"/>
      <c r="J162" s="164"/>
      <c r="K162" s="166">
        <v>18</v>
      </c>
      <c r="L162" s="164"/>
      <c r="M162" s="164"/>
      <c r="N162" s="164"/>
      <c r="O162" s="164"/>
      <c r="P162" s="164"/>
      <c r="Q162" s="164"/>
      <c r="R162" s="167"/>
      <c r="T162" s="168"/>
      <c r="U162" s="164"/>
      <c r="V162" s="164"/>
      <c r="W162" s="164"/>
      <c r="X162" s="164"/>
      <c r="Y162" s="164"/>
      <c r="Z162" s="164"/>
      <c r="AA162" s="169"/>
      <c r="AT162" s="170" t="s">
        <v>170</v>
      </c>
      <c r="AU162" s="170" t="s">
        <v>107</v>
      </c>
      <c r="AV162" s="10" t="s">
        <v>107</v>
      </c>
      <c r="AW162" s="10" t="s">
        <v>37</v>
      </c>
      <c r="AX162" s="10" t="s">
        <v>22</v>
      </c>
      <c r="AY162" s="170" t="s">
        <v>162</v>
      </c>
    </row>
    <row r="163" spans="2:65" s="1" customFormat="1" ht="22.5" customHeight="1">
      <c r="B163" s="127"/>
      <c r="C163" s="179" t="s">
        <v>227</v>
      </c>
      <c r="D163" s="179" t="s">
        <v>204</v>
      </c>
      <c r="E163" s="180" t="s">
        <v>228</v>
      </c>
      <c r="F163" s="252" t="s">
        <v>229</v>
      </c>
      <c r="G163" s="253"/>
      <c r="H163" s="253"/>
      <c r="I163" s="253"/>
      <c r="J163" s="181" t="s">
        <v>182</v>
      </c>
      <c r="K163" s="182">
        <v>18.36</v>
      </c>
      <c r="L163" s="254">
        <v>0</v>
      </c>
      <c r="M163" s="253"/>
      <c r="N163" s="255">
        <f>ROUND(L163*K163,2)</f>
        <v>0</v>
      </c>
      <c r="O163" s="240"/>
      <c r="P163" s="240"/>
      <c r="Q163" s="240"/>
      <c r="R163" s="129"/>
      <c r="T163" s="160" t="s">
        <v>3</v>
      </c>
      <c r="U163" s="41" t="s">
        <v>45</v>
      </c>
      <c r="V163" s="33"/>
      <c r="W163" s="161">
        <f>V163*K163</f>
        <v>0</v>
      </c>
      <c r="X163" s="161">
        <v>0.0195</v>
      </c>
      <c r="Y163" s="161">
        <f>X163*K163</f>
        <v>0.35802</v>
      </c>
      <c r="Z163" s="161">
        <v>0</v>
      </c>
      <c r="AA163" s="162">
        <f>Z163*K163</f>
        <v>0</v>
      </c>
      <c r="AR163" s="15" t="s">
        <v>207</v>
      </c>
      <c r="AT163" s="15" t="s">
        <v>204</v>
      </c>
      <c r="AU163" s="15" t="s">
        <v>107</v>
      </c>
      <c r="AY163" s="15" t="s">
        <v>162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15" t="s">
        <v>22</v>
      </c>
      <c r="BK163" s="102">
        <f>ROUND(L163*K163,2)</f>
        <v>0</v>
      </c>
      <c r="BL163" s="15" t="s">
        <v>167</v>
      </c>
      <c r="BM163" s="15" t="s">
        <v>230</v>
      </c>
    </row>
    <row r="164" spans="2:65" s="1" customFormat="1" ht="31.5" customHeight="1">
      <c r="B164" s="127"/>
      <c r="C164" s="156" t="s">
        <v>231</v>
      </c>
      <c r="D164" s="156" t="s">
        <v>163</v>
      </c>
      <c r="E164" s="157" t="s">
        <v>232</v>
      </c>
      <c r="F164" s="239" t="s">
        <v>233</v>
      </c>
      <c r="G164" s="240"/>
      <c r="H164" s="240"/>
      <c r="I164" s="240"/>
      <c r="J164" s="158" t="s">
        <v>182</v>
      </c>
      <c r="K164" s="159">
        <v>380</v>
      </c>
      <c r="L164" s="241">
        <v>0</v>
      </c>
      <c r="M164" s="240"/>
      <c r="N164" s="242">
        <f>ROUND(L164*K164,2)</f>
        <v>0</v>
      </c>
      <c r="O164" s="240"/>
      <c r="P164" s="240"/>
      <c r="Q164" s="240"/>
      <c r="R164" s="129"/>
      <c r="T164" s="160" t="s">
        <v>3</v>
      </c>
      <c r="U164" s="41" t="s">
        <v>45</v>
      </c>
      <c r="V164" s="33"/>
      <c r="W164" s="161">
        <f>V164*K164</f>
        <v>0</v>
      </c>
      <c r="X164" s="161">
        <v>0.00268</v>
      </c>
      <c r="Y164" s="161">
        <f>X164*K164</f>
        <v>1.0184</v>
      </c>
      <c r="Z164" s="161">
        <v>0</v>
      </c>
      <c r="AA164" s="162">
        <f>Z164*K164</f>
        <v>0</v>
      </c>
      <c r="AR164" s="15" t="s">
        <v>167</v>
      </c>
      <c r="AT164" s="15" t="s">
        <v>163</v>
      </c>
      <c r="AU164" s="15" t="s">
        <v>107</v>
      </c>
      <c r="AY164" s="15" t="s">
        <v>162</v>
      </c>
      <c r="BE164" s="102">
        <f>IF(U164="základní",N164,0)</f>
        <v>0</v>
      </c>
      <c r="BF164" s="102">
        <f>IF(U164="snížená",N164,0)</f>
        <v>0</v>
      </c>
      <c r="BG164" s="102">
        <f>IF(U164="zákl. přenesená",N164,0)</f>
        <v>0</v>
      </c>
      <c r="BH164" s="102">
        <f>IF(U164="sníž. přenesená",N164,0)</f>
        <v>0</v>
      </c>
      <c r="BI164" s="102">
        <f>IF(U164="nulová",N164,0)</f>
        <v>0</v>
      </c>
      <c r="BJ164" s="15" t="s">
        <v>22</v>
      </c>
      <c r="BK164" s="102">
        <f>ROUND(L164*K164,2)</f>
        <v>0</v>
      </c>
      <c r="BL164" s="15" t="s">
        <v>167</v>
      </c>
      <c r="BM164" s="15" t="s">
        <v>234</v>
      </c>
    </row>
    <row r="165" spans="2:65" s="1" customFormat="1" ht="31.5" customHeight="1">
      <c r="B165" s="127"/>
      <c r="C165" s="156" t="s">
        <v>235</v>
      </c>
      <c r="D165" s="156" t="s">
        <v>163</v>
      </c>
      <c r="E165" s="157" t="s">
        <v>236</v>
      </c>
      <c r="F165" s="239" t="s">
        <v>237</v>
      </c>
      <c r="G165" s="240"/>
      <c r="H165" s="240"/>
      <c r="I165" s="240"/>
      <c r="J165" s="158" t="s">
        <v>182</v>
      </c>
      <c r="K165" s="159">
        <v>1455</v>
      </c>
      <c r="L165" s="241">
        <v>0</v>
      </c>
      <c r="M165" s="240"/>
      <c r="N165" s="242">
        <f>ROUND(L165*K165,2)</f>
        <v>0</v>
      </c>
      <c r="O165" s="240"/>
      <c r="P165" s="240"/>
      <c r="Q165" s="240"/>
      <c r="R165" s="129"/>
      <c r="T165" s="160" t="s">
        <v>3</v>
      </c>
      <c r="U165" s="41" t="s">
        <v>45</v>
      </c>
      <c r="V165" s="33"/>
      <c r="W165" s="161">
        <f>V165*K165</f>
        <v>0</v>
      </c>
      <c r="X165" s="161">
        <v>0.0021</v>
      </c>
      <c r="Y165" s="161">
        <f>X165*K165</f>
        <v>3.0555</v>
      </c>
      <c r="Z165" s="161">
        <v>0</v>
      </c>
      <c r="AA165" s="162">
        <f>Z165*K165</f>
        <v>0</v>
      </c>
      <c r="AR165" s="15" t="s">
        <v>167</v>
      </c>
      <c r="AT165" s="15" t="s">
        <v>163</v>
      </c>
      <c r="AU165" s="15" t="s">
        <v>107</v>
      </c>
      <c r="AY165" s="15" t="s">
        <v>162</v>
      </c>
      <c r="BE165" s="102">
        <f>IF(U165="základní",N165,0)</f>
        <v>0</v>
      </c>
      <c r="BF165" s="102">
        <f>IF(U165="snížená",N165,0)</f>
        <v>0</v>
      </c>
      <c r="BG165" s="102">
        <f>IF(U165="zákl. přenesená",N165,0)</f>
        <v>0</v>
      </c>
      <c r="BH165" s="102">
        <f>IF(U165="sníž. přenesená",N165,0)</f>
        <v>0</v>
      </c>
      <c r="BI165" s="102">
        <f>IF(U165="nulová",N165,0)</f>
        <v>0</v>
      </c>
      <c r="BJ165" s="15" t="s">
        <v>22</v>
      </c>
      <c r="BK165" s="102">
        <f>ROUND(L165*K165,2)</f>
        <v>0</v>
      </c>
      <c r="BL165" s="15" t="s">
        <v>167</v>
      </c>
      <c r="BM165" s="15" t="s">
        <v>238</v>
      </c>
    </row>
    <row r="166" spans="2:65" s="1" customFormat="1" ht="31.5" customHeight="1">
      <c r="B166" s="127"/>
      <c r="C166" s="156" t="s">
        <v>28</v>
      </c>
      <c r="D166" s="156" t="s">
        <v>163</v>
      </c>
      <c r="E166" s="157" t="s">
        <v>239</v>
      </c>
      <c r="F166" s="239" t="s">
        <v>240</v>
      </c>
      <c r="G166" s="240"/>
      <c r="H166" s="240"/>
      <c r="I166" s="240"/>
      <c r="J166" s="158" t="s">
        <v>241</v>
      </c>
      <c r="K166" s="159">
        <v>190.6</v>
      </c>
      <c r="L166" s="241">
        <v>0</v>
      </c>
      <c r="M166" s="240"/>
      <c r="N166" s="242">
        <f>ROUND(L166*K166,2)</f>
        <v>0</v>
      </c>
      <c r="O166" s="240"/>
      <c r="P166" s="240"/>
      <c r="Q166" s="240"/>
      <c r="R166" s="129"/>
      <c r="T166" s="160" t="s">
        <v>3</v>
      </c>
      <c r="U166" s="41" t="s">
        <v>45</v>
      </c>
      <c r="V166" s="33"/>
      <c r="W166" s="161">
        <f>V166*K166</f>
        <v>0</v>
      </c>
      <c r="X166" s="161">
        <v>2E-05</v>
      </c>
      <c r="Y166" s="161">
        <f>X166*K166</f>
        <v>0.0038120000000000003</v>
      </c>
      <c r="Z166" s="161">
        <v>0</v>
      </c>
      <c r="AA166" s="162">
        <f>Z166*K166</f>
        <v>0</v>
      </c>
      <c r="AR166" s="15" t="s">
        <v>167</v>
      </c>
      <c r="AT166" s="15" t="s">
        <v>163</v>
      </c>
      <c r="AU166" s="15" t="s">
        <v>107</v>
      </c>
      <c r="AY166" s="15" t="s">
        <v>162</v>
      </c>
      <c r="BE166" s="102">
        <f>IF(U166="základní",N166,0)</f>
        <v>0</v>
      </c>
      <c r="BF166" s="102">
        <f>IF(U166="snížená",N166,0)</f>
        <v>0</v>
      </c>
      <c r="BG166" s="102">
        <f>IF(U166="zákl. přenesená",N166,0)</f>
        <v>0</v>
      </c>
      <c r="BH166" s="102">
        <f>IF(U166="sníž. přenesená",N166,0)</f>
        <v>0</v>
      </c>
      <c r="BI166" s="102">
        <f>IF(U166="nulová",N166,0)</f>
        <v>0</v>
      </c>
      <c r="BJ166" s="15" t="s">
        <v>22</v>
      </c>
      <c r="BK166" s="102">
        <f>ROUND(L166*K166,2)</f>
        <v>0</v>
      </c>
      <c r="BL166" s="15" t="s">
        <v>167</v>
      </c>
      <c r="BM166" s="15" t="s">
        <v>242</v>
      </c>
    </row>
    <row r="167" spans="2:51" s="10" customFormat="1" ht="22.5" customHeight="1">
      <c r="B167" s="163"/>
      <c r="C167" s="164"/>
      <c r="D167" s="164"/>
      <c r="E167" s="165" t="s">
        <v>3</v>
      </c>
      <c r="F167" s="247" t="s">
        <v>243</v>
      </c>
      <c r="G167" s="248"/>
      <c r="H167" s="248"/>
      <c r="I167" s="248"/>
      <c r="J167" s="164"/>
      <c r="K167" s="166">
        <v>190.6</v>
      </c>
      <c r="L167" s="164"/>
      <c r="M167" s="164"/>
      <c r="N167" s="164"/>
      <c r="O167" s="164"/>
      <c r="P167" s="164"/>
      <c r="Q167" s="164"/>
      <c r="R167" s="167"/>
      <c r="T167" s="168"/>
      <c r="U167" s="164"/>
      <c r="V167" s="164"/>
      <c r="W167" s="164"/>
      <c r="X167" s="164"/>
      <c r="Y167" s="164"/>
      <c r="Z167" s="164"/>
      <c r="AA167" s="169"/>
      <c r="AT167" s="170" t="s">
        <v>170</v>
      </c>
      <c r="AU167" s="170" t="s">
        <v>107</v>
      </c>
      <c r="AV167" s="10" t="s">
        <v>107</v>
      </c>
      <c r="AW167" s="10" t="s">
        <v>37</v>
      </c>
      <c r="AX167" s="10" t="s">
        <v>22</v>
      </c>
      <c r="AY167" s="170" t="s">
        <v>162</v>
      </c>
    </row>
    <row r="168" spans="2:65" s="1" customFormat="1" ht="31.5" customHeight="1">
      <c r="B168" s="127"/>
      <c r="C168" s="179" t="s">
        <v>244</v>
      </c>
      <c r="D168" s="179" t="s">
        <v>204</v>
      </c>
      <c r="E168" s="180" t="s">
        <v>245</v>
      </c>
      <c r="F168" s="252" t="s">
        <v>246</v>
      </c>
      <c r="G168" s="253"/>
      <c r="H168" s="253"/>
      <c r="I168" s="253"/>
      <c r="J168" s="181" t="s">
        <v>241</v>
      </c>
      <c r="K168" s="182">
        <v>200.13</v>
      </c>
      <c r="L168" s="254">
        <v>0</v>
      </c>
      <c r="M168" s="253"/>
      <c r="N168" s="255">
        <f>ROUND(L168*K168,2)</f>
        <v>0</v>
      </c>
      <c r="O168" s="240"/>
      <c r="P168" s="240"/>
      <c r="Q168" s="240"/>
      <c r="R168" s="129"/>
      <c r="T168" s="160" t="s">
        <v>3</v>
      </c>
      <c r="U168" s="41" t="s">
        <v>45</v>
      </c>
      <c r="V168" s="33"/>
      <c r="W168" s="161">
        <f>V168*K168</f>
        <v>0</v>
      </c>
      <c r="X168" s="161">
        <v>0.0001</v>
      </c>
      <c r="Y168" s="161">
        <f>X168*K168</f>
        <v>0.020013</v>
      </c>
      <c r="Z168" s="161">
        <v>0</v>
      </c>
      <c r="AA168" s="162">
        <f>Z168*K168</f>
        <v>0</v>
      </c>
      <c r="AR168" s="15" t="s">
        <v>207</v>
      </c>
      <c r="AT168" s="15" t="s">
        <v>204</v>
      </c>
      <c r="AU168" s="15" t="s">
        <v>107</v>
      </c>
      <c r="AY168" s="15" t="s">
        <v>162</v>
      </c>
      <c r="BE168" s="102">
        <f>IF(U168="základní",N168,0)</f>
        <v>0</v>
      </c>
      <c r="BF168" s="102">
        <f>IF(U168="snížená",N168,0)</f>
        <v>0</v>
      </c>
      <c r="BG168" s="102">
        <f>IF(U168="zákl. přenesená",N168,0)</f>
        <v>0</v>
      </c>
      <c r="BH168" s="102">
        <f>IF(U168="sníž. přenesená",N168,0)</f>
        <v>0</v>
      </c>
      <c r="BI168" s="102">
        <f>IF(U168="nulová",N168,0)</f>
        <v>0</v>
      </c>
      <c r="BJ168" s="15" t="s">
        <v>22</v>
      </c>
      <c r="BK168" s="102">
        <f>ROUND(L168*K168,2)</f>
        <v>0</v>
      </c>
      <c r="BL168" s="15" t="s">
        <v>167</v>
      </c>
      <c r="BM168" s="15" t="s">
        <v>247</v>
      </c>
    </row>
    <row r="169" spans="2:65" s="1" customFormat="1" ht="31.5" customHeight="1">
      <c r="B169" s="127"/>
      <c r="C169" s="156" t="s">
        <v>248</v>
      </c>
      <c r="D169" s="156" t="s">
        <v>163</v>
      </c>
      <c r="E169" s="157" t="s">
        <v>249</v>
      </c>
      <c r="F169" s="239" t="s">
        <v>250</v>
      </c>
      <c r="G169" s="240"/>
      <c r="H169" s="240"/>
      <c r="I169" s="240"/>
      <c r="J169" s="158" t="s">
        <v>241</v>
      </c>
      <c r="K169" s="159">
        <v>1356.4</v>
      </c>
      <c r="L169" s="241">
        <v>0</v>
      </c>
      <c r="M169" s="240"/>
      <c r="N169" s="242">
        <f>ROUND(L169*K169,2)</f>
        <v>0</v>
      </c>
      <c r="O169" s="240"/>
      <c r="P169" s="240"/>
      <c r="Q169" s="240"/>
      <c r="R169" s="129"/>
      <c r="T169" s="160" t="s">
        <v>3</v>
      </c>
      <c r="U169" s="41" t="s">
        <v>45</v>
      </c>
      <c r="V169" s="33"/>
      <c r="W169" s="161">
        <f>V169*K169</f>
        <v>0</v>
      </c>
      <c r="X169" s="161">
        <v>0</v>
      </c>
      <c r="Y169" s="161">
        <f>X169*K169</f>
        <v>0</v>
      </c>
      <c r="Z169" s="161">
        <v>0</v>
      </c>
      <c r="AA169" s="162">
        <f>Z169*K169</f>
        <v>0</v>
      </c>
      <c r="AR169" s="15" t="s">
        <v>167</v>
      </c>
      <c r="AT169" s="15" t="s">
        <v>163</v>
      </c>
      <c r="AU169" s="15" t="s">
        <v>107</v>
      </c>
      <c r="AY169" s="15" t="s">
        <v>162</v>
      </c>
      <c r="BE169" s="102">
        <f>IF(U169="základní",N169,0)</f>
        <v>0</v>
      </c>
      <c r="BF169" s="102">
        <f>IF(U169="snížená",N169,0)</f>
        <v>0</v>
      </c>
      <c r="BG169" s="102">
        <f>IF(U169="zákl. přenesená",N169,0)</f>
        <v>0</v>
      </c>
      <c r="BH169" s="102">
        <f>IF(U169="sníž. přenesená",N169,0)</f>
        <v>0</v>
      </c>
      <c r="BI169" s="102">
        <f>IF(U169="nulová",N169,0)</f>
        <v>0</v>
      </c>
      <c r="BJ169" s="15" t="s">
        <v>22</v>
      </c>
      <c r="BK169" s="102">
        <f>ROUND(L169*K169,2)</f>
        <v>0</v>
      </c>
      <c r="BL169" s="15" t="s">
        <v>167</v>
      </c>
      <c r="BM169" s="15" t="s">
        <v>251</v>
      </c>
    </row>
    <row r="170" spans="2:51" s="10" customFormat="1" ht="31.5" customHeight="1">
      <c r="B170" s="163"/>
      <c r="C170" s="164"/>
      <c r="D170" s="164"/>
      <c r="E170" s="165" t="s">
        <v>3</v>
      </c>
      <c r="F170" s="247" t="s">
        <v>252</v>
      </c>
      <c r="G170" s="248"/>
      <c r="H170" s="248"/>
      <c r="I170" s="248"/>
      <c r="J170" s="164"/>
      <c r="K170" s="166">
        <v>1356.4</v>
      </c>
      <c r="L170" s="164"/>
      <c r="M170" s="164"/>
      <c r="N170" s="164"/>
      <c r="O170" s="164"/>
      <c r="P170" s="164"/>
      <c r="Q170" s="164"/>
      <c r="R170" s="167"/>
      <c r="T170" s="168"/>
      <c r="U170" s="164"/>
      <c r="V170" s="164"/>
      <c r="W170" s="164"/>
      <c r="X170" s="164"/>
      <c r="Y170" s="164"/>
      <c r="Z170" s="164"/>
      <c r="AA170" s="169"/>
      <c r="AT170" s="170" t="s">
        <v>170</v>
      </c>
      <c r="AU170" s="170" t="s">
        <v>107</v>
      </c>
      <c r="AV170" s="10" t="s">
        <v>107</v>
      </c>
      <c r="AW170" s="10" t="s">
        <v>37</v>
      </c>
      <c r="AX170" s="10" t="s">
        <v>22</v>
      </c>
      <c r="AY170" s="170" t="s">
        <v>162</v>
      </c>
    </row>
    <row r="171" spans="2:65" s="1" customFormat="1" ht="22.5" customHeight="1">
      <c r="B171" s="127"/>
      <c r="C171" s="179" t="s">
        <v>253</v>
      </c>
      <c r="D171" s="179" t="s">
        <v>204</v>
      </c>
      <c r="E171" s="180" t="s">
        <v>254</v>
      </c>
      <c r="F171" s="252" t="s">
        <v>255</v>
      </c>
      <c r="G171" s="253"/>
      <c r="H171" s="253"/>
      <c r="I171" s="253"/>
      <c r="J171" s="181" t="s">
        <v>241</v>
      </c>
      <c r="K171" s="182">
        <v>1424.22</v>
      </c>
      <c r="L171" s="254">
        <v>0</v>
      </c>
      <c r="M171" s="253"/>
      <c r="N171" s="255">
        <f>ROUND(L171*K171,2)</f>
        <v>0</v>
      </c>
      <c r="O171" s="240"/>
      <c r="P171" s="240"/>
      <c r="Q171" s="240"/>
      <c r="R171" s="129"/>
      <c r="T171" s="160" t="s">
        <v>3</v>
      </c>
      <c r="U171" s="41" t="s">
        <v>45</v>
      </c>
      <c r="V171" s="33"/>
      <c r="W171" s="161">
        <f>V171*K171</f>
        <v>0</v>
      </c>
      <c r="X171" s="161">
        <v>3E-05</v>
      </c>
      <c r="Y171" s="161">
        <f>X171*K171</f>
        <v>0.0427266</v>
      </c>
      <c r="Z171" s="161">
        <v>0</v>
      </c>
      <c r="AA171" s="162">
        <f>Z171*K171</f>
        <v>0</v>
      </c>
      <c r="AR171" s="15" t="s">
        <v>207</v>
      </c>
      <c r="AT171" s="15" t="s">
        <v>204</v>
      </c>
      <c r="AU171" s="15" t="s">
        <v>107</v>
      </c>
      <c r="AY171" s="15" t="s">
        <v>162</v>
      </c>
      <c r="BE171" s="102">
        <f>IF(U171="základní",N171,0)</f>
        <v>0</v>
      </c>
      <c r="BF171" s="102">
        <f>IF(U171="snížená",N171,0)</f>
        <v>0</v>
      </c>
      <c r="BG171" s="102">
        <f>IF(U171="zákl. přenesená",N171,0)</f>
        <v>0</v>
      </c>
      <c r="BH171" s="102">
        <f>IF(U171="sníž. přenesená",N171,0)</f>
        <v>0</v>
      </c>
      <c r="BI171" s="102">
        <f>IF(U171="nulová",N171,0)</f>
        <v>0</v>
      </c>
      <c r="BJ171" s="15" t="s">
        <v>22</v>
      </c>
      <c r="BK171" s="102">
        <f>ROUND(L171*K171,2)</f>
        <v>0</v>
      </c>
      <c r="BL171" s="15" t="s">
        <v>167</v>
      </c>
      <c r="BM171" s="15" t="s">
        <v>256</v>
      </c>
    </row>
    <row r="172" spans="2:65" s="1" customFormat="1" ht="31.5" customHeight="1">
      <c r="B172" s="127"/>
      <c r="C172" s="156" t="s">
        <v>257</v>
      </c>
      <c r="D172" s="156" t="s">
        <v>163</v>
      </c>
      <c r="E172" s="157" t="s">
        <v>258</v>
      </c>
      <c r="F172" s="239" t="s">
        <v>259</v>
      </c>
      <c r="G172" s="240"/>
      <c r="H172" s="240"/>
      <c r="I172" s="240"/>
      <c r="J172" s="158" t="s">
        <v>241</v>
      </c>
      <c r="K172" s="159">
        <v>552</v>
      </c>
      <c r="L172" s="241">
        <v>0</v>
      </c>
      <c r="M172" s="240"/>
      <c r="N172" s="242">
        <f>ROUND(L172*K172,2)</f>
        <v>0</v>
      </c>
      <c r="O172" s="240"/>
      <c r="P172" s="240"/>
      <c r="Q172" s="240"/>
      <c r="R172" s="129"/>
      <c r="T172" s="160" t="s">
        <v>3</v>
      </c>
      <c r="U172" s="41" t="s">
        <v>45</v>
      </c>
      <c r="V172" s="33"/>
      <c r="W172" s="161">
        <f>V172*K172</f>
        <v>0</v>
      </c>
      <c r="X172" s="161">
        <v>0</v>
      </c>
      <c r="Y172" s="161">
        <f>X172*K172</f>
        <v>0</v>
      </c>
      <c r="Z172" s="161">
        <v>0</v>
      </c>
      <c r="AA172" s="162">
        <f>Z172*K172</f>
        <v>0</v>
      </c>
      <c r="AR172" s="15" t="s">
        <v>167</v>
      </c>
      <c r="AT172" s="15" t="s">
        <v>163</v>
      </c>
      <c r="AU172" s="15" t="s">
        <v>107</v>
      </c>
      <c r="AY172" s="15" t="s">
        <v>162</v>
      </c>
      <c r="BE172" s="102">
        <f>IF(U172="základní",N172,0)</f>
        <v>0</v>
      </c>
      <c r="BF172" s="102">
        <f>IF(U172="snížená",N172,0)</f>
        <v>0</v>
      </c>
      <c r="BG172" s="102">
        <f>IF(U172="zákl. přenesená",N172,0)</f>
        <v>0</v>
      </c>
      <c r="BH172" s="102">
        <f>IF(U172="sníž. přenesená",N172,0)</f>
        <v>0</v>
      </c>
      <c r="BI172" s="102">
        <f>IF(U172="nulová",N172,0)</f>
        <v>0</v>
      </c>
      <c r="BJ172" s="15" t="s">
        <v>22</v>
      </c>
      <c r="BK172" s="102">
        <f>ROUND(L172*K172,2)</f>
        <v>0</v>
      </c>
      <c r="BL172" s="15" t="s">
        <v>167</v>
      </c>
      <c r="BM172" s="15" t="s">
        <v>260</v>
      </c>
    </row>
    <row r="173" spans="2:65" s="1" customFormat="1" ht="31.5" customHeight="1">
      <c r="B173" s="127"/>
      <c r="C173" s="179" t="s">
        <v>261</v>
      </c>
      <c r="D173" s="179" t="s">
        <v>204</v>
      </c>
      <c r="E173" s="180" t="s">
        <v>262</v>
      </c>
      <c r="F173" s="252" t="s">
        <v>263</v>
      </c>
      <c r="G173" s="253"/>
      <c r="H173" s="253"/>
      <c r="I173" s="253"/>
      <c r="J173" s="181" t="s">
        <v>241</v>
      </c>
      <c r="K173" s="182">
        <v>579.6</v>
      </c>
      <c r="L173" s="254">
        <v>0</v>
      </c>
      <c r="M173" s="253"/>
      <c r="N173" s="255">
        <f>ROUND(L173*K173,2)</f>
        <v>0</v>
      </c>
      <c r="O173" s="240"/>
      <c r="P173" s="240"/>
      <c r="Q173" s="240"/>
      <c r="R173" s="129"/>
      <c r="T173" s="160" t="s">
        <v>3</v>
      </c>
      <c r="U173" s="41" t="s">
        <v>45</v>
      </c>
      <c r="V173" s="33"/>
      <c r="W173" s="161">
        <f>V173*K173</f>
        <v>0</v>
      </c>
      <c r="X173" s="161">
        <v>3E-05</v>
      </c>
      <c r="Y173" s="161">
        <f>X173*K173</f>
        <v>0.017388</v>
      </c>
      <c r="Z173" s="161">
        <v>0</v>
      </c>
      <c r="AA173" s="162">
        <f>Z173*K173</f>
        <v>0</v>
      </c>
      <c r="AR173" s="15" t="s">
        <v>207</v>
      </c>
      <c r="AT173" s="15" t="s">
        <v>204</v>
      </c>
      <c r="AU173" s="15" t="s">
        <v>107</v>
      </c>
      <c r="AY173" s="15" t="s">
        <v>162</v>
      </c>
      <c r="BE173" s="102">
        <f>IF(U173="základní",N173,0)</f>
        <v>0</v>
      </c>
      <c r="BF173" s="102">
        <f>IF(U173="snížená",N173,0)</f>
        <v>0</v>
      </c>
      <c r="BG173" s="102">
        <f>IF(U173="zákl. přenesená",N173,0)</f>
        <v>0</v>
      </c>
      <c r="BH173" s="102">
        <f>IF(U173="sníž. přenesená",N173,0)</f>
        <v>0</v>
      </c>
      <c r="BI173" s="102">
        <f>IF(U173="nulová",N173,0)</f>
        <v>0</v>
      </c>
      <c r="BJ173" s="15" t="s">
        <v>22</v>
      </c>
      <c r="BK173" s="102">
        <f>ROUND(L173*K173,2)</f>
        <v>0</v>
      </c>
      <c r="BL173" s="15" t="s">
        <v>167</v>
      </c>
      <c r="BM173" s="15" t="s">
        <v>264</v>
      </c>
    </row>
    <row r="174" spans="2:65" s="1" customFormat="1" ht="31.5" customHeight="1">
      <c r="B174" s="127"/>
      <c r="C174" s="156" t="s">
        <v>265</v>
      </c>
      <c r="D174" s="156" t="s">
        <v>163</v>
      </c>
      <c r="E174" s="157" t="s">
        <v>266</v>
      </c>
      <c r="F174" s="239" t="s">
        <v>267</v>
      </c>
      <c r="G174" s="240"/>
      <c r="H174" s="240"/>
      <c r="I174" s="240"/>
      <c r="J174" s="158" t="s">
        <v>182</v>
      </c>
      <c r="K174" s="159">
        <v>276.22</v>
      </c>
      <c r="L174" s="241">
        <v>0</v>
      </c>
      <c r="M174" s="240"/>
      <c r="N174" s="242">
        <f>ROUND(L174*K174,2)</f>
        <v>0</v>
      </c>
      <c r="O174" s="240"/>
      <c r="P174" s="240"/>
      <c r="Q174" s="240"/>
      <c r="R174" s="129"/>
      <c r="T174" s="160" t="s">
        <v>3</v>
      </c>
      <c r="U174" s="41" t="s">
        <v>45</v>
      </c>
      <c r="V174" s="33"/>
      <c r="W174" s="161">
        <f>V174*K174</f>
        <v>0</v>
      </c>
      <c r="X174" s="161">
        <v>0.00832</v>
      </c>
      <c r="Y174" s="161">
        <f>X174*K174</f>
        <v>2.2981504</v>
      </c>
      <c r="Z174" s="161">
        <v>0</v>
      </c>
      <c r="AA174" s="162">
        <f>Z174*K174</f>
        <v>0</v>
      </c>
      <c r="AR174" s="15" t="s">
        <v>167</v>
      </c>
      <c r="AT174" s="15" t="s">
        <v>163</v>
      </c>
      <c r="AU174" s="15" t="s">
        <v>107</v>
      </c>
      <c r="AY174" s="15" t="s">
        <v>162</v>
      </c>
      <c r="BE174" s="102">
        <f>IF(U174="základní",N174,0)</f>
        <v>0</v>
      </c>
      <c r="BF174" s="102">
        <f>IF(U174="snížená",N174,0)</f>
        <v>0</v>
      </c>
      <c r="BG174" s="102">
        <f>IF(U174="zákl. přenesená",N174,0)</f>
        <v>0</v>
      </c>
      <c r="BH174" s="102">
        <f>IF(U174="sníž. přenesená",N174,0)</f>
        <v>0</v>
      </c>
      <c r="BI174" s="102">
        <f>IF(U174="nulová",N174,0)</f>
        <v>0</v>
      </c>
      <c r="BJ174" s="15" t="s">
        <v>22</v>
      </c>
      <c r="BK174" s="102">
        <f>ROUND(L174*K174,2)</f>
        <v>0</v>
      </c>
      <c r="BL174" s="15" t="s">
        <v>167</v>
      </c>
      <c r="BM174" s="15" t="s">
        <v>268</v>
      </c>
    </row>
    <row r="175" spans="2:51" s="10" customFormat="1" ht="22.5" customHeight="1">
      <c r="B175" s="163"/>
      <c r="C175" s="164"/>
      <c r="D175" s="164"/>
      <c r="E175" s="165" t="s">
        <v>269</v>
      </c>
      <c r="F175" s="247" t="s">
        <v>270</v>
      </c>
      <c r="G175" s="248"/>
      <c r="H175" s="248"/>
      <c r="I175" s="248"/>
      <c r="J175" s="164"/>
      <c r="K175" s="166">
        <v>106.59</v>
      </c>
      <c r="L175" s="164"/>
      <c r="M175" s="164"/>
      <c r="N175" s="164"/>
      <c r="O175" s="164"/>
      <c r="P175" s="164"/>
      <c r="Q175" s="164"/>
      <c r="R175" s="167"/>
      <c r="T175" s="168"/>
      <c r="U175" s="164"/>
      <c r="V175" s="164"/>
      <c r="W175" s="164"/>
      <c r="X175" s="164"/>
      <c r="Y175" s="164"/>
      <c r="Z175" s="164"/>
      <c r="AA175" s="169"/>
      <c r="AT175" s="170" t="s">
        <v>170</v>
      </c>
      <c r="AU175" s="170" t="s">
        <v>107</v>
      </c>
      <c r="AV175" s="10" t="s">
        <v>107</v>
      </c>
      <c r="AW175" s="10" t="s">
        <v>37</v>
      </c>
      <c r="AX175" s="10" t="s">
        <v>80</v>
      </c>
      <c r="AY175" s="170" t="s">
        <v>162</v>
      </c>
    </row>
    <row r="176" spans="2:51" s="10" customFormat="1" ht="31.5" customHeight="1">
      <c r="B176" s="163"/>
      <c r="C176" s="164"/>
      <c r="D176" s="164"/>
      <c r="E176" s="165" t="s">
        <v>271</v>
      </c>
      <c r="F176" s="249" t="s">
        <v>272</v>
      </c>
      <c r="G176" s="248"/>
      <c r="H176" s="248"/>
      <c r="I176" s="248"/>
      <c r="J176" s="164"/>
      <c r="K176" s="166">
        <v>169.63</v>
      </c>
      <c r="L176" s="164"/>
      <c r="M176" s="164"/>
      <c r="N176" s="164"/>
      <c r="O176" s="164"/>
      <c r="P176" s="164"/>
      <c r="Q176" s="164"/>
      <c r="R176" s="167"/>
      <c r="T176" s="168"/>
      <c r="U176" s="164"/>
      <c r="V176" s="164"/>
      <c r="W176" s="164"/>
      <c r="X176" s="164"/>
      <c r="Y176" s="164"/>
      <c r="Z176" s="164"/>
      <c r="AA176" s="169"/>
      <c r="AT176" s="170" t="s">
        <v>170</v>
      </c>
      <c r="AU176" s="170" t="s">
        <v>107</v>
      </c>
      <c r="AV176" s="10" t="s">
        <v>107</v>
      </c>
      <c r="AW176" s="10" t="s">
        <v>37</v>
      </c>
      <c r="AX176" s="10" t="s">
        <v>80</v>
      </c>
      <c r="AY176" s="170" t="s">
        <v>162</v>
      </c>
    </row>
    <row r="177" spans="2:51" s="11" customFormat="1" ht="22.5" customHeight="1">
      <c r="B177" s="171"/>
      <c r="C177" s="172"/>
      <c r="D177" s="172"/>
      <c r="E177" s="173" t="s">
        <v>3</v>
      </c>
      <c r="F177" s="250" t="s">
        <v>202</v>
      </c>
      <c r="G177" s="251"/>
      <c r="H177" s="251"/>
      <c r="I177" s="251"/>
      <c r="J177" s="172"/>
      <c r="K177" s="174">
        <v>276.22</v>
      </c>
      <c r="L177" s="172"/>
      <c r="M177" s="172"/>
      <c r="N177" s="172"/>
      <c r="O177" s="172"/>
      <c r="P177" s="172"/>
      <c r="Q177" s="172"/>
      <c r="R177" s="175"/>
      <c r="T177" s="176"/>
      <c r="U177" s="172"/>
      <c r="V177" s="172"/>
      <c r="W177" s="172"/>
      <c r="X177" s="172"/>
      <c r="Y177" s="172"/>
      <c r="Z177" s="172"/>
      <c r="AA177" s="177"/>
      <c r="AT177" s="178" t="s">
        <v>170</v>
      </c>
      <c r="AU177" s="178" t="s">
        <v>107</v>
      </c>
      <c r="AV177" s="11" t="s">
        <v>167</v>
      </c>
      <c r="AW177" s="11" t="s">
        <v>37</v>
      </c>
      <c r="AX177" s="11" t="s">
        <v>22</v>
      </c>
      <c r="AY177" s="178" t="s">
        <v>162</v>
      </c>
    </row>
    <row r="178" spans="2:65" s="1" customFormat="1" ht="31.5" customHeight="1">
      <c r="B178" s="127"/>
      <c r="C178" s="179" t="s">
        <v>273</v>
      </c>
      <c r="D178" s="179" t="s">
        <v>204</v>
      </c>
      <c r="E178" s="180" t="s">
        <v>274</v>
      </c>
      <c r="F178" s="252" t="s">
        <v>275</v>
      </c>
      <c r="G178" s="253"/>
      <c r="H178" s="253"/>
      <c r="I178" s="253"/>
      <c r="J178" s="181" t="s">
        <v>182</v>
      </c>
      <c r="K178" s="182">
        <v>108.722</v>
      </c>
      <c r="L178" s="254">
        <v>0</v>
      </c>
      <c r="M178" s="253"/>
      <c r="N178" s="255">
        <f>ROUND(L178*K178,2)</f>
        <v>0</v>
      </c>
      <c r="O178" s="240"/>
      <c r="P178" s="240"/>
      <c r="Q178" s="240"/>
      <c r="R178" s="129"/>
      <c r="T178" s="160" t="s">
        <v>3</v>
      </c>
      <c r="U178" s="41" t="s">
        <v>45</v>
      </c>
      <c r="V178" s="33"/>
      <c r="W178" s="161">
        <f>V178*K178</f>
        <v>0</v>
      </c>
      <c r="X178" s="161">
        <v>0.004</v>
      </c>
      <c r="Y178" s="161">
        <f>X178*K178</f>
        <v>0.434888</v>
      </c>
      <c r="Z178" s="161">
        <v>0</v>
      </c>
      <c r="AA178" s="162">
        <f>Z178*K178</f>
        <v>0</v>
      </c>
      <c r="AR178" s="15" t="s">
        <v>207</v>
      </c>
      <c r="AT178" s="15" t="s">
        <v>204</v>
      </c>
      <c r="AU178" s="15" t="s">
        <v>107</v>
      </c>
      <c r="AY178" s="15" t="s">
        <v>162</v>
      </c>
      <c r="BE178" s="102">
        <f>IF(U178="základní",N178,0)</f>
        <v>0</v>
      </c>
      <c r="BF178" s="102">
        <f>IF(U178="snížená",N178,0)</f>
        <v>0</v>
      </c>
      <c r="BG178" s="102">
        <f>IF(U178="zákl. přenesená",N178,0)</f>
        <v>0</v>
      </c>
      <c r="BH178" s="102">
        <f>IF(U178="sníž. přenesená",N178,0)</f>
        <v>0</v>
      </c>
      <c r="BI178" s="102">
        <f>IF(U178="nulová",N178,0)</f>
        <v>0</v>
      </c>
      <c r="BJ178" s="15" t="s">
        <v>22</v>
      </c>
      <c r="BK178" s="102">
        <f>ROUND(L178*K178,2)</f>
        <v>0</v>
      </c>
      <c r="BL178" s="15" t="s">
        <v>167</v>
      </c>
      <c r="BM178" s="15" t="s">
        <v>276</v>
      </c>
    </row>
    <row r="179" spans="2:65" s="1" customFormat="1" ht="31.5" customHeight="1">
      <c r="B179" s="127"/>
      <c r="C179" s="179" t="s">
        <v>207</v>
      </c>
      <c r="D179" s="179" t="s">
        <v>204</v>
      </c>
      <c r="E179" s="180" t="s">
        <v>277</v>
      </c>
      <c r="F179" s="252" t="s">
        <v>278</v>
      </c>
      <c r="G179" s="253"/>
      <c r="H179" s="253"/>
      <c r="I179" s="253"/>
      <c r="J179" s="181" t="s">
        <v>182</v>
      </c>
      <c r="K179" s="182">
        <v>169.963</v>
      </c>
      <c r="L179" s="254">
        <v>0</v>
      </c>
      <c r="M179" s="253"/>
      <c r="N179" s="255">
        <f>ROUND(L179*K179,2)</f>
        <v>0</v>
      </c>
      <c r="O179" s="240"/>
      <c r="P179" s="240"/>
      <c r="Q179" s="240"/>
      <c r="R179" s="129"/>
      <c r="T179" s="160" t="s">
        <v>3</v>
      </c>
      <c r="U179" s="41" t="s">
        <v>45</v>
      </c>
      <c r="V179" s="33"/>
      <c r="W179" s="161">
        <f>V179*K179</f>
        <v>0</v>
      </c>
      <c r="X179" s="161">
        <v>0.00204</v>
      </c>
      <c r="Y179" s="161">
        <f>X179*K179</f>
        <v>0.34672452000000004</v>
      </c>
      <c r="Z179" s="161">
        <v>0</v>
      </c>
      <c r="AA179" s="162">
        <f>Z179*K179</f>
        <v>0</v>
      </c>
      <c r="AR179" s="15" t="s">
        <v>207</v>
      </c>
      <c r="AT179" s="15" t="s">
        <v>204</v>
      </c>
      <c r="AU179" s="15" t="s">
        <v>107</v>
      </c>
      <c r="AY179" s="15" t="s">
        <v>162</v>
      </c>
      <c r="BE179" s="102">
        <f>IF(U179="základní",N179,0)</f>
        <v>0</v>
      </c>
      <c r="BF179" s="102">
        <f>IF(U179="snížená",N179,0)</f>
        <v>0</v>
      </c>
      <c r="BG179" s="102">
        <f>IF(U179="zákl. přenesená",N179,0)</f>
        <v>0</v>
      </c>
      <c r="BH179" s="102">
        <f>IF(U179="sníž. přenesená",N179,0)</f>
        <v>0</v>
      </c>
      <c r="BI179" s="102">
        <f>IF(U179="nulová",N179,0)</f>
        <v>0</v>
      </c>
      <c r="BJ179" s="15" t="s">
        <v>22</v>
      </c>
      <c r="BK179" s="102">
        <f>ROUND(L179*K179,2)</f>
        <v>0</v>
      </c>
      <c r="BL179" s="15" t="s">
        <v>167</v>
      </c>
      <c r="BM179" s="15" t="s">
        <v>279</v>
      </c>
    </row>
    <row r="180" spans="2:65" s="1" customFormat="1" ht="31.5" customHeight="1">
      <c r="B180" s="127"/>
      <c r="C180" s="156" t="s">
        <v>8</v>
      </c>
      <c r="D180" s="156" t="s">
        <v>163</v>
      </c>
      <c r="E180" s="157" t="s">
        <v>280</v>
      </c>
      <c r="F180" s="239" t="s">
        <v>281</v>
      </c>
      <c r="G180" s="240"/>
      <c r="H180" s="240"/>
      <c r="I180" s="240"/>
      <c r="J180" s="158" t="s">
        <v>241</v>
      </c>
      <c r="K180" s="159">
        <v>216.92</v>
      </c>
      <c r="L180" s="241">
        <v>0</v>
      </c>
      <c r="M180" s="240"/>
      <c r="N180" s="242">
        <f>ROUND(L180*K180,2)</f>
        <v>0</v>
      </c>
      <c r="O180" s="240"/>
      <c r="P180" s="240"/>
      <c r="Q180" s="240"/>
      <c r="R180" s="129"/>
      <c r="T180" s="160" t="s">
        <v>3</v>
      </c>
      <c r="U180" s="41" t="s">
        <v>45</v>
      </c>
      <c r="V180" s="33"/>
      <c r="W180" s="161">
        <f>V180*K180</f>
        <v>0</v>
      </c>
      <c r="X180" s="161">
        <v>0.00168</v>
      </c>
      <c r="Y180" s="161">
        <f>X180*K180</f>
        <v>0.3644256</v>
      </c>
      <c r="Z180" s="161">
        <v>0</v>
      </c>
      <c r="AA180" s="162">
        <f>Z180*K180</f>
        <v>0</v>
      </c>
      <c r="AR180" s="15" t="s">
        <v>167</v>
      </c>
      <c r="AT180" s="15" t="s">
        <v>163</v>
      </c>
      <c r="AU180" s="15" t="s">
        <v>107</v>
      </c>
      <c r="AY180" s="15" t="s">
        <v>162</v>
      </c>
      <c r="BE180" s="102">
        <f>IF(U180="základní",N180,0)</f>
        <v>0</v>
      </c>
      <c r="BF180" s="102">
        <f>IF(U180="snížená",N180,0)</f>
        <v>0</v>
      </c>
      <c r="BG180" s="102">
        <f>IF(U180="zákl. přenesená",N180,0)</f>
        <v>0</v>
      </c>
      <c r="BH180" s="102">
        <f>IF(U180="sníž. přenesená",N180,0)</f>
        <v>0</v>
      </c>
      <c r="BI180" s="102">
        <f>IF(U180="nulová",N180,0)</f>
        <v>0</v>
      </c>
      <c r="BJ180" s="15" t="s">
        <v>22</v>
      </c>
      <c r="BK180" s="102">
        <f>ROUND(L180*K180,2)</f>
        <v>0</v>
      </c>
      <c r="BL180" s="15" t="s">
        <v>167</v>
      </c>
      <c r="BM180" s="15" t="s">
        <v>282</v>
      </c>
    </row>
    <row r="181" spans="2:51" s="10" customFormat="1" ht="22.5" customHeight="1">
      <c r="B181" s="163"/>
      <c r="C181" s="164"/>
      <c r="D181" s="164"/>
      <c r="E181" s="165" t="s">
        <v>3</v>
      </c>
      <c r="F181" s="247" t="s">
        <v>283</v>
      </c>
      <c r="G181" s="248"/>
      <c r="H181" s="248"/>
      <c r="I181" s="248"/>
      <c r="J181" s="164"/>
      <c r="K181" s="166">
        <v>142.8</v>
      </c>
      <c r="L181" s="164"/>
      <c r="M181" s="164"/>
      <c r="N181" s="164"/>
      <c r="O181" s="164"/>
      <c r="P181" s="164"/>
      <c r="Q181" s="164"/>
      <c r="R181" s="167"/>
      <c r="T181" s="168"/>
      <c r="U181" s="164"/>
      <c r="V181" s="164"/>
      <c r="W181" s="164"/>
      <c r="X181" s="164"/>
      <c r="Y181" s="164"/>
      <c r="Z181" s="164"/>
      <c r="AA181" s="169"/>
      <c r="AT181" s="170" t="s">
        <v>170</v>
      </c>
      <c r="AU181" s="170" t="s">
        <v>107</v>
      </c>
      <c r="AV181" s="10" t="s">
        <v>107</v>
      </c>
      <c r="AW181" s="10" t="s">
        <v>37</v>
      </c>
      <c r="AX181" s="10" t="s">
        <v>80</v>
      </c>
      <c r="AY181" s="170" t="s">
        <v>162</v>
      </c>
    </row>
    <row r="182" spans="2:51" s="10" customFormat="1" ht="22.5" customHeight="1">
      <c r="B182" s="163"/>
      <c r="C182" s="164"/>
      <c r="D182" s="164"/>
      <c r="E182" s="165" t="s">
        <v>3</v>
      </c>
      <c r="F182" s="249" t="s">
        <v>284</v>
      </c>
      <c r="G182" s="248"/>
      <c r="H182" s="248"/>
      <c r="I182" s="248"/>
      <c r="J182" s="164"/>
      <c r="K182" s="166">
        <v>52.8</v>
      </c>
      <c r="L182" s="164"/>
      <c r="M182" s="164"/>
      <c r="N182" s="164"/>
      <c r="O182" s="164"/>
      <c r="P182" s="164"/>
      <c r="Q182" s="164"/>
      <c r="R182" s="167"/>
      <c r="T182" s="168"/>
      <c r="U182" s="164"/>
      <c r="V182" s="164"/>
      <c r="W182" s="164"/>
      <c r="X182" s="164"/>
      <c r="Y182" s="164"/>
      <c r="Z182" s="164"/>
      <c r="AA182" s="169"/>
      <c r="AT182" s="170" t="s">
        <v>170</v>
      </c>
      <c r="AU182" s="170" t="s">
        <v>107</v>
      </c>
      <c r="AV182" s="10" t="s">
        <v>107</v>
      </c>
      <c r="AW182" s="10" t="s">
        <v>37</v>
      </c>
      <c r="AX182" s="10" t="s">
        <v>80</v>
      </c>
      <c r="AY182" s="170" t="s">
        <v>162</v>
      </c>
    </row>
    <row r="183" spans="2:51" s="10" customFormat="1" ht="22.5" customHeight="1">
      <c r="B183" s="163"/>
      <c r="C183" s="164"/>
      <c r="D183" s="164"/>
      <c r="E183" s="165" t="s">
        <v>3</v>
      </c>
      <c r="F183" s="249" t="s">
        <v>285</v>
      </c>
      <c r="G183" s="248"/>
      <c r="H183" s="248"/>
      <c r="I183" s="248"/>
      <c r="J183" s="164"/>
      <c r="K183" s="166">
        <v>21.32</v>
      </c>
      <c r="L183" s="164"/>
      <c r="M183" s="164"/>
      <c r="N183" s="164"/>
      <c r="O183" s="164"/>
      <c r="P183" s="164"/>
      <c r="Q183" s="164"/>
      <c r="R183" s="167"/>
      <c r="T183" s="168"/>
      <c r="U183" s="164"/>
      <c r="V183" s="164"/>
      <c r="W183" s="164"/>
      <c r="X183" s="164"/>
      <c r="Y183" s="164"/>
      <c r="Z183" s="164"/>
      <c r="AA183" s="169"/>
      <c r="AT183" s="170" t="s">
        <v>170</v>
      </c>
      <c r="AU183" s="170" t="s">
        <v>107</v>
      </c>
      <c r="AV183" s="10" t="s">
        <v>107</v>
      </c>
      <c r="AW183" s="10" t="s">
        <v>37</v>
      </c>
      <c r="AX183" s="10" t="s">
        <v>80</v>
      </c>
      <c r="AY183" s="170" t="s">
        <v>162</v>
      </c>
    </row>
    <row r="184" spans="2:51" s="11" customFormat="1" ht="22.5" customHeight="1">
      <c r="B184" s="171"/>
      <c r="C184" s="172"/>
      <c r="D184" s="172"/>
      <c r="E184" s="173" t="s">
        <v>3</v>
      </c>
      <c r="F184" s="250" t="s">
        <v>202</v>
      </c>
      <c r="G184" s="251"/>
      <c r="H184" s="251"/>
      <c r="I184" s="251"/>
      <c r="J184" s="172"/>
      <c r="K184" s="174">
        <v>216.92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170</v>
      </c>
      <c r="AU184" s="178" t="s">
        <v>107</v>
      </c>
      <c r="AV184" s="11" t="s">
        <v>167</v>
      </c>
      <c r="AW184" s="11" t="s">
        <v>37</v>
      </c>
      <c r="AX184" s="11" t="s">
        <v>22</v>
      </c>
      <c r="AY184" s="178" t="s">
        <v>162</v>
      </c>
    </row>
    <row r="185" spans="2:65" s="1" customFormat="1" ht="31.5" customHeight="1">
      <c r="B185" s="127"/>
      <c r="C185" s="179" t="s">
        <v>286</v>
      </c>
      <c r="D185" s="179" t="s">
        <v>204</v>
      </c>
      <c r="E185" s="180" t="s">
        <v>287</v>
      </c>
      <c r="F185" s="252" t="s">
        <v>288</v>
      </c>
      <c r="G185" s="253"/>
      <c r="H185" s="253"/>
      <c r="I185" s="253"/>
      <c r="J185" s="181" t="s">
        <v>182</v>
      </c>
      <c r="K185" s="182">
        <v>47.722</v>
      </c>
      <c r="L185" s="254">
        <v>0</v>
      </c>
      <c r="M185" s="253"/>
      <c r="N185" s="255">
        <f>ROUND(L185*K185,2)</f>
        <v>0</v>
      </c>
      <c r="O185" s="240"/>
      <c r="P185" s="240"/>
      <c r="Q185" s="240"/>
      <c r="R185" s="129"/>
      <c r="T185" s="160" t="s">
        <v>3</v>
      </c>
      <c r="U185" s="41" t="s">
        <v>45</v>
      </c>
      <c r="V185" s="33"/>
      <c r="W185" s="161">
        <f>V185*K185</f>
        <v>0</v>
      </c>
      <c r="X185" s="161">
        <v>0.00068</v>
      </c>
      <c r="Y185" s="161">
        <f>X185*K185</f>
        <v>0.03245096</v>
      </c>
      <c r="Z185" s="161">
        <v>0</v>
      </c>
      <c r="AA185" s="162">
        <f>Z185*K185</f>
        <v>0</v>
      </c>
      <c r="AR185" s="15" t="s">
        <v>207</v>
      </c>
      <c r="AT185" s="15" t="s">
        <v>204</v>
      </c>
      <c r="AU185" s="15" t="s">
        <v>107</v>
      </c>
      <c r="AY185" s="15" t="s">
        <v>162</v>
      </c>
      <c r="BE185" s="102">
        <f>IF(U185="základní",N185,0)</f>
        <v>0</v>
      </c>
      <c r="BF185" s="102">
        <f>IF(U185="snížená",N185,0)</f>
        <v>0</v>
      </c>
      <c r="BG185" s="102">
        <f>IF(U185="zákl. přenesená",N185,0)</f>
        <v>0</v>
      </c>
      <c r="BH185" s="102">
        <f>IF(U185="sníž. přenesená",N185,0)</f>
        <v>0</v>
      </c>
      <c r="BI185" s="102">
        <f>IF(U185="nulová",N185,0)</f>
        <v>0</v>
      </c>
      <c r="BJ185" s="15" t="s">
        <v>22</v>
      </c>
      <c r="BK185" s="102">
        <f>ROUND(L185*K185,2)</f>
        <v>0</v>
      </c>
      <c r="BL185" s="15" t="s">
        <v>167</v>
      </c>
      <c r="BM185" s="15" t="s">
        <v>289</v>
      </c>
    </row>
    <row r="186" spans="2:65" s="1" customFormat="1" ht="44.25" customHeight="1">
      <c r="B186" s="127"/>
      <c r="C186" s="156" t="s">
        <v>290</v>
      </c>
      <c r="D186" s="156" t="s">
        <v>163</v>
      </c>
      <c r="E186" s="157" t="s">
        <v>291</v>
      </c>
      <c r="F186" s="239" t="s">
        <v>292</v>
      </c>
      <c r="G186" s="240"/>
      <c r="H186" s="240"/>
      <c r="I186" s="240"/>
      <c r="J186" s="158" t="s">
        <v>182</v>
      </c>
      <c r="K186" s="159">
        <v>260.436</v>
      </c>
      <c r="L186" s="241">
        <v>0</v>
      </c>
      <c r="M186" s="240"/>
      <c r="N186" s="242">
        <f>ROUND(L186*K186,2)</f>
        <v>0</v>
      </c>
      <c r="O186" s="240"/>
      <c r="P186" s="240"/>
      <c r="Q186" s="240"/>
      <c r="R186" s="129"/>
      <c r="T186" s="160" t="s">
        <v>3</v>
      </c>
      <c r="U186" s="41" t="s">
        <v>45</v>
      </c>
      <c r="V186" s="33"/>
      <c r="W186" s="161">
        <f>V186*K186</f>
        <v>0</v>
      </c>
      <c r="X186" s="161">
        <v>0.00925</v>
      </c>
      <c r="Y186" s="161">
        <f>X186*K186</f>
        <v>2.4090329999999995</v>
      </c>
      <c r="Z186" s="161">
        <v>0</v>
      </c>
      <c r="AA186" s="162">
        <f>Z186*K186</f>
        <v>0</v>
      </c>
      <c r="AR186" s="15" t="s">
        <v>167</v>
      </c>
      <c r="AT186" s="15" t="s">
        <v>163</v>
      </c>
      <c r="AU186" s="15" t="s">
        <v>107</v>
      </c>
      <c r="AY186" s="15" t="s">
        <v>162</v>
      </c>
      <c r="BE186" s="102">
        <f>IF(U186="základní",N186,0)</f>
        <v>0</v>
      </c>
      <c r="BF186" s="102">
        <f>IF(U186="snížená",N186,0)</f>
        <v>0</v>
      </c>
      <c r="BG186" s="102">
        <f>IF(U186="zákl. přenesená",N186,0)</f>
        <v>0</v>
      </c>
      <c r="BH186" s="102">
        <f>IF(U186="sníž. přenesená",N186,0)</f>
        <v>0</v>
      </c>
      <c r="BI186" s="102">
        <f>IF(U186="nulová",N186,0)</f>
        <v>0</v>
      </c>
      <c r="BJ186" s="15" t="s">
        <v>22</v>
      </c>
      <c r="BK186" s="102">
        <f>ROUND(L186*K186,2)</f>
        <v>0</v>
      </c>
      <c r="BL186" s="15" t="s">
        <v>167</v>
      </c>
      <c r="BM186" s="15" t="s">
        <v>293</v>
      </c>
    </row>
    <row r="187" spans="2:51" s="10" customFormat="1" ht="31.5" customHeight="1">
      <c r="B187" s="163"/>
      <c r="C187" s="164"/>
      <c r="D187" s="164"/>
      <c r="E187" s="165" t="s">
        <v>294</v>
      </c>
      <c r="F187" s="247" t="s">
        <v>295</v>
      </c>
      <c r="G187" s="248"/>
      <c r="H187" s="248"/>
      <c r="I187" s="248"/>
      <c r="J187" s="164"/>
      <c r="K187" s="166">
        <v>224.022</v>
      </c>
      <c r="L187" s="164"/>
      <c r="M187" s="164"/>
      <c r="N187" s="164"/>
      <c r="O187" s="164"/>
      <c r="P187" s="164"/>
      <c r="Q187" s="164"/>
      <c r="R187" s="167"/>
      <c r="T187" s="168"/>
      <c r="U187" s="164"/>
      <c r="V187" s="164"/>
      <c r="W187" s="164"/>
      <c r="X187" s="164"/>
      <c r="Y187" s="164"/>
      <c r="Z187" s="164"/>
      <c r="AA187" s="169"/>
      <c r="AT187" s="170" t="s">
        <v>170</v>
      </c>
      <c r="AU187" s="170" t="s">
        <v>107</v>
      </c>
      <c r="AV187" s="10" t="s">
        <v>107</v>
      </c>
      <c r="AW187" s="10" t="s">
        <v>37</v>
      </c>
      <c r="AX187" s="10" t="s">
        <v>80</v>
      </c>
      <c r="AY187" s="170" t="s">
        <v>162</v>
      </c>
    </row>
    <row r="188" spans="2:51" s="10" customFormat="1" ht="22.5" customHeight="1">
      <c r="B188" s="163"/>
      <c r="C188" s="164"/>
      <c r="D188" s="164"/>
      <c r="E188" s="165" t="s">
        <v>296</v>
      </c>
      <c r="F188" s="249" t="s">
        <v>297</v>
      </c>
      <c r="G188" s="248"/>
      <c r="H188" s="248"/>
      <c r="I188" s="248"/>
      <c r="J188" s="164"/>
      <c r="K188" s="166">
        <v>36.414</v>
      </c>
      <c r="L188" s="164"/>
      <c r="M188" s="164"/>
      <c r="N188" s="164"/>
      <c r="O188" s="164"/>
      <c r="P188" s="164"/>
      <c r="Q188" s="164"/>
      <c r="R188" s="167"/>
      <c r="T188" s="168"/>
      <c r="U188" s="164"/>
      <c r="V188" s="164"/>
      <c r="W188" s="164"/>
      <c r="X188" s="164"/>
      <c r="Y188" s="164"/>
      <c r="Z188" s="164"/>
      <c r="AA188" s="169"/>
      <c r="AT188" s="170" t="s">
        <v>170</v>
      </c>
      <c r="AU188" s="170" t="s">
        <v>107</v>
      </c>
      <c r="AV188" s="10" t="s">
        <v>107</v>
      </c>
      <c r="AW188" s="10" t="s">
        <v>37</v>
      </c>
      <c r="AX188" s="10" t="s">
        <v>80</v>
      </c>
      <c r="AY188" s="170" t="s">
        <v>162</v>
      </c>
    </row>
    <row r="189" spans="2:51" s="11" customFormat="1" ht="22.5" customHeight="1">
      <c r="B189" s="171"/>
      <c r="C189" s="172"/>
      <c r="D189" s="172"/>
      <c r="E189" s="173" t="s">
        <v>3</v>
      </c>
      <c r="F189" s="250" t="s">
        <v>202</v>
      </c>
      <c r="G189" s="251"/>
      <c r="H189" s="251"/>
      <c r="I189" s="251"/>
      <c r="J189" s="172"/>
      <c r="K189" s="174">
        <v>260.436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170</v>
      </c>
      <c r="AU189" s="178" t="s">
        <v>107</v>
      </c>
      <c r="AV189" s="11" t="s">
        <v>167</v>
      </c>
      <c r="AW189" s="11" t="s">
        <v>37</v>
      </c>
      <c r="AX189" s="11" t="s">
        <v>22</v>
      </c>
      <c r="AY189" s="178" t="s">
        <v>162</v>
      </c>
    </row>
    <row r="190" spans="2:65" s="1" customFormat="1" ht="22.5" customHeight="1">
      <c r="B190" s="127"/>
      <c r="C190" s="179" t="s">
        <v>9</v>
      </c>
      <c r="D190" s="179" t="s">
        <v>204</v>
      </c>
      <c r="E190" s="180" t="s">
        <v>205</v>
      </c>
      <c r="F190" s="252" t="s">
        <v>206</v>
      </c>
      <c r="G190" s="253"/>
      <c r="H190" s="253"/>
      <c r="I190" s="253"/>
      <c r="J190" s="181" t="s">
        <v>182</v>
      </c>
      <c r="K190" s="182">
        <v>265.645</v>
      </c>
      <c r="L190" s="254">
        <v>0</v>
      </c>
      <c r="M190" s="253"/>
      <c r="N190" s="255">
        <f>ROUND(L190*K190,2)</f>
        <v>0</v>
      </c>
      <c r="O190" s="240"/>
      <c r="P190" s="240"/>
      <c r="Q190" s="240"/>
      <c r="R190" s="129"/>
      <c r="T190" s="160" t="s">
        <v>3</v>
      </c>
      <c r="U190" s="41" t="s">
        <v>45</v>
      </c>
      <c r="V190" s="33"/>
      <c r="W190" s="161">
        <f>V190*K190</f>
        <v>0</v>
      </c>
      <c r="X190" s="161">
        <v>0.006</v>
      </c>
      <c r="Y190" s="161">
        <f>X190*K190</f>
        <v>1.59387</v>
      </c>
      <c r="Z190" s="161">
        <v>0</v>
      </c>
      <c r="AA190" s="162">
        <f>Z190*K190</f>
        <v>0</v>
      </c>
      <c r="AR190" s="15" t="s">
        <v>207</v>
      </c>
      <c r="AT190" s="15" t="s">
        <v>204</v>
      </c>
      <c r="AU190" s="15" t="s">
        <v>107</v>
      </c>
      <c r="AY190" s="15" t="s">
        <v>162</v>
      </c>
      <c r="BE190" s="102">
        <f>IF(U190="základní",N190,0)</f>
        <v>0</v>
      </c>
      <c r="BF190" s="102">
        <f>IF(U190="snížená",N190,0)</f>
        <v>0</v>
      </c>
      <c r="BG190" s="102">
        <f>IF(U190="zákl. přenesená",N190,0)</f>
        <v>0</v>
      </c>
      <c r="BH190" s="102">
        <f>IF(U190="sníž. přenesená",N190,0)</f>
        <v>0</v>
      </c>
      <c r="BI190" s="102">
        <f>IF(U190="nulová",N190,0)</f>
        <v>0</v>
      </c>
      <c r="BJ190" s="15" t="s">
        <v>22</v>
      </c>
      <c r="BK190" s="102">
        <f>ROUND(L190*K190,2)</f>
        <v>0</v>
      </c>
      <c r="BL190" s="15" t="s">
        <v>167</v>
      </c>
      <c r="BM190" s="15" t="s">
        <v>298</v>
      </c>
    </row>
    <row r="191" spans="2:65" s="1" customFormat="1" ht="44.25" customHeight="1">
      <c r="B191" s="127"/>
      <c r="C191" s="156" t="s">
        <v>299</v>
      </c>
      <c r="D191" s="156" t="s">
        <v>163</v>
      </c>
      <c r="E191" s="157" t="s">
        <v>300</v>
      </c>
      <c r="F191" s="239" t="s">
        <v>301</v>
      </c>
      <c r="G191" s="240"/>
      <c r="H191" s="240"/>
      <c r="I191" s="240"/>
      <c r="J191" s="158" t="s">
        <v>182</v>
      </c>
      <c r="K191" s="159">
        <v>780.599</v>
      </c>
      <c r="L191" s="241">
        <v>0</v>
      </c>
      <c r="M191" s="240"/>
      <c r="N191" s="242">
        <f>ROUND(L191*K191,2)</f>
        <v>0</v>
      </c>
      <c r="O191" s="240"/>
      <c r="P191" s="240"/>
      <c r="Q191" s="240"/>
      <c r="R191" s="129"/>
      <c r="T191" s="160" t="s">
        <v>3</v>
      </c>
      <c r="U191" s="41" t="s">
        <v>45</v>
      </c>
      <c r="V191" s="33"/>
      <c r="W191" s="161">
        <f>V191*K191</f>
        <v>0</v>
      </c>
      <c r="X191" s="161">
        <v>0.00944</v>
      </c>
      <c r="Y191" s="161">
        <f>X191*K191</f>
        <v>7.368854560000001</v>
      </c>
      <c r="Z191" s="161">
        <v>0</v>
      </c>
      <c r="AA191" s="162">
        <f>Z191*K191</f>
        <v>0</v>
      </c>
      <c r="AR191" s="15" t="s">
        <v>167</v>
      </c>
      <c r="AT191" s="15" t="s">
        <v>163</v>
      </c>
      <c r="AU191" s="15" t="s">
        <v>107</v>
      </c>
      <c r="AY191" s="15" t="s">
        <v>162</v>
      </c>
      <c r="BE191" s="102">
        <f>IF(U191="základní",N191,0)</f>
        <v>0</v>
      </c>
      <c r="BF191" s="102">
        <f>IF(U191="snížená",N191,0)</f>
        <v>0</v>
      </c>
      <c r="BG191" s="102">
        <f>IF(U191="zákl. přenesená",N191,0)</f>
        <v>0</v>
      </c>
      <c r="BH191" s="102">
        <f>IF(U191="sníž. přenesená",N191,0)</f>
        <v>0</v>
      </c>
      <c r="BI191" s="102">
        <f>IF(U191="nulová",N191,0)</f>
        <v>0</v>
      </c>
      <c r="BJ191" s="15" t="s">
        <v>22</v>
      </c>
      <c r="BK191" s="102">
        <f>ROUND(L191*K191,2)</f>
        <v>0</v>
      </c>
      <c r="BL191" s="15" t="s">
        <v>167</v>
      </c>
      <c r="BM191" s="15" t="s">
        <v>302</v>
      </c>
    </row>
    <row r="192" spans="2:51" s="10" customFormat="1" ht="31.5" customHeight="1">
      <c r="B192" s="163"/>
      <c r="C192" s="164"/>
      <c r="D192" s="164"/>
      <c r="E192" s="165" t="s">
        <v>3</v>
      </c>
      <c r="F192" s="247" t="s">
        <v>303</v>
      </c>
      <c r="G192" s="248"/>
      <c r="H192" s="248"/>
      <c r="I192" s="248"/>
      <c r="J192" s="164"/>
      <c r="K192" s="166">
        <v>241.258</v>
      </c>
      <c r="L192" s="164"/>
      <c r="M192" s="164"/>
      <c r="N192" s="164"/>
      <c r="O192" s="164"/>
      <c r="P192" s="164"/>
      <c r="Q192" s="164"/>
      <c r="R192" s="167"/>
      <c r="T192" s="168"/>
      <c r="U192" s="164"/>
      <c r="V192" s="164"/>
      <c r="W192" s="164"/>
      <c r="X192" s="164"/>
      <c r="Y192" s="164"/>
      <c r="Z192" s="164"/>
      <c r="AA192" s="169"/>
      <c r="AT192" s="170" t="s">
        <v>170</v>
      </c>
      <c r="AU192" s="170" t="s">
        <v>107</v>
      </c>
      <c r="AV192" s="10" t="s">
        <v>107</v>
      </c>
      <c r="AW192" s="10" t="s">
        <v>37</v>
      </c>
      <c r="AX192" s="10" t="s">
        <v>80</v>
      </c>
      <c r="AY192" s="170" t="s">
        <v>162</v>
      </c>
    </row>
    <row r="193" spans="2:51" s="10" customFormat="1" ht="22.5" customHeight="1">
      <c r="B193" s="163"/>
      <c r="C193" s="164"/>
      <c r="D193" s="164"/>
      <c r="E193" s="165" t="s">
        <v>3</v>
      </c>
      <c r="F193" s="249" t="s">
        <v>304</v>
      </c>
      <c r="G193" s="248"/>
      <c r="H193" s="248"/>
      <c r="I193" s="248"/>
      <c r="J193" s="164"/>
      <c r="K193" s="166">
        <v>-23.8</v>
      </c>
      <c r="L193" s="164"/>
      <c r="M193" s="164"/>
      <c r="N193" s="164"/>
      <c r="O193" s="164"/>
      <c r="P193" s="164"/>
      <c r="Q193" s="164"/>
      <c r="R193" s="167"/>
      <c r="T193" s="168"/>
      <c r="U193" s="164"/>
      <c r="V193" s="164"/>
      <c r="W193" s="164"/>
      <c r="X193" s="164"/>
      <c r="Y193" s="164"/>
      <c r="Z193" s="164"/>
      <c r="AA193" s="169"/>
      <c r="AT193" s="170" t="s">
        <v>170</v>
      </c>
      <c r="AU193" s="170" t="s">
        <v>107</v>
      </c>
      <c r="AV193" s="10" t="s">
        <v>107</v>
      </c>
      <c r="AW193" s="10" t="s">
        <v>37</v>
      </c>
      <c r="AX193" s="10" t="s">
        <v>80</v>
      </c>
      <c r="AY193" s="170" t="s">
        <v>162</v>
      </c>
    </row>
    <row r="194" spans="2:51" s="10" customFormat="1" ht="22.5" customHeight="1">
      <c r="B194" s="163"/>
      <c r="C194" s="164"/>
      <c r="D194" s="164"/>
      <c r="E194" s="165" t="s">
        <v>3</v>
      </c>
      <c r="F194" s="249" t="s">
        <v>305</v>
      </c>
      <c r="G194" s="248"/>
      <c r="H194" s="248"/>
      <c r="I194" s="248"/>
      <c r="J194" s="164"/>
      <c r="K194" s="166">
        <v>91.278</v>
      </c>
      <c r="L194" s="164"/>
      <c r="M194" s="164"/>
      <c r="N194" s="164"/>
      <c r="O194" s="164"/>
      <c r="P194" s="164"/>
      <c r="Q194" s="164"/>
      <c r="R194" s="167"/>
      <c r="T194" s="168"/>
      <c r="U194" s="164"/>
      <c r="V194" s="164"/>
      <c r="W194" s="164"/>
      <c r="X194" s="164"/>
      <c r="Y194" s="164"/>
      <c r="Z194" s="164"/>
      <c r="AA194" s="169"/>
      <c r="AT194" s="170" t="s">
        <v>170</v>
      </c>
      <c r="AU194" s="170" t="s">
        <v>107</v>
      </c>
      <c r="AV194" s="10" t="s">
        <v>107</v>
      </c>
      <c r="AW194" s="10" t="s">
        <v>37</v>
      </c>
      <c r="AX194" s="10" t="s">
        <v>80</v>
      </c>
      <c r="AY194" s="170" t="s">
        <v>162</v>
      </c>
    </row>
    <row r="195" spans="2:51" s="10" customFormat="1" ht="22.5" customHeight="1">
      <c r="B195" s="163"/>
      <c r="C195" s="164"/>
      <c r="D195" s="164"/>
      <c r="E195" s="165" t="s">
        <v>3</v>
      </c>
      <c r="F195" s="249" t="s">
        <v>306</v>
      </c>
      <c r="G195" s="248"/>
      <c r="H195" s="248"/>
      <c r="I195" s="248"/>
      <c r="J195" s="164"/>
      <c r="K195" s="166">
        <v>126.886</v>
      </c>
      <c r="L195" s="164"/>
      <c r="M195" s="164"/>
      <c r="N195" s="164"/>
      <c r="O195" s="164"/>
      <c r="P195" s="164"/>
      <c r="Q195" s="164"/>
      <c r="R195" s="167"/>
      <c r="T195" s="168"/>
      <c r="U195" s="164"/>
      <c r="V195" s="164"/>
      <c r="W195" s="164"/>
      <c r="X195" s="164"/>
      <c r="Y195" s="164"/>
      <c r="Z195" s="164"/>
      <c r="AA195" s="169"/>
      <c r="AT195" s="170" t="s">
        <v>170</v>
      </c>
      <c r="AU195" s="170" t="s">
        <v>107</v>
      </c>
      <c r="AV195" s="10" t="s">
        <v>107</v>
      </c>
      <c r="AW195" s="10" t="s">
        <v>37</v>
      </c>
      <c r="AX195" s="10" t="s">
        <v>80</v>
      </c>
      <c r="AY195" s="170" t="s">
        <v>162</v>
      </c>
    </row>
    <row r="196" spans="2:51" s="10" customFormat="1" ht="31.5" customHeight="1">
      <c r="B196" s="163"/>
      <c r="C196" s="164"/>
      <c r="D196" s="164"/>
      <c r="E196" s="165" t="s">
        <v>3</v>
      </c>
      <c r="F196" s="249" t="s">
        <v>307</v>
      </c>
      <c r="G196" s="248"/>
      <c r="H196" s="248"/>
      <c r="I196" s="248"/>
      <c r="J196" s="164"/>
      <c r="K196" s="166">
        <v>146.919</v>
      </c>
      <c r="L196" s="164"/>
      <c r="M196" s="164"/>
      <c r="N196" s="164"/>
      <c r="O196" s="164"/>
      <c r="P196" s="164"/>
      <c r="Q196" s="164"/>
      <c r="R196" s="167"/>
      <c r="T196" s="168"/>
      <c r="U196" s="164"/>
      <c r="V196" s="164"/>
      <c r="W196" s="164"/>
      <c r="X196" s="164"/>
      <c r="Y196" s="164"/>
      <c r="Z196" s="164"/>
      <c r="AA196" s="169"/>
      <c r="AT196" s="170" t="s">
        <v>170</v>
      </c>
      <c r="AU196" s="170" t="s">
        <v>107</v>
      </c>
      <c r="AV196" s="10" t="s">
        <v>107</v>
      </c>
      <c r="AW196" s="10" t="s">
        <v>37</v>
      </c>
      <c r="AX196" s="10" t="s">
        <v>80</v>
      </c>
      <c r="AY196" s="170" t="s">
        <v>162</v>
      </c>
    </row>
    <row r="197" spans="2:51" s="10" customFormat="1" ht="31.5" customHeight="1">
      <c r="B197" s="163"/>
      <c r="C197" s="164"/>
      <c r="D197" s="164"/>
      <c r="E197" s="165" t="s">
        <v>3</v>
      </c>
      <c r="F197" s="249" t="s">
        <v>308</v>
      </c>
      <c r="G197" s="248"/>
      <c r="H197" s="248"/>
      <c r="I197" s="248"/>
      <c r="J197" s="164"/>
      <c r="K197" s="166">
        <v>198.058</v>
      </c>
      <c r="L197" s="164"/>
      <c r="M197" s="164"/>
      <c r="N197" s="164"/>
      <c r="O197" s="164"/>
      <c r="P197" s="164"/>
      <c r="Q197" s="164"/>
      <c r="R197" s="167"/>
      <c r="T197" s="168"/>
      <c r="U197" s="164"/>
      <c r="V197" s="164"/>
      <c r="W197" s="164"/>
      <c r="X197" s="164"/>
      <c r="Y197" s="164"/>
      <c r="Z197" s="164"/>
      <c r="AA197" s="169"/>
      <c r="AT197" s="170" t="s">
        <v>170</v>
      </c>
      <c r="AU197" s="170" t="s">
        <v>107</v>
      </c>
      <c r="AV197" s="10" t="s">
        <v>107</v>
      </c>
      <c r="AW197" s="10" t="s">
        <v>37</v>
      </c>
      <c r="AX197" s="10" t="s">
        <v>80</v>
      </c>
      <c r="AY197" s="170" t="s">
        <v>162</v>
      </c>
    </row>
    <row r="198" spans="2:51" s="11" customFormat="1" ht="22.5" customHeight="1">
      <c r="B198" s="171"/>
      <c r="C198" s="172"/>
      <c r="D198" s="172"/>
      <c r="E198" s="173" t="s">
        <v>3</v>
      </c>
      <c r="F198" s="250" t="s">
        <v>202</v>
      </c>
      <c r="G198" s="251"/>
      <c r="H198" s="251"/>
      <c r="I198" s="251"/>
      <c r="J198" s="172"/>
      <c r="K198" s="174">
        <v>780.599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170</v>
      </c>
      <c r="AU198" s="178" t="s">
        <v>107</v>
      </c>
      <c r="AV198" s="11" t="s">
        <v>167</v>
      </c>
      <c r="AW198" s="11" t="s">
        <v>37</v>
      </c>
      <c r="AX198" s="11" t="s">
        <v>22</v>
      </c>
      <c r="AY198" s="178" t="s">
        <v>162</v>
      </c>
    </row>
    <row r="199" spans="2:65" s="1" customFormat="1" ht="31.5" customHeight="1">
      <c r="B199" s="127"/>
      <c r="C199" s="156" t="s">
        <v>309</v>
      </c>
      <c r="D199" s="156" t="s">
        <v>163</v>
      </c>
      <c r="E199" s="157" t="s">
        <v>310</v>
      </c>
      <c r="F199" s="239" t="s">
        <v>311</v>
      </c>
      <c r="G199" s="240"/>
      <c r="H199" s="240"/>
      <c r="I199" s="240"/>
      <c r="J199" s="158" t="s">
        <v>241</v>
      </c>
      <c r="K199" s="159">
        <v>333.94</v>
      </c>
      <c r="L199" s="241">
        <v>0</v>
      </c>
      <c r="M199" s="240"/>
      <c r="N199" s="242">
        <f>ROUND(L199*K199,2)</f>
        <v>0</v>
      </c>
      <c r="O199" s="240"/>
      <c r="P199" s="240"/>
      <c r="Q199" s="240"/>
      <c r="R199" s="129"/>
      <c r="T199" s="160" t="s">
        <v>3</v>
      </c>
      <c r="U199" s="41" t="s">
        <v>45</v>
      </c>
      <c r="V199" s="33"/>
      <c r="W199" s="161">
        <f>V199*K199</f>
        <v>0</v>
      </c>
      <c r="X199" s="161">
        <v>0.00168</v>
      </c>
      <c r="Y199" s="161">
        <f>X199*K199</f>
        <v>0.5610192</v>
      </c>
      <c r="Z199" s="161">
        <v>0</v>
      </c>
      <c r="AA199" s="162">
        <f>Z199*K199</f>
        <v>0</v>
      </c>
      <c r="AR199" s="15" t="s">
        <v>167</v>
      </c>
      <c r="AT199" s="15" t="s">
        <v>163</v>
      </c>
      <c r="AU199" s="15" t="s">
        <v>107</v>
      </c>
      <c r="AY199" s="15" t="s">
        <v>162</v>
      </c>
      <c r="BE199" s="102">
        <f>IF(U199="základní",N199,0)</f>
        <v>0</v>
      </c>
      <c r="BF199" s="102">
        <f>IF(U199="snížená",N199,0)</f>
        <v>0</v>
      </c>
      <c r="BG199" s="102">
        <f>IF(U199="zákl. přenesená",N199,0)</f>
        <v>0</v>
      </c>
      <c r="BH199" s="102">
        <f>IF(U199="sníž. přenesená",N199,0)</f>
        <v>0</v>
      </c>
      <c r="BI199" s="102">
        <f>IF(U199="nulová",N199,0)</f>
        <v>0</v>
      </c>
      <c r="BJ199" s="15" t="s">
        <v>22</v>
      </c>
      <c r="BK199" s="102">
        <f>ROUND(L199*K199,2)</f>
        <v>0</v>
      </c>
      <c r="BL199" s="15" t="s">
        <v>167</v>
      </c>
      <c r="BM199" s="15" t="s">
        <v>312</v>
      </c>
    </row>
    <row r="200" spans="2:51" s="10" customFormat="1" ht="22.5" customHeight="1">
      <c r="B200" s="163"/>
      <c r="C200" s="164"/>
      <c r="D200" s="164"/>
      <c r="E200" s="165" t="s">
        <v>3</v>
      </c>
      <c r="F200" s="247" t="s">
        <v>313</v>
      </c>
      <c r="G200" s="248"/>
      <c r="H200" s="248"/>
      <c r="I200" s="248"/>
      <c r="J200" s="164"/>
      <c r="K200" s="166">
        <v>236.6</v>
      </c>
      <c r="L200" s="164"/>
      <c r="M200" s="164"/>
      <c r="N200" s="164"/>
      <c r="O200" s="164"/>
      <c r="P200" s="164"/>
      <c r="Q200" s="164"/>
      <c r="R200" s="167"/>
      <c r="T200" s="168"/>
      <c r="U200" s="164"/>
      <c r="V200" s="164"/>
      <c r="W200" s="164"/>
      <c r="X200" s="164"/>
      <c r="Y200" s="164"/>
      <c r="Z200" s="164"/>
      <c r="AA200" s="169"/>
      <c r="AT200" s="170" t="s">
        <v>170</v>
      </c>
      <c r="AU200" s="170" t="s">
        <v>107</v>
      </c>
      <c r="AV200" s="10" t="s">
        <v>107</v>
      </c>
      <c r="AW200" s="10" t="s">
        <v>37</v>
      </c>
      <c r="AX200" s="10" t="s">
        <v>80</v>
      </c>
      <c r="AY200" s="170" t="s">
        <v>162</v>
      </c>
    </row>
    <row r="201" spans="2:51" s="10" customFormat="1" ht="22.5" customHeight="1">
      <c r="B201" s="163"/>
      <c r="C201" s="164"/>
      <c r="D201" s="164"/>
      <c r="E201" s="165" t="s">
        <v>3</v>
      </c>
      <c r="F201" s="249" t="s">
        <v>314</v>
      </c>
      <c r="G201" s="248"/>
      <c r="H201" s="248"/>
      <c r="I201" s="248"/>
      <c r="J201" s="164"/>
      <c r="K201" s="166">
        <v>34.4</v>
      </c>
      <c r="L201" s="164"/>
      <c r="M201" s="164"/>
      <c r="N201" s="164"/>
      <c r="O201" s="164"/>
      <c r="P201" s="164"/>
      <c r="Q201" s="164"/>
      <c r="R201" s="167"/>
      <c r="T201" s="168"/>
      <c r="U201" s="164"/>
      <c r="V201" s="164"/>
      <c r="W201" s="164"/>
      <c r="X201" s="164"/>
      <c r="Y201" s="164"/>
      <c r="Z201" s="164"/>
      <c r="AA201" s="169"/>
      <c r="AT201" s="170" t="s">
        <v>170</v>
      </c>
      <c r="AU201" s="170" t="s">
        <v>107</v>
      </c>
      <c r="AV201" s="10" t="s">
        <v>107</v>
      </c>
      <c r="AW201" s="10" t="s">
        <v>37</v>
      </c>
      <c r="AX201" s="10" t="s">
        <v>80</v>
      </c>
      <c r="AY201" s="170" t="s">
        <v>162</v>
      </c>
    </row>
    <row r="202" spans="2:51" s="10" customFormat="1" ht="22.5" customHeight="1">
      <c r="B202" s="163"/>
      <c r="C202" s="164"/>
      <c r="D202" s="164"/>
      <c r="E202" s="165" t="s">
        <v>3</v>
      </c>
      <c r="F202" s="249" t="s">
        <v>315</v>
      </c>
      <c r="G202" s="248"/>
      <c r="H202" s="248"/>
      <c r="I202" s="248"/>
      <c r="J202" s="164"/>
      <c r="K202" s="166">
        <v>17.85</v>
      </c>
      <c r="L202" s="164"/>
      <c r="M202" s="164"/>
      <c r="N202" s="164"/>
      <c r="O202" s="164"/>
      <c r="P202" s="164"/>
      <c r="Q202" s="164"/>
      <c r="R202" s="167"/>
      <c r="T202" s="168"/>
      <c r="U202" s="164"/>
      <c r="V202" s="164"/>
      <c r="W202" s="164"/>
      <c r="X202" s="164"/>
      <c r="Y202" s="164"/>
      <c r="Z202" s="164"/>
      <c r="AA202" s="169"/>
      <c r="AT202" s="170" t="s">
        <v>170</v>
      </c>
      <c r="AU202" s="170" t="s">
        <v>107</v>
      </c>
      <c r="AV202" s="10" t="s">
        <v>107</v>
      </c>
      <c r="AW202" s="10" t="s">
        <v>37</v>
      </c>
      <c r="AX202" s="10" t="s">
        <v>80</v>
      </c>
      <c r="AY202" s="170" t="s">
        <v>162</v>
      </c>
    </row>
    <row r="203" spans="2:51" s="10" customFormat="1" ht="22.5" customHeight="1">
      <c r="B203" s="163"/>
      <c r="C203" s="164"/>
      <c r="D203" s="164"/>
      <c r="E203" s="165" t="s">
        <v>3</v>
      </c>
      <c r="F203" s="249" t="s">
        <v>316</v>
      </c>
      <c r="G203" s="248"/>
      <c r="H203" s="248"/>
      <c r="I203" s="248"/>
      <c r="J203" s="164"/>
      <c r="K203" s="166">
        <v>45.09</v>
      </c>
      <c r="L203" s="164"/>
      <c r="M203" s="164"/>
      <c r="N203" s="164"/>
      <c r="O203" s="164"/>
      <c r="P203" s="164"/>
      <c r="Q203" s="164"/>
      <c r="R203" s="167"/>
      <c r="T203" s="168"/>
      <c r="U203" s="164"/>
      <c r="V203" s="164"/>
      <c r="W203" s="164"/>
      <c r="X203" s="164"/>
      <c r="Y203" s="164"/>
      <c r="Z203" s="164"/>
      <c r="AA203" s="169"/>
      <c r="AT203" s="170" t="s">
        <v>170</v>
      </c>
      <c r="AU203" s="170" t="s">
        <v>107</v>
      </c>
      <c r="AV203" s="10" t="s">
        <v>107</v>
      </c>
      <c r="AW203" s="10" t="s">
        <v>37</v>
      </c>
      <c r="AX203" s="10" t="s">
        <v>80</v>
      </c>
      <c r="AY203" s="170" t="s">
        <v>162</v>
      </c>
    </row>
    <row r="204" spans="2:51" s="11" customFormat="1" ht="22.5" customHeight="1">
      <c r="B204" s="171"/>
      <c r="C204" s="172"/>
      <c r="D204" s="172"/>
      <c r="E204" s="173" t="s">
        <v>3</v>
      </c>
      <c r="F204" s="250" t="s">
        <v>202</v>
      </c>
      <c r="G204" s="251"/>
      <c r="H204" s="251"/>
      <c r="I204" s="251"/>
      <c r="J204" s="172"/>
      <c r="K204" s="174">
        <v>333.94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170</v>
      </c>
      <c r="AU204" s="178" t="s">
        <v>107</v>
      </c>
      <c r="AV204" s="11" t="s">
        <v>167</v>
      </c>
      <c r="AW204" s="11" t="s">
        <v>37</v>
      </c>
      <c r="AX204" s="11" t="s">
        <v>22</v>
      </c>
      <c r="AY204" s="178" t="s">
        <v>162</v>
      </c>
    </row>
    <row r="205" spans="2:65" s="1" customFormat="1" ht="22.5" customHeight="1">
      <c r="B205" s="127"/>
      <c r="C205" s="179" t="s">
        <v>317</v>
      </c>
      <c r="D205" s="179" t="s">
        <v>204</v>
      </c>
      <c r="E205" s="180" t="s">
        <v>205</v>
      </c>
      <c r="F205" s="252" t="s">
        <v>206</v>
      </c>
      <c r="G205" s="253"/>
      <c r="H205" s="253"/>
      <c r="I205" s="253"/>
      <c r="J205" s="181" t="s">
        <v>182</v>
      </c>
      <c r="K205" s="182">
        <v>73.467</v>
      </c>
      <c r="L205" s="254">
        <v>0</v>
      </c>
      <c r="M205" s="253"/>
      <c r="N205" s="255">
        <f>ROUND(L205*K205,2)</f>
        <v>0</v>
      </c>
      <c r="O205" s="240"/>
      <c r="P205" s="240"/>
      <c r="Q205" s="240"/>
      <c r="R205" s="129"/>
      <c r="T205" s="160" t="s">
        <v>3</v>
      </c>
      <c r="U205" s="41" t="s">
        <v>45</v>
      </c>
      <c r="V205" s="33"/>
      <c r="W205" s="161">
        <f>V205*K205</f>
        <v>0</v>
      </c>
      <c r="X205" s="161">
        <v>0.006</v>
      </c>
      <c r="Y205" s="161">
        <f>X205*K205</f>
        <v>0.440802</v>
      </c>
      <c r="Z205" s="161">
        <v>0</v>
      </c>
      <c r="AA205" s="162">
        <f>Z205*K205</f>
        <v>0</v>
      </c>
      <c r="AR205" s="15" t="s">
        <v>207</v>
      </c>
      <c r="AT205" s="15" t="s">
        <v>204</v>
      </c>
      <c r="AU205" s="15" t="s">
        <v>107</v>
      </c>
      <c r="AY205" s="15" t="s">
        <v>162</v>
      </c>
      <c r="BE205" s="102">
        <f>IF(U205="základní",N205,0)</f>
        <v>0</v>
      </c>
      <c r="BF205" s="102">
        <f>IF(U205="snížená",N205,0)</f>
        <v>0</v>
      </c>
      <c r="BG205" s="102">
        <f>IF(U205="zákl. přenesená",N205,0)</f>
        <v>0</v>
      </c>
      <c r="BH205" s="102">
        <f>IF(U205="sníž. přenesená",N205,0)</f>
        <v>0</v>
      </c>
      <c r="BI205" s="102">
        <f>IF(U205="nulová",N205,0)</f>
        <v>0</v>
      </c>
      <c r="BJ205" s="15" t="s">
        <v>22</v>
      </c>
      <c r="BK205" s="102">
        <f>ROUND(L205*K205,2)</f>
        <v>0</v>
      </c>
      <c r="BL205" s="15" t="s">
        <v>167</v>
      </c>
      <c r="BM205" s="15" t="s">
        <v>318</v>
      </c>
    </row>
    <row r="206" spans="2:65" s="1" customFormat="1" ht="31.5" customHeight="1">
      <c r="B206" s="127"/>
      <c r="C206" s="156" t="s">
        <v>319</v>
      </c>
      <c r="D206" s="156" t="s">
        <v>163</v>
      </c>
      <c r="E206" s="157" t="s">
        <v>320</v>
      </c>
      <c r="F206" s="239" t="s">
        <v>321</v>
      </c>
      <c r="G206" s="240"/>
      <c r="H206" s="240"/>
      <c r="I206" s="240"/>
      <c r="J206" s="158" t="s">
        <v>182</v>
      </c>
      <c r="K206" s="159">
        <v>1455</v>
      </c>
      <c r="L206" s="241">
        <v>0</v>
      </c>
      <c r="M206" s="240"/>
      <c r="N206" s="242">
        <f>ROUND(L206*K206,2)</f>
        <v>0</v>
      </c>
      <c r="O206" s="240"/>
      <c r="P206" s="240"/>
      <c r="Q206" s="240"/>
      <c r="R206" s="129"/>
      <c r="T206" s="160" t="s">
        <v>3</v>
      </c>
      <c r="U206" s="41" t="s">
        <v>45</v>
      </c>
      <c r="V206" s="33"/>
      <c r="W206" s="161">
        <f>V206*K206</f>
        <v>0</v>
      </c>
      <c r="X206" s="161">
        <v>0.00268</v>
      </c>
      <c r="Y206" s="161">
        <f>X206*K206</f>
        <v>3.8994</v>
      </c>
      <c r="Z206" s="161">
        <v>0</v>
      </c>
      <c r="AA206" s="162">
        <f>Z206*K206</f>
        <v>0</v>
      </c>
      <c r="AR206" s="15" t="s">
        <v>167</v>
      </c>
      <c r="AT206" s="15" t="s">
        <v>163</v>
      </c>
      <c r="AU206" s="15" t="s">
        <v>107</v>
      </c>
      <c r="AY206" s="15" t="s">
        <v>162</v>
      </c>
      <c r="BE206" s="102">
        <f>IF(U206="základní",N206,0)</f>
        <v>0</v>
      </c>
      <c r="BF206" s="102">
        <f>IF(U206="snížená",N206,0)</f>
        <v>0</v>
      </c>
      <c r="BG206" s="102">
        <f>IF(U206="zákl. přenesená",N206,0)</f>
        <v>0</v>
      </c>
      <c r="BH206" s="102">
        <f>IF(U206="sníž. přenesená",N206,0)</f>
        <v>0</v>
      </c>
      <c r="BI206" s="102">
        <f>IF(U206="nulová",N206,0)</f>
        <v>0</v>
      </c>
      <c r="BJ206" s="15" t="s">
        <v>22</v>
      </c>
      <c r="BK206" s="102">
        <f>ROUND(L206*K206,2)</f>
        <v>0</v>
      </c>
      <c r="BL206" s="15" t="s">
        <v>167</v>
      </c>
      <c r="BM206" s="15" t="s">
        <v>322</v>
      </c>
    </row>
    <row r="207" spans="2:65" s="1" customFormat="1" ht="31.5" customHeight="1">
      <c r="B207" s="127"/>
      <c r="C207" s="156" t="s">
        <v>323</v>
      </c>
      <c r="D207" s="156" t="s">
        <v>163</v>
      </c>
      <c r="E207" s="157" t="s">
        <v>324</v>
      </c>
      <c r="F207" s="239" t="s">
        <v>325</v>
      </c>
      <c r="G207" s="240"/>
      <c r="H207" s="240"/>
      <c r="I207" s="240"/>
      <c r="J207" s="158" t="s">
        <v>182</v>
      </c>
      <c r="K207" s="159">
        <v>125</v>
      </c>
      <c r="L207" s="241">
        <v>0</v>
      </c>
      <c r="M207" s="240"/>
      <c r="N207" s="242">
        <f>ROUND(L207*K207,2)</f>
        <v>0</v>
      </c>
      <c r="O207" s="240"/>
      <c r="P207" s="240"/>
      <c r="Q207" s="240"/>
      <c r="R207" s="129"/>
      <c r="T207" s="160" t="s">
        <v>3</v>
      </c>
      <c r="U207" s="41" t="s">
        <v>45</v>
      </c>
      <c r="V207" s="33"/>
      <c r="W207" s="161">
        <f>V207*K207</f>
        <v>0</v>
      </c>
      <c r="X207" s="161">
        <v>0.00012</v>
      </c>
      <c r="Y207" s="161">
        <f>X207*K207</f>
        <v>0.015000000000000001</v>
      </c>
      <c r="Z207" s="161">
        <v>0</v>
      </c>
      <c r="AA207" s="162">
        <f>Z207*K207</f>
        <v>0</v>
      </c>
      <c r="AR207" s="15" t="s">
        <v>167</v>
      </c>
      <c r="AT207" s="15" t="s">
        <v>163</v>
      </c>
      <c r="AU207" s="15" t="s">
        <v>107</v>
      </c>
      <c r="AY207" s="15" t="s">
        <v>162</v>
      </c>
      <c r="BE207" s="102">
        <f>IF(U207="základní",N207,0)</f>
        <v>0</v>
      </c>
      <c r="BF207" s="102">
        <f>IF(U207="snížená",N207,0)</f>
        <v>0</v>
      </c>
      <c r="BG207" s="102">
        <f>IF(U207="zákl. přenesená",N207,0)</f>
        <v>0</v>
      </c>
      <c r="BH207" s="102">
        <f>IF(U207="sníž. přenesená",N207,0)</f>
        <v>0</v>
      </c>
      <c r="BI207" s="102">
        <f>IF(U207="nulová",N207,0)</f>
        <v>0</v>
      </c>
      <c r="BJ207" s="15" t="s">
        <v>22</v>
      </c>
      <c r="BK207" s="102">
        <f>ROUND(L207*K207,2)</f>
        <v>0</v>
      </c>
      <c r="BL207" s="15" t="s">
        <v>167</v>
      </c>
      <c r="BM207" s="15" t="s">
        <v>326</v>
      </c>
    </row>
    <row r="208" spans="2:65" s="1" customFormat="1" ht="22.5" customHeight="1">
      <c r="B208" s="127"/>
      <c r="C208" s="156" t="s">
        <v>327</v>
      </c>
      <c r="D208" s="156" t="s">
        <v>163</v>
      </c>
      <c r="E208" s="157" t="s">
        <v>328</v>
      </c>
      <c r="F208" s="239" t="s">
        <v>329</v>
      </c>
      <c r="G208" s="240"/>
      <c r="H208" s="240"/>
      <c r="I208" s="240"/>
      <c r="J208" s="158" t="s">
        <v>182</v>
      </c>
      <c r="K208" s="159">
        <v>1835</v>
      </c>
      <c r="L208" s="241">
        <v>0</v>
      </c>
      <c r="M208" s="240"/>
      <c r="N208" s="242">
        <f>ROUND(L208*K208,2)</f>
        <v>0</v>
      </c>
      <c r="O208" s="240"/>
      <c r="P208" s="240"/>
      <c r="Q208" s="240"/>
      <c r="R208" s="129"/>
      <c r="T208" s="160" t="s">
        <v>3</v>
      </c>
      <c r="U208" s="41" t="s">
        <v>45</v>
      </c>
      <c r="V208" s="33"/>
      <c r="W208" s="161">
        <f>V208*K208</f>
        <v>0</v>
      </c>
      <c r="X208" s="161">
        <v>0</v>
      </c>
      <c r="Y208" s="161">
        <f>X208*K208</f>
        <v>0</v>
      </c>
      <c r="Z208" s="161">
        <v>0</v>
      </c>
      <c r="AA208" s="162">
        <f>Z208*K208</f>
        <v>0</v>
      </c>
      <c r="AR208" s="15" t="s">
        <v>167</v>
      </c>
      <c r="AT208" s="15" t="s">
        <v>163</v>
      </c>
      <c r="AU208" s="15" t="s">
        <v>107</v>
      </c>
      <c r="AY208" s="15" t="s">
        <v>162</v>
      </c>
      <c r="BE208" s="102">
        <f>IF(U208="základní",N208,0)</f>
        <v>0</v>
      </c>
      <c r="BF208" s="102">
        <f>IF(U208="snížená",N208,0)</f>
        <v>0</v>
      </c>
      <c r="BG208" s="102">
        <f>IF(U208="zákl. přenesená",N208,0)</f>
        <v>0</v>
      </c>
      <c r="BH208" s="102">
        <f>IF(U208="sníž. přenesená",N208,0)</f>
        <v>0</v>
      </c>
      <c r="BI208" s="102">
        <f>IF(U208="nulová",N208,0)</f>
        <v>0</v>
      </c>
      <c r="BJ208" s="15" t="s">
        <v>22</v>
      </c>
      <c r="BK208" s="102">
        <f>ROUND(L208*K208,2)</f>
        <v>0</v>
      </c>
      <c r="BL208" s="15" t="s">
        <v>167</v>
      </c>
      <c r="BM208" s="15" t="s">
        <v>330</v>
      </c>
    </row>
    <row r="209" spans="2:51" s="10" customFormat="1" ht="22.5" customHeight="1">
      <c r="B209" s="163"/>
      <c r="C209" s="164"/>
      <c r="D209" s="164"/>
      <c r="E209" s="165" t="s">
        <v>3</v>
      </c>
      <c r="F209" s="247" t="s">
        <v>331</v>
      </c>
      <c r="G209" s="248"/>
      <c r="H209" s="248"/>
      <c r="I209" s="248"/>
      <c r="J209" s="164"/>
      <c r="K209" s="166">
        <v>1835</v>
      </c>
      <c r="L209" s="164"/>
      <c r="M209" s="164"/>
      <c r="N209" s="164"/>
      <c r="O209" s="164"/>
      <c r="P209" s="164"/>
      <c r="Q209" s="164"/>
      <c r="R209" s="167"/>
      <c r="T209" s="168"/>
      <c r="U209" s="164"/>
      <c r="V209" s="164"/>
      <c r="W209" s="164"/>
      <c r="X209" s="164"/>
      <c r="Y209" s="164"/>
      <c r="Z209" s="164"/>
      <c r="AA209" s="169"/>
      <c r="AT209" s="170" t="s">
        <v>170</v>
      </c>
      <c r="AU209" s="170" t="s">
        <v>107</v>
      </c>
      <c r="AV209" s="10" t="s">
        <v>107</v>
      </c>
      <c r="AW209" s="10" t="s">
        <v>37</v>
      </c>
      <c r="AX209" s="10" t="s">
        <v>22</v>
      </c>
      <c r="AY209" s="170" t="s">
        <v>162</v>
      </c>
    </row>
    <row r="210" spans="2:65" s="1" customFormat="1" ht="31.5" customHeight="1">
      <c r="B210" s="127"/>
      <c r="C210" s="156" t="s">
        <v>332</v>
      </c>
      <c r="D210" s="156" t="s">
        <v>163</v>
      </c>
      <c r="E210" s="157" t="s">
        <v>333</v>
      </c>
      <c r="F210" s="239" t="s">
        <v>334</v>
      </c>
      <c r="G210" s="240"/>
      <c r="H210" s="240"/>
      <c r="I210" s="240"/>
      <c r="J210" s="158" t="s">
        <v>166</v>
      </c>
      <c r="K210" s="159">
        <v>8.392</v>
      </c>
      <c r="L210" s="241">
        <v>0</v>
      </c>
      <c r="M210" s="240"/>
      <c r="N210" s="242">
        <f>ROUND(L210*K210,2)</f>
        <v>0</v>
      </c>
      <c r="O210" s="240"/>
      <c r="P210" s="240"/>
      <c r="Q210" s="240"/>
      <c r="R210" s="129"/>
      <c r="T210" s="160" t="s">
        <v>3</v>
      </c>
      <c r="U210" s="41" t="s">
        <v>45</v>
      </c>
      <c r="V210" s="33"/>
      <c r="W210" s="161">
        <f>V210*K210</f>
        <v>0</v>
      </c>
      <c r="X210" s="161">
        <v>2.45329</v>
      </c>
      <c r="Y210" s="161">
        <f>X210*K210</f>
        <v>20.58800968</v>
      </c>
      <c r="Z210" s="161">
        <v>0</v>
      </c>
      <c r="AA210" s="162">
        <f>Z210*K210</f>
        <v>0</v>
      </c>
      <c r="AR210" s="15" t="s">
        <v>167</v>
      </c>
      <c r="AT210" s="15" t="s">
        <v>163</v>
      </c>
      <c r="AU210" s="15" t="s">
        <v>107</v>
      </c>
      <c r="AY210" s="15" t="s">
        <v>162</v>
      </c>
      <c r="BE210" s="102">
        <f>IF(U210="základní",N210,0)</f>
        <v>0</v>
      </c>
      <c r="BF210" s="102">
        <f>IF(U210="snížená",N210,0)</f>
        <v>0</v>
      </c>
      <c r="BG210" s="102">
        <f>IF(U210="zákl. přenesená",N210,0)</f>
        <v>0</v>
      </c>
      <c r="BH210" s="102">
        <f>IF(U210="sníž. přenesená",N210,0)</f>
        <v>0</v>
      </c>
      <c r="BI210" s="102">
        <f>IF(U210="nulová",N210,0)</f>
        <v>0</v>
      </c>
      <c r="BJ210" s="15" t="s">
        <v>22</v>
      </c>
      <c r="BK210" s="102">
        <f>ROUND(L210*K210,2)</f>
        <v>0</v>
      </c>
      <c r="BL210" s="15" t="s">
        <v>167</v>
      </c>
      <c r="BM210" s="15" t="s">
        <v>335</v>
      </c>
    </row>
    <row r="211" spans="2:51" s="10" customFormat="1" ht="22.5" customHeight="1">
      <c r="B211" s="163"/>
      <c r="C211" s="164"/>
      <c r="D211" s="164"/>
      <c r="E211" s="165" t="s">
        <v>3</v>
      </c>
      <c r="F211" s="247" t="s">
        <v>336</v>
      </c>
      <c r="G211" s="248"/>
      <c r="H211" s="248"/>
      <c r="I211" s="248"/>
      <c r="J211" s="164"/>
      <c r="K211" s="166">
        <v>8.392</v>
      </c>
      <c r="L211" s="164"/>
      <c r="M211" s="164"/>
      <c r="N211" s="164"/>
      <c r="O211" s="164"/>
      <c r="P211" s="164"/>
      <c r="Q211" s="164"/>
      <c r="R211" s="167"/>
      <c r="T211" s="168"/>
      <c r="U211" s="164"/>
      <c r="V211" s="164"/>
      <c r="W211" s="164"/>
      <c r="X211" s="164"/>
      <c r="Y211" s="164"/>
      <c r="Z211" s="164"/>
      <c r="AA211" s="169"/>
      <c r="AT211" s="170" t="s">
        <v>170</v>
      </c>
      <c r="AU211" s="170" t="s">
        <v>107</v>
      </c>
      <c r="AV211" s="10" t="s">
        <v>107</v>
      </c>
      <c r="AW211" s="10" t="s">
        <v>37</v>
      </c>
      <c r="AX211" s="10" t="s">
        <v>22</v>
      </c>
      <c r="AY211" s="170" t="s">
        <v>162</v>
      </c>
    </row>
    <row r="212" spans="2:65" s="1" customFormat="1" ht="31.5" customHeight="1">
      <c r="B212" s="127"/>
      <c r="C212" s="156" t="s">
        <v>337</v>
      </c>
      <c r="D212" s="156" t="s">
        <v>163</v>
      </c>
      <c r="E212" s="157" t="s">
        <v>338</v>
      </c>
      <c r="F212" s="239" t="s">
        <v>339</v>
      </c>
      <c r="G212" s="240"/>
      <c r="H212" s="240"/>
      <c r="I212" s="240"/>
      <c r="J212" s="158" t="s">
        <v>188</v>
      </c>
      <c r="K212" s="159">
        <v>70</v>
      </c>
      <c r="L212" s="241">
        <v>0</v>
      </c>
      <c r="M212" s="240"/>
      <c r="N212" s="242">
        <f>ROUND(L212*K212,2)</f>
        <v>0</v>
      </c>
      <c r="O212" s="240"/>
      <c r="P212" s="240"/>
      <c r="Q212" s="240"/>
      <c r="R212" s="129"/>
      <c r="T212" s="160" t="s">
        <v>3</v>
      </c>
      <c r="U212" s="41" t="s">
        <v>45</v>
      </c>
      <c r="V212" s="33"/>
      <c r="W212" s="161">
        <f>V212*K212</f>
        <v>0</v>
      </c>
      <c r="X212" s="161">
        <v>0</v>
      </c>
      <c r="Y212" s="161">
        <f>X212*K212</f>
        <v>0</v>
      </c>
      <c r="Z212" s="161">
        <v>0</v>
      </c>
      <c r="AA212" s="162">
        <f>Z212*K212</f>
        <v>0</v>
      </c>
      <c r="AR212" s="15" t="s">
        <v>167</v>
      </c>
      <c r="AT212" s="15" t="s">
        <v>163</v>
      </c>
      <c r="AU212" s="15" t="s">
        <v>107</v>
      </c>
      <c r="AY212" s="15" t="s">
        <v>162</v>
      </c>
      <c r="BE212" s="102">
        <f>IF(U212="základní",N212,0)</f>
        <v>0</v>
      </c>
      <c r="BF212" s="102">
        <f>IF(U212="snížená",N212,0)</f>
        <v>0</v>
      </c>
      <c r="BG212" s="102">
        <f>IF(U212="zákl. přenesená",N212,0)</f>
        <v>0</v>
      </c>
      <c r="BH212" s="102">
        <f>IF(U212="sníž. přenesená",N212,0)</f>
        <v>0</v>
      </c>
      <c r="BI212" s="102">
        <f>IF(U212="nulová",N212,0)</f>
        <v>0</v>
      </c>
      <c r="BJ212" s="15" t="s">
        <v>22</v>
      </c>
      <c r="BK212" s="102">
        <f>ROUND(L212*K212,2)</f>
        <v>0</v>
      </c>
      <c r="BL212" s="15" t="s">
        <v>167</v>
      </c>
      <c r="BM212" s="15" t="s">
        <v>340</v>
      </c>
    </row>
    <row r="213" spans="2:65" s="1" customFormat="1" ht="22.5" customHeight="1">
      <c r="B213" s="127"/>
      <c r="C213" s="179" t="s">
        <v>341</v>
      </c>
      <c r="D213" s="179" t="s">
        <v>204</v>
      </c>
      <c r="E213" s="180" t="s">
        <v>342</v>
      </c>
      <c r="F213" s="252" t="s">
        <v>343</v>
      </c>
      <c r="G213" s="253"/>
      <c r="H213" s="253"/>
      <c r="I213" s="253"/>
      <c r="J213" s="181" t="s">
        <v>188</v>
      </c>
      <c r="K213" s="182">
        <v>70</v>
      </c>
      <c r="L213" s="254">
        <v>0</v>
      </c>
      <c r="M213" s="253"/>
      <c r="N213" s="255">
        <f>ROUND(L213*K213,2)</f>
        <v>0</v>
      </c>
      <c r="O213" s="240"/>
      <c r="P213" s="240"/>
      <c r="Q213" s="240"/>
      <c r="R213" s="129"/>
      <c r="T213" s="160" t="s">
        <v>3</v>
      </c>
      <c r="U213" s="41" t="s">
        <v>45</v>
      </c>
      <c r="V213" s="33"/>
      <c r="W213" s="161">
        <f>V213*K213</f>
        <v>0</v>
      </c>
      <c r="X213" s="161">
        <v>0.000375</v>
      </c>
      <c r="Y213" s="161">
        <f>X213*K213</f>
        <v>0.02625</v>
      </c>
      <c r="Z213" s="161">
        <v>0</v>
      </c>
      <c r="AA213" s="162">
        <f>Z213*K213</f>
        <v>0</v>
      </c>
      <c r="AR213" s="15" t="s">
        <v>207</v>
      </c>
      <c r="AT213" s="15" t="s">
        <v>204</v>
      </c>
      <c r="AU213" s="15" t="s">
        <v>107</v>
      </c>
      <c r="AY213" s="15" t="s">
        <v>162</v>
      </c>
      <c r="BE213" s="102">
        <f>IF(U213="základní",N213,0)</f>
        <v>0</v>
      </c>
      <c r="BF213" s="102">
        <f>IF(U213="snížená",N213,0)</f>
        <v>0</v>
      </c>
      <c r="BG213" s="102">
        <f>IF(U213="zákl. přenesená",N213,0)</f>
        <v>0</v>
      </c>
      <c r="BH213" s="102">
        <f>IF(U213="sníž. přenesená",N213,0)</f>
        <v>0</v>
      </c>
      <c r="BI213" s="102">
        <f>IF(U213="nulová",N213,0)</f>
        <v>0</v>
      </c>
      <c r="BJ213" s="15" t="s">
        <v>22</v>
      </c>
      <c r="BK213" s="102">
        <f>ROUND(L213*K213,2)</f>
        <v>0</v>
      </c>
      <c r="BL213" s="15" t="s">
        <v>167</v>
      </c>
      <c r="BM213" s="15" t="s">
        <v>344</v>
      </c>
    </row>
    <row r="214" spans="2:63" s="9" customFormat="1" ht="29.25" customHeight="1">
      <c r="B214" s="145"/>
      <c r="C214" s="146"/>
      <c r="D214" s="155" t="s">
        <v>122</v>
      </c>
      <c r="E214" s="155"/>
      <c r="F214" s="155"/>
      <c r="G214" s="155"/>
      <c r="H214" s="155"/>
      <c r="I214" s="155"/>
      <c r="J214" s="155"/>
      <c r="K214" s="155"/>
      <c r="L214" s="155"/>
      <c r="M214" s="155"/>
      <c r="N214" s="232">
        <f>BK214</f>
        <v>0</v>
      </c>
      <c r="O214" s="233"/>
      <c r="P214" s="233"/>
      <c r="Q214" s="233"/>
      <c r="R214" s="148"/>
      <c r="T214" s="149"/>
      <c r="U214" s="146"/>
      <c r="V214" s="146"/>
      <c r="W214" s="150">
        <f>SUM(W215:W237)</f>
        <v>0</v>
      </c>
      <c r="X214" s="146"/>
      <c r="Y214" s="150">
        <f>SUM(Y215:Y237)</f>
        <v>0.0089744</v>
      </c>
      <c r="Z214" s="146"/>
      <c r="AA214" s="151">
        <f>SUM(AA215:AA237)</f>
        <v>50.890600000000006</v>
      </c>
      <c r="AR214" s="152" t="s">
        <v>22</v>
      </c>
      <c r="AT214" s="153" t="s">
        <v>79</v>
      </c>
      <c r="AU214" s="153" t="s">
        <v>22</v>
      </c>
      <c r="AY214" s="152" t="s">
        <v>162</v>
      </c>
      <c r="BK214" s="154">
        <f>SUM(BK215:BK237)</f>
        <v>0</v>
      </c>
    </row>
    <row r="215" spans="2:65" s="1" customFormat="1" ht="31.5" customHeight="1">
      <c r="B215" s="127"/>
      <c r="C215" s="156" t="s">
        <v>22</v>
      </c>
      <c r="D215" s="156" t="s">
        <v>163</v>
      </c>
      <c r="E215" s="157" t="s">
        <v>345</v>
      </c>
      <c r="F215" s="239" t="s">
        <v>346</v>
      </c>
      <c r="G215" s="240"/>
      <c r="H215" s="240"/>
      <c r="I215" s="240"/>
      <c r="J215" s="158" t="s">
        <v>241</v>
      </c>
      <c r="K215" s="159">
        <v>112.18</v>
      </c>
      <c r="L215" s="241">
        <v>0</v>
      </c>
      <c r="M215" s="240"/>
      <c r="N215" s="242">
        <f>ROUND(L215*K215,2)</f>
        <v>0</v>
      </c>
      <c r="O215" s="240"/>
      <c r="P215" s="240"/>
      <c r="Q215" s="240"/>
      <c r="R215" s="129"/>
      <c r="T215" s="160" t="s">
        <v>3</v>
      </c>
      <c r="U215" s="41" t="s">
        <v>45</v>
      </c>
      <c r="V215" s="33"/>
      <c r="W215" s="161">
        <f>V215*K215</f>
        <v>0</v>
      </c>
      <c r="X215" s="161">
        <v>8E-05</v>
      </c>
      <c r="Y215" s="161">
        <f>X215*K215</f>
        <v>0.0089744</v>
      </c>
      <c r="Z215" s="161">
        <v>0</v>
      </c>
      <c r="AA215" s="162">
        <f>Z215*K215</f>
        <v>0</v>
      </c>
      <c r="AR215" s="15" t="s">
        <v>167</v>
      </c>
      <c r="AT215" s="15" t="s">
        <v>163</v>
      </c>
      <c r="AU215" s="15" t="s">
        <v>107</v>
      </c>
      <c r="AY215" s="15" t="s">
        <v>162</v>
      </c>
      <c r="BE215" s="102">
        <f>IF(U215="základní",N215,0)</f>
        <v>0</v>
      </c>
      <c r="BF215" s="102">
        <f>IF(U215="snížená",N215,0)</f>
        <v>0</v>
      </c>
      <c r="BG215" s="102">
        <f>IF(U215="zákl. přenesená",N215,0)</f>
        <v>0</v>
      </c>
      <c r="BH215" s="102">
        <f>IF(U215="sníž. přenesená",N215,0)</f>
        <v>0</v>
      </c>
      <c r="BI215" s="102">
        <f>IF(U215="nulová",N215,0)</f>
        <v>0</v>
      </c>
      <c r="BJ215" s="15" t="s">
        <v>22</v>
      </c>
      <c r="BK215" s="102">
        <f>ROUND(L215*K215,2)</f>
        <v>0</v>
      </c>
      <c r="BL215" s="15" t="s">
        <v>167</v>
      </c>
      <c r="BM215" s="15" t="s">
        <v>347</v>
      </c>
    </row>
    <row r="216" spans="2:51" s="10" customFormat="1" ht="22.5" customHeight="1">
      <c r="B216" s="163"/>
      <c r="C216" s="164"/>
      <c r="D216" s="164"/>
      <c r="E216" s="165" t="s">
        <v>3</v>
      </c>
      <c r="F216" s="247" t="s">
        <v>348</v>
      </c>
      <c r="G216" s="248"/>
      <c r="H216" s="248"/>
      <c r="I216" s="248"/>
      <c r="J216" s="164"/>
      <c r="K216" s="166">
        <v>112.18</v>
      </c>
      <c r="L216" s="164"/>
      <c r="M216" s="164"/>
      <c r="N216" s="164"/>
      <c r="O216" s="164"/>
      <c r="P216" s="164"/>
      <c r="Q216" s="164"/>
      <c r="R216" s="167"/>
      <c r="T216" s="168"/>
      <c r="U216" s="164"/>
      <c r="V216" s="164"/>
      <c r="W216" s="164"/>
      <c r="X216" s="164"/>
      <c r="Y216" s="164"/>
      <c r="Z216" s="164"/>
      <c r="AA216" s="169"/>
      <c r="AT216" s="170" t="s">
        <v>170</v>
      </c>
      <c r="AU216" s="170" t="s">
        <v>107</v>
      </c>
      <c r="AV216" s="10" t="s">
        <v>107</v>
      </c>
      <c r="AW216" s="10" t="s">
        <v>37</v>
      </c>
      <c r="AX216" s="10" t="s">
        <v>22</v>
      </c>
      <c r="AY216" s="170" t="s">
        <v>162</v>
      </c>
    </row>
    <row r="217" spans="2:65" s="1" customFormat="1" ht="44.25" customHeight="1">
      <c r="B217" s="127"/>
      <c r="C217" s="156" t="s">
        <v>349</v>
      </c>
      <c r="D217" s="156" t="s">
        <v>163</v>
      </c>
      <c r="E217" s="157" t="s">
        <v>350</v>
      </c>
      <c r="F217" s="239" t="s">
        <v>351</v>
      </c>
      <c r="G217" s="240"/>
      <c r="H217" s="240"/>
      <c r="I217" s="240"/>
      <c r="J217" s="158" t="s">
        <v>182</v>
      </c>
      <c r="K217" s="159">
        <v>1411.79</v>
      </c>
      <c r="L217" s="241">
        <v>0</v>
      </c>
      <c r="M217" s="240"/>
      <c r="N217" s="242">
        <f>ROUND(L217*K217,2)</f>
        <v>0</v>
      </c>
      <c r="O217" s="240"/>
      <c r="P217" s="240"/>
      <c r="Q217" s="240"/>
      <c r="R217" s="129"/>
      <c r="T217" s="160" t="s">
        <v>3</v>
      </c>
      <c r="U217" s="41" t="s">
        <v>45</v>
      </c>
      <c r="V217" s="33"/>
      <c r="W217" s="161">
        <f>V217*K217</f>
        <v>0</v>
      </c>
      <c r="X217" s="161">
        <v>0</v>
      </c>
      <c r="Y217" s="161">
        <f>X217*K217</f>
        <v>0</v>
      </c>
      <c r="Z217" s="161">
        <v>0</v>
      </c>
      <c r="AA217" s="162">
        <f>Z217*K217</f>
        <v>0</v>
      </c>
      <c r="AR217" s="15" t="s">
        <v>167</v>
      </c>
      <c r="AT217" s="15" t="s">
        <v>163</v>
      </c>
      <c r="AU217" s="15" t="s">
        <v>107</v>
      </c>
      <c r="AY217" s="15" t="s">
        <v>162</v>
      </c>
      <c r="BE217" s="102">
        <f>IF(U217="základní",N217,0)</f>
        <v>0</v>
      </c>
      <c r="BF217" s="102">
        <f>IF(U217="snížená",N217,0)</f>
        <v>0</v>
      </c>
      <c r="BG217" s="102">
        <f>IF(U217="zákl. přenesená",N217,0)</f>
        <v>0</v>
      </c>
      <c r="BH217" s="102">
        <f>IF(U217="sníž. přenesená",N217,0)</f>
        <v>0</v>
      </c>
      <c r="BI217" s="102">
        <f>IF(U217="nulová",N217,0)</f>
        <v>0</v>
      </c>
      <c r="BJ217" s="15" t="s">
        <v>22</v>
      </c>
      <c r="BK217" s="102">
        <f>ROUND(L217*K217,2)</f>
        <v>0</v>
      </c>
      <c r="BL217" s="15" t="s">
        <v>167</v>
      </c>
      <c r="BM217" s="15" t="s">
        <v>352</v>
      </c>
    </row>
    <row r="218" spans="2:51" s="10" customFormat="1" ht="22.5" customHeight="1">
      <c r="B218" s="163"/>
      <c r="C218" s="164"/>
      <c r="D218" s="164"/>
      <c r="E218" s="165" t="s">
        <v>3</v>
      </c>
      <c r="F218" s="247" t="s">
        <v>353</v>
      </c>
      <c r="G218" s="248"/>
      <c r="H218" s="248"/>
      <c r="I218" s="248"/>
      <c r="J218" s="164"/>
      <c r="K218" s="166">
        <v>805.83</v>
      </c>
      <c r="L218" s="164"/>
      <c r="M218" s="164"/>
      <c r="N218" s="164"/>
      <c r="O218" s="164"/>
      <c r="P218" s="164"/>
      <c r="Q218" s="164"/>
      <c r="R218" s="167"/>
      <c r="T218" s="168"/>
      <c r="U218" s="164"/>
      <c r="V218" s="164"/>
      <c r="W218" s="164"/>
      <c r="X218" s="164"/>
      <c r="Y218" s="164"/>
      <c r="Z218" s="164"/>
      <c r="AA218" s="169"/>
      <c r="AT218" s="170" t="s">
        <v>170</v>
      </c>
      <c r="AU218" s="170" t="s">
        <v>107</v>
      </c>
      <c r="AV218" s="10" t="s">
        <v>107</v>
      </c>
      <c r="AW218" s="10" t="s">
        <v>37</v>
      </c>
      <c r="AX218" s="10" t="s">
        <v>80</v>
      </c>
      <c r="AY218" s="170" t="s">
        <v>162</v>
      </c>
    </row>
    <row r="219" spans="2:51" s="10" customFormat="1" ht="22.5" customHeight="1">
      <c r="B219" s="163"/>
      <c r="C219" s="164"/>
      <c r="D219" s="164"/>
      <c r="E219" s="165" t="s">
        <v>3</v>
      </c>
      <c r="F219" s="249" t="s">
        <v>354</v>
      </c>
      <c r="G219" s="248"/>
      <c r="H219" s="248"/>
      <c r="I219" s="248"/>
      <c r="J219" s="164"/>
      <c r="K219" s="166">
        <v>124.16</v>
      </c>
      <c r="L219" s="164"/>
      <c r="M219" s="164"/>
      <c r="N219" s="164"/>
      <c r="O219" s="164"/>
      <c r="P219" s="164"/>
      <c r="Q219" s="164"/>
      <c r="R219" s="167"/>
      <c r="T219" s="168"/>
      <c r="U219" s="164"/>
      <c r="V219" s="164"/>
      <c r="W219" s="164"/>
      <c r="X219" s="164"/>
      <c r="Y219" s="164"/>
      <c r="Z219" s="164"/>
      <c r="AA219" s="169"/>
      <c r="AT219" s="170" t="s">
        <v>170</v>
      </c>
      <c r="AU219" s="170" t="s">
        <v>107</v>
      </c>
      <c r="AV219" s="10" t="s">
        <v>107</v>
      </c>
      <c r="AW219" s="10" t="s">
        <v>37</v>
      </c>
      <c r="AX219" s="10" t="s">
        <v>80</v>
      </c>
      <c r="AY219" s="170" t="s">
        <v>162</v>
      </c>
    </row>
    <row r="220" spans="2:51" s="10" customFormat="1" ht="22.5" customHeight="1">
      <c r="B220" s="163"/>
      <c r="C220" s="164"/>
      <c r="D220" s="164"/>
      <c r="E220" s="165" t="s">
        <v>3</v>
      </c>
      <c r="F220" s="249" t="s">
        <v>355</v>
      </c>
      <c r="G220" s="248"/>
      <c r="H220" s="248"/>
      <c r="I220" s="248"/>
      <c r="J220" s="164"/>
      <c r="K220" s="166">
        <v>481.8</v>
      </c>
      <c r="L220" s="164"/>
      <c r="M220" s="164"/>
      <c r="N220" s="164"/>
      <c r="O220" s="164"/>
      <c r="P220" s="164"/>
      <c r="Q220" s="164"/>
      <c r="R220" s="167"/>
      <c r="T220" s="168"/>
      <c r="U220" s="164"/>
      <c r="V220" s="164"/>
      <c r="W220" s="164"/>
      <c r="X220" s="164"/>
      <c r="Y220" s="164"/>
      <c r="Z220" s="164"/>
      <c r="AA220" s="169"/>
      <c r="AT220" s="170" t="s">
        <v>170</v>
      </c>
      <c r="AU220" s="170" t="s">
        <v>107</v>
      </c>
      <c r="AV220" s="10" t="s">
        <v>107</v>
      </c>
      <c r="AW220" s="10" t="s">
        <v>37</v>
      </c>
      <c r="AX220" s="10" t="s">
        <v>80</v>
      </c>
      <c r="AY220" s="170" t="s">
        <v>162</v>
      </c>
    </row>
    <row r="221" spans="2:51" s="11" customFormat="1" ht="22.5" customHeight="1">
      <c r="B221" s="171"/>
      <c r="C221" s="172"/>
      <c r="D221" s="172"/>
      <c r="E221" s="173" t="s">
        <v>3</v>
      </c>
      <c r="F221" s="250" t="s">
        <v>202</v>
      </c>
      <c r="G221" s="251"/>
      <c r="H221" s="251"/>
      <c r="I221" s="251"/>
      <c r="J221" s="172"/>
      <c r="K221" s="174">
        <v>1411.79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170</v>
      </c>
      <c r="AU221" s="178" t="s">
        <v>107</v>
      </c>
      <c r="AV221" s="11" t="s">
        <v>167</v>
      </c>
      <c r="AW221" s="11" t="s">
        <v>37</v>
      </c>
      <c r="AX221" s="11" t="s">
        <v>22</v>
      </c>
      <c r="AY221" s="178" t="s">
        <v>162</v>
      </c>
    </row>
    <row r="222" spans="2:65" s="1" customFormat="1" ht="44.25" customHeight="1">
      <c r="B222" s="127"/>
      <c r="C222" s="156" t="s">
        <v>356</v>
      </c>
      <c r="D222" s="156" t="s">
        <v>163</v>
      </c>
      <c r="E222" s="157" t="s">
        <v>357</v>
      </c>
      <c r="F222" s="239" t="s">
        <v>358</v>
      </c>
      <c r="G222" s="240"/>
      <c r="H222" s="240"/>
      <c r="I222" s="240"/>
      <c r="J222" s="158" t="s">
        <v>182</v>
      </c>
      <c r="K222" s="159">
        <v>84707.4</v>
      </c>
      <c r="L222" s="241">
        <v>0</v>
      </c>
      <c r="M222" s="240"/>
      <c r="N222" s="242">
        <f aca="true" t="shared" si="15" ref="N222:N230">ROUND(L222*K222,2)</f>
        <v>0</v>
      </c>
      <c r="O222" s="240"/>
      <c r="P222" s="240"/>
      <c r="Q222" s="240"/>
      <c r="R222" s="129"/>
      <c r="T222" s="160" t="s">
        <v>3</v>
      </c>
      <c r="U222" s="41" t="s">
        <v>45</v>
      </c>
      <c r="V222" s="33"/>
      <c r="W222" s="161">
        <f aca="true" t="shared" si="16" ref="W222:W230">V222*K222</f>
        <v>0</v>
      </c>
      <c r="X222" s="161">
        <v>0</v>
      </c>
      <c r="Y222" s="161">
        <f aca="true" t="shared" si="17" ref="Y222:Y230">X222*K222</f>
        <v>0</v>
      </c>
      <c r="Z222" s="161">
        <v>0</v>
      </c>
      <c r="AA222" s="162">
        <f aca="true" t="shared" si="18" ref="AA222:AA230">Z222*K222</f>
        <v>0</v>
      </c>
      <c r="AR222" s="15" t="s">
        <v>167</v>
      </c>
      <c r="AT222" s="15" t="s">
        <v>163</v>
      </c>
      <c r="AU222" s="15" t="s">
        <v>107</v>
      </c>
      <c r="AY222" s="15" t="s">
        <v>162</v>
      </c>
      <c r="BE222" s="102">
        <f aca="true" t="shared" si="19" ref="BE222:BE230">IF(U222="základní",N222,0)</f>
        <v>0</v>
      </c>
      <c r="BF222" s="102">
        <f aca="true" t="shared" si="20" ref="BF222:BF230">IF(U222="snížená",N222,0)</f>
        <v>0</v>
      </c>
      <c r="BG222" s="102">
        <f aca="true" t="shared" si="21" ref="BG222:BG230">IF(U222="zákl. přenesená",N222,0)</f>
        <v>0</v>
      </c>
      <c r="BH222" s="102">
        <f aca="true" t="shared" si="22" ref="BH222:BH230">IF(U222="sníž. přenesená",N222,0)</f>
        <v>0</v>
      </c>
      <c r="BI222" s="102">
        <f aca="true" t="shared" si="23" ref="BI222:BI230">IF(U222="nulová",N222,0)</f>
        <v>0</v>
      </c>
      <c r="BJ222" s="15" t="s">
        <v>22</v>
      </c>
      <c r="BK222" s="102">
        <f aca="true" t="shared" si="24" ref="BK222:BK230">ROUND(L222*K222,2)</f>
        <v>0</v>
      </c>
      <c r="BL222" s="15" t="s">
        <v>167</v>
      </c>
      <c r="BM222" s="15" t="s">
        <v>359</v>
      </c>
    </row>
    <row r="223" spans="2:65" s="1" customFormat="1" ht="44.25" customHeight="1">
      <c r="B223" s="127"/>
      <c r="C223" s="156" t="s">
        <v>360</v>
      </c>
      <c r="D223" s="156" t="s">
        <v>163</v>
      </c>
      <c r="E223" s="157" t="s">
        <v>361</v>
      </c>
      <c r="F223" s="239" t="s">
        <v>362</v>
      </c>
      <c r="G223" s="240"/>
      <c r="H223" s="240"/>
      <c r="I223" s="240"/>
      <c r="J223" s="158" t="s">
        <v>182</v>
      </c>
      <c r="K223" s="159">
        <v>1411.79</v>
      </c>
      <c r="L223" s="241">
        <v>0</v>
      </c>
      <c r="M223" s="240"/>
      <c r="N223" s="242">
        <f t="shared" si="15"/>
        <v>0</v>
      </c>
      <c r="O223" s="240"/>
      <c r="P223" s="240"/>
      <c r="Q223" s="240"/>
      <c r="R223" s="129"/>
      <c r="T223" s="160" t="s">
        <v>3</v>
      </c>
      <c r="U223" s="41" t="s">
        <v>45</v>
      </c>
      <c r="V223" s="33"/>
      <c r="W223" s="161">
        <f t="shared" si="16"/>
        <v>0</v>
      </c>
      <c r="X223" s="161">
        <v>0</v>
      </c>
      <c r="Y223" s="161">
        <f t="shared" si="17"/>
        <v>0</v>
      </c>
      <c r="Z223" s="161">
        <v>0</v>
      </c>
      <c r="AA223" s="162">
        <f t="shared" si="18"/>
        <v>0</v>
      </c>
      <c r="AR223" s="15" t="s">
        <v>167</v>
      </c>
      <c r="AT223" s="15" t="s">
        <v>163</v>
      </c>
      <c r="AU223" s="15" t="s">
        <v>107</v>
      </c>
      <c r="AY223" s="15" t="s">
        <v>162</v>
      </c>
      <c r="BE223" s="102">
        <f t="shared" si="19"/>
        <v>0</v>
      </c>
      <c r="BF223" s="102">
        <f t="shared" si="20"/>
        <v>0</v>
      </c>
      <c r="BG223" s="102">
        <f t="shared" si="21"/>
        <v>0</v>
      </c>
      <c r="BH223" s="102">
        <f t="shared" si="22"/>
        <v>0</v>
      </c>
      <c r="BI223" s="102">
        <f t="shared" si="23"/>
        <v>0</v>
      </c>
      <c r="BJ223" s="15" t="s">
        <v>22</v>
      </c>
      <c r="BK223" s="102">
        <f t="shared" si="24"/>
        <v>0</v>
      </c>
      <c r="BL223" s="15" t="s">
        <v>167</v>
      </c>
      <c r="BM223" s="15" t="s">
        <v>363</v>
      </c>
    </row>
    <row r="224" spans="2:65" s="1" customFormat="1" ht="22.5" customHeight="1">
      <c r="B224" s="127"/>
      <c r="C224" s="156" t="s">
        <v>364</v>
      </c>
      <c r="D224" s="156" t="s">
        <v>163</v>
      </c>
      <c r="E224" s="157" t="s">
        <v>365</v>
      </c>
      <c r="F224" s="239" t="s">
        <v>366</v>
      </c>
      <c r="G224" s="240"/>
      <c r="H224" s="240"/>
      <c r="I224" s="240"/>
      <c r="J224" s="158" t="s">
        <v>182</v>
      </c>
      <c r="K224" s="159">
        <v>1411.79</v>
      </c>
      <c r="L224" s="241">
        <v>0</v>
      </c>
      <c r="M224" s="240"/>
      <c r="N224" s="242">
        <f t="shared" si="15"/>
        <v>0</v>
      </c>
      <c r="O224" s="240"/>
      <c r="P224" s="240"/>
      <c r="Q224" s="240"/>
      <c r="R224" s="129"/>
      <c r="T224" s="160" t="s">
        <v>3</v>
      </c>
      <c r="U224" s="41" t="s">
        <v>45</v>
      </c>
      <c r="V224" s="33"/>
      <c r="W224" s="161">
        <f t="shared" si="16"/>
        <v>0</v>
      </c>
      <c r="X224" s="161">
        <v>0</v>
      </c>
      <c r="Y224" s="161">
        <f t="shared" si="17"/>
        <v>0</v>
      </c>
      <c r="Z224" s="161">
        <v>0</v>
      </c>
      <c r="AA224" s="162">
        <f t="shared" si="18"/>
        <v>0</v>
      </c>
      <c r="AR224" s="15" t="s">
        <v>167</v>
      </c>
      <c r="AT224" s="15" t="s">
        <v>163</v>
      </c>
      <c r="AU224" s="15" t="s">
        <v>107</v>
      </c>
      <c r="AY224" s="15" t="s">
        <v>162</v>
      </c>
      <c r="BE224" s="102">
        <f t="shared" si="19"/>
        <v>0</v>
      </c>
      <c r="BF224" s="102">
        <f t="shared" si="20"/>
        <v>0</v>
      </c>
      <c r="BG224" s="102">
        <f t="shared" si="21"/>
        <v>0</v>
      </c>
      <c r="BH224" s="102">
        <f t="shared" si="22"/>
        <v>0</v>
      </c>
      <c r="BI224" s="102">
        <f t="shared" si="23"/>
        <v>0</v>
      </c>
      <c r="BJ224" s="15" t="s">
        <v>22</v>
      </c>
      <c r="BK224" s="102">
        <f t="shared" si="24"/>
        <v>0</v>
      </c>
      <c r="BL224" s="15" t="s">
        <v>167</v>
      </c>
      <c r="BM224" s="15" t="s">
        <v>367</v>
      </c>
    </row>
    <row r="225" spans="2:65" s="1" customFormat="1" ht="31.5" customHeight="1">
      <c r="B225" s="127"/>
      <c r="C225" s="156" t="s">
        <v>368</v>
      </c>
      <c r="D225" s="156" t="s">
        <v>163</v>
      </c>
      <c r="E225" s="157" t="s">
        <v>369</v>
      </c>
      <c r="F225" s="239" t="s">
        <v>370</v>
      </c>
      <c r="G225" s="240"/>
      <c r="H225" s="240"/>
      <c r="I225" s="240"/>
      <c r="J225" s="158" t="s">
        <v>182</v>
      </c>
      <c r="K225" s="159">
        <v>84707.4</v>
      </c>
      <c r="L225" s="241">
        <v>0</v>
      </c>
      <c r="M225" s="240"/>
      <c r="N225" s="242">
        <f t="shared" si="15"/>
        <v>0</v>
      </c>
      <c r="O225" s="240"/>
      <c r="P225" s="240"/>
      <c r="Q225" s="240"/>
      <c r="R225" s="129"/>
      <c r="T225" s="160" t="s">
        <v>3</v>
      </c>
      <c r="U225" s="41" t="s">
        <v>45</v>
      </c>
      <c r="V225" s="33"/>
      <c r="W225" s="161">
        <f t="shared" si="16"/>
        <v>0</v>
      </c>
      <c r="X225" s="161">
        <v>0</v>
      </c>
      <c r="Y225" s="161">
        <f t="shared" si="17"/>
        <v>0</v>
      </c>
      <c r="Z225" s="161">
        <v>0</v>
      </c>
      <c r="AA225" s="162">
        <f t="shared" si="18"/>
        <v>0</v>
      </c>
      <c r="AR225" s="15" t="s">
        <v>167</v>
      </c>
      <c r="AT225" s="15" t="s">
        <v>163</v>
      </c>
      <c r="AU225" s="15" t="s">
        <v>107</v>
      </c>
      <c r="AY225" s="15" t="s">
        <v>162</v>
      </c>
      <c r="BE225" s="102">
        <f t="shared" si="19"/>
        <v>0</v>
      </c>
      <c r="BF225" s="102">
        <f t="shared" si="20"/>
        <v>0</v>
      </c>
      <c r="BG225" s="102">
        <f t="shared" si="21"/>
        <v>0</v>
      </c>
      <c r="BH225" s="102">
        <f t="shared" si="22"/>
        <v>0</v>
      </c>
      <c r="BI225" s="102">
        <f t="shared" si="23"/>
        <v>0</v>
      </c>
      <c r="BJ225" s="15" t="s">
        <v>22</v>
      </c>
      <c r="BK225" s="102">
        <f t="shared" si="24"/>
        <v>0</v>
      </c>
      <c r="BL225" s="15" t="s">
        <v>167</v>
      </c>
      <c r="BM225" s="15" t="s">
        <v>371</v>
      </c>
    </row>
    <row r="226" spans="2:65" s="1" customFormat="1" ht="31.5" customHeight="1">
      <c r="B226" s="127"/>
      <c r="C226" s="156" t="s">
        <v>372</v>
      </c>
      <c r="D226" s="156" t="s">
        <v>163</v>
      </c>
      <c r="E226" s="157" t="s">
        <v>373</v>
      </c>
      <c r="F226" s="239" t="s">
        <v>374</v>
      </c>
      <c r="G226" s="240"/>
      <c r="H226" s="240"/>
      <c r="I226" s="240"/>
      <c r="J226" s="158" t="s">
        <v>182</v>
      </c>
      <c r="K226" s="159">
        <v>1411.79</v>
      </c>
      <c r="L226" s="241">
        <v>0</v>
      </c>
      <c r="M226" s="240"/>
      <c r="N226" s="242">
        <f t="shared" si="15"/>
        <v>0</v>
      </c>
      <c r="O226" s="240"/>
      <c r="P226" s="240"/>
      <c r="Q226" s="240"/>
      <c r="R226" s="129"/>
      <c r="T226" s="160" t="s">
        <v>3</v>
      </c>
      <c r="U226" s="41" t="s">
        <v>45</v>
      </c>
      <c r="V226" s="33"/>
      <c r="W226" s="161">
        <f t="shared" si="16"/>
        <v>0</v>
      </c>
      <c r="X226" s="161">
        <v>0</v>
      </c>
      <c r="Y226" s="161">
        <f t="shared" si="17"/>
        <v>0</v>
      </c>
      <c r="Z226" s="161">
        <v>0</v>
      </c>
      <c r="AA226" s="162">
        <f t="shared" si="18"/>
        <v>0</v>
      </c>
      <c r="AR226" s="15" t="s">
        <v>167</v>
      </c>
      <c r="AT226" s="15" t="s">
        <v>163</v>
      </c>
      <c r="AU226" s="15" t="s">
        <v>107</v>
      </c>
      <c r="AY226" s="15" t="s">
        <v>162</v>
      </c>
      <c r="BE226" s="102">
        <f t="shared" si="19"/>
        <v>0</v>
      </c>
      <c r="BF226" s="102">
        <f t="shared" si="20"/>
        <v>0</v>
      </c>
      <c r="BG226" s="102">
        <f t="shared" si="21"/>
        <v>0</v>
      </c>
      <c r="BH226" s="102">
        <f t="shared" si="22"/>
        <v>0</v>
      </c>
      <c r="BI226" s="102">
        <f t="shared" si="23"/>
        <v>0</v>
      </c>
      <c r="BJ226" s="15" t="s">
        <v>22</v>
      </c>
      <c r="BK226" s="102">
        <f t="shared" si="24"/>
        <v>0</v>
      </c>
      <c r="BL226" s="15" t="s">
        <v>167</v>
      </c>
      <c r="BM226" s="15" t="s">
        <v>375</v>
      </c>
    </row>
    <row r="227" spans="2:65" s="1" customFormat="1" ht="22.5" customHeight="1">
      <c r="B227" s="127"/>
      <c r="C227" s="156" t="s">
        <v>376</v>
      </c>
      <c r="D227" s="156" t="s">
        <v>163</v>
      </c>
      <c r="E227" s="157" t="s">
        <v>377</v>
      </c>
      <c r="F227" s="239" t="s">
        <v>378</v>
      </c>
      <c r="G227" s="240"/>
      <c r="H227" s="240"/>
      <c r="I227" s="240"/>
      <c r="J227" s="158" t="s">
        <v>241</v>
      </c>
      <c r="K227" s="159">
        <v>5</v>
      </c>
      <c r="L227" s="241">
        <v>0</v>
      </c>
      <c r="M227" s="240"/>
      <c r="N227" s="242">
        <f t="shared" si="15"/>
        <v>0</v>
      </c>
      <c r="O227" s="240"/>
      <c r="P227" s="240"/>
      <c r="Q227" s="240"/>
      <c r="R227" s="129"/>
      <c r="T227" s="160" t="s">
        <v>3</v>
      </c>
      <c r="U227" s="41" t="s">
        <v>45</v>
      </c>
      <c r="V227" s="33"/>
      <c r="W227" s="161">
        <f t="shared" si="16"/>
        <v>0</v>
      </c>
      <c r="X227" s="161">
        <v>0</v>
      </c>
      <c r="Y227" s="161">
        <f t="shared" si="17"/>
        <v>0</v>
      </c>
      <c r="Z227" s="161">
        <v>0</v>
      </c>
      <c r="AA227" s="162">
        <f t="shared" si="18"/>
        <v>0</v>
      </c>
      <c r="AR227" s="15" t="s">
        <v>167</v>
      </c>
      <c r="AT227" s="15" t="s">
        <v>163</v>
      </c>
      <c r="AU227" s="15" t="s">
        <v>107</v>
      </c>
      <c r="AY227" s="15" t="s">
        <v>162</v>
      </c>
      <c r="BE227" s="102">
        <f t="shared" si="19"/>
        <v>0</v>
      </c>
      <c r="BF227" s="102">
        <f t="shared" si="20"/>
        <v>0</v>
      </c>
      <c r="BG227" s="102">
        <f t="shared" si="21"/>
        <v>0</v>
      </c>
      <c r="BH227" s="102">
        <f t="shared" si="22"/>
        <v>0</v>
      </c>
      <c r="BI227" s="102">
        <f t="shared" si="23"/>
        <v>0</v>
      </c>
      <c r="BJ227" s="15" t="s">
        <v>22</v>
      </c>
      <c r="BK227" s="102">
        <f t="shared" si="24"/>
        <v>0</v>
      </c>
      <c r="BL227" s="15" t="s">
        <v>167</v>
      </c>
      <c r="BM227" s="15" t="s">
        <v>379</v>
      </c>
    </row>
    <row r="228" spans="2:65" s="1" customFormat="1" ht="31.5" customHeight="1">
      <c r="B228" s="127"/>
      <c r="C228" s="156" t="s">
        <v>380</v>
      </c>
      <c r="D228" s="156" t="s">
        <v>163</v>
      </c>
      <c r="E228" s="157" t="s">
        <v>381</v>
      </c>
      <c r="F228" s="239" t="s">
        <v>382</v>
      </c>
      <c r="G228" s="240"/>
      <c r="H228" s="240"/>
      <c r="I228" s="240"/>
      <c r="J228" s="158" t="s">
        <v>241</v>
      </c>
      <c r="K228" s="159">
        <v>300</v>
      </c>
      <c r="L228" s="241">
        <v>0</v>
      </c>
      <c r="M228" s="240"/>
      <c r="N228" s="242">
        <f t="shared" si="15"/>
        <v>0</v>
      </c>
      <c r="O228" s="240"/>
      <c r="P228" s="240"/>
      <c r="Q228" s="240"/>
      <c r="R228" s="129"/>
      <c r="T228" s="160" t="s">
        <v>3</v>
      </c>
      <c r="U228" s="41" t="s">
        <v>45</v>
      </c>
      <c r="V228" s="33"/>
      <c r="W228" s="161">
        <f t="shared" si="16"/>
        <v>0</v>
      </c>
      <c r="X228" s="161">
        <v>0</v>
      </c>
      <c r="Y228" s="161">
        <f t="shared" si="17"/>
        <v>0</v>
      </c>
      <c r="Z228" s="161">
        <v>0</v>
      </c>
      <c r="AA228" s="162">
        <f t="shared" si="18"/>
        <v>0</v>
      </c>
      <c r="AR228" s="15" t="s">
        <v>167</v>
      </c>
      <c r="AT228" s="15" t="s">
        <v>163</v>
      </c>
      <c r="AU228" s="15" t="s">
        <v>107</v>
      </c>
      <c r="AY228" s="15" t="s">
        <v>162</v>
      </c>
      <c r="BE228" s="102">
        <f t="shared" si="19"/>
        <v>0</v>
      </c>
      <c r="BF228" s="102">
        <f t="shared" si="20"/>
        <v>0</v>
      </c>
      <c r="BG228" s="102">
        <f t="shared" si="21"/>
        <v>0</v>
      </c>
      <c r="BH228" s="102">
        <f t="shared" si="22"/>
        <v>0</v>
      </c>
      <c r="BI228" s="102">
        <f t="shared" si="23"/>
        <v>0</v>
      </c>
      <c r="BJ228" s="15" t="s">
        <v>22</v>
      </c>
      <c r="BK228" s="102">
        <f t="shared" si="24"/>
        <v>0</v>
      </c>
      <c r="BL228" s="15" t="s">
        <v>167</v>
      </c>
      <c r="BM228" s="15" t="s">
        <v>383</v>
      </c>
    </row>
    <row r="229" spans="2:65" s="1" customFormat="1" ht="22.5" customHeight="1">
      <c r="B229" s="127"/>
      <c r="C229" s="156" t="s">
        <v>384</v>
      </c>
      <c r="D229" s="156" t="s">
        <v>163</v>
      </c>
      <c r="E229" s="157" t="s">
        <v>385</v>
      </c>
      <c r="F229" s="239" t="s">
        <v>386</v>
      </c>
      <c r="G229" s="240"/>
      <c r="H229" s="240"/>
      <c r="I229" s="240"/>
      <c r="J229" s="158" t="s">
        <v>241</v>
      </c>
      <c r="K229" s="159">
        <v>5</v>
      </c>
      <c r="L229" s="241">
        <v>0</v>
      </c>
      <c r="M229" s="240"/>
      <c r="N229" s="242">
        <f t="shared" si="15"/>
        <v>0</v>
      </c>
      <c r="O229" s="240"/>
      <c r="P229" s="240"/>
      <c r="Q229" s="240"/>
      <c r="R229" s="129"/>
      <c r="T229" s="160" t="s">
        <v>3</v>
      </c>
      <c r="U229" s="41" t="s">
        <v>45</v>
      </c>
      <c r="V229" s="33"/>
      <c r="W229" s="161">
        <f t="shared" si="16"/>
        <v>0</v>
      </c>
      <c r="X229" s="161">
        <v>0</v>
      </c>
      <c r="Y229" s="161">
        <f t="shared" si="17"/>
        <v>0</v>
      </c>
      <c r="Z229" s="161">
        <v>0</v>
      </c>
      <c r="AA229" s="162">
        <f t="shared" si="18"/>
        <v>0</v>
      </c>
      <c r="AR229" s="15" t="s">
        <v>167</v>
      </c>
      <c r="AT229" s="15" t="s">
        <v>163</v>
      </c>
      <c r="AU229" s="15" t="s">
        <v>107</v>
      </c>
      <c r="AY229" s="15" t="s">
        <v>162</v>
      </c>
      <c r="BE229" s="102">
        <f t="shared" si="19"/>
        <v>0</v>
      </c>
      <c r="BF229" s="102">
        <f t="shared" si="20"/>
        <v>0</v>
      </c>
      <c r="BG229" s="102">
        <f t="shared" si="21"/>
        <v>0</v>
      </c>
      <c r="BH229" s="102">
        <f t="shared" si="22"/>
        <v>0</v>
      </c>
      <c r="BI229" s="102">
        <f t="shared" si="23"/>
        <v>0</v>
      </c>
      <c r="BJ229" s="15" t="s">
        <v>22</v>
      </c>
      <c r="BK229" s="102">
        <f t="shared" si="24"/>
        <v>0</v>
      </c>
      <c r="BL229" s="15" t="s">
        <v>167</v>
      </c>
      <c r="BM229" s="15" t="s">
        <v>387</v>
      </c>
    </row>
    <row r="230" spans="2:65" s="1" customFormat="1" ht="31.5" customHeight="1">
      <c r="B230" s="127"/>
      <c r="C230" s="156" t="s">
        <v>388</v>
      </c>
      <c r="D230" s="156" t="s">
        <v>163</v>
      </c>
      <c r="E230" s="157" t="s">
        <v>389</v>
      </c>
      <c r="F230" s="239" t="s">
        <v>390</v>
      </c>
      <c r="G230" s="240"/>
      <c r="H230" s="240"/>
      <c r="I230" s="240"/>
      <c r="J230" s="158" t="s">
        <v>166</v>
      </c>
      <c r="K230" s="159">
        <v>18.763</v>
      </c>
      <c r="L230" s="241">
        <v>0</v>
      </c>
      <c r="M230" s="240"/>
      <c r="N230" s="242">
        <f t="shared" si="15"/>
        <v>0</v>
      </c>
      <c r="O230" s="240"/>
      <c r="P230" s="240"/>
      <c r="Q230" s="240"/>
      <c r="R230" s="129"/>
      <c r="T230" s="160" t="s">
        <v>3</v>
      </c>
      <c r="U230" s="41" t="s">
        <v>45</v>
      </c>
      <c r="V230" s="33"/>
      <c r="W230" s="161">
        <f t="shared" si="16"/>
        <v>0</v>
      </c>
      <c r="X230" s="161">
        <v>0</v>
      </c>
      <c r="Y230" s="161">
        <f t="shared" si="17"/>
        <v>0</v>
      </c>
      <c r="Z230" s="161">
        <v>2.2</v>
      </c>
      <c r="AA230" s="162">
        <f t="shared" si="18"/>
        <v>41.278600000000004</v>
      </c>
      <c r="AR230" s="15" t="s">
        <v>167</v>
      </c>
      <c r="AT230" s="15" t="s">
        <v>163</v>
      </c>
      <c r="AU230" s="15" t="s">
        <v>107</v>
      </c>
      <c r="AY230" s="15" t="s">
        <v>162</v>
      </c>
      <c r="BE230" s="102">
        <f t="shared" si="19"/>
        <v>0</v>
      </c>
      <c r="BF230" s="102">
        <f t="shared" si="20"/>
        <v>0</v>
      </c>
      <c r="BG230" s="102">
        <f t="shared" si="21"/>
        <v>0</v>
      </c>
      <c r="BH230" s="102">
        <f t="shared" si="22"/>
        <v>0</v>
      </c>
      <c r="BI230" s="102">
        <f t="shared" si="23"/>
        <v>0</v>
      </c>
      <c r="BJ230" s="15" t="s">
        <v>22</v>
      </c>
      <c r="BK230" s="102">
        <f t="shared" si="24"/>
        <v>0</v>
      </c>
      <c r="BL230" s="15" t="s">
        <v>167</v>
      </c>
      <c r="BM230" s="15" t="s">
        <v>391</v>
      </c>
    </row>
    <row r="231" spans="2:51" s="10" customFormat="1" ht="22.5" customHeight="1">
      <c r="B231" s="163"/>
      <c r="C231" s="164"/>
      <c r="D231" s="164"/>
      <c r="E231" s="165" t="s">
        <v>3</v>
      </c>
      <c r="F231" s="247" t="s">
        <v>392</v>
      </c>
      <c r="G231" s="248"/>
      <c r="H231" s="248"/>
      <c r="I231" s="248"/>
      <c r="J231" s="164"/>
      <c r="K231" s="166">
        <v>7.243</v>
      </c>
      <c r="L231" s="164"/>
      <c r="M231" s="164"/>
      <c r="N231" s="164"/>
      <c r="O231" s="164"/>
      <c r="P231" s="164"/>
      <c r="Q231" s="164"/>
      <c r="R231" s="167"/>
      <c r="T231" s="168"/>
      <c r="U231" s="164"/>
      <c r="V231" s="164"/>
      <c r="W231" s="164"/>
      <c r="X231" s="164"/>
      <c r="Y231" s="164"/>
      <c r="Z231" s="164"/>
      <c r="AA231" s="169"/>
      <c r="AT231" s="170" t="s">
        <v>170</v>
      </c>
      <c r="AU231" s="170" t="s">
        <v>107</v>
      </c>
      <c r="AV231" s="10" t="s">
        <v>107</v>
      </c>
      <c r="AW231" s="10" t="s">
        <v>37</v>
      </c>
      <c r="AX231" s="10" t="s">
        <v>80</v>
      </c>
      <c r="AY231" s="170" t="s">
        <v>162</v>
      </c>
    </row>
    <row r="232" spans="2:51" s="10" customFormat="1" ht="22.5" customHeight="1">
      <c r="B232" s="163"/>
      <c r="C232" s="164"/>
      <c r="D232" s="164"/>
      <c r="E232" s="165" t="s">
        <v>3</v>
      </c>
      <c r="F232" s="249" t="s">
        <v>393</v>
      </c>
      <c r="G232" s="248"/>
      <c r="H232" s="248"/>
      <c r="I232" s="248"/>
      <c r="J232" s="164"/>
      <c r="K232" s="166">
        <v>4.752</v>
      </c>
      <c r="L232" s="164"/>
      <c r="M232" s="164"/>
      <c r="N232" s="164"/>
      <c r="O232" s="164"/>
      <c r="P232" s="164"/>
      <c r="Q232" s="164"/>
      <c r="R232" s="167"/>
      <c r="T232" s="168"/>
      <c r="U232" s="164"/>
      <c r="V232" s="164"/>
      <c r="W232" s="164"/>
      <c r="X232" s="164"/>
      <c r="Y232" s="164"/>
      <c r="Z232" s="164"/>
      <c r="AA232" s="169"/>
      <c r="AT232" s="170" t="s">
        <v>170</v>
      </c>
      <c r="AU232" s="170" t="s">
        <v>107</v>
      </c>
      <c r="AV232" s="10" t="s">
        <v>107</v>
      </c>
      <c r="AW232" s="10" t="s">
        <v>37</v>
      </c>
      <c r="AX232" s="10" t="s">
        <v>80</v>
      </c>
      <c r="AY232" s="170" t="s">
        <v>162</v>
      </c>
    </row>
    <row r="233" spans="2:51" s="10" customFormat="1" ht="22.5" customHeight="1">
      <c r="B233" s="163"/>
      <c r="C233" s="164"/>
      <c r="D233" s="164"/>
      <c r="E233" s="165" t="s">
        <v>3</v>
      </c>
      <c r="F233" s="249" t="s">
        <v>394</v>
      </c>
      <c r="G233" s="248"/>
      <c r="H233" s="248"/>
      <c r="I233" s="248"/>
      <c r="J233" s="164"/>
      <c r="K233" s="166">
        <v>6.3</v>
      </c>
      <c r="L233" s="164"/>
      <c r="M233" s="164"/>
      <c r="N233" s="164"/>
      <c r="O233" s="164"/>
      <c r="P233" s="164"/>
      <c r="Q233" s="164"/>
      <c r="R233" s="167"/>
      <c r="T233" s="168"/>
      <c r="U233" s="164"/>
      <c r="V233" s="164"/>
      <c r="W233" s="164"/>
      <c r="X233" s="164"/>
      <c r="Y233" s="164"/>
      <c r="Z233" s="164"/>
      <c r="AA233" s="169"/>
      <c r="AT233" s="170" t="s">
        <v>170</v>
      </c>
      <c r="AU233" s="170" t="s">
        <v>107</v>
      </c>
      <c r="AV233" s="10" t="s">
        <v>107</v>
      </c>
      <c r="AW233" s="10" t="s">
        <v>37</v>
      </c>
      <c r="AX233" s="10" t="s">
        <v>80</v>
      </c>
      <c r="AY233" s="170" t="s">
        <v>162</v>
      </c>
    </row>
    <row r="234" spans="2:51" s="10" customFormat="1" ht="22.5" customHeight="1">
      <c r="B234" s="163"/>
      <c r="C234" s="164"/>
      <c r="D234" s="164"/>
      <c r="E234" s="165" t="s">
        <v>3</v>
      </c>
      <c r="F234" s="249" t="s">
        <v>395</v>
      </c>
      <c r="G234" s="248"/>
      <c r="H234" s="248"/>
      <c r="I234" s="248"/>
      <c r="J234" s="164"/>
      <c r="K234" s="166">
        <v>0.468</v>
      </c>
      <c r="L234" s="164"/>
      <c r="M234" s="164"/>
      <c r="N234" s="164"/>
      <c r="O234" s="164"/>
      <c r="P234" s="164"/>
      <c r="Q234" s="164"/>
      <c r="R234" s="167"/>
      <c r="T234" s="168"/>
      <c r="U234" s="164"/>
      <c r="V234" s="164"/>
      <c r="W234" s="164"/>
      <c r="X234" s="164"/>
      <c r="Y234" s="164"/>
      <c r="Z234" s="164"/>
      <c r="AA234" s="169"/>
      <c r="AT234" s="170" t="s">
        <v>170</v>
      </c>
      <c r="AU234" s="170" t="s">
        <v>107</v>
      </c>
      <c r="AV234" s="10" t="s">
        <v>107</v>
      </c>
      <c r="AW234" s="10" t="s">
        <v>37</v>
      </c>
      <c r="AX234" s="10" t="s">
        <v>80</v>
      </c>
      <c r="AY234" s="170" t="s">
        <v>162</v>
      </c>
    </row>
    <row r="235" spans="2:51" s="11" customFormat="1" ht="22.5" customHeight="1">
      <c r="B235" s="171"/>
      <c r="C235" s="172"/>
      <c r="D235" s="172"/>
      <c r="E235" s="173" t="s">
        <v>3</v>
      </c>
      <c r="F235" s="250" t="s">
        <v>202</v>
      </c>
      <c r="G235" s="251"/>
      <c r="H235" s="251"/>
      <c r="I235" s="251"/>
      <c r="J235" s="172"/>
      <c r="K235" s="174">
        <v>18.763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170</v>
      </c>
      <c r="AU235" s="178" t="s">
        <v>107</v>
      </c>
      <c r="AV235" s="11" t="s">
        <v>167</v>
      </c>
      <c r="AW235" s="11" t="s">
        <v>37</v>
      </c>
      <c r="AX235" s="11" t="s">
        <v>22</v>
      </c>
      <c r="AY235" s="178" t="s">
        <v>162</v>
      </c>
    </row>
    <row r="236" spans="2:65" s="1" customFormat="1" ht="31.5" customHeight="1">
      <c r="B236" s="127"/>
      <c r="C236" s="156" t="s">
        <v>396</v>
      </c>
      <c r="D236" s="156" t="s">
        <v>163</v>
      </c>
      <c r="E236" s="157" t="s">
        <v>397</v>
      </c>
      <c r="F236" s="239" t="s">
        <v>398</v>
      </c>
      <c r="G236" s="240"/>
      <c r="H236" s="240"/>
      <c r="I236" s="240"/>
      <c r="J236" s="158" t="s">
        <v>182</v>
      </c>
      <c r="K236" s="159">
        <v>108</v>
      </c>
      <c r="L236" s="241">
        <v>0</v>
      </c>
      <c r="M236" s="240"/>
      <c r="N236" s="242">
        <f>ROUND(L236*K236,2)</f>
        <v>0</v>
      </c>
      <c r="O236" s="240"/>
      <c r="P236" s="240"/>
      <c r="Q236" s="240"/>
      <c r="R236" s="129"/>
      <c r="T236" s="160" t="s">
        <v>3</v>
      </c>
      <c r="U236" s="41" t="s">
        <v>45</v>
      </c>
      <c r="V236" s="33"/>
      <c r="W236" s="161">
        <f>V236*K236</f>
        <v>0</v>
      </c>
      <c r="X236" s="161">
        <v>0</v>
      </c>
      <c r="Y236" s="161">
        <f>X236*K236</f>
        <v>0</v>
      </c>
      <c r="Z236" s="161">
        <v>0.089</v>
      </c>
      <c r="AA236" s="162">
        <f>Z236*K236</f>
        <v>9.612</v>
      </c>
      <c r="AR236" s="15" t="s">
        <v>167</v>
      </c>
      <c r="AT236" s="15" t="s">
        <v>163</v>
      </c>
      <c r="AU236" s="15" t="s">
        <v>107</v>
      </c>
      <c r="AY236" s="15" t="s">
        <v>162</v>
      </c>
      <c r="BE236" s="102">
        <f>IF(U236="základní",N236,0)</f>
        <v>0</v>
      </c>
      <c r="BF236" s="102">
        <f>IF(U236="snížená",N236,0)</f>
        <v>0</v>
      </c>
      <c r="BG236" s="102">
        <f>IF(U236="zákl. přenesená",N236,0)</f>
        <v>0</v>
      </c>
      <c r="BH236" s="102">
        <f>IF(U236="sníž. přenesená",N236,0)</f>
        <v>0</v>
      </c>
      <c r="BI236" s="102">
        <f>IF(U236="nulová",N236,0)</f>
        <v>0</v>
      </c>
      <c r="BJ236" s="15" t="s">
        <v>22</v>
      </c>
      <c r="BK236" s="102">
        <f>ROUND(L236*K236,2)</f>
        <v>0</v>
      </c>
      <c r="BL236" s="15" t="s">
        <v>167</v>
      </c>
      <c r="BM236" s="15" t="s">
        <v>399</v>
      </c>
    </row>
    <row r="237" spans="2:51" s="10" customFormat="1" ht="22.5" customHeight="1">
      <c r="B237" s="163"/>
      <c r="C237" s="164"/>
      <c r="D237" s="164"/>
      <c r="E237" s="165" t="s">
        <v>3</v>
      </c>
      <c r="F237" s="247" t="s">
        <v>400</v>
      </c>
      <c r="G237" s="248"/>
      <c r="H237" s="248"/>
      <c r="I237" s="248"/>
      <c r="J237" s="164"/>
      <c r="K237" s="166">
        <v>108</v>
      </c>
      <c r="L237" s="164"/>
      <c r="M237" s="164"/>
      <c r="N237" s="164"/>
      <c r="O237" s="164"/>
      <c r="P237" s="164"/>
      <c r="Q237" s="164"/>
      <c r="R237" s="167"/>
      <c r="T237" s="168"/>
      <c r="U237" s="164"/>
      <c r="V237" s="164"/>
      <c r="W237" s="164"/>
      <c r="X237" s="164"/>
      <c r="Y237" s="164"/>
      <c r="Z237" s="164"/>
      <c r="AA237" s="169"/>
      <c r="AT237" s="170" t="s">
        <v>170</v>
      </c>
      <c r="AU237" s="170" t="s">
        <v>107</v>
      </c>
      <c r="AV237" s="10" t="s">
        <v>107</v>
      </c>
      <c r="AW237" s="10" t="s">
        <v>37</v>
      </c>
      <c r="AX237" s="10" t="s">
        <v>22</v>
      </c>
      <c r="AY237" s="170" t="s">
        <v>162</v>
      </c>
    </row>
    <row r="238" spans="2:63" s="9" customFormat="1" ht="29.25" customHeight="1">
      <c r="B238" s="145"/>
      <c r="C238" s="146"/>
      <c r="D238" s="155" t="s">
        <v>123</v>
      </c>
      <c r="E238" s="155"/>
      <c r="F238" s="155"/>
      <c r="G238" s="155"/>
      <c r="H238" s="155"/>
      <c r="I238" s="155"/>
      <c r="J238" s="155"/>
      <c r="K238" s="155"/>
      <c r="L238" s="155"/>
      <c r="M238" s="155"/>
      <c r="N238" s="236">
        <f>BK238</f>
        <v>0</v>
      </c>
      <c r="O238" s="237"/>
      <c r="P238" s="237"/>
      <c r="Q238" s="237"/>
      <c r="R238" s="148"/>
      <c r="T238" s="149"/>
      <c r="U238" s="146"/>
      <c r="V238" s="146"/>
      <c r="W238" s="150">
        <f>SUM(W239:W244)</f>
        <v>0</v>
      </c>
      <c r="X238" s="146"/>
      <c r="Y238" s="150">
        <f>SUM(Y239:Y244)</f>
        <v>0</v>
      </c>
      <c r="Z238" s="146"/>
      <c r="AA238" s="151">
        <f>SUM(AA239:AA244)</f>
        <v>0</v>
      </c>
      <c r="AR238" s="152" t="s">
        <v>22</v>
      </c>
      <c r="AT238" s="153" t="s">
        <v>79</v>
      </c>
      <c r="AU238" s="153" t="s">
        <v>22</v>
      </c>
      <c r="AY238" s="152" t="s">
        <v>162</v>
      </c>
      <c r="BK238" s="154">
        <f>SUM(BK239:BK244)</f>
        <v>0</v>
      </c>
    </row>
    <row r="239" spans="2:65" s="1" customFormat="1" ht="22.5" customHeight="1">
      <c r="B239" s="127"/>
      <c r="C239" s="156" t="s">
        <v>401</v>
      </c>
      <c r="D239" s="156" t="s">
        <v>163</v>
      </c>
      <c r="E239" s="157" t="s">
        <v>402</v>
      </c>
      <c r="F239" s="239" t="s">
        <v>403</v>
      </c>
      <c r="G239" s="240"/>
      <c r="H239" s="240"/>
      <c r="I239" s="240"/>
      <c r="J239" s="158" t="s">
        <v>241</v>
      </c>
      <c r="K239" s="159">
        <v>12</v>
      </c>
      <c r="L239" s="241">
        <v>0</v>
      </c>
      <c r="M239" s="240"/>
      <c r="N239" s="242">
        <f aca="true" t="shared" si="25" ref="N239:N244">ROUND(L239*K239,2)</f>
        <v>0</v>
      </c>
      <c r="O239" s="240"/>
      <c r="P239" s="240"/>
      <c r="Q239" s="240"/>
      <c r="R239" s="129"/>
      <c r="T239" s="160" t="s">
        <v>3</v>
      </c>
      <c r="U239" s="41" t="s">
        <v>45</v>
      </c>
      <c r="V239" s="33"/>
      <c r="W239" s="161">
        <f aca="true" t="shared" si="26" ref="W239:W244">V239*K239</f>
        <v>0</v>
      </c>
      <c r="X239" s="161">
        <v>0</v>
      </c>
      <c r="Y239" s="161">
        <f aca="true" t="shared" si="27" ref="Y239:Y244">X239*K239</f>
        <v>0</v>
      </c>
      <c r="Z239" s="161">
        <v>0</v>
      </c>
      <c r="AA239" s="162">
        <f aca="true" t="shared" si="28" ref="AA239:AA244">Z239*K239</f>
        <v>0</v>
      </c>
      <c r="AR239" s="15" t="s">
        <v>167</v>
      </c>
      <c r="AT239" s="15" t="s">
        <v>163</v>
      </c>
      <c r="AU239" s="15" t="s">
        <v>107</v>
      </c>
      <c r="AY239" s="15" t="s">
        <v>162</v>
      </c>
      <c r="BE239" s="102">
        <f aca="true" t="shared" si="29" ref="BE239:BE244">IF(U239="základní",N239,0)</f>
        <v>0</v>
      </c>
      <c r="BF239" s="102">
        <f aca="true" t="shared" si="30" ref="BF239:BF244">IF(U239="snížená",N239,0)</f>
        <v>0</v>
      </c>
      <c r="BG239" s="102">
        <f aca="true" t="shared" si="31" ref="BG239:BG244">IF(U239="zákl. přenesená",N239,0)</f>
        <v>0</v>
      </c>
      <c r="BH239" s="102">
        <f aca="true" t="shared" si="32" ref="BH239:BH244">IF(U239="sníž. přenesená",N239,0)</f>
        <v>0</v>
      </c>
      <c r="BI239" s="102">
        <f aca="true" t="shared" si="33" ref="BI239:BI244">IF(U239="nulová",N239,0)</f>
        <v>0</v>
      </c>
      <c r="BJ239" s="15" t="s">
        <v>22</v>
      </c>
      <c r="BK239" s="102">
        <f aca="true" t="shared" si="34" ref="BK239:BK244">ROUND(L239*K239,2)</f>
        <v>0</v>
      </c>
      <c r="BL239" s="15" t="s">
        <v>167</v>
      </c>
      <c r="BM239" s="15" t="s">
        <v>404</v>
      </c>
    </row>
    <row r="240" spans="2:65" s="1" customFormat="1" ht="31.5" customHeight="1">
      <c r="B240" s="127"/>
      <c r="C240" s="156" t="s">
        <v>405</v>
      </c>
      <c r="D240" s="156" t="s">
        <v>163</v>
      </c>
      <c r="E240" s="157" t="s">
        <v>406</v>
      </c>
      <c r="F240" s="239" t="s">
        <v>407</v>
      </c>
      <c r="G240" s="240"/>
      <c r="H240" s="240"/>
      <c r="I240" s="240"/>
      <c r="J240" s="158" t="s">
        <v>241</v>
      </c>
      <c r="K240" s="159">
        <v>168</v>
      </c>
      <c r="L240" s="241">
        <v>0</v>
      </c>
      <c r="M240" s="240"/>
      <c r="N240" s="242">
        <f t="shared" si="25"/>
        <v>0</v>
      </c>
      <c r="O240" s="240"/>
      <c r="P240" s="240"/>
      <c r="Q240" s="240"/>
      <c r="R240" s="129"/>
      <c r="T240" s="160" t="s">
        <v>3</v>
      </c>
      <c r="U240" s="41" t="s">
        <v>45</v>
      </c>
      <c r="V240" s="33"/>
      <c r="W240" s="161">
        <f t="shared" si="26"/>
        <v>0</v>
      </c>
      <c r="X240" s="161">
        <v>0</v>
      </c>
      <c r="Y240" s="161">
        <f t="shared" si="27"/>
        <v>0</v>
      </c>
      <c r="Z240" s="161">
        <v>0</v>
      </c>
      <c r="AA240" s="162">
        <f t="shared" si="28"/>
        <v>0</v>
      </c>
      <c r="AR240" s="15" t="s">
        <v>167</v>
      </c>
      <c r="AT240" s="15" t="s">
        <v>163</v>
      </c>
      <c r="AU240" s="15" t="s">
        <v>107</v>
      </c>
      <c r="AY240" s="15" t="s">
        <v>162</v>
      </c>
      <c r="BE240" s="102">
        <f t="shared" si="29"/>
        <v>0</v>
      </c>
      <c r="BF240" s="102">
        <f t="shared" si="30"/>
        <v>0</v>
      </c>
      <c r="BG240" s="102">
        <f t="shared" si="31"/>
        <v>0</v>
      </c>
      <c r="BH240" s="102">
        <f t="shared" si="32"/>
        <v>0</v>
      </c>
      <c r="BI240" s="102">
        <f t="shared" si="33"/>
        <v>0</v>
      </c>
      <c r="BJ240" s="15" t="s">
        <v>22</v>
      </c>
      <c r="BK240" s="102">
        <f t="shared" si="34"/>
        <v>0</v>
      </c>
      <c r="BL240" s="15" t="s">
        <v>167</v>
      </c>
      <c r="BM240" s="15" t="s">
        <v>408</v>
      </c>
    </row>
    <row r="241" spans="2:65" s="1" customFormat="1" ht="31.5" customHeight="1">
      <c r="B241" s="127"/>
      <c r="C241" s="156" t="s">
        <v>409</v>
      </c>
      <c r="D241" s="156" t="s">
        <v>163</v>
      </c>
      <c r="E241" s="157" t="s">
        <v>410</v>
      </c>
      <c r="F241" s="239" t="s">
        <v>411</v>
      </c>
      <c r="G241" s="240"/>
      <c r="H241" s="240"/>
      <c r="I241" s="240"/>
      <c r="J241" s="158" t="s">
        <v>412</v>
      </c>
      <c r="K241" s="159">
        <v>83.494</v>
      </c>
      <c r="L241" s="241">
        <v>0</v>
      </c>
      <c r="M241" s="240"/>
      <c r="N241" s="242">
        <f t="shared" si="25"/>
        <v>0</v>
      </c>
      <c r="O241" s="240"/>
      <c r="P241" s="240"/>
      <c r="Q241" s="240"/>
      <c r="R241" s="129"/>
      <c r="T241" s="160" t="s">
        <v>3</v>
      </c>
      <c r="U241" s="41" t="s">
        <v>45</v>
      </c>
      <c r="V241" s="33"/>
      <c r="W241" s="161">
        <f t="shared" si="26"/>
        <v>0</v>
      </c>
      <c r="X241" s="161">
        <v>0</v>
      </c>
      <c r="Y241" s="161">
        <f t="shared" si="27"/>
        <v>0</v>
      </c>
      <c r="Z241" s="161">
        <v>0</v>
      </c>
      <c r="AA241" s="162">
        <f t="shared" si="28"/>
        <v>0</v>
      </c>
      <c r="AR241" s="15" t="s">
        <v>167</v>
      </c>
      <c r="AT241" s="15" t="s">
        <v>163</v>
      </c>
      <c r="AU241" s="15" t="s">
        <v>107</v>
      </c>
      <c r="AY241" s="15" t="s">
        <v>162</v>
      </c>
      <c r="BE241" s="102">
        <f t="shared" si="29"/>
        <v>0</v>
      </c>
      <c r="BF241" s="102">
        <f t="shared" si="30"/>
        <v>0</v>
      </c>
      <c r="BG241" s="102">
        <f t="shared" si="31"/>
        <v>0</v>
      </c>
      <c r="BH241" s="102">
        <f t="shared" si="32"/>
        <v>0</v>
      </c>
      <c r="BI241" s="102">
        <f t="shared" si="33"/>
        <v>0</v>
      </c>
      <c r="BJ241" s="15" t="s">
        <v>22</v>
      </c>
      <c r="BK241" s="102">
        <f t="shared" si="34"/>
        <v>0</v>
      </c>
      <c r="BL241" s="15" t="s">
        <v>167</v>
      </c>
      <c r="BM241" s="15" t="s">
        <v>413</v>
      </c>
    </row>
    <row r="242" spans="2:65" s="1" customFormat="1" ht="31.5" customHeight="1">
      <c r="B242" s="127"/>
      <c r="C242" s="156" t="s">
        <v>414</v>
      </c>
      <c r="D242" s="156" t="s">
        <v>163</v>
      </c>
      <c r="E242" s="157" t="s">
        <v>415</v>
      </c>
      <c r="F242" s="239" t="s">
        <v>416</v>
      </c>
      <c r="G242" s="240"/>
      <c r="H242" s="240"/>
      <c r="I242" s="240"/>
      <c r="J242" s="158" t="s">
        <v>412</v>
      </c>
      <c r="K242" s="159">
        <v>1252.41</v>
      </c>
      <c r="L242" s="241">
        <v>0</v>
      </c>
      <c r="M242" s="240"/>
      <c r="N242" s="242">
        <f t="shared" si="25"/>
        <v>0</v>
      </c>
      <c r="O242" s="240"/>
      <c r="P242" s="240"/>
      <c r="Q242" s="240"/>
      <c r="R242" s="129"/>
      <c r="T242" s="160" t="s">
        <v>3</v>
      </c>
      <c r="U242" s="41" t="s">
        <v>45</v>
      </c>
      <c r="V242" s="33"/>
      <c r="W242" s="161">
        <f t="shared" si="26"/>
        <v>0</v>
      </c>
      <c r="X242" s="161">
        <v>0</v>
      </c>
      <c r="Y242" s="161">
        <f t="shared" si="27"/>
        <v>0</v>
      </c>
      <c r="Z242" s="161">
        <v>0</v>
      </c>
      <c r="AA242" s="162">
        <f t="shared" si="28"/>
        <v>0</v>
      </c>
      <c r="AR242" s="15" t="s">
        <v>167</v>
      </c>
      <c r="AT242" s="15" t="s">
        <v>163</v>
      </c>
      <c r="AU242" s="15" t="s">
        <v>107</v>
      </c>
      <c r="AY242" s="15" t="s">
        <v>162</v>
      </c>
      <c r="BE242" s="102">
        <f t="shared" si="29"/>
        <v>0</v>
      </c>
      <c r="BF242" s="102">
        <f t="shared" si="30"/>
        <v>0</v>
      </c>
      <c r="BG242" s="102">
        <f t="shared" si="31"/>
        <v>0</v>
      </c>
      <c r="BH242" s="102">
        <f t="shared" si="32"/>
        <v>0</v>
      </c>
      <c r="BI242" s="102">
        <f t="shared" si="33"/>
        <v>0</v>
      </c>
      <c r="BJ242" s="15" t="s">
        <v>22</v>
      </c>
      <c r="BK242" s="102">
        <f t="shared" si="34"/>
        <v>0</v>
      </c>
      <c r="BL242" s="15" t="s">
        <v>167</v>
      </c>
      <c r="BM242" s="15" t="s">
        <v>417</v>
      </c>
    </row>
    <row r="243" spans="2:65" s="1" customFormat="1" ht="31.5" customHeight="1">
      <c r="B243" s="127"/>
      <c r="C243" s="156" t="s">
        <v>418</v>
      </c>
      <c r="D243" s="156" t="s">
        <v>163</v>
      </c>
      <c r="E243" s="157" t="s">
        <v>419</v>
      </c>
      <c r="F243" s="239" t="s">
        <v>420</v>
      </c>
      <c r="G243" s="240"/>
      <c r="H243" s="240"/>
      <c r="I243" s="240"/>
      <c r="J243" s="158" t="s">
        <v>412</v>
      </c>
      <c r="K243" s="159">
        <v>48.972</v>
      </c>
      <c r="L243" s="241">
        <v>0</v>
      </c>
      <c r="M243" s="240"/>
      <c r="N243" s="242">
        <f t="shared" si="25"/>
        <v>0</v>
      </c>
      <c r="O243" s="240"/>
      <c r="P243" s="240"/>
      <c r="Q243" s="240"/>
      <c r="R243" s="129"/>
      <c r="T243" s="160" t="s">
        <v>3</v>
      </c>
      <c r="U243" s="41" t="s">
        <v>45</v>
      </c>
      <c r="V243" s="33"/>
      <c r="W243" s="161">
        <f t="shared" si="26"/>
        <v>0</v>
      </c>
      <c r="X243" s="161">
        <v>0</v>
      </c>
      <c r="Y243" s="161">
        <f t="shared" si="27"/>
        <v>0</v>
      </c>
      <c r="Z243" s="161">
        <v>0</v>
      </c>
      <c r="AA243" s="162">
        <f t="shared" si="28"/>
        <v>0</v>
      </c>
      <c r="AR243" s="15" t="s">
        <v>167</v>
      </c>
      <c r="AT243" s="15" t="s">
        <v>163</v>
      </c>
      <c r="AU243" s="15" t="s">
        <v>107</v>
      </c>
      <c r="AY243" s="15" t="s">
        <v>162</v>
      </c>
      <c r="BE243" s="102">
        <f t="shared" si="29"/>
        <v>0</v>
      </c>
      <c r="BF243" s="102">
        <f t="shared" si="30"/>
        <v>0</v>
      </c>
      <c r="BG243" s="102">
        <f t="shared" si="31"/>
        <v>0</v>
      </c>
      <c r="BH243" s="102">
        <f t="shared" si="32"/>
        <v>0</v>
      </c>
      <c r="BI243" s="102">
        <f t="shared" si="33"/>
        <v>0</v>
      </c>
      <c r="BJ243" s="15" t="s">
        <v>22</v>
      </c>
      <c r="BK243" s="102">
        <f t="shared" si="34"/>
        <v>0</v>
      </c>
      <c r="BL243" s="15" t="s">
        <v>167</v>
      </c>
      <c r="BM243" s="15" t="s">
        <v>421</v>
      </c>
    </row>
    <row r="244" spans="2:65" s="1" customFormat="1" ht="31.5" customHeight="1">
      <c r="B244" s="127"/>
      <c r="C244" s="156" t="s">
        <v>422</v>
      </c>
      <c r="D244" s="156" t="s">
        <v>163</v>
      </c>
      <c r="E244" s="157" t="s">
        <v>423</v>
      </c>
      <c r="F244" s="239" t="s">
        <v>424</v>
      </c>
      <c r="G244" s="240"/>
      <c r="H244" s="240"/>
      <c r="I244" s="240"/>
      <c r="J244" s="158" t="s">
        <v>412</v>
      </c>
      <c r="K244" s="159">
        <v>34.52</v>
      </c>
      <c r="L244" s="241">
        <v>0</v>
      </c>
      <c r="M244" s="240"/>
      <c r="N244" s="242">
        <f t="shared" si="25"/>
        <v>0</v>
      </c>
      <c r="O244" s="240"/>
      <c r="P244" s="240"/>
      <c r="Q244" s="240"/>
      <c r="R244" s="129"/>
      <c r="T244" s="160" t="s">
        <v>3</v>
      </c>
      <c r="U244" s="41" t="s">
        <v>45</v>
      </c>
      <c r="V244" s="33"/>
      <c r="W244" s="161">
        <f t="shared" si="26"/>
        <v>0</v>
      </c>
      <c r="X244" s="161">
        <v>0</v>
      </c>
      <c r="Y244" s="161">
        <f t="shared" si="27"/>
        <v>0</v>
      </c>
      <c r="Z244" s="161">
        <v>0</v>
      </c>
      <c r="AA244" s="162">
        <f t="shared" si="28"/>
        <v>0</v>
      </c>
      <c r="AR244" s="15" t="s">
        <v>167</v>
      </c>
      <c r="AT244" s="15" t="s">
        <v>163</v>
      </c>
      <c r="AU244" s="15" t="s">
        <v>107</v>
      </c>
      <c r="AY244" s="15" t="s">
        <v>162</v>
      </c>
      <c r="BE244" s="102">
        <f t="shared" si="29"/>
        <v>0</v>
      </c>
      <c r="BF244" s="102">
        <f t="shared" si="30"/>
        <v>0</v>
      </c>
      <c r="BG244" s="102">
        <f t="shared" si="31"/>
        <v>0</v>
      </c>
      <c r="BH244" s="102">
        <f t="shared" si="32"/>
        <v>0</v>
      </c>
      <c r="BI244" s="102">
        <f t="shared" si="33"/>
        <v>0</v>
      </c>
      <c r="BJ244" s="15" t="s">
        <v>22</v>
      </c>
      <c r="BK244" s="102">
        <f t="shared" si="34"/>
        <v>0</v>
      </c>
      <c r="BL244" s="15" t="s">
        <v>167</v>
      </c>
      <c r="BM244" s="15" t="s">
        <v>425</v>
      </c>
    </row>
    <row r="245" spans="2:63" s="9" customFormat="1" ht="29.25" customHeight="1">
      <c r="B245" s="145"/>
      <c r="C245" s="146"/>
      <c r="D245" s="155" t="s">
        <v>124</v>
      </c>
      <c r="E245" s="155"/>
      <c r="F245" s="155"/>
      <c r="G245" s="155"/>
      <c r="H245" s="155"/>
      <c r="I245" s="155"/>
      <c r="J245" s="155"/>
      <c r="K245" s="155"/>
      <c r="L245" s="155"/>
      <c r="M245" s="155"/>
      <c r="N245" s="232">
        <f>BK245</f>
        <v>0</v>
      </c>
      <c r="O245" s="233"/>
      <c r="P245" s="233"/>
      <c r="Q245" s="233"/>
      <c r="R245" s="148"/>
      <c r="T245" s="149"/>
      <c r="U245" s="146"/>
      <c r="V245" s="146"/>
      <c r="W245" s="150">
        <f>W246</f>
        <v>0</v>
      </c>
      <c r="X245" s="146"/>
      <c r="Y245" s="150">
        <f>Y246</f>
        <v>0</v>
      </c>
      <c r="Z245" s="146"/>
      <c r="AA245" s="151">
        <f>AA246</f>
        <v>0</v>
      </c>
      <c r="AR245" s="152" t="s">
        <v>22</v>
      </c>
      <c r="AT245" s="153" t="s">
        <v>79</v>
      </c>
      <c r="AU245" s="153" t="s">
        <v>22</v>
      </c>
      <c r="AY245" s="152" t="s">
        <v>162</v>
      </c>
      <c r="BK245" s="154">
        <f>BK246</f>
        <v>0</v>
      </c>
    </row>
    <row r="246" spans="2:65" s="1" customFormat="1" ht="22.5" customHeight="1">
      <c r="B246" s="127"/>
      <c r="C246" s="156" t="s">
        <v>426</v>
      </c>
      <c r="D246" s="156" t="s">
        <v>163</v>
      </c>
      <c r="E246" s="157" t="s">
        <v>427</v>
      </c>
      <c r="F246" s="239" t="s">
        <v>428</v>
      </c>
      <c r="G246" s="240"/>
      <c r="H246" s="240"/>
      <c r="I246" s="240"/>
      <c r="J246" s="158" t="s">
        <v>412</v>
      </c>
      <c r="K246" s="159">
        <v>65.072</v>
      </c>
      <c r="L246" s="241">
        <v>0</v>
      </c>
      <c r="M246" s="240"/>
      <c r="N246" s="242">
        <f>ROUND(L246*K246,2)</f>
        <v>0</v>
      </c>
      <c r="O246" s="240"/>
      <c r="P246" s="240"/>
      <c r="Q246" s="240"/>
      <c r="R246" s="129"/>
      <c r="T246" s="160" t="s">
        <v>3</v>
      </c>
      <c r="U246" s="41" t="s">
        <v>45</v>
      </c>
      <c r="V246" s="33"/>
      <c r="W246" s="161">
        <f>V246*K246</f>
        <v>0</v>
      </c>
      <c r="X246" s="161">
        <v>0</v>
      </c>
      <c r="Y246" s="161">
        <f>X246*K246</f>
        <v>0</v>
      </c>
      <c r="Z246" s="161">
        <v>0</v>
      </c>
      <c r="AA246" s="162">
        <f>Z246*K246</f>
        <v>0</v>
      </c>
      <c r="AR246" s="15" t="s">
        <v>167</v>
      </c>
      <c r="AT246" s="15" t="s">
        <v>163</v>
      </c>
      <c r="AU246" s="15" t="s">
        <v>107</v>
      </c>
      <c r="AY246" s="15" t="s">
        <v>162</v>
      </c>
      <c r="BE246" s="102">
        <f>IF(U246="základní",N246,0)</f>
        <v>0</v>
      </c>
      <c r="BF246" s="102">
        <f>IF(U246="snížená",N246,0)</f>
        <v>0</v>
      </c>
      <c r="BG246" s="102">
        <f>IF(U246="zákl. přenesená",N246,0)</f>
        <v>0</v>
      </c>
      <c r="BH246" s="102">
        <f>IF(U246="sníž. přenesená",N246,0)</f>
        <v>0</v>
      </c>
      <c r="BI246" s="102">
        <f>IF(U246="nulová",N246,0)</f>
        <v>0</v>
      </c>
      <c r="BJ246" s="15" t="s">
        <v>22</v>
      </c>
      <c r="BK246" s="102">
        <f>ROUND(L246*K246,2)</f>
        <v>0</v>
      </c>
      <c r="BL246" s="15" t="s">
        <v>167</v>
      </c>
      <c r="BM246" s="15" t="s">
        <v>429</v>
      </c>
    </row>
    <row r="247" spans="2:63" s="9" customFormat="1" ht="37.5" customHeight="1">
      <c r="B247" s="145"/>
      <c r="C247" s="146"/>
      <c r="D247" s="147" t="s">
        <v>125</v>
      </c>
      <c r="E247" s="147"/>
      <c r="F247" s="147"/>
      <c r="G247" s="147"/>
      <c r="H247" s="147"/>
      <c r="I247" s="147"/>
      <c r="J247" s="147"/>
      <c r="K247" s="147"/>
      <c r="L247" s="147"/>
      <c r="M247" s="147"/>
      <c r="N247" s="234">
        <f>BK247</f>
        <v>0</v>
      </c>
      <c r="O247" s="235"/>
      <c r="P247" s="235"/>
      <c r="Q247" s="235"/>
      <c r="R247" s="148"/>
      <c r="T247" s="149"/>
      <c r="U247" s="146"/>
      <c r="V247" s="146"/>
      <c r="W247" s="150">
        <f>W248+W270+W301+W313+W317+W322+W325+W336+W350+W358+W366</f>
        <v>0</v>
      </c>
      <c r="X247" s="146"/>
      <c r="Y247" s="150">
        <f>Y248+Y270+Y301+Y313+Y317+Y322+Y325+Y336+Y350+Y358+Y366</f>
        <v>15.651830559999999</v>
      </c>
      <c r="Z247" s="146"/>
      <c r="AA247" s="151">
        <f>AA248+AA270+AA301+AA313+AA317+AA322+AA325+AA336+AA350+AA358+AA366</f>
        <v>32.60314</v>
      </c>
      <c r="AR247" s="152" t="s">
        <v>107</v>
      </c>
      <c r="AT247" s="153" t="s">
        <v>79</v>
      </c>
      <c r="AU247" s="153" t="s">
        <v>80</v>
      </c>
      <c r="AY247" s="152" t="s">
        <v>162</v>
      </c>
      <c r="BK247" s="154">
        <f>BK248+BK270+BK301+BK313+BK317+BK322+BK325+BK336+BK350+BK358+BK366</f>
        <v>0</v>
      </c>
    </row>
    <row r="248" spans="2:63" s="9" customFormat="1" ht="19.5" customHeight="1">
      <c r="B248" s="145"/>
      <c r="C248" s="146"/>
      <c r="D248" s="155" t="s">
        <v>126</v>
      </c>
      <c r="E248" s="155"/>
      <c r="F248" s="155"/>
      <c r="G248" s="155"/>
      <c r="H248" s="155"/>
      <c r="I248" s="155"/>
      <c r="J248" s="155"/>
      <c r="K248" s="155"/>
      <c r="L248" s="155"/>
      <c r="M248" s="155"/>
      <c r="N248" s="236">
        <f>BK248</f>
        <v>0</v>
      </c>
      <c r="O248" s="237"/>
      <c r="P248" s="237"/>
      <c r="Q248" s="237"/>
      <c r="R248" s="148"/>
      <c r="T248" s="149"/>
      <c r="U248" s="146"/>
      <c r="V248" s="146"/>
      <c r="W248" s="150">
        <f>SUM(W249:W269)</f>
        <v>0</v>
      </c>
      <c r="X248" s="146"/>
      <c r="Y248" s="150">
        <f>SUM(Y249:Y269)</f>
        <v>0.18460627000000002</v>
      </c>
      <c r="Z248" s="146"/>
      <c r="AA248" s="151">
        <f>SUM(AA249:AA269)</f>
        <v>0.82752</v>
      </c>
      <c r="AR248" s="152" t="s">
        <v>107</v>
      </c>
      <c r="AT248" s="153" t="s">
        <v>79</v>
      </c>
      <c r="AU248" s="153" t="s">
        <v>22</v>
      </c>
      <c r="AY248" s="152" t="s">
        <v>162</v>
      </c>
      <c r="BK248" s="154">
        <f>SUM(BK249:BK269)</f>
        <v>0</v>
      </c>
    </row>
    <row r="249" spans="2:65" s="1" customFormat="1" ht="31.5" customHeight="1">
      <c r="B249" s="127"/>
      <c r="C249" s="156" t="s">
        <v>430</v>
      </c>
      <c r="D249" s="156" t="s">
        <v>163</v>
      </c>
      <c r="E249" s="157" t="s">
        <v>431</v>
      </c>
      <c r="F249" s="239" t="s">
        <v>432</v>
      </c>
      <c r="G249" s="240"/>
      <c r="H249" s="240"/>
      <c r="I249" s="240"/>
      <c r="J249" s="158" t="s">
        <v>182</v>
      </c>
      <c r="K249" s="159">
        <v>206.88</v>
      </c>
      <c r="L249" s="241">
        <v>0</v>
      </c>
      <c r="M249" s="240"/>
      <c r="N249" s="242">
        <f>ROUND(L249*K249,2)</f>
        <v>0</v>
      </c>
      <c r="O249" s="240"/>
      <c r="P249" s="240"/>
      <c r="Q249" s="240"/>
      <c r="R249" s="129"/>
      <c r="T249" s="160" t="s">
        <v>3</v>
      </c>
      <c r="U249" s="41" t="s">
        <v>45</v>
      </c>
      <c r="V249" s="33"/>
      <c r="W249" s="161">
        <f>V249*K249</f>
        <v>0</v>
      </c>
      <c r="X249" s="161">
        <v>0</v>
      </c>
      <c r="Y249" s="161">
        <f>X249*K249</f>
        <v>0</v>
      </c>
      <c r="Z249" s="161">
        <v>0.004</v>
      </c>
      <c r="AA249" s="162">
        <f>Z249*K249</f>
        <v>0.82752</v>
      </c>
      <c r="AR249" s="15" t="s">
        <v>299</v>
      </c>
      <c r="AT249" s="15" t="s">
        <v>163</v>
      </c>
      <c r="AU249" s="15" t="s">
        <v>107</v>
      </c>
      <c r="AY249" s="15" t="s">
        <v>162</v>
      </c>
      <c r="BE249" s="102">
        <f>IF(U249="základní",N249,0)</f>
        <v>0</v>
      </c>
      <c r="BF249" s="102">
        <f>IF(U249="snížená",N249,0)</f>
        <v>0</v>
      </c>
      <c r="BG249" s="102">
        <f>IF(U249="zákl. přenesená",N249,0)</f>
        <v>0</v>
      </c>
      <c r="BH249" s="102">
        <f>IF(U249="sníž. přenesená",N249,0)</f>
        <v>0</v>
      </c>
      <c r="BI249" s="102">
        <f>IF(U249="nulová",N249,0)</f>
        <v>0</v>
      </c>
      <c r="BJ249" s="15" t="s">
        <v>22</v>
      </c>
      <c r="BK249" s="102">
        <f>ROUND(L249*K249,2)</f>
        <v>0</v>
      </c>
      <c r="BL249" s="15" t="s">
        <v>299</v>
      </c>
      <c r="BM249" s="15" t="s">
        <v>433</v>
      </c>
    </row>
    <row r="250" spans="2:51" s="10" customFormat="1" ht="22.5" customHeight="1">
      <c r="B250" s="163"/>
      <c r="C250" s="164"/>
      <c r="D250" s="164"/>
      <c r="E250" s="165" t="s">
        <v>3</v>
      </c>
      <c r="F250" s="247" t="s">
        <v>434</v>
      </c>
      <c r="G250" s="248"/>
      <c r="H250" s="248"/>
      <c r="I250" s="248"/>
      <c r="J250" s="164"/>
      <c r="K250" s="166">
        <v>77.88</v>
      </c>
      <c r="L250" s="164"/>
      <c r="M250" s="164"/>
      <c r="N250" s="164"/>
      <c r="O250" s="164"/>
      <c r="P250" s="164"/>
      <c r="Q250" s="164"/>
      <c r="R250" s="167"/>
      <c r="T250" s="168"/>
      <c r="U250" s="164"/>
      <c r="V250" s="164"/>
      <c r="W250" s="164"/>
      <c r="X250" s="164"/>
      <c r="Y250" s="164"/>
      <c r="Z250" s="164"/>
      <c r="AA250" s="169"/>
      <c r="AT250" s="170" t="s">
        <v>170</v>
      </c>
      <c r="AU250" s="170" t="s">
        <v>107</v>
      </c>
      <c r="AV250" s="10" t="s">
        <v>107</v>
      </c>
      <c r="AW250" s="10" t="s">
        <v>37</v>
      </c>
      <c r="AX250" s="10" t="s">
        <v>80</v>
      </c>
      <c r="AY250" s="170" t="s">
        <v>162</v>
      </c>
    </row>
    <row r="251" spans="2:51" s="10" customFormat="1" ht="22.5" customHeight="1">
      <c r="B251" s="163"/>
      <c r="C251" s="164"/>
      <c r="D251" s="164"/>
      <c r="E251" s="165" t="s">
        <v>3</v>
      </c>
      <c r="F251" s="249" t="s">
        <v>435</v>
      </c>
      <c r="G251" s="248"/>
      <c r="H251" s="248"/>
      <c r="I251" s="248"/>
      <c r="J251" s="164"/>
      <c r="K251" s="166">
        <v>79.2</v>
      </c>
      <c r="L251" s="164"/>
      <c r="M251" s="164"/>
      <c r="N251" s="164"/>
      <c r="O251" s="164"/>
      <c r="P251" s="164"/>
      <c r="Q251" s="164"/>
      <c r="R251" s="167"/>
      <c r="T251" s="168"/>
      <c r="U251" s="164"/>
      <c r="V251" s="164"/>
      <c r="W251" s="164"/>
      <c r="X251" s="164"/>
      <c r="Y251" s="164"/>
      <c r="Z251" s="164"/>
      <c r="AA251" s="169"/>
      <c r="AT251" s="170" t="s">
        <v>170</v>
      </c>
      <c r="AU251" s="170" t="s">
        <v>107</v>
      </c>
      <c r="AV251" s="10" t="s">
        <v>107</v>
      </c>
      <c r="AW251" s="10" t="s">
        <v>37</v>
      </c>
      <c r="AX251" s="10" t="s">
        <v>80</v>
      </c>
      <c r="AY251" s="170" t="s">
        <v>162</v>
      </c>
    </row>
    <row r="252" spans="2:51" s="10" customFormat="1" ht="22.5" customHeight="1">
      <c r="B252" s="163"/>
      <c r="C252" s="164"/>
      <c r="D252" s="164"/>
      <c r="E252" s="165" t="s">
        <v>3</v>
      </c>
      <c r="F252" s="249" t="s">
        <v>436</v>
      </c>
      <c r="G252" s="248"/>
      <c r="H252" s="248"/>
      <c r="I252" s="248"/>
      <c r="J252" s="164"/>
      <c r="K252" s="166">
        <v>42</v>
      </c>
      <c r="L252" s="164"/>
      <c r="M252" s="164"/>
      <c r="N252" s="164"/>
      <c r="O252" s="164"/>
      <c r="P252" s="164"/>
      <c r="Q252" s="164"/>
      <c r="R252" s="167"/>
      <c r="T252" s="168"/>
      <c r="U252" s="164"/>
      <c r="V252" s="164"/>
      <c r="W252" s="164"/>
      <c r="X252" s="164"/>
      <c r="Y252" s="164"/>
      <c r="Z252" s="164"/>
      <c r="AA252" s="169"/>
      <c r="AT252" s="170" t="s">
        <v>170</v>
      </c>
      <c r="AU252" s="170" t="s">
        <v>107</v>
      </c>
      <c r="AV252" s="10" t="s">
        <v>107</v>
      </c>
      <c r="AW252" s="10" t="s">
        <v>37</v>
      </c>
      <c r="AX252" s="10" t="s">
        <v>80</v>
      </c>
      <c r="AY252" s="170" t="s">
        <v>162</v>
      </c>
    </row>
    <row r="253" spans="2:51" s="10" customFormat="1" ht="22.5" customHeight="1">
      <c r="B253" s="163"/>
      <c r="C253" s="164"/>
      <c r="D253" s="164"/>
      <c r="E253" s="165" t="s">
        <v>3</v>
      </c>
      <c r="F253" s="249" t="s">
        <v>437</v>
      </c>
      <c r="G253" s="248"/>
      <c r="H253" s="248"/>
      <c r="I253" s="248"/>
      <c r="J253" s="164"/>
      <c r="K253" s="166">
        <v>7.8</v>
      </c>
      <c r="L253" s="164"/>
      <c r="M253" s="164"/>
      <c r="N253" s="164"/>
      <c r="O253" s="164"/>
      <c r="P253" s="164"/>
      <c r="Q253" s="164"/>
      <c r="R253" s="167"/>
      <c r="T253" s="168"/>
      <c r="U253" s="164"/>
      <c r="V253" s="164"/>
      <c r="W253" s="164"/>
      <c r="X253" s="164"/>
      <c r="Y253" s="164"/>
      <c r="Z253" s="164"/>
      <c r="AA253" s="169"/>
      <c r="AT253" s="170" t="s">
        <v>170</v>
      </c>
      <c r="AU253" s="170" t="s">
        <v>107</v>
      </c>
      <c r="AV253" s="10" t="s">
        <v>107</v>
      </c>
      <c r="AW253" s="10" t="s">
        <v>37</v>
      </c>
      <c r="AX253" s="10" t="s">
        <v>80</v>
      </c>
      <c r="AY253" s="170" t="s">
        <v>162</v>
      </c>
    </row>
    <row r="254" spans="2:51" s="11" customFormat="1" ht="22.5" customHeight="1">
      <c r="B254" s="171"/>
      <c r="C254" s="172"/>
      <c r="D254" s="172"/>
      <c r="E254" s="173" t="s">
        <v>3</v>
      </c>
      <c r="F254" s="250" t="s">
        <v>202</v>
      </c>
      <c r="G254" s="251"/>
      <c r="H254" s="251"/>
      <c r="I254" s="251"/>
      <c r="J254" s="172"/>
      <c r="K254" s="174">
        <v>206.88</v>
      </c>
      <c r="L254" s="172"/>
      <c r="M254" s="172"/>
      <c r="N254" s="172"/>
      <c r="O254" s="172"/>
      <c r="P254" s="172"/>
      <c r="Q254" s="172"/>
      <c r="R254" s="175"/>
      <c r="T254" s="176"/>
      <c r="U254" s="172"/>
      <c r="V254" s="172"/>
      <c r="W254" s="172"/>
      <c r="X254" s="172"/>
      <c r="Y254" s="172"/>
      <c r="Z254" s="172"/>
      <c r="AA254" s="177"/>
      <c r="AT254" s="178" t="s">
        <v>170</v>
      </c>
      <c r="AU254" s="178" t="s">
        <v>107</v>
      </c>
      <c r="AV254" s="11" t="s">
        <v>167</v>
      </c>
      <c r="AW254" s="11" t="s">
        <v>37</v>
      </c>
      <c r="AX254" s="11" t="s">
        <v>22</v>
      </c>
      <c r="AY254" s="178" t="s">
        <v>162</v>
      </c>
    </row>
    <row r="255" spans="2:65" s="1" customFormat="1" ht="44.25" customHeight="1">
      <c r="B255" s="127"/>
      <c r="C255" s="156" t="s">
        <v>438</v>
      </c>
      <c r="D255" s="156" t="s">
        <v>163</v>
      </c>
      <c r="E255" s="157" t="s">
        <v>439</v>
      </c>
      <c r="F255" s="239" t="s">
        <v>440</v>
      </c>
      <c r="G255" s="240"/>
      <c r="H255" s="240"/>
      <c r="I255" s="240"/>
      <c r="J255" s="158" t="s">
        <v>182</v>
      </c>
      <c r="K255" s="159">
        <v>120</v>
      </c>
      <c r="L255" s="241">
        <v>0</v>
      </c>
      <c r="M255" s="240"/>
      <c r="N255" s="242">
        <f>ROUND(L255*K255,2)</f>
        <v>0</v>
      </c>
      <c r="O255" s="240"/>
      <c r="P255" s="240"/>
      <c r="Q255" s="240"/>
      <c r="R255" s="129"/>
      <c r="T255" s="160" t="s">
        <v>3</v>
      </c>
      <c r="U255" s="41" t="s">
        <v>45</v>
      </c>
      <c r="V255" s="33"/>
      <c r="W255" s="161">
        <f>V255*K255</f>
        <v>0</v>
      </c>
      <c r="X255" s="161">
        <v>0</v>
      </c>
      <c r="Y255" s="161">
        <f>X255*K255</f>
        <v>0</v>
      </c>
      <c r="Z255" s="161">
        <v>0</v>
      </c>
      <c r="AA255" s="162">
        <f>Z255*K255</f>
        <v>0</v>
      </c>
      <c r="AR255" s="15" t="s">
        <v>299</v>
      </c>
      <c r="AT255" s="15" t="s">
        <v>163</v>
      </c>
      <c r="AU255" s="15" t="s">
        <v>107</v>
      </c>
      <c r="AY255" s="15" t="s">
        <v>162</v>
      </c>
      <c r="BE255" s="102">
        <f>IF(U255="základní",N255,0)</f>
        <v>0</v>
      </c>
      <c r="BF255" s="102">
        <f>IF(U255="snížená",N255,0)</f>
        <v>0</v>
      </c>
      <c r="BG255" s="102">
        <f>IF(U255="zákl. přenesená",N255,0)</f>
        <v>0</v>
      </c>
      <c r="BH255" s="102">
        <f>IF(U255="sníž. přenesená",N255,0)</f>
        <v>0</v>
      </c>
      <c r="BI255" s="102">
        <f>IF(U255="nulová",N255,0)</f>
        <v>0</v>
      </c>
      <c r="BJ255" s="15" t="s">
        <v>22</v>
      </c>
      <c r="BK255" s="102">
        <f>ROUND(L255*K255,2)</f>
        <v>0</v>
      </c>
      <c r="BL255" s="15" t="s">
        <v>299</v>
      </c>
      <c r="BM255" s="15" t="s">
        <v>441</v>
      </c>
    </row>
    <row r="256" spans="2:65" s="1" customFormat="1" ht="31.5" customHeight="1">
      <c r="B256" s="127"/>
      <c r="C256" s="179" t="s">
        <v>442</v>
      </c>
      <c r="D256" s="179" t="s">
        <v>204</v>
      </c>
      <c r="E256" s="180" t="s">
        <v>443</v>
      </c>
      <c r="F256" s="252" t="s">
        <v>444</v>
      </c>
      <c r="G256" s="253"/>
      <c r="H256" s="253"/>
      <c r="I256" s="253"/>
      <c r="J256" s="181" t="s">
        <v>182</v>
      </c>
      <c r="K256" s="182">
        <v>120</v>
      </c>
      <c r="L256" s="254">
        <v>0</v>
      </c>
      <c r="M256" s="253"/>
      <c r="N256" s="255">
        <f>ROUND(L256*K256,2)</f>
        <v>0</v>
      </c>
      <c r="O256" s="240"/>
      <c r="P256" s="240"/>
      <c r="Q256" s="240"/>
      <c r="R256" s="129"/>
      <c r="T256" s="160" t="s">
        <v>3</v>
      </c>
      <c r="U256" s="41" t="s">
        <v>45</v>
      </c>
      <c r="V256" s="33"/>
      <c r="W256" s="161">
        <f>V256*K256</f>
        <v>0</v>
      </c>
      <c r="X256" s="161">
        <v>0.00083</v>
      </c>
      <c r="Y256" s="161">
        <f>X256*K256</f>
        <v>0.0996</v>
      </c>
      <c r="Z256" s="161">
        <v>0</v>
      </c>
      <c r="AA256" s="162">
        <f>Z256*K256</f>
        <v>0</v>
      </c>
      <c r="AR256" s="15" t="s">
        <v>332</v>
      </c>
      <c r="AT256" s="15" t="s">
        <v>204</v>
      </c>
      <c r="AU256" s="15" t="s">
        <v>107</v>
      </c>
      <c r="AY256" s="15" t="s">
        <v>162</v>
      </c>
      <c r="BE256" s="102">
        <f>IF(U256="základní",N256,0)</f>
        <v>0</v>
      </c>
      <c r="BF256" s="102">
        <f>IF(U256="snížená",N256,0)</f>
        <v>0</v>
      </c>
      <c r="BG256" s="102">
        <f>IF(U256="zákl. přenesená",N256,0)</f>
        <v>0</v>
      </c>
      <c r="BH256" s="102">
        <f>IF(U256="sníž. přenesená",N256,0)</f>
        <v>0</v>
      </c>
      <c r="BI256" s="102">
        <f>IF(U256="nulová",N256,0)</f>
        <v>0</v>
      </c>
      <c r="BJ256" s="15" t="s">
        <v>22</v>
      </c>
      <c r="BK256" s="102">
        <f>ROUND(L256*K256,2)</f>
        <v>0</v>
      </c>
      <c r="BL256" s="15" t="s">
        <v>299</v>
      </c>
      <c r="BM256" s="15" t="s">
        <v>445</v>
      </c>
    </row>
    <row r="257" spans="2:65" s="1" customFormat="1" ht="22.5" customHeight="1">
      <c r="B257" s="127"/>
      <c r="C257" s="156" t="s">
        <v>446</v>
      </c>
      <c r="D257" s="156" t="s">
        <v>163</v>
      </c>
      <c r="E257" s="157" t="s">
        <v>447</v>
      </c>
      <c r="F257" s="239" t="s">
        <v>448</v>
      </c>
      <c r="G257" s="240"/>
      <c r="H257" s="240"/>
      <c r="I257" s="240"/>
      <c r="J257" s="158" t="s">
        <v>182</v>
      </c>
      <c r="K257" s="159">
        <v>694.53</v>
      </c>
      <c r="L257" s="241">
        <v>0</v>
      </c>
      <c r="M257" s="240"/>
      <c r="N257" s="242">
        <f>ROUND(L257*K257,2)</f>
        <v>0</v>
      </c>
      <c r="O257" s="240"/>
      <c r="P257" s="240"/>
      <c r="Q257" s="240"/>
      <c r="R257" s="129"/>
      <c r="T257" s="160" t="s">
        <v>3</v>
      </c>
      <c r="U257" s="41" t="s">
        <v>45</v>
      </c>
      <c r="V257" s="33"/>
      <c r="W257" s="161">
        <f>V257*K257</f>
        <v>0</v>
      </c>
      <c r="X257" s="161">
        <v>0</v>
      </c>
      <c r="Y257" s="161">
        <f>X257*K257</f>
        <v>0</v>
      </c>
      <c r="Z257" s="161">
        <v>0</v>
      </c>
      <c r="AA257" s="162">
        <f>Z257*K257</f>
        <v>0</v>
      </c>
      <c r="AR257" s="15" t="s">
        <v>299</v>
      </c>
      <c r="AT257" s="15" t="s">
        <v>163</v>
      </c>
      <c r="AU257" s="15" t="s">
        <v>107</v>
      </c>
      <c r="AY257" s="15" t="s">
        <v>162</v>
      </c>
      <c r="BE257" s="102">
        <f>IF(U257="základní",N257,0)</f>
        <v>0</v>
      </c>
      <c r="BF257" s="102">
        <f>IF(U257="snížená",N257,0)</f>
        <v>0</v>
      </c>
      <c r="BG257" s="102">
        <f>IF(U257="zákl. přenesená",N257,0)</f>
        <v>0</v>
      </c>
      <c r="BH257" s="102">
        <f>IF(U257="sníž. přenesená",N257,0)</f>
        <v>0</v>
      </c>
      <c r="BI257" s="102">
        <f>IF(U257="nulová",N257,0)</f>
        <v>0</v>
      </c>
      <c r="BJ257" s="15" t="s">
        <v>22</v>
      </c>
      <c r="BK257" s="102">
        <f>ROUND(L257*K257,2)</f>
        <v>0</v>
      </c>
      <c r="BL257" s="15" t="s">
        <v>299</v>
      </c>
      <c r="BM257" s="15" t="s">
        <v>449</v>
      </c>
    </row>
    <row r="258" spans="2:65" s="1" customFormat="1" ht="22.5" customHeight="1">
      <c r="B258" s="127"/>
      <c r="C258" s="179" t="s">
        <v>450</v>
      </c>
      <c r="D258" s="179" t="s">
        <v>204</v>
      </c>
      <c r="E258" s="180" t="s">
        <v>451</v>
      </c>
      <c r="F258" s="252" t="s">
        <v>452</v>
      </c>
      <c r="G258" s="253"/>
      <c r="H258" s="253"/>
      <c r="I258" s="253"/>
      <c r="J258" s="181" t="s">
        <v>182</v>
      </c>
      <c r="K258" s="182">
        <v>729.257</v>
      </c>
      <c r="L258" s="254">
        <v>0</v>
      </c>
      <c r="M258" s="253"/>
      <c r="N258" s="255">
        <f>ROUND(L258*K258,2)</f>
        <v>0</v>
      </c>
      <c r="O258" s="240"/>
      <c r="P258" s="240"/>
      <c r="Q258" s="240"/>
      <c r="R258" s="129"/>
      <c r="T258" s="160" t="s">
        <v>3</v>
      </c>
      <c r="U258" s="41" t="s">
        <v>45</v>
      </c>
      <c r="V258" s="33"/>
      <c r="W258" s="161">
        <f>V258*K258</f>
        <v>0</v>
      </c>
      <c r="X258" s="161">
        <v>0.00011</v>
      </c>
      <c r="Y258" s="161">
        <f>X258*K258</f>
        <v>0.08021827</v>
      </c>
      <c r="Z258" s="161">
        <v>0</v>
      </c>
      <c r="AA258" s="162">
        <f>Z258*K258</f>
        <v>0</v>
      </c>
      <c r="AR258" s="15" t="s">
        <v>332</v>
      </c>
      <c r="AT258" s="15" t="s">
        <v>204</v>
      </c>
      <c r="AU258" s="15" t="s">
        <v>107</v>
      </c>
      <c r="AY258" s="15" t="s">
        <v>162</v>
      </c>
      <c r="BE258" s="102">
        <f>IF(U258="základní",N258,0)</f>
        <v>0</v>
      </c>
      <c r="BF258" s="102">
        <f>IF(U258="snížená",N258,0)</f>
        <v>0</v>
      </c>
      <c r="BG258" s="102">
        <f>IF(U258="zákl. přenesená",N258,0)</f>
        <v>0</v>
      </c>
      <c r="BH258" s="102">
        <f>IF(U258="sníž. přenesená",N258,0)</f>
        <v>0</v>
      </c>
      <c r="BI258" s="102">
        <f>IF(U258="nulová",N258,0)</f>
        <v>0</v>
      </c>
      <c r="BJ258" s="15" t="s">
        <v>22</v>
      </c>
      <c r="BK258" s="102">
        <f>ROUND(L258*K258,2)</f>
        <v>0</v>
      </c>
      <c r="BL258" s="15" t="s">
        <v>299</v>
      </c>
      <c r="BM258" s="15" t="s">
        <v>453</v>
      </c>
    </row>
    <row r="259" spans="2:65" s="1" customFormat="1" ht="31.5" customHeight="1">
      <c r="B259" s="127"/>
      <c r="C259" s="156" t="s">
        <v>454</v>
      </c>
      <c r="D259" s="156" t="s">
        <v>163</v>
      </c>
      <c r="E259" s="157" t="s">
        <v>455</v>
      </c>
      <c r="F259" s="239" t="s">
        <v>456</v>
      </c>
      <c r="G259" s="240"/>
      <c r="H259" s="240"/>
      <c r="I259" s="240"/>
      <c r="J259" s="158" t="s">
        <v>241</v>
      </c>
      <c r="K259" s="159">
        <v>220.8</v>
      </c>
      <c r="L259" s="241">
        <v>0</v>
      </c>
      <c r="M259" s="240"/>
      <c r="N259" s="242">
        <f>ROUND(L259*K259,2)</f>
        <v>0</v>
      </c>
      <c r="O259" s="240"/>
      <c r="P259" s="240"/>
      <c r="Q259" s="240"/>
      <c r="R259" s="129"/>
      <c r="T259" s="160" t="s">
        <v>3</v>
      </c>
      <c r="U259" s="41" t="s">
        <v>45</v>
      </c>
      <c r="V259" s="33"/>
      <c r="W259" s="161">
        <f>V259*K259</f>
        <v>0</v>
      </c>
      <c r="X259" s="161">
        <v>0</v>
      </c>
      <c r="Y259" s="161">
        <f>X259*K259</f>
        <v>0</v>
      </c>
      <c r="Z259" s="161">
        <v>0</v>
      </c>
      <c r="AA259" s="162">
        <f>Z259*K259</f>
        <v>0</v>
      </c>
      <c r="AR259" s="15" t="s">
        <v>299</v>
      </c>
      <c r="AT259" s="15" t="s">
        <v>163</v>
      </c>
      <c r="AU259" s="15" t="s">
        <v>107</v>
      </c>
      <c r="AY259" s="15" t="s">
        <v>162</v>
      </c>
      <c r="BE259" s="102">
        <f>IF(U259="základní",N259,0)</f>
        <v>0</v>
      </c>
      <c r="BF259" s="102">
        <f>IF(U259="snížená",N259,0)</f>
        <v>0</v>
      </c>
      <c r="BG259" s="102">
        <f>IF(U259="zákl. přenesená",N259,0)</f>
        <v>0</v>
      </c>
      <c r="BH259" s="102">
        <f>IF(U259="sníž. přenesená",N259,0)</f>
        <v>0</v>
      </c>
      <c r="BI259" s="102">
        <f>IF(U259="nulová",N259,0)</f>
        <v>0</v>
      </c>
      <c r="BJ259" s="15" t="s">
        <v>22</v>
      </c>
      <c r="BK259" s="102">
        <f>ROUND(L259*K259,2)</f>
        <v>0</v>
      </c>
      <c r="BL259" s="15" t="s">
        <v>299</v>
      </c>
      <c r="BM259" s="15" t="s">
        <v>457</v>
      </c>
    </row>
    <row r="260" spans="2:51" s="10" customFormat="1" ht="22.5" customHeight="1">
      <c r="B260" s="163"/>
      <c r="C260" s="164"/>
      <c r="D260" s="164"/>
      <c r="E260" s="165" t="s">
        <v>3</v>
      </c>
      <c r="F260" s="247" t="s">
        <v>458</v>
      </c>
      <c r="G260" s="248"/>
      <c r="H260" s="248"/>
      <c r="I260" s="248"/>
      <c r="J260" s="164"/>
      <c r="K260" s="166">
        <v>184.8</v>
      </c>
      <c r="L260" s="164"/>
      <c r="M260" s="164"/>
      <c r="N260" s="164"/>
      <c r="O260" s="164"/>
      <c r="P260" s="164"/>
      <c r="Q260" s="164"/>
      <c r="R260" s="167"/>
      <c r="T260" s="168"/>
      <c r="U260" s="164"/>
      <c r="V260" s="164"/>
      <c r="W260" s="164"/>
      <c r="X260" s="164"/>
      <c r="Y260" s="164"/>
      <c r="Z260" s="164"/>
      <c r="AA260" s="169"/>
      <c r="AT260" s="170" t="s">
        <v>170</v>
      </c>
      <c r="AU260" s="170" t="s">
        <v>107</v>
      </c>
      <c r="AV260" s="10" t="s">
        <v>107</v>
      </c>
      <c r="AW260" s="10" t="s">
        <v>37</v>
      </c>
      <c r="AX260" s="10" t="s">
        <v>80</v>
      </c>
      <c r="AY260" s="170" t="s">
        <v>162</v>
      </c>
    </row>
    <row r="261" spans="2:51" s="10" customFormat="1" ht="22.5" customHeight="1">
      <c r="B261" s="163"/>
      <c r="C261" s="164"/>
      <c r="D261" s="164"/>
      <c r="E261" s="165" t="s">
        <v>3</v>
      </c>
      <c r="F261" s="249" t="s">
        <v>459</v>
      </c>
      <c r="G261" s="248"/>
      <c r="H261" s="248"/>
      <c r="I261" s="248"/>
      <c r="J261" s="164"/>
      <c r="K261" s="166">
        <v>36</v>
      </c>
      <c r="L261" s="164"/>
      <c r="M261" s="164"/>
      <c r="N261" s="164"/>
      <c r="O261" s="164"/>
      <c r="P261" s="164"/>
      <c r="Q261" s="164"/>
      <c r="R261" s="167"/>
      <c r="T261" s="168"/>
      <c r="U261" s="164"/>
      <c r="V261" s="164"/>
      <c r="W261" s="164"/>
      <c r="X261" s="164"/>
      <c r="Y261" s="164"/>
      <c r="Z261" s="164"/>
      <c r="AA261" s="169"/>
      <c r="AT261" s="170" t="s">
        <v>170</v>
      </c>
      <c r="AU261" s="170" t="s">
        <v>107</v>
      </c>
      <c r="AV261" s="10" t="s">
        <v>107</v>
      </c>
      <c r="AW261" s="10" t="s">
        <v>37</v>
      </c>
      <c r="AX261" s="10" t="s">
        <v>80</v>
      </c>
      <c r="AY261" s="170" t="s">
        <v>162</v>
      </c>
    </row>
    <row r="262" spans="2:51" s="11" customFormat="1" ht="22.5" customHeight="1">
      <c r="B262" s="171"/>
      <c r="C262" s="172"/>
      <c r="D262" s="172"/>
      <c r="E262" s="173" t="s">
        <v>3</v>
      </c>
      <c r="F262" s="250" t="s">
        <v>202</v>
      </c>
      <c r="G262" s="251"/>
      <c r="H262" s="251"/>
      <c r="I262" s="251"/>
      <c r="J262" s="172"/>
      <c r="K262" s="174">
        <v>220.8</v>
      </c>
      <c r="L262" s="172"/>
      <c r="M262" s="172"/>
      <c r="N262" s="172"/>
      <c r="O262" s="172"/>
      <c r="P262" s="172"/>
      <c r="Q262" s="172"/>
      <c r="R262" s="175"/>
      <c r="T262" s="176"/>
      <c r="U262" s="172"/>
      <c r="V262" s="172"/>
      <c r="W262" s="172"/>
      <c r="X262" s="172"/>
      <c r="Y262" s="172"/>
      <c r="Z262" s="172"/>
      <c r="AA262" s="177"/>
      <c r="AT262" s="178" t="s">
        <v>170</v>
      </c>
      <c r="AU262" s="178" t="s">
        <v>107</v>
      </c>
      <c r="AV262" s="11" t="s">
        <v>167</v>
      </c>
      <c r="AW262" s="11" t="s">
        <v>37</v>
      </c>
      <c r="AX262" s="11" t="s">
        <v>22</v>
      </c>
      <c r="AY262" s="178" t="s">
        <v>162</v>
      </c>
    </row>
    <row r="263" spans="2:65" s="1" customFormat="1" ht="31.5" customHeight="1">
      <c r="B263" s="127"/>
      <c r="C263" s="179" t="s">
        <v>460</v>
      </c>
      <c r="D263" s="179" t="s">
        <v>204</v>
      </c>
      <c r="E263" s="180" t="s">
        <v>461</v>
      </c>
      <c r="F263" s="252" t="s">
        <v>462</v>
      </c>
      <c r="G263" s="253"/>
      <c r="H263" s="253"/>
      <c r="I263" s="253"/>
      <c r="J263" s="181" t="s">
        <v>241</v>
      </c>
      <c r="K263" s="182">
        <v>142.8</v>
      </c>
      <c r="L263" s="254">
        <v>0</v>
      </c>
      <c r="M263" s="253"/>
      <c r="N263" s="255">
        <f>ROUND(L263*K263,2)</f>
        <v>0</v>
      </c>
      <c r="O263" s="240"/>
      <c r="P263" s="240"/>
      <c r="Q263" s="240"/>
      <c r="R263" s="129"/>
      <c r="T263" s="160" t="s">
        <v>3</v>
      </c>
      <c r="U263" s="41" t="s">
        <v>45</v>
      </c>
      <c r="V263" s="33"/>
      <c r="W263" s="161">
        <f>V263*K263</f>
        <v>0</v>
      </c>
      <c r="X263" s="161">
        <v>1E-05</v>
      </c>
      <c r="Y263" s="161">
        <f>X263*K263</f>
        <v>0.0014280000000000002</v>
      </c>
      <c r="Z263" s="161">
        <v>0</v>
      </c>
      <c r="AA263" s="162">
        <f>Z263*K263</f>
        <v>0</v>
      </c>
      <c r="AR263" s="15" t="s">
        <v>332</v>
      </c>
      <c r="AT263" s="15" t="s">
        <v>204</v>
      </c>
      <c r="AU263" s="15" t="s">
        <v>107</v>
      </c>
      <c r="AY263" s="15" t="s">
        <v>162</v>
      </c>
      <c r="BE263" s="102">
        <f>IF(U263="základní",N263,0)</f>
        <v>0</v>
      </c>
      <c r="BF263" s="102">
        <f>IF(U263="snížená",N263,0)</f>
        <v>0</v>
      </c>
      <c r="BG263" s="102">
        <f>IF(U263="zákl. přenesená",N263,0)</f>
        <v>0</v>
      </c>
      <c r="BH263" s="102">
        <f>IF(U263="sníž. přenesená",N263,0)</f>
        <v>0</v>
      </c>
      <c r="BI263" s="102">
        <f>IF(U263="nulová",N263,0)</f>
        <v>0</v>
      </c>
      <c r="BJ263" s="15" t="s">
        <v>22</v>
      </c>
      <c r="BK263" s="102">
        <f>ROUND(L263*K263,2)</f>
        <v>0</v>
      </c>
      <c r="BL263" s="15" t="s">
        <v>299</v>
      </c>
      <c r="BM263" s="15" t="s">
        <v>463</v>
      </c>
    </row>
    <row r="264" spans="2:51" s="10" customFormat="1" ht="22.5" customHeight="1">
      <c r="B264" s="163"/>
      <c r="C264" s="164"/>
      <c r="D264" s="164"/>
      <c r="E264" s="165" t="s">
        <v>3</v>
      </c>
      <c r="F264" s="247" t="s">
        <v>464</v>
      </c>
      <c r="G264" s="248"/>
      <c r="H264" s="248"/>
      <c r="I264" s="248"/>
      <c r="J264" s="164"/>
      <c r="K264" s="166">
        <v>118.8</v>
      </c>
      <c r="L264" s="164"/>
      <c r="M264" s="164"/>
      <c r="N264" s="164"/>
      <c r="O264" s="164"/>
      <c r="P264" s="164"/>
      <c r="Q264" s="164"/>
      <c r="R264" s="167"/>
      <c r="T264" s="168"/>
      <c r="U264" s="164"/>
      <c r="V264" s="164"/>
      <c r="W264" s="164"/>
      <c r="X264" s="164"/>
      <c r="Y264" s="164"/>
      <c r="Z264" s="164"/>
      <c r="AA264" s="169"/>
      <c r="AT264" s="170" t="s">
        <v>170</v>
      </c>
      <c r="AU264" s="170" t="s">
        <v>107</v>
      </c>
      <c r="AV264" s="10" t="s">
        <v>107</v>
      </c>
      <c r="AW264" s="10" t="s">
        <v>37</v>
      </c>
      <c r="AX264" s="10" t="s">
        <v>80</v>
      </c>
      <c r="AY264" s="170" t="s">
        <v>162</v>
      </c>
    </row>
    <row r="265" spans="2:51" s="10" customFormat="1" ht="22.5" customHeight="1">
      <c r="B265" s="163"/>
      <c r="C265" s="164"/>
      <c r="D265" s="164"/>
      <c r="E265" s="165" t="s">
        <v>3</v>
      </c>
      <c r="F265" s="249" t="s">
        <v>465</v>
      </c>
      <c r="G265" s="248"/>
      <c r="H265" s="248"/>
      <c r="I265" s="248"/>
      <c r="J265" s="164"/>
      <c r="K265" s="166">
        <v>24</v>
      </c>
      <c r="L265" s="164"/>
      <c r="M265" s="164"/>
      <c r="N265" s="164"/>
      <c r="O265" s="164"/>
      <c r="P265" s="164"/>
      <c r="Q265" s="164"/>
      <c r="R265" s="167"/>
      <c r="T265" s="168"/>
      <c r="U265" s="164"/>
      <c r="V265" s="164"/>
      <c r="W265" s="164"/>
      <c r="X265" s="164"/>
      <c r="Y265" s="164"/>
      <c r="Z265" s="164"/>
      <c r="AA265" s="169"/>
      <c r="AT265" s="170" t="s">
        <v>170</v>
      </c>
      <c r="AU265" s="170" t="s">
        <v>107</v>
      </c>
      <c r="AV265" s="10" t="s">
        <v>107</v>
      </c>
      <c r="AW265" s="10" t="s">
        <v>37</v>
      </c>
      <c r="AX265" s="10" t="s">
        <v>80</v>
      </c>
      <c r="AY265" s="170" t="s">
        <v>162</v>
      </c>
    </row>
    <row r="266" spans="2:51" s="11" customFormat="1" ht="22.5" customHeight="1">
      <c r="B266" s="171"/>
      <c r="C266" s="172"/>
      <c r="D266" s="172"/>
      <c r="E266" s="173" t="s">
        <v>3</v>
      </c>
      <c r="F266" s="250" t="s">
        <v>202</v>
      </c>
      <c r="G266" s="251"/>
      <c r="H266" s="251"/>
      <c r="I266" s="251"/>
      <c r="J266" s="172"/>
      <c r="K266" s="174">
        <v>142.8</v>
      </c>
      <c r="L266" s="172"/>
      <c r="M266" s="172"/>
      <c r="N266" s="172"/>
      <c r="O266" s="172"/>
      <c r="P266" s="172"/>
      <c r="Q266" s="172"/>
      <c r="R266" s="175"/>
      <c r="T266" s="176"/>
      <c r="U266" s="172"/>
      <c r="V266" s="172"/>
      <c r="W266" s="172"/>
      <c r="X266" s="172"/>
      <c r="Y266" s="172"/>
      <c r="Z266" s="172"/>
      <c r="AA266" s="177"/>
      <c r="AT266" s="178" t="s">
        <v>170</v>
      </c>
      <c r="AU266" s="178" t="s">
        <v>107</v>
      </c>
      <c r="AV266" s="11" t="s">
        <v>167</v>
      </c>
      <c r="AW266" s="11" t="s">
        <v>37</v>
      </c>
      <c r="AX266" s="11" t="s">
        <v>22</v>
      </c>
      <c r="AY266" s="178" t="s">
        <v>162</v>
      </c>
    </row>
    <row r="267" spans="2:65" s="1" customFormat="1" ht="22.5" customHeight="1">
      <c r="B267" s="127"/>
      <c r="C267" s="179" t="s">
        <v>466</v>
      </c>
      <c r="D267" s="179" t="s">
        <v>204</v>
      </c>
      <c r="E267" s="180" t="s">
        <v>467</v>
      </c>
      <c r="F267" s="252" t="s">
        <v>468</v>
      </c>
      <c r="G267" s="253"/>
      <c r="H267" s="253"/>
      <c r="I267" s="253"/>
      <c r="J267" s="181" t="s">
        <v>241</v>
      </c>
      <c r="K267" s="182">
        <v>56</v>
      </c>
      <c r="L267" s="254">
        <v>0</v>
      </c>
      <c r="M267" s="253"/>
      <c r="N267" s="255">
        <f>ROUND(L267*K267,2)</f>
        <v>0</v>
      </c>
      <c r="O267" s="240"/>
      <c r="P267" s="240"/>
      <c r="Q267" s="240"/>
      <c r="R267" s="129"/>
      <c r="T267" s="160" t="s">
        <v>3</v>
      </c>
      <c r="U267" s="41" t="s">
        <v>45</v>
      </c>
      <c r="V267" s="33"/>
      <c r="W267" s="161">
        <f>V267*K267</f>
        <v>0</v>
      </c>
      <c r="X267" s="161">
        <v>6E-05</v>
      </c>
      <c r="Y267" s="161">
        <f>X267*K267</f>
        <v>0.00336</v>
      </c>
      <c r="Z267" s="161">
        <v>0</v>
      </c>
      <c r="AA267" s="162">
        <f>Z267*K267</f>
        <v>0</v>
      </c>
      <c r="AR267" s="15" t="s">
        <v>332</v>
      </c>
      <c r="AT267" s="15" t="s">
        <v>204</v>
      </c>
      <c r="AU267" s="15" t="s">
        <v>107</v>
      </c>
      <c r="AY267" s="15" t="s">
        <v>162</v>
      </c>
      <c r="BE267" s="102">
        <f>IF(U267="základní",N267,0)</f>
        <v>0</v>
      </c>
      <c r="BF267" s="102">
        <f>IF(U267="snížená",N267,0)</f>
        <v>0</v>
      </c>
      <c r="BG267" s="102">
        <f>IF(U267="zákl. přenesená",N267,0)</f>
        <v>0</v>
      </c>
      <c r="BH267" s="102">
        <f>IF(U267="sníž. přenesená",N267,0)</f>
        <v>0</v>
      </c>
      <c r="BI267" s="102">
        <f>IF(U267="nulová",N267,0)</f>
        <v>0</v>
      </c>
      <c r="BJ267" s="15" t="s">
        <v>22</v>
      </c>
      <c r="BK267" s="102">
        <f>ROUND(L267*K267,2)</f>
        <v>0</v>
      </c>
      <c r="BL267" s="15" t="s">
        <v>299</v>
      </c>
      <c r="BM267" s="15" t="s">
        <v>469</v>
      </c>
    </row>
    <row r="268" spans="2:51" s="10" customFormat="1" ht="22.5" customHeight="1">
      <c r="B268" s="163"/>
      <c r="C268" s="164"/>
      <c r="D268" s="164"/>
      <c r="E268" s="165" t="s">
        <v>3</v>
      </c>
      <c r="F268" s="247" t="s">
        <v>470</v>
      </c>
      <c r="G268" s="248"/>
      <c r="H268" s="248"/>
      <c r="I268" s="248"/>
      <c r="J268" s="164"/>
      <c r="K268" s="166">
        <v>56</v>
      </c>
      <c r="L268" s="164"/>
      <c r="M268" s="164"/>
      <c r="N268" s="164"/>
      <c r="O268" s="164"/>
      <c r="P268" s="164"/>
      <c r="Q268" s="164"/>
      <c r="R268" s="167"/>
      <c r="T268" s="168"/>
      <c r="U268" s="164"/>
      <c r="V268" s="164"/>
      <c r="W268" s="164"/>
      <c r="X268" s="164"/>
      <c r="Y268" s="164"/>
      <c r="Z268" s="164"/>
      <c r="AA268" s="169"/>
      <c r="AT268" s="170" t="s">
        <v>170</v>
      </c>
      <c r="AU268" s="170" t="s">
        <v>107</v>
      </c>
      <c r="AV268" s="10" t="s">
        <v>107</v>
      </c>
      <c r="AW268" s="10" t="s">
        <v>37</v>
      </c>
      <c r="AX268" s="10" t="s">
        <v>22</v>
      </c>
      <c r="AY268" s="170" t="s">
        <v>162</v>
      </c>
    </row>
    <row r="269" spans="2:65" s="1" customFormat="1" ht="31.5" customHeight="1">
      <c r="B269" s="127"/>
      <c r="C269" s="156" t="s">
        <v>471</v>
      </c>
      <c r="D269" s="156" t="s">
        <v>163</v>
      </c>
      <c r="E269" s="157" t="s">
        <v>472</v>
      </c>
      <c r="F269" s="239" t="s">
        <v>473</v>
      </c>
      <c r="G269" s="240"/>
      <c r="H269" s="240"/>
      <c r="I269" s="240"/>
      <c r="J269" s="158" t="s">
        <v>412</v>
      </c>
      <c r="K269" s="159">
        <v>0.185</v>
      </c>
      <c r="L269" s="241">
        <v>0</v>
      </c>
      <c r="M269" s="240"/>
      <c r="N269" s="242">
        <f>ROUND(L269*K269,2)</f>
        <v>0</v>
      </c>
      <c r="O269" s="240"/>
      <c r="P269" s="240"/>
      <c r="Q269" s="240"/>
      <c r="R269" s="129"/>
      <c r="T269" s="160" t="s">
        <v>3</v>
      </c>
      <c r="U269" s="41" t="s">
        <v>45</v>
      </c>
      <c r="V269" s="33"/>
      <c r="W269" s="161">
        <f>V269*K269</f>
        <v>0</v>
      </c>
      <c r="X269" s="161">
        <v>0</v>
      </c>
      <c r="Y269" s="161">
        <f>X269*K269</f>
        <v>0</v>
      </c>
      <c r="Z269" s="161">
        <v>0</v>
      </c>
      <c r="AA269" s="162">
        <f>Z269*K269</f>
        <v>0</v>
      </c>
      <c r="AR269" s="15" t="s">
        <v>299</v>
      </c>
      <c r="AT269" s="15" t="s">
        <v>163</v>
      </c>
      <c r="AU269" s="15" t="s">
        <v>107</v>
      </c>
      <c r="AY269" s="15" t="s">
        <v>162</v>
      </c>
      <c r="BE269" s="102">
        <f>IF(U269="základní",N269,0)</f>
        <v>0</v>
      </c>
      <c r="BF269" s="102">
        <f>IF(U269="snížená",N269,0)</f>
        <v>0</v>
      </c>
      <c r="BG269" s="102">
        <f>IF(U269="zákl. přenesená",N269,0)</f>
        <v>0</v>
      </c>
      <c r="BH269" s="102">
        <f>IF(U269="sníž. přenesená",N269,0)</f>
        <v>0</v>
      </c>
      <c r="BI269" s="102">
        <f>IF(U269="nulová",N269,0)</f>
        <v>0</v>
      </c>
      <c r="BJ269" s="15" t="s">
        <v>22</v>
      </c>
      <c r="BK269" s="102">
        <f>ROUND(L269*K269,2)</f>
        <v>0</v>
      </c>
      <c r="BL269" s="15" t="s">
        <v>299</v>
      </c>
      <c r="BM269" s="15" t="s">
        <v>474</v>
      </c>
    </row>
    <row r="270" spans="2:63" s="9" customFormat="1" ht="29.25" customHeight="1">
      <c r="B270" s="145"/>
      <c r="C270" s="146"/>
      <c r="D270" s="155" t="s">
        <v>127</v>
      </c>
      <c r="E270" s="155"/>
      <c r="F270" s="155"/>
      <c r="G270" s="155"/>
      <c r="H270" s="155"/>
      <c r="I270" s="155"/>
      <c r="J270" s="155"/>
      <c r="K270" s="155"/>
      <c r="L270" s="155"/>
      <c r="M270" s="155"/>
      <c r="N270" s="232">
        <f>BK270</f>
        <v>0</v>
      </c>
      <c r="O270" s="233"/>
      <c r="P270" s="233"/>
      <c r="Q270" s="233"/>
      <c r="R270" s="148"/>
      <c r="T270" s="149"/>
      <c r="U270" s="146"/>
      <c r="V270" s="146"/>
      <c r="W270" s="150">
        <f>SUM(W271:W300)</f>
        <v>0</v>
      </c>
      <c r="X270" s="146"/>
      <c r="Y270" s="150">
        <f>SUM(Y271:Y300)</f>
        <v>3.37229307</v>
      </c>
      <c r="Z270" s="146"/>
      <c r="AA270" s="151">
        <f>SUM(AA271:AA300)</f>
        <v>30.682272000000005</v>
      </c>
      <c r="AR270" s="152" t="s">
        <v>107</v>
      </c>
      <c r="AT270" s="153" t="s">
        <v>79</v>
      </c>
      <c r="AU270" s="153" t="s">
        <v>22</v>
      </c>
      <c r="AY270" s="152" t="s">
        <v>162</v>
      </c>
      <c r="BK270" s="154">
        <f>SUM(BK271:BK300)</f>
        <v>0</v>
      </c>
    </row>
    <row r="271" spans="2:65" s="1" customFormat="1" ht="31.5" customHeight="1">
      <c r="B271" s="127"/>
      <c r="C271" s="156" t="s">
        <v>475</v>
      </c>
      <c r="D271" s="156" t="s">
        <v>163</v>
      </c>
      <c r="E271" s="157" t="s">
        <v>476</v>
      </c>
      <c r="F271" s="239" t="s">
        <v>477</v>
      </c>
      <c r="G271" s="240"/>
      <c r="H271" s="240"/>
      <c r="I271" s="240"/>
      <c r="J271" s="158" t="s">
        <v>182</v>
      </c>
      <c r="K271" s="159">
        <v>958.821</v>
      </c>
      <c r="L271" s="241">
        <v>0</v>
      </c>
      <c r="M271" s="240"/>
      <c r="N271" s="242">
        <f>ROUND(L271*K271,2)</f>
        <v>0</v>
      </c>
      <c r="O271" s="240"/>
      <c r="P271" s="240"/>
      <c r="Q271" s="240"/>
      <c r="R271" s="129"/>
      <c r="T271" s="160" t="s">
        <v>3</v>
      </c>
      <c r="U271" s="41" t="s">
        <v>45</v>
      </c>
      <c r="V271" s="33"/>
      <c r="W271" s="161">
        <f>V271*K271</f>
        <v>0</v>
      </c>
      <c r="X271" s="161">
        <v>0</v>
      </c>
      <c r="Y271" s="161">
        <f>X271*K271</f>
        <v>0</v>
      </c>
      <c r="Z271" s="161">
        <v>0.014</v>
      </c>
      <c r="AA271" s="162">
        <f>Z271*K271</f>
        <v>13.423494</v>
      </c>
      <c r="AR271" s="15" t="s">
        <v>299</v>
      </c>
      <c r="AT271" s="15" t="s">
        <v>163</v>
      </c>
      <c r="AU271" s="15" t="s">
        <v>107</v>
      </c>
      <c r="AY271" s="15" t="s">
        <v>162</v>
      </c>
      <c r="BE271" s="102">
        <f>IF(U271="základní",N271,0)</f>
        <v>0</v>
      </c>
      <c r="BF271" s="102">
        <f>IF(U271="snížená",N271,0)</f>
        <v>0</v>
      </c>
      <c r="BG271" s="102">
        <f>IF(U271="zákl. přenesená",N271,0)</f>
        <v>0</v>
      </c>
      <c r="BH271" s="102">
        <f>IF(U271="sníž. přenesená",N271,0)</f>
        <v>0</v>
      </c>
      <c r="BI271" s="102">
        <f>IF(U271="nulová",N271,0)</f>
        <v>0</v>
      </c>
      <c r="BJ271" s="15" t="s">
        <v>22</v>
      </c>
      <c r="BK271" s="102">
        <f>ROUND(L271*K271,2)</f>
        <v>0</v>
      </c>
      <c r="BL271" s="15" t="s">
        <v>299</v>
      </c>
      <c r="BM271" s="15" t="s">
        <v>478</v>
      </c>
    </row>
    <row r="272" spans="2:51" s="10" customFormat="1" ht="22.5" customHeight="1">
      <c r="B272" s="163"/>
      <c r="C272" s="164"/>
      <c r="D272" s="164"/>
      <c r="E272" s="165" t="s">
        <v>3</v>
      </c>
      <c r="F272" s="247" t="s">
        <v>479</v>
      </c>
      <c r="G272" s="248"/>
      <c r="H272" s="248"/>
      <c r="I272" s="248"/>
      <c r="J272" s="164"/>
      <c r="K272" s="166">
        <v>786.93</v>
      </c>
      <c r="L272" s="164"/>
      <c r="M272" s="164"/>
      <c r="N272" s="164"/>
      <c r="O272" s="164"/>
      <c r="P272" s="164"/>
      <c r="Q272" s="164"/>
      <c r="R272" s="167"/>
      <c r="T272" s="168"/>
      <c r="U272" s="164"/>
      <c r="V272" s="164"/>
      <c r="W272" s="164"/>
      <c r="X272" s="164"/>
      <c r="Y272" s="164"/>
      <c r="Z272" s="164"/>
      <c r="AA272" s="169"/>
      <c r="AT272" s="170" t="s">
        <v>170</v>
      </c>
      <c r="AU272" s="170" t="s">
        <v>107</v>
      </c>
      <c r="AV272" s="10" t="s">
        <v>107</v>
      </c>
      <c r="AW272" s="10" t="s">
        <v>37</v>
      </c>
      <c r="AX272" s="10" t="s">
        <v>80</v>
      </c>
      <c r="AY272" s="170" t="s">
        <v>162</v>
      </c>
    </row>
    <row r="273" spans="2:51" s="10" customFormat="1" ht="22.5" customHeight="1">
      <c r="B273" s="163"/>
      <c r="C273" s="164"/>
      <c r="D273" s="164"/>
      <c r="E273" s="165" t="s">
        <v>3</v>
      </c>
      <c r="F273" s="249" t="s">
        <v>480</v>
      </c>
      <c r="G273" s="248"/>
      <c r="H273" s="248"/>
      <c r="I273" s="248"/>
      <c r="J273" s="164"/>
      <c r="K273" s="166">
        <v>171.891</v>
      </c>
      <c r="L273" s="164"/>
      <c r="M273" s="164"/>
      <c r="N273" s="164"/>
      <c r="O273" s="164"/>
      <c r="P273" s="164"/>
      <c r="Q273" s="164"/>
      <c r="R273" s="167"/>
      <c r="T273" s="168"/>
      <c r="U273" s="164"/>
      <c r="V273" s="164"/>
      <c r="W273" s="164"/>
      <c r="X273" s="164"/>
      <c r="Y273" s="164"/>
      <c r="Z273" s="164"/>
      <c r="AA273" s="169"/>
      <c r="AT273" s="170" t="s">
        <v>170</v>
      </c>
      <c r="AU273" s="170" t="s">
        <v>107</v>
      </c>
      <c r="AV273" s="10" t="s">
        <v>107</v>
      </c>
      <c r="AW273" s="10" t="s">
        <v>37</v>
      </c>
      <c r="AX273" s="10" t="s">
        <v>80</v>
      </c>
      <c r="AY273" s="170" t="s">
        <v>162</v>
      </c>
    </row>
    <row r="274" spans="2:51" s="11" customFormat="1" ht="22.5" customHeight="1">
      <c r="B274" s="171"/>
      <c r="C274" s="172"/>
      <c r="D274" s="172"/>
      <c r="E274" s="173" t="s">
        <v>3</v>
      </c>
      <c r="F274" s="250" t="s">
        <v>202</v>
      </c>
      <c r="G274" s="251"/>
      <c r="H274" s="251"/>
      <c r="I274" s="251"/>
      <c r="J274" s="172"/>
      <c r="K274" s="174">
        <v>958.821</v>
      </c>
      <c r="L274" s="172"/>
      <c r="M274" s="172"/>
      <c r="N274" s="172"/>
      <c r="O274" s="172"/>
      <c r="P274" s="172"/>
      <c r="Q274" s="172"/>
      <c r="R274" s="175"/>
      <c r="T274" s="176"/>
      <c r="U274" s="172"/>
      <c r="V274" s="172"/>
      <c r="W274" s="172"/>
      <c r="X274" s="172"/>
      <c r="Y274" s="172"/>
      <c r="Z274" s="172"/>
      <c r="AA274" s="177"/>
      <c r="AT274" s="178" t="s">
        <v>170</v>
      </c>
      <c r="AU274" s="178" t="s">
        <v>107</v>
      </c>
      <c r="AV274" s="11" t="s">
        <v>167</v>
      </c>
      <c r="AW274" s="11" t="s">
        <v>37</v>
      </c>
      <c r="AX274" s="11" t="s">
        <v>22</v>
      </c>
      <c r="AY274" s="178" t="s">
        <v>162</v>
      </c>
    </row>
    <row r="275" spans="2:65" s="1" customFormat="1" ht="31.5" customHeight="1">
      <c r="B275" s="127"/>
      <c r="C275" s="156" t="s">
        <v>481</v>
      </c>
      <c r="D275" s="156" t="s">
        <v>163</v>
      </c>
      <c r="E275" s="157" t="s">
        <v>482</v>
      </c>
      <c r="F275" s="239" t="s">
        <v>483</v>
      </c>
      <c r="G275" s="240"/>
      <c r="H275" s="240"/>
      <c r="I275" s="240"/>
      <c r="J275" s="158" t="s">
        <v>182</v>
      </c>
      <c r="K275" s="159">
        <v>2876.463</v>
      </c>
      <c r="L275" s="241">
        <v>0</v>
      </c>
      <c r="M275" s="240"/>
      <c r="N275" s="242">
        <f>ROUND(L275*K275,2)</f>
        <v>0</v>
      </c>
      <c r="O275" s="240"/>
      <c r="P275" s="240"/>
      <c r="Q275" s="240"/>
      <c r="R275" s="129"/>
      <c r="T275" s="160" t="s">
        <v>3</v>
      </c>
      <c r="U275" s="41" t="s">
        <v>45</v>
      </c>
      <c r="V275" s="33"/>
      <c r="W275" s="161">
        <f>V275*K275</f>
        <v>0</v>
      </c>
      <c r="X275" s="161">
        <v>0</v>
      </c>
      <c r="Y275" s="161">
        <f>X275*K275</f>
        <v>0</v>
      </c>
      <c r="Z275" s="161">
        <v>0.006</v>
      </c>
      <c r="AA275" s="162">
        <f>Z275*K275</f>
        <v>17.258778000000003</v>
      </c>
      <c r="AR275" s="15" t="s">
        <v>299</v>
      </c>
      <c r="AT275" s="15" t="s">
        <v>163</v>
      </c>
      <c r="AU275" s="15" t="s">
        <v>107</v>
      </c>
      <c r="AY275" s="15" t="s">
        <v>162</v>
      </c>
      <c r="BE275" s="102">
        <f>IF(U275="základní",N275,0)</f>
        <v>0</v>
      </c>
      <c r="BF275" s="102">
        <f>IF(U275="snížená",N275,0)</f>
        <v>0</v>
      </c>
      <c r="BG275" s="102">
        <f>IF(U275="zákl. přenesená",N275,0)</f>
        <v>0</v>
      </c>
      <c r="BH275" s="102">
        <f>IF(U275="sníž. přenesená",N275,0)</f>
        <v>0</v>
      </c>
      <c r="BI275" s="102">
        <f>IF(U275="nulová",N275,0)</f>
        <v>0</v>
      </c>
      <c r="BJ275" s="15" t="s">
        <v>22</v>
      </c>
      <c r="BK275" s="102">
        <f>ROUND(L275*K275,2)</f>
        <v>0</v>
      </c>
      <c r="BL275" s="15" t="s">
        <v>299</v>
      </c>
      <c r="BM275" s="15" t="s">
        <v>484</v>
      </c>
    </row>
    <row r="276" spans="2:65" s="1" customFormat="1" ht="31.5" customHeight="1">
      <c r="B276" s="127"/>
      <c r="C276" s="156" t="s">
        <v>485</v>
      </c>
      <c r="D276" s="156" t="s">
        <v>163</v>
      </c>
      <c r="E276" s="157" t="s">
        <v>486</v>
      </c>
      <c r="F276" s="239" t="s">
        <v>487</v>
      </c>
      <c r="G276" s="240"/>
      <c r="H276" s="240"/>
      <c r="I276" s="240"/>
      <c r="J276" s="158" t="s">
        <v>182</v>
      </c>
      <c r="K276" s="159">
        <v>86.9</v>
      </c>
      <c r="L276" s="241">
        <v>0</v>
      </c>
      <c r="M276" s="240"/>
      <c r="N276" s="242">
        <f>ROUND(L276*K276,2)</f>
        <v>0</v>
      </c>
      <c r="O276" s="240"/>
      <c r="P276" s="240"/>
      <c r="Q276" s="240"/>
      <c r="R276" s="129"/>
      <c r="T276" s="160" t="s">
        <v>3</v>
      </c>
      <c r="U276" s="41" t="s">
        <v>45</v>
      </c>
      <c r="V276" s="33"/>
      <c r="W276" s="161">
        <f>V276*K276</f>
        <v>0</v>
      </c>
      <c r="X276" s="161">
        <v>0.00019</v>
      </c>
      <c r="Y276" s="161">
        <f>X276*K276</f>
        <v>0.016511</v>
      </c>
      <c r="Z276" s="161">
        <v>0</v>
      </c>
      <c r="AA276" s="162">
        <f>Z276*K276</f>
        <v>0</v>
      </c>
      <c r="AR276" s="15" t="s">
        <v>299</v>
      </c>
      <c r="AT276" s="15" t="s">
        <v>163</v>
      </c>
      <c r="AU276" s="15" t="s">
        <v>107</v>
      </c>
      <c r="AY276" s="15" t="s">
        <v>162</v>
      </c>
      <c r="BE276" s="102">
        <f>IF(U276="základní",N276,0)</f>
        <v>0</v>
      </c>
      <c r="BF276" s="102">
        <f>IF(U276="snížená",N276,0)</f>
        <v>0</v>
      </c>
      <c r="BG276" s="102">
        <f>IF(U276="zákl. přenesená",N276,0)</f>
        <v>0</v>
      </c>
      <c r="BH276" s="102">
        <f>IF(U276="sníž. přenesená",N276,0)</f>
        <v>0</v>
      </c>
      <c r="BI276" s="102">
        <f>IF(U276="nulová",N276,0)</f>
        <v>0</v>
      </c>
      <c r="BJ276" s="15" t="s">
        <v>22</v>
      </c>
      <c r="BK276" s="102">
        <f>ROUND(L276*K276,2)</f>
        <v>0</v>
      </c>
      <c r="BL276" s="15" t="s">
        <v>299</v>
      </c>
      <c r="BM276" s="15" t="s">
        <v>488</v>
      </c>
    </row>
    <row r="277" spans="2:65" s="1" customFormat="1" ht="22.5" customHeight="1">
      <c r="B277" s="127"/>
      <c r="C277" s="179" t="s">
        <v>489</v>
      </c>
      <c r="D277" s="179" t="s">
        <v>204</v>
      </c>
      <c r="E277" s="180" t="s">
        <v>490</v>
      </c>
      <c r="F277" s="252" t="s">
        <v>491</v>
      </c>
      <c r="G277" s="253"/>
      <c r="H277" s="253"/>
      <c r="I277" s="253"/>
      <c r="J277" s="181" t="s">
        <v>182</v>
      </c>
      <c r="K277" s="182">
        <v>99.935</v>
      </c>
      <c r="L277" s="254">
        <v>0</v>
      </c>
      <c r="M277" s="253"/>
      <c r="N277" s="255">
        <f>ROUND(L277*K277,2)</f>
        <v>0</v>
      </c>
      <c r="O277" s="240"/>
      <c r="P277" s="240"/>
      <c r="Q277" s="240"/>
      <c r="R277" s="129"/>
      <c r="T277" s="160" t="s">
        <v>3</v>
      </c>
      <c r="U277" s="41" t="s">
        <v>45</v>
      </c>
      <c r="V277" s="33"/>
      <c r="W277" s="161">
        <f>V277*K277</f>
        <v>0</v>
      </c>
      <c r="X277" s="161">
        <v>0.00254</v>
      </c>
      <c r="Y277" s="161">
        <f>X277*K277</f>
        <v>0.25383490000000003</v>
      </c>
      <c r="Z277" s="161">
        <v>0</v>
      </c>
      <c r="AA277" s="162">
        <f>Z277*K277</f>
        <v>0</v>
      </c>
      <c r="AR277" s="15" t="s">
        <v>332</v>
      </c>
      <c r="AT277" s="15" t="s">
        <v>204</v>
      </c>
      <c r="AU277" s="15" t="s">
        <v>107</v>
      </c>
      <c r="AY277" s="15" t="s">
        <v>162</v>
      </c>
      <c r="BE277" s="102">
        <f>IF(U277="základní",N277,0)</f>
        <v>0</v>
      </c>
      <c r="BF277" s="102">
        <f>IF(U277="snížená",N277,0)</f>
        <v>0</v>
      </c>
      <c r="BG277" s="102">
        <f>IF(U277="zákl. přenesená",N277,0)</f>
        <v>0</v>
      </c>
      <c r="BH277" s="102">
        <f>IF(U277="sníž. přenesená",N277,0)</f>
        <v>0</v>
      </c>
      <c r="BI277" s="102">
        <f>IF(U277="nulová",N277,0)</f>
        <v>0</v>
      </c>
      <c r="BJ277" s="15" t="s">
        <v>22</v>
      </c>
      <c r="BK277" s="102">
        <f>ROUND(L277*K277,2)</f>
        <v>0</v>
      </c>
      <c r="BL277" s="15" t="s">
        <v>299</v>
      </c>
      <c r="BM277" s="15" t="s">
        <v>492</v>
      </c>
    </row>
    <row r="278" spans="2:65" s="1" customFormat="1" ht="44.25" customHeight="1">
      <c r="B278" s="127"/>
      <c r="C278" s="156" t="s">
        <v>493</v>
      </c>
      <c r="D278" s="156" t="s">
        <v>163</v>
      </c>
      <c r="E278" s="157" t="s">
        <v>494</v>
      </c>
      <c r="F278" s="239" t="s">
        <v>495</v>
      </c>
      <c r="G278" s="240"/>
      <c r="H278" s="240"/>
      <c r="I278" s="240"/>
      <c r="J278" s="158" t="s">
        <v>182</v>
      </c>
      <c r="K278" s="159">
        <v>128</v>
      </c>
      <c r="L278" s="241">
        <v>0</v>
      </c>
      <c r="M278" s="240"/>
      <c r="N278" s="242">
        <f>ROUND(L278*K278,2)</f>
        <v>0</v>
      </c>
      <c r="O278" s="240"/>
      <c r="P278" s="240"/>
      <c r="Q278" s="240"/>
      <c r="R278" s="129"/>
      <c r="T278" s="160" t="s">
        <v>3</v>
      </c>
      <c r="U278" s="41" t="s">
        <v>45</v>
      </c>
      <c r="V278" s="33"/>
      <c r="W278" s="161">
        <f>V278*K278</f>
        <v>0</v>
      </c>
      <c r="X278" s="161">
        <v>0</v>
      </c>
      <c r="Y278" s="161">
        <f>X278*K278</f>
        <v>0</v>
      </c>
      <c r="Z278" s="161">
        <v>0</v>
      </c>
      <c r="AA278" s="162">
        <f>Z278*K278</f>
        <v>0</v>
      </c>
      <c r="AR278" s="15" t="s">
        <v>299</v>
      </c>
      <c r="AT278" s="15" t="s">
        <v>163</v>
      </c>
      <c r="AU278" s="15" t="s">
        <v>107</v>
      </c>
      <c r="AY278" s="15" t="s">
        <v>162</v>
      </c>
      <c r="BE278" s="102">
        <f>IF(U278="základní",N278,0)</f>
        <v>0</v>
      </c>
      <c r="BF278" s="102">
        <f>IF(U278="snížená",N278,0)</f>
        <v>0</v>
      </c>
      <c r="BG278" s="102">
        <f>IF(U278="zákl. přenesená",N278,0)</f>
        <v>0</v>
      </c>
      <c r="BH278" s="102">
        <f>IF(U278="sníž. přenesená",N278,0)</f>
        <v>0</v>
      </c>
      <c r="BI278" s="102">
        <f>IF(U278="nulová",N278,0)</f>
        <v>0</v>
      </c>
      <c r="BJ278" s="15" t="s">
        <v>22</v>
      </c>
      <c r="BK278" s="102">
        <f>ROUND(L278*K278,2)</f>
        <v>0</v>
      </c>
      <c r="BL278" s="15" t="s">
        <v>299</v>
      </c>
      <c r="BM278" s="15" t="s">
        <v>496</v>
      </c>
    </row>
    <row r="279" spans="2:51" s="10" customFormat="1" ht="22.5" customHeight="1">
      <c r="B279" s="163"/>
      <c r="C279" s="164"/>
      <c r="D279" s="164"/>
      <c r="E279" s="165" t="s">
        <v>3</v>
      </c>
      <c r="F279" s="247" t="s">
        <v>497</v>
      </c>
      <c r="G279" s="248"/>
      <c r="H279" s="248"/>
      <c r="I279" s="248"/>
      <c r="J279" s="164"/>
      <c r="K279" s="166">
        <v>128</v>
      </c>
      <c r="L279" s="164"/>
      <c r="M279" s="164"/>
      <c r="N279" s="164"/>
      <c r="O279" s="164"/>
      <c r="P279" s="164"/>
      <c r="Q279" s="164"/>
      <c r="R279" s="167"/>
      <c r="T279" s="168"/>
      <c r="U279" s="164"/>
      <c r="V279" s="164"/>
      <c r="W279" s="164"/>
      <c r="X279" s="164"/>
      <c r="Y279" s="164"/>
      <c r="Z279" s="164"/>
      <c r="AA279" s="169"/>
      <c r="AT279" s="170" t="s">
        <v>170</v>
      </c>
      <c r="AU279" s="170" t="s">
        <v>107</v>
      </c>
      <c r="AV279" s="10" t="s">
        <v>107</v>
      </c>
      <c r="AW279" s="10" t="s">
        <v>37</v>
      </c>
      <c r="AX279" s="10" t="s">
        <v>22</v>
      </c>
      <c r="AY279" s="170" t="s">
        <v>162</v>
      </c>
    </row>
    <row r="280" spans="2:65" s="1" customFormat="1" ht="31.5" customHeight="1">
      <c r="B280" s="127"/>
      <c r="C280" s="179" t="s">
        <v>498</v>
      </c>
      <c r="D280" s="179" t="s">
        <v>204</v>
      </c>
      <c r="E280" s="180" t="s">
        <v>499</v>
      </c>
      <c r="F280" s="252" t="s">
        <v>500</v>
      </c>
      <c r="G280" s="253"/>
      <c r="H280" s="253"/>
      <c r="I280" s="253"/>
      <c r="J280" s="181" t="s">
        <v>188</v>
      </c>
      <c r="K280" s="182">
        <v>92</v>
      </c>
      <c r="L280" s="254">
        <v>0</v>
      </c>
      <c r="M280" s="253"/>
      <c r="N280" s="255">
        <f aca="true" t="shared" si="35" ref="N280:N285">ROUND(L280*K280,2)</f>
        <v>0</v>
      </c>
      <c r="O280" s="240"/>
      <c r="P280" s="240"/>
      <c r="Q280" s="240"/>
      <c r="R280" s="129"/>
      <c r="T280" s="160" t="s">
        <v>3</v>
      </c>
      <c r="U280" s="41" t="s">
        <v>45</v>
      </c>
      <c r="V280" s="33"/>
      <c r="W280" s="161">
        <f aca="true" t="shared" si="36" ref="W280:W285">V280*K280</f>
        <v>0</v>
      </c>
      <c r="X280" s="161">
        <v>0.00166</v>
      </c>
      <c r="Y280" s="161">
        <f aca="true" t="shared" si="37" ref="Y280:Y285">X280*K280</f>
        <v>0.15272</v>
      </c>
      <c r="Z280" s="161">
        <v>0</v>
      </c>
      <c r="AA280" s="162">
        <f aca="true" t="shared" si="38" ref="AA280:AA285">Z280*K280</f>
        <v>0</v>
      </c>
      <c r="AR280" s="15" t="s">
        <v>332</v>
      </c>
      <c r="AT280" s="15" t="s">
        <v>204</v>
      </c>
      <c r="AU280" s="15" t="s">
        <v>107</v>
      </c>
      <c r="AY280" s="15" t="s">
        <v>162</v>
      </c>
      <c r="BE280" s="102">
        <f aca="true" t="shared" si="39" ref="BE280:BE285">IF(U280="základní",N280,0)</f>
        <v>0</v>
      </c>
      <c r="BF280" s="102">
        <f aca="true" t="shared" si="40" ref="BF280:BF285">IF(U280="snížená",N280,0)</f>
        <v>0</v>
      </c>
      <c r="BG280" s="102">
        <f aca="true" t="shared" si="41" ref="BG280:BG285">IF(U280="zákl. přenesená",N280,0)</f>
        <v>0</v>
      </c>
      <c r="BH280" s="102">
        <f aca="true" t="shared" si="42" ref="BH280:BH285">IF(U280="sníž. přenesená",N280,0)</f>
        <v>0</v>
      </c>
      <c r="BI280" s="102">
        <f aca="true" t="shared" si="43" ref="BI280:BI285">IF(U280="nulová",N280,0)</f>
        <v>0</v>
      </c>
      <c r="BJ280" s="15" t="s">
        <v>22</v>
      </c>
      <c r="BK280" s="102">
        <f aca="true" t="shared" si="44" ref="BK280:BK285">ROUND(L280*K280,2)</f>
        <v>0</v>
      </c>
      <c r="BL280" s="15" t="s">
        <v>299</v>
      </c>
      <c r="BM280" s="15" t="s">
        <v>501</v>
      </c>
    </row>
    <row r="281" spans="2:65" s="1" customFormat="1" ht="31.5" customHeight="1">
      <c r="B281" s="127"/>
      <c r="C281" s="179" t="s">
        <v>502</v>
      </c>
      <c r="D281" s="179" t="s">
        <v>204</v>
      </c>
      <c r="E281" s="180" t="s">
        <v>503</v>
      </c>
      <c r="F281" s="252" t="s">
        <v>504</v>
      </c>
      <c r="G281" s="253"/>
      <c r="H281" s="253"/>
      <c r="I281" s="253"/>
      <c r="J281" s="181" t="s">
        <v>188</v>
      </c>
      <c r="K281" s="182">
        <v>78.72</v>
      </c>
      <c r="L281" s="254">
        <v>0</v>
      </c>
      <c r="M281" s="253"/>
      <c r="N281" s="255">
        <f t="shared" si="35"/>
        <v>0</v>
      </c>
      <c r="O281" s="240"/>
      <c r="P281" s="240"/>
      <c r="Q281" s="240"/>
      <c r="R281" s="129"/>
      <c r="T281" s="160" t="s">
        <v>3</v>
      </c>
      <c r="U281" s="41" t="s">
        <v>45</v>
      </c>
      <c r="V281" s="33"/>
      <c r="W281" s="161">
        <f t="shared" si="36"/>
        <v>0</v>
      </c>
      <c r="X281" s="161">
        <v>0.00278</v>
      </c>
      <c r="Y281" s="161">
        <f t="shared" si="37"/>
        <v>0.2188416</v>
      </c>
      <c r="Z281" s="161">
        <v>0</v>
      </c>
      <c r="AA281" s="162">
        <f t="shared" si="38"/>
        <v>0</v>
      </c>
      <c r="AR281" s="15" t="s">
        <v>332</v>
      </c>
      <c r="AT281" s="15" t="s">
        <v>204</v>
      </c>
      <c r="AU281" s="15" t="s">
        <v>107</v>
      </c>
      <c r="AY281" s="15" t="s">
        <v>162</v>
      </c>
      <c r="BE281" s="102">
        <f t="shared" si="39"/>
        <v>0</v>
      </c>
      <c r="BF281" s="102">
        <f t="shared" si="40"/>
        <v>0</v>
      </c>
      <c r="BG281" s="102">
        <f t="shared" si="41"/>
        <v>0</v>
      </c>
      <c r="BH281" s="102">
        <f t="shared" si="42"/>
        <v>0</v>
      </c>
      <c r="BI281" s="102">
        <f t="shared" si="43"/>
        <v>0</v>
      </c>
      <c r="BJ281" s="15" t="s">
        <v>22</v>
      </c>
      <c r="BK281" s="102">
        <f t="shared" si="44"/>
        <v>0</v>
      </c>
      <c r="BL281" s="15" t="s">
        <v>299</v>
      </c>
      <c r="BM281" s="15" t="s">
        <v>505</v>
      </c>
    </row>
    <row r="282" spans="2:65" s="1" customFormat="1" ht="44.25" customHeight="1">
      <c r="B282" s="127"/>
      <c r="C282" s="179" t="s">
        <v>506</v>
      </c>
      <c r="D282" s="179" t="s">
        <v>204</v>
      </c>
      <c r="E282" s="180" t="s">
        <v>507</v>
      </c>
      <c r="F282" s="252" t="s">
        <v>508</v>
      </c>
      <c r="G282" s="253"/>
      <c r="H282" s="253"/>
      <c r="I282" s="253"/>
      <c r="J282" s="181" t="s">
        <v>188</v>
      </c>
      <c r="K282" s="182">
        <v>78.72</v>
      </c>
      <c r="L282" s="254">
        <v>0</v>
      </c>
      <c r="M282" s="253"/>
      <c r="N282" s="255">
        <f t="shared" si="35"/>
        <v>0</v>
      </c>
      <c r="O282" s="240"/>
      <c r="P282" s="240"/>
      <c r="Q282" s="240"/>
      <c r="R282" s="129"/>
      <c r="T282" s="160" t="s">
        <v>3</v>
      </c>
      <c r="U282" s="41" t="s">
        <v>45</v>
      </c>
      <c r="V282" s="33"/>
      <c r="W282" s="161">
        <f t="shared" si="36"/>
        <v>0</v>
      </c>
      <c r="X282" s="161">
        <v>0.00111</v>
      </c>
      <c r="Y282" s="161">
        <f t="shared" si="37"/>
        <v>0.0873792</v>
      </c>
      <c r="Z282" s="161">
        <v>0</v>
      </c>
      <c r="AA282" s="162">
        <f t="shared" si="38"/>
        <v>0</v>
      </c>
      <c r="AR282" s="15" t="s">
        <v>332</v>
      </c>
      <c r="AT282" s="15" t="s">
        <v>204</v>
      </c>
      <c r="AU282" s="15" t="s">
        <v>107</v>
      </c>
      <c r="AY282" s="15" t="s">
        <v>162</v>
      </c>
      <c r="BE282" s="102">
        <f t="shared" si="39"/>
        <v>0</v>
      </c>
      <c r="BF282" s="102">
        <f t="shared" si="40"/>
        <v>0</v>
      </c>
      <c r="BG282" s="102">
        <f t="shared" si="41"/>
        <v>0</v>
      </c>
      <c r="BH282" s="102">
        <f t="shared" si="42"/>
        <v>0</v>
      </c>
      <c r="BI282" s="102">
        <f t="shared" si="43"/>
        <v>0</v>
      </c>
      <c r="BJ282" s="15" t="s">
        <v>22</v>
      </c>
      <c r="BK282" s="102">
        <f t="shared" si="44"/>
        <v>0</v>
      </c>
      <c r="BL282" s="15" t="s">
        <v>299</v>
      </c>
      <c r="BM282" s="15" t="s">
        <v>509</v>
      </c>
    </row>
    <row r="283" spans="2:65" s="1" customFormat="1" ht="44.25" customHeight="1">
      <c r="B283" s="127"/>
      <c r="C283" s="156" t="s">
        <v>510</v>
      </c>
      <c r="D283" s="156" t="s">
        <v>163</v>
      </c>
      <c r="E283" s="157" t="s">
        <v>511</v>
      </c>
      <c r="F283" s="239" t="s">
        <v>512</v>
      </c>
      <c r="G283" s="240"/>
      <c r="H283" s="240"/>
      <c r="I283" s="240"/>
      <c r="J283" s="158" t="s">
        <v>182</v>
      </c>
      <c r="K283" s="159">
        <v>833.757</v>
      </c>
      <c r="L283" s="241">
        <v>0</v>
      </c>
      <c r="M283" s="240"/>
      <c r="N283" s="242">
        <f t="shared" si="35"/>
        <v>0</v>
      </c>
      <c r="O283" s="240"/>
      <c r="P283" s="240"/>
      <c r="Q283" s="240"/>
      <c r="R283" s="129"/>
      <c r="T283" s="160" t="s">
        <v>3</v>
      </c>
      <c r="U283" s="41" t="s">
        <v>45</v>
      </c>
      <c r="V283" s="33"/>
      <c r="W283" s="161">
        <f t="shared" si="36"/>
        <v>0</v>
      </c>
      <c r="X283" s="161">
        <v>8E-05</v>
      </c>
      <c r="Y283" s="161">
        <f t="shared" si="37"/>
        <v>0.06670056</v>
      </c>
      <c r="Z283" s="161">
        <v>0</v>
      </c>
      <c r="AA283" s="162">
        <f t="shared" si="38"/>
        <v>0</v>
      </c>
      <c r="AR283" s="15" t="s">
        <v>299</v>
      </c>
      <c r="AT283" s="15" t="s">
        <v>163</v>
      </c>
      <c r="AU283" s="15" t="s">
        <v>107</v>
      </c>
      <c r="AY283" s="15" t="s">
        <v>162</v>
      </c>
      <c r="BE283" s="102">
        <f t="shared" si="39"/>
        <v>0</v>
      </c>
      <c r="BF283" s="102">
        <f t="shared" si="40"/>
        <v>0</v>
      </c>
      <c r="BG283" s="102">
        <f t="shared" si="41"/>
        <v>0</v>
      </c>
      <c r="BH283" s="102">
        <f t="shared" si="42"/>
        <v>0</v>
      </c>
      <c r="BI283" s="102">
        <f t="shared" si="43"/>
        <v>0</v>
      </c>
      <c r="BJ283" s="15" t="s">
        <v>22</v>
      </c>
      <c r="BK283" s="102">
        <f t="shared" si="44"/>
        <v>0</v>
      </c>
      <c r="BL283" s="15" t="s">
        <v>299</v>
      </c>
      <c r="BM283" s="15" t="s">
        <v>513</v>
      </c>
    </row>
    <row r="284" spans="2:65" s="1" customFormat="1" ht="22.5" customHeight="1">
      <c r="B284" s="127"/>
      <c r="C284" s="179" t="s">
        <v>514</v>
      </c>
      <c r="D284" s="179" t="s">
        <v>204</v>
      </c>
      <c r="E284" s="180" t="s">
        <v>515</v>
      </c>
      <c r="F284" s="252" t="s">
        <v>516</v>
      </c>
      <c r="G284" s="253"/>
      <c r="H284" s="253"/>
      <c r="I284" s="253"/>
      <c r="J284" s="181" t="s">
        <v>182</v>
      </c>
      <c r="K284" s="182">
        <v>958.821</v>
      </c>
      <c r="L284" s="254">
        <v>0</v>
      </c>
      <c r="M284" s="253"/>
      <c r="N284" s="255">
        <f t="shared" si="35"/>
        <v>0</v>
      </c>
      <c r="O284" s="240"/>
      <c r="P284" s="240"/>
      <c r="Q284" s="240"/>
      <c r="R284" s="129"/>
      <c r="T284" s="160" t="s">
        <v>3</v>
      </c>
      <c r="U284" s="41" t="s">
        <v>45</v>
      </c>
      <c r="V284" s="33"/>
      <c r="W284" s="161">
        <f t="shared" si="36"/>
        <v>0</v>
      </c>
      <c r="X284" s="161">
        <v>0.0019</v>
      </c>
      <c r="Y284" s="161">
        <f t="shared" si="37"/>
        <v>1.8217599</v>
      </c>
      <c r="Z284" s="161">
        <v>0</v>
      </c>
      <c r="AA284" s="162">
        <f t="shared" si="38"/>
        <v>0</v>
      </c>
      <c r="AR284" s="15" t="s">
        <v>332</v>
      </c>
      <c r="AT284" s="15" t="s">
        <v>204</v>
      </c>
      <c r="AU284" s="15" t="s">
        <v>107</v>
      </c>
      <c r="AY284" s="15" t="s">
        <v>162</v>
      </c>
      <c r="BE284" s="102">
        <f t="shared" si="39"/>
        <v>0</v>
      </c>
      <c r="BF284" s="102">
        <f t="shared" si="40"/>
        <v>0</v>
      </c>
      <c r="BG284" s="102">
        <f t="shared" si="41"/>
        <v>0</v>
      </c>
      <c r="BH284" s="102">
        <f t="shared" si="42"/>
        <v>0</v>
      </c>
      <c r="BI284" s="102">
        <f t="shared" si="43"/>
        <v>0</v>
      </c>
      <c r="BJ284" s="15" t="s">
        <v>22</v>
      </c>
      <c r="BK284" s="102">
        <f t="shared" si="44"/>
        <v>0</v>
      </c>
      <c r="BL284" s="15" t="s">
        <v>299</v>
      </c>
      <c r="BM284" s="15" t="s">
        <v>517</v>
      </c>
    </row>
    <row r="285" spans="2:65" s="1" customFormat="1" ht="31.5" customHeight="1">
      <c r="B285" s="127"/>
      <c r="C285" s="156" t="s">
        <v>518</v>
      </c>
      <c r="D285" s="156" t="s">
        <v>163</v>
      </c>
      <c r="E285" s="157" t="s">
        <v>519</v>
      </c>
      <c r="F285" s="239" t="s">
        <v>520</v>
      </c>
      <c r="G285" s="240"/>
      <c r="H285" s="240"/>
      <c r="I285" s="240"/>
      <c r="J285" s="158" t="s">
        <v>241</v>
      </c>
      <c r="K285" s="159">
        <v>406.532</v>
      </c>
      <c r="L285" s="241">
        <v>0</v>
      </c>
      <c r="M285" s="240"/>
      <c r="N285" s="242">
        <f t="shared" si="35"/>
        <v>0</v>
      </c>
      <c r="O285" s="240"/>
      <c r="P285" s="240"/>
      <c r="Q285" s="240"/>
      <c r="R285" s="129"/>
      <c r="T285" s="160" t="s">
        <v>3</v>
      </c>
      <c r="U285" s="41" t="s">
        <v>45</v>
      </c>
      <c r="V285" s="33"/>
      <c r="W285" s="161">
        <f t="shared" si="36"/>
        <v>0</v>
      </c>
      <c r="X285" s="161">
        <v>0.00012</v>
      </c>
      <c r="Y285" s="161">
        <f t="shared" si="37"/>
        <v>0.04878384</v>
      </c>
      <c r="Z285" s="161">
        <v>0</v>
      </c>
      <c r="AA285" s="162">
        <f t="shared" si="38"/>
        <v>0</v>
      </c>
      <c r="AR285" s="15" t="s">
        <v>299</v>
      </c>
      <c r="AT285" s="15" t="s">
        <v>163</v>
      </c>
      <c r="AU285" s="15" t="s">
        <v>107</v>
      </c>
      <c r="AY285" s="15" t="s">
        <v>162</v>
      </c>
      <c r="BE285" s="102">
        <f t="shared" si="39"/>
        <v>0</v>
      </c>
      <c r="BF285" s="102">
        <f t="shared" si="40"/>
        <v>0</v>
      </c>
      <c r="BG285" s="102">
        <f t="shared" si="41"/>
        <v>0</v>
      </c>
      <c r="BH285" s="102">
        <f t="shared" si="42"/>
        <v>0</v>
      </c>
      <c r="BI285" s="102">
        <f t="shared" si="43"/>
        <v>0</v>
      </c>
      <c r="BJ285" s="15" t="s">
        <v>22</v>
      </c>
      <c r="BK285" s="102">
        <f t="shared" si="44"/>
        <v>0</v>
      </c>
      <c r="BL285" s="15" t="s">
        <v>299</v>
      </c>
      <c r="BM285" s="15" t="s">
        <v>521</v>
      </c>
    </row>
    <row r="286" spans="2:51" s="10" customFormat="1" ht="22.5" customHeight="1">
      <c r="B286" s="163"/>
      <c r="C286" s="164"/>
      <c r="D286" s="164"/>
      <c r="E286" s="165" t="s">
        <v>3</v>
      </c>
      <c r="F286" s="247" t="s">
        <v>522</v>
      </c>
      <c r="G286" s="248"/>
      <c r="H286" s="248"/>
      <c r="I286" s="248"/>
      <c r="J286" s="164"/>
      <c r="K286" s="166">
        <v>61.64</v>
      </c>
      <c r="L286" s="164"/>
      <c r="M286" s="164"/>
      <c r="N286" s="164"/>
      <c r="O286" s="164"/>
      <c r="P286" s="164"/>
      <c r="Q286" s="164"/>
      <c r="R286" s="167"/>
      <c r="T286" s="168"/>
      <c r="U286" s="164"/>
      <c r="V286" s="164"/>
      <c r="W286" s="164"/>
      <c r="X286" s="164"/>
      <c r="Y286" s="164"/>
      <c r="Z286" s="164"/>
      <c r="AA286" s="169"/>
      <c r="AT286" s="170" t="s">
        <v>170</v>
      </c>
      <c r="AU286" s="170" t="s">
        <v>107</v>
      </c>
      <c r="AV286" s="10" t="s">
        <v>107</v>
      </c>
      <c r="AW286" s="10" t="s">
        <v>37</v>
      </c>
      <c r="AX286" s="10" t="s">
        <v>80</v>
      </c>
      <c r="AY286" s="170" t="s">
        <v>162</v>
      </c>
    </row>
    <row r="287" spans="2:51" s="10" customFormat="1" ht="22.5" customHeight="1">
      <c r="B287" s="163"/>
      <c r="C287" s="164"/>
      <c r="D287" s="164"/>
      <c r="E287" s="165" t="s">
        <v>3</v>
      </c>
      <c r="F287" s="249" t="s">
        <v>523</v>
      </c>
      <c r="G287" s="248"/>
      <c r="H287" s="248"/>
      <c r="I287" s="248"/>
      <c r="J287" s="164"/>
      <c r="K287" s="166">
        <v>344.892</v>
      </c>
      <c r="L287" s="164"/>
      <c r="M287" s="164"/>
      <c r="N287" s="164"/>
      <c r="O287" s="164"/>
      <c r="P287" s="164"/>
      <c r="Q287" s="164"/>
      <c r="R287" s="167"/>
      <c r="T287" s="168"/>
      <c r="U287" s="164"/>
      <c r="V287" s="164"/>
      <c r="W287" s="164"/>
      <c r="X287" s="164"/>
      <c r="Y287" s="164"/>
      <c r="Z287" s="164"/>
      <c r="AA287" s="169"/>
      <c r="AT287" s="170" t="s">
        <v>170</v>
      </c>
      <c r="AU287" s="170" t="s">
        <v>107</v>
      </c>
      <c r="AV287" s="10" t="s">
        <v>107</v>
      </c>
      <c r="AW287" s="10" t="s">
        <v>37</v>
      </c>
      <c r="AX287" s="10" t="s">
        <v>80</v>
      </c>
      <c r="AY287" s="170" t="s">
        <v>162</v>
      </c>
    </row>
    <row r="288" spans="2:51" s="11" customFormat="1" ht="22.5" customHeight="1">
      <c r="B288" s="171"/>
      <c r="C288" s="172"/>
      <c r="D288" s="172"/>
      <c r="E288" s="173" t="s">
        <v>3</v>
      </c>
      <c r="F288" s="250" t="s">
        <v>202</v>
      </c>
      <c r="G288" s="251"/>
      <c r="H288" s="251"/>
      <c r="I288" s="251"/>
      <c r="J288" s="172"/>
      <c r="K288" s="174">
        <v>406.532</v>
      </c>
      <c r="L288" s="172"/>
      <c r="M288" s="172"/>
      <c r="N288" s="172"/>
      <c r="O288" s="172"/>
      <c r="P288" s="172"/>
      <c r="Q288" s="172"/>
      <c r="R288" s="175"/>
      <c r="T288" s="176"/>
      <c r="U288" s="172"/>
      <c r="V288" s="172"/>
      <c r="W288" s="172"/>
      <c r="X288" s="172"/>
      <c r="Y288" s="172"/>
      <c r="Z288" s="172"/>
      <c r="AA288" s="177"/>
      <c r="AT288" s="178" t="s">
        <v>170</v>
      </c>
      <c r="AU288" s="178" t="s">
        <v>107</v>
      </c>
      <c r="AV288" s="11" t="s">
        <v>167</v>
      </c>
      <c r="AW288" s="11" t="s">
        <v>37</v>
      </c>
      <c r="AX288" s="11" t="s">
        <v>22</v>
      </c>
      <c r="AY288" s="178" t="s">
        <v>162</v>
      </c>
    </row>
    <row r="289" spans="2:65" s="1" customFormat="1" ht="31.5" customHeight="1">
      <c r="B289" s="127"/>
      <c r="C289" s="179" t="s">
        <v>524</v>
      </c>
      <c r="D289" s="179" t="s">
        <v>204</v>
      </c>
      <c r="E289" s="180" t="s">
        <v>525</v>
      </c>
      <c r="F289" s="252" t="s">
        <v>526</v>
      </c>
      <c r="G289" s="253"/>
      <c r="H289" s="253"/>
      <c r="I289" s="253"/>
      <c r="J289" s="181" t="s">
        <v>188</v>
      </c>
      <c r="K289" s="182">
        <v>99.667</v>
      </c>
      <c r="L289" s="254">
        <v>0</v>
      </c>
      <c r="M289" s="253"/>
      <c r="N289" s="255">
        <f>ROUND(L289*K289,2)</f>
        <v>0</v>
      </c>
      <c r="O289" s="240"/>
      <c r="P289" s="240"/>
      <c r="Q289" s="240"/>
      <c r="R289" s="129"/>
      <c r="T289" s="160" t="s">
        <v>3</v>
      </c>
      <c r="U289" s="41" t="s">
        <v>45</v>
      </c>
      <c r="V289" s="33"/>
      <c r="W289" s="161">
        <f>V289*K289</f>
        <v>0</v>
      </c>
      <c r="X289" s="161">
        <v>0.00278</v>
      </c>
      <c r="Y289" s="161">
        <f>X289*K289</f>
        <v>0.27707426</v>
      </c>
      <c r="Z289" s="161">
        <v>0</v>
      </c>
      <c r="AA289" s="162">
        <f>Z289*K289</f>
        <v>0</v>
      </c>
      <c r="AR289" s="15" t="s">
        <v>332</v>
      </c>
      <c r="AT289" s="15" t="s">
        <v>204</v>
      </c>
      <c r="AU289" s="15" t="s">
        <v>107</v>
      </c>
      <c r="AY289" s="15" t="s">
        <v>162</v>
      </c>
      <c r="BE289" s="102">
        <f>IF(U289="základní",N289,0)</f>
        <v>0</v>
      </c>
      <c r="BF289" s="102">
        <f>IF(U289="snížená",N289,0)</f>
        <v>0</v>
      </c>
      <c r="BG289" s="102">
        <f>IF(U289="zákl. přenesená",N289,0)</f>
        <v>0</v>
      </c>
      <c r="BH289" s="102">
        <f>IF(U289="sníž. přenesená",N289,0)</f>
        <v>0</v>
      </c>
      <c r="BI289" s="102">
        <f>IF(U289="nulová",N289,0)</f>
        <v>0</v>
      </c>
      <c r="BJ289" s="15" t="s">
        <v>22</v>
      </c>
      <c r="BK289" s="102">
        <f>ROUND(L289*K289,2)</f>
        <v>0</v>
      </c>
      <c r="BL289" s="15" t="s">
        <v>299</v>
      </c>
      <c r="BM289" s="15" t="s">
        <v>527</v>
      </c>
    </row>
    <row r="290" spans="2:51" s="10" customFormat="1" ht="22.5" customHeight="1">
      <c r="B290" s="163"/>
      <c r="C290" s="164"/>
      <c r="D290" s="164"/>
      <c r="E290" s="165" t="s">
        <v>3</v>
      </c>
      <c r="F290" s="247" t="s">
        <v>522</v>
      </c>
      <c r="G290" s="248"/>
      <c r="H290" s="248"/>
      <c r="I290" s="248"/>
      <c r="J290" s="164"/>
      <c r="K290" s="166">
        <v>61.64</v>
      </c>
      <c r="L290" s="164"/>
      <c r="M290" s="164"/>
      <c r="N290" s="164"/>
      <c r="O290" s="164"/>
      <c r="P290" s="164"/>
      <c r="Q290" s="164"/>
      <c r="R290" s="167"/>
      <c r="T290" s="168"/>
      <c r="U290" s="164"/>
      <c r="V290" s="164"/>
      <c r="W290" s="164"/>
      <c r="X290" s="164"/>
      <c r="Y290" s="164"/>
      <c r="Z290" s="164"/>
      <c r="AA290" s="169"/>
      <c r="AT290" s="170" t="s">
        <v>170</v>
      </c>
      <c r="AU290" s="170" t="s">
        <v>107</v>
      </c>
      <c r="AV290" s="10" t="s">
        <v>107</v>
      </c>
      <c r="AW290" s="10" t="s">
        <v>37</v>
      </c>
      <c r="AX290" s="10" t="s">
        <v>80</v>
      </c>
      <c r="AY290" s="170" t="s">
        <v>162</v>
      </c>
    </row>
    <row r="291" spans="2:51" s="10" customFormat="1" ht="22.5" customHeight="1">
      <c r="B291" s="163"/>
      <c r="C291" s="164"/>
      <c r="D291" s="164"/>
      <c r="E291" s="165" t="s">
        <v>3</v>
      </c>
      <c r="F291" s="249" t="s">
        <v>528</v>
      </c>
      <c r="G291" s="248"/>
      <c r="H291" s="248"/>
      <c r="I291" s="248"/>
      <c r="J291" s="164"/>
      <c r="K291" s="166">
        <v>119.572</v>
      </c>
      <c r="L291" s="164"/>
      <c r="M291" s="164"/>
      <c r="N291" s="164"/>
      <c r="O291" s="164"/>
      <c r="P291" s="164"/>
      <c r="Q291" s="164"/>
      <c r="R291" s="167"/>
      <c r="T291" s="168"/>
      <c r="U291" s="164"/>
      <c r="V291" s="164"/>
      <c r="W291" s="164"/>
      <c r="X291" s="164"/>
      <c r="Y291" s="164"/>
      <c r="Z291" s="164"/>
      <c r="AA291" s="169"/>
      <c r="AT291" s="170" t="s">
        <v>170</v>
      </c>
      <c r="AU291" s="170" t="s">
        <v>107</v>
      </c>
      <c r="AV291" s="10" t="s">
        <v>107</v>
      </c>
      <c r="AW291" s="10" t="s">
        <v>37</v>
      </c>
      <c r="AX291" s="10" t="s">
        <v>80</v>
      </c>
      <c r="AY291" s="170" t="s">
        <v>162</v>
      </c>
    </row>
    <row r="292" spans="2:51" s="11" customFormat="1" ht="22.5" customHeight="1">
      <c r="B292" s="171"/>
      <c r="C292" s="172"/>
      <c r="D292" s="172"/>
      <c r="E292" s="173" t="s">
        <v>3</v>
      </c>
      <c r="F292" s="250" t="s">
        <v>202</v>
      </c>
      <c r="G292" s="251"/>
      <c r="H292" s="251"/>
      <c r="I292" s="251"/>
      <c r="J292" s="172"/>
      <c r="K292" s="174">
        <v>181.212</v>
      </c>
      <c r="L292" s="172"/>
      <c r="M292" s="172"/>
      <c r="N292" s="172"/>
      <c r="O292" s="172"/>
      <c r="P292" s="172"/>
      <c r="Q292" s="172"/>
      <c r="R292" s="175"/>
      <c r="T292" s="176"/>
      <c r="U292" s="172"/>
      <c r="V292" s="172"/>
      <c r="W292" s="172"/>
      <c r="X292" s="172"/>
      <c r="Y292" s="172"/>
      <c r="Z292" s="172"/>
      <c r="AA292" s="177"/>
      <c r="AT292" s="178" t="s">
        <v>170</v>
      </c>
      <c r="AU292" s="178" t="s">
        <v>107</v>
      </c>
      <c r="AV292" s="11" t="s">
        <v>167</v>
      </c>
      <c r="AW292" s="11" t="s">
        <v>37</v>
      </c>
      <c r="AX292" s="11" t="s">
        <v>22</v>
      </c>
      <c r="AY292" s="178" t="s">
        <v>162</v>
      </c>
    </row>
    <row r="293" spans="2:65" s="1" customFormat="1" ht="44.25" customHeight="1">
      <c r="B293" s="127"/>
      <c r="C293" s="179" t="s">
        <v>529</v>
      </c>
      <c r="D293" s="179" t="s">
        <v>204</v>
      </c>
      <c r="E293" s="180" t="s">
        <v>530</v>
      </c>
      <c r="F293" s="252" t="s">
        <v>531</v>
      </c>
      <c r="G293" s="253"/>
      <c r="H293" s="253"/>
      <c r="I293" s="253"/>
      <c r="J293" s="181" t="s">
        <v>188</v>
      </c>
      <c r="K293" s="182">
        <v>62.403</v>
      </c>
      <c r="L293" s="254">
        <v>0</v>
      </c>
      <c r="M293" s="253"/>
      <c r="N293" s="255">
        <f>ROUND(L293*K293,2)</f>
        <v>0</v>
      </c>
      <c r="O293" s="240"/>
      <c r="P293" s="240"/>
      <c r="Q293" s="240"/>
      <c r="R293" s="129"/>
      <c r="T293" s="160" t="s">
        <v>3</v>
      </c>
      <c r="U293" s="41" t="s">
        <v>45</v>
      </c>
      <c r="V293" s="33"/>
      <c r="W293" s="161">
        <f>V293*K293</f>
        <v>0</v>
      </c>
      <c r="X293" s="161">
        <v>0.00111</v>
      </c>
      <c r="Y293" s="161">
        <f>X293*K293</f>
        <v>0.06926733</v>
      </c>
      <c r="Z293" s="161">
        <v>0</v>
      </c>
      <c r="AA293" s="162">
        <f>Z293*K293</f>
        <v>0</v>
      </c>
      <c r="AR293" s="15" t="s">
        <v>332</v>
      </c>
      <c r="AT293" s="15" t="s">
        <v>204</v>
      </c>
      <c r="AU293" s="15" t="s">
        <v>107</v>
      </c>
      <c r="AY293" s="15" t="s">
        <v>162</v>
      </c>
      <c r="BE293" s="102">
        <f>IF(U293="základní",N293,0)</f>
        <v>0</v>
      </c>
      <c r="BF293" s="102">
        <f>IF(U293="snížená",N293,0)</f>
        <v>0</v>
      </c>
      <c r="BG293" s="102">
        <f>IF(U293="zákl. přenesená",N293,0)</f>
        <v>0</v>
      </c>
      <c r="BH293" s="102">
        <f>IF(U293="sníž. přenesená",N293,0)</f>
        <v>0</v>
      </c>
      <c r="BI293" s="102">
        <f>IF(U293="nulová",N293,0)</f>
        <v>0</v>
      </c>
      <c r="BJ293" s="15" t="s">
        <v>22</v>
      </c>
      <c r="BK293" s="102">
        <f>ROUND(L293*K293,2)</f>
        <v>0</v>
      </c>
      <c r="BL293" s="15" t="s">
        <v>299</v>
      </c>
      <c r="BM293" s="15" t="s">
        <v>532</v>
      </c>
    </row>
    <row r="294" spans="2:51" s="10" customFormat="1" ht="22.5" customHeight="1">
      <c r="B294" s="163"/>
      <c r="C294" s="164"/>
      <c r="D294" s="164"/>
      <c r="E294" s="165" t="s">
        <v>3</v>
      </c>
      <c r="F294" s="247" t="s">
        <v>533</v>
      </c>
      <c r="G294" s="248"/>
      <c r="H294" s="248"/>
      <c r="I294" s="248"/>
      <c r="J294" s="164"/>
      <c r="K294" s="166">
        <v>113.46</v>
      </c>
      <c r="L294" s="164"/>
      <c r="M294" s="164"/>
      <c r="N294" s="164"/>
      <c r="O294" s="164"/>
      <c r="P294" s="164"/>
      <c r="Q294" s="164"/>
      <c r="R294" s="167"/>
      <c r="T294" s="168"/>
      <c r="U294" s="164"/>
      <c r="V294" s="164"/>
      <c r="W294" s="164"/>
      <c r="X294" s="164"/>
      <c r="Y294" s="164"/>
      <c r="Z294" s="164"/>
      <c r="AA294" s="169"/>
      <c r="AT294" s="170" t="s">
        <v>170</v>
      </c>
      <c r="AU294" s="170" t="s">
        <v>107</v>
      </c>
      <c r="AV294" s="10" t="s">
        <v>107</v>
      </c>
      <c r="AW294" s="10" t="s">
        <v>37</v>
      </c>
      <c r="AX294" s="10" t="s">
        <v>22</v>
      </c>
      <c r="AY294" s="170" t="s">
        <v>162</v>
      </c>
    </row>
    <row r="295" spans="2:65" s="1" customFormat="1" ht="44.25" customHeight="1">
      <c r="B295" s="127"/>
      <c r="C295" s="179" t="s">
        <v>534</v>
      </c>
      <c r="D295" s="179" t="s">
        <v>204</v>
      </c>
      <c r="E295" s="180" t="s">
        <v>507</v>
      </c>
      <c r="F295" s="252" t="s">
        <v>508</v>
      </c>
      <c r="G295" s="253"/>
      <c r="H295" s="253"/>
      <c r="I295" s="253"/>
      <c r="J295" s="181" t="s">
        <v>188</v>
      </c>
      <c r="K295" s="182">
        <v>62.402</v>
      </c>
      <c r="L295" s="254">
        <v>0</v>
      </c>
      <c r="M295" s="253"/>
      <c r="N295" s="255">
        <f aca="true" t="shared" si="45" ref="N295:N300">ROUND(L295*K295,2)</f>
        <v>0</v>
      </c>
      <c r="O295" s="240"/>
      <c r="P295" s="240"/>
      <c r="Q295" s="240"/>
      <c r="R295" s="129"/>
      <c r="T295" s="160" t="s">
        <v>3</v>
      </c>
      <c r="U295" s="41" t="s">
        <v>45</v>
      </c>
      <c r="V295" s="33"/>
      <c r="W295" s="161">
        <f aca="true" t="shared" si="46" ref="W295:W300">V295*K295</f>
        <v>0</v>
      </c>
      <c r="X295" s="161">
        <v>0.00111</v>
      </c>
      <c r="Y295" s="161">
        <f aca="true" t="shared" si="47" ref="Y295:Y300">X295*K295</f>
        <v>0.06926622</v>
      </c>
      <c r="Z295" s="161">
        <v>0</v>
      </c>
      <c r="AA295" s="162">
        <f aca="true" t="shared" si="48" ref="AA295:AA300">Z295*K295</f>
        <v>0</v>
      </c>
      <c r="AR295" s="15" t="s">
        <v>332</v>
      </c>
      <c r="AT295" s="15" t="s">
        <v>204</v>
      </c>
      <c r="AU295" s="15" t="s">
        <v>107</v>
      </c>
      <c r="AY295" s="15" t="s">
        <v>162</v>
      </c>
      <c r="BE295" s="102">
        <f aca="true" t="shared" si="49" ref="BE295:BE300">IF(U295="základní",N295,0)</f>
        <v>0</v>
      </c>
      <c r="BF295" s="102">
        <f aca="true" t="shared" si="50" ref="BF295:BF300">IF(U295="snížená",N295,0)</f>
        <v>0</v>
      </c>
      <c r="BG295" s="102">
        <f aca="true" t="shared" si="51" ref="BG295:BG300">IF(U295="zákl. přenesená",N295,0)</f>
        <v>0</v>
      </c>
      <c r="BH295" s="102">
        <f aca="true" t="shared" si="52" ref="BH295:BH300">IF(U295="sníž. přenesená",N295,0)</f>
        <v>0</v>
      </c>
      <c r="BI295" s="102">
        <f aca="true" t="shared" si="53" ref="BI295:BI300">IF(U295="nulová",N295,0)</f>
        <v>0</v>
      </c>
      <c r="BJ295" s="15" t="s">
        <v>22</v>
      </c>
      <c r="BK295" s="102">
        <f aca="true" t="shared" si="54" ref="BK295:BK300">ROUND(L295*K295,2)</f>
        <v>0</v>
      </c>
      <c r="BL295" s="15" t="s">
        <v>299</v>
      </c>
      <c r="BM295" s="15" t="s">
        <v>535</v>
      </c>
    </row>
    <row r="296" spans="2:65" s="1" customFormat="1" ht="31.5" customHeight="1">
      <c r="B296" s="127"/>
      <c r="C296" s="179" t="s">
        <v>536</v>
      </c>
      <c r="D296" s="179" t="s">
        <v>204</v>
      </c>
      <c r="E296" s="180" t="s">
        <v>503</v>
      </c>
      <c r="F296" s="252" t="s">
        <v>504</v>
      </c>
      <c r="G296" s="253"/>
      <c r="H296" s="253"/>
      <c r="I296" s="253"/>
      <c r="J296" s="181" t="s">
        <v>188</v>
      </c>
      <c r="K296" s="182">
        <v>99.667</v>
      </c>
      <c r="L296" s="254">
        <v>0</v>
      </c>
      <c r="M296" s="253"/>
      <c r="N296" s="255">
        <f t="shared" si="45"/>
        <v>0</v>
      </c>
      <c r="O296" s="240"/>
      <c r="P296" s="240"/>
      <c r="Q296" s="240"/>
      <c r="R296" s="129"/>
      <c r="T296" s="160" t="s">
        <v>3</v>
      </c>
      <c r="U296" s="41" t="s">
        <v>45</v>
      </c>
      <c r="V296" s="33"/>
      <c r="W296" s="161">
        <f t="shared" si="46"/>
        <v>0</v>
      </c>
      <c r="X296" s="161">
        <v>0.00278</v>
      </c>
      <c r="Y296" s="161">
        <f t="shared" si="47"/>
        <v>0.27707426</v>
      </c>
      <c r="Z296" s="161">
        <v>0</v>
      </c>
      <c r="AA296" s="162">
        <f t="shared" si="48"/>
        <v>0</v>
      </c>
      <c r="AR296" s="15" t="s">
        <v>332</v>
      </c>
      <c r="AT296" s="15" t="s">
        <v>204</v>
      </c>
      <c r="AU296" s="15" t="s">
        <v>107</v>
      </c>
      <c r="AY296" s="15" t="s">
        <v>162</v>
      </c>
      <c r="BE296" s="102">
        <f t="shared" si="49"/>
        <v>0</v>
      </c>
      <c r="BF296" s="102">
        <f t="shared" si="50"/>
        <v>0</v>
      </c>
      <c r="BG296" s="102">
        <f t="shared" si="51"/>
        <v>0</v>
      </c>
      <c r="BH296" s="102">
        <f t="shared" si="52"/>
        <v>0</v>
      </c>
      <c r="BI296" s="102">
        <f t="shared" si="53"/>
        <v>0</v>
      </c>
      <c r="BJ296" s="15" t="s">
        <v>22</v>
      </c>
      <c r="BK296" s="102">
        <f t="shared" si="54"/>
        <v>0</v>
      </c>
      <c r="BL296" s="15" t="s">
        <v>299</v>
      </c>
      <c r="BM296" s="15" t="s">
        <v>537</v>
      </c>
    </row>
    <row r="297" spans="2:65" s="1" customFormat="1" ht="22.5" customHeight="1">
      <c r="B297" s="127"/>
      <c r="C297" s="156" t="s">
        <v>538</v>
      </c>
      <c r="D297" s="156" t="s">
        <v>163</v>
      </c>
      <c r="E297" s="157" t="s">
        <v>539</v>
      </c>
      <c r="F297" s="239" t="s">
        <v>540</v>
      </c>
      <c r="G297" s="240"/>
      <c r="H297" s="240"/>
      <c r="I297" s="240"/>
      <c r="J297" s="158" t="s">
        <v>188</v>
      </c>
      <c r="K297" s="159">
        <v>3</v>
      </c>
      <c r="L297" s="241">
        <v>0</v>
      </c>
      <c r="M297" s="240"/>
      <c r="N297" s="242">
        <f t="shared" si="45"/>
        <v>0</v>
      </c>
      <c r="O297" s="240"/>
      <c r="P297" s="240"/>
      <c r="Q297" s="240"/>
      <c r="R297" s="129"/>
      <c r="T297" s="160" t="s">
        <v>3</v>
      </c>
      <c r="U297" s="41" t="s">
        <v>45</v>
      </c>
      <c r="V297" s="33"/>
      <c r="W297" s="161">
        <f t="shared" si="46"/>
        <v>0</v>
      </c>
      <c r="X297" s="161">
        <v>0.00038</v>
      </c>
      <c r="Y297" s="161">
        <f t="shared" si="47"/>
        <v>0.00114</v>
      </c>
      <c r="Z297" s="161">
        <v>0</v>
      </c>
      <c r="AA297" s="162">
        <f t="shared" si="48"/>
        <v>0</v>
      </c>
      <c r="AR297" s="15" t="s">
        <v>299</v>
      </c>
      <c r="AT297" s="15" t="s">
        <v>163</v>
      </c>
      <c r="AU297" s="15" t="s">
        <v>107</v>
      </c>
      <c r="AY297" s="15" t="s">
        <v>162</v>
      </c>
      <c r="BE297" s="102">
        <f t="shared" si="49"/>
        <v>0</v>
      </c>
      <c r="BF297" s="102">
        <f t="shared" si="50"/>
        <v>0</v>
      </c>
      <c r="BG297" s="102">
        <f t="shared" si="51"/>
        <v>0</v>
      </c>
      <c r="BH297" s="102">
        <f t="shared" si="52"/>
        <v>0</v>
      </c>
      <c r="BI297" s="102">
        <f t="shared" si="53"/>
        <v>0</v>
      </c>
      <c r="BJ297" s="15" t="s">
        <v>22</v>
      </c>
      <c r="BK297" s="102">
        <f t="shared" si="54"/>
        <v>0</v>
      </c>
      <c r="BL297" s="15" t="s">
        <v>299</v>
      </c>
      <c r="BM297" s="15" t="s">
        <v>541</v>
      </c>
    </row>
    <row r="298" spans="2:65" s="1" customFormat="1" ht="31.5" customHeight="1">
      <c r="B298" s="127"/>
      <c r="C298" s="179" t="s">
        <v>542</v>
      </c>
      <c r="D298" s="179" t="s">
        <v>204</v>
      </c>
      <c r="E298" s="180" t="s">
        <v>543</v>
      </c>
      <c r="F298" s="252" t="s">
        <v>544</v>
      </c>
      <c r="G298" s="253"/>
      <c r="H298" s="253"/>
      <c r="I298" s="253"/>
      <c r="J298" s="181" t="s">
        <v>188</v>
      </c>
      <c r="K298" s="182">
        <v>3</v>
      </c>
      <c r="L298" s="254">
        <v>0</v>
      </c>
      <c r="M298" s="253"/>
      <c r="N298" s="255">
        <f t="shared" si="45"/>
        <v>0</v>
      </c>
      <c r="O298" s="240"/>
      <c r="P298" s="240"/>
      <c r="Q298" s="240"/>
      <c r="R298" s="129"/>
      <c r="T298" s="160" t="s">
        <v>3</v>
      </c>
      <c r="U298" s="41" t="s">
        <v>45</v>
      </c>
      <c r="V298" s="33"/>
      <c r="W298" s="161">
        <f t="shared" si="46"/>
        <v>0</v>
      </c>
      <c r="X298" s="161">
        <v>0.0017</v>
      </c>
      <c r="Y298" s="161">
        <f t="shared" si="47"/>
        <v>0.0050999999999999995</v>
      </c>
      <c r="Z298" s="161">
        <v>0</v>
      </c>
      <c r="AA298" s="162">
        <f t="shared" si="48"/>
        <v>0</v>
      </c>
      <c r="AR298" s="15" t="s">
        <v>332</v>
      </c>
      <c r="AT298" s="15" t="s">
        <v>204</v>
      </c>
      <c r="AU298" s="15" t="s">
        <v>107</v>
      </c>
      <c r="AY298" s="15" t="s">
        <v>162</v>
      </c>
      <c r="BE298" s="102">
        <f t="shared" si="49"/>
        <v>0</v>
      </c>
      <c r="BF298" s="102">
        <f t="shared" si="50"/>
        <v>0</v>
      </c>
      <c r="BG298" s="102">
        <f t="shared" si="51"/>
        <v>0</v>
      </c>
      <c r="BH298" s="102">
        <f t="shared" si="52"/>
        <v>0</v>
      </c>
      <c r="BI298" s="102">
        <f t="shared" si="53"/>
        <v>0</v>
      </c>
      <c r="BJ298" s="15" t="s">
        <v>22</v>
      </c>
      <c r="BK298" s="102">
        <f t="shared" si="54"/>
        <v>0</v>
      </c>
      <c r="BL298" s="15" t="s">
        <v>299</v>
      </c>
      <c r="BM298" s="15" t="s">
        <v>545</v>
      </c>
    </row>
    <row r="299" spans="2:65" s="1" customFormat="1" ht="22.5" customHeight="1">
      <c r="B299" s="127"/>
      <c r="C299" s="156" t="s">
        <v>546</v>
      </c>
      <c r="D299" s="156" t="s">
        <v>163</v>
      </c>
      <c r="E299" s="157" t="s">
        <v>547</v>
      </c>
      <c r="F299" s="239" t="s">
        <v>548</v>
      </c>
      <c r="G299" s="240"/>
      <c r="H299" s="240"/>
      <c r="I299" s="240"/>
      <c r="J299" s="158" t="s">
        <v>188</v>
      </c>
      <c r="K299" s="159">
        <v>18</v>
      </c>
      <c r="L299" s="241">
        <v>0</v>
      </c>
      <c r="M299" s="240"/>
      <c r="N299" s="242">
        <f t="shared" si="45"/>
        <v>0</v>
      </c>
      <c r="O299" s="240"/>
      <c r="P299" s="240"/>
      <c r="Q299" s="240"/>
      <c r="R299" s="129"/>
      <c r="T299" s="160" t="s">
        <v>3</v>
      </c>
      <c r="U299" s="41" t="s">
        <v>45</v>
      </c>
      <c r="V299" s="33"/>
      <c r="W299" s="161">
        <f t="shared" si="46"/>
        <v>0</v>
      </c>
      <c r="X299" s="161">
        <v>0.00038</v>
      </c>
      <c r="Y299" s="161">
        <f t="shared" si="47"/>
        <v>0.006840000000000001</v>
      </c>
      <c r="Z299" s="161">
        <v>0</v>
      </c>
      <c r="AA299" s="162">
        <f t="shared" si="48"/>
        <v>0</v>
      </c>
      <c r="AR299" s="15" t="s">
        <v>299</v>
      </c>
      <c r="AT299" s="15" t="s">
        <v>163</v>
      </c>
      <c r="AU299" s="15" t="s">
        <v>107</v>
      </c>
      <c r="AY299" s="15" t="s">
        <v>162</v>
      </c>
      <c r="BE299" s="102">
        <f t="shared" si="49"/>
        <v>0</v>
      </c>
      <c r="BF299" s="102">
        <f t="shared" si="50"/>
        <v>0</v>
      </c>
      <c r="BG299" s="102">
        <f t="shared" si="51"/>
        <v>0</v>
      </c>
      <c r="BH299" s="102">
        <f t="shared" si="52"/>
        <v>0</v>
      </c>
      <c r="BI299" s="102">
        <f t="shared" si="53"/>
        <v>0</v>
      </c>
      <c r="BJ299" s="15" t="s">
        <v>22</v>
      </c>
      <c r="BK299" s="102">
        <f t="shared" si="54"/>
        <v>0</v>
      </c>
      <c r="BL299" s="15" t="s">
        <v>299</v>
      </c>
      <c r="BM299" s="15" t="s">
        <v>549</v>
      </c>
    </row>
    <row r="300" spans="2:65" s="1" customFormat="1" ht="31.5" customHeight="1">
      <c r="B300" s="127"/>
      <c r="C300" s="156" t="s">
        <v>550</v>
      </c>
      <c r="D300" s="156" t="s">
        <v>163</v>
      </c>
      <c r="E300" s="157" t="s">
        <v>551</v>
      </c>
      <c r="F300" s="239" t="s">
        <v>552</v>
      </c>
      <c r="G300" s="240"/>
      <c r="H300" s="240"/>
      <c r="I300" s="240"/>
      <c r="J300" s="158" t="s">
        <v>412</v>
      </c>
      <c r="K300" s="159">
        <v>3.372</v>
      </c>
      <c r="L300" s="241">
        <v>0</v>
      </c>
      <c r="M300" s="240"/>
      <c r="N300" s="242">
        <f t="shared" si="45"/>
        <v>0</v>
      </c>
      <c r="O300" s="240"/>
      <c r="P300" s="240"/>
      <c r="Q300" s="240"/>
      <c r="R300" s="129"/>
      <c r="T300" s="160" t="s">
        <v>3</v>
      </c>
      <c r="U300" s="41" t="s">
        <v>45</v>
      </c>
      <c r="V300" s="33"/>
      <c r="W300" s="161">
        <f t="shared" si="46"/>
        <v>0</v>
      </c>
      <c r="X300" s="161">
        <v>0</v>
      </c>
      <c r="Y300" s="161">
        <f t="shared" si="47"/>
        <v>0</v>
      </c>
      <c r="Z300" s="161">
        <v>0</v>
      </c>
      <c r="AA300" s="162">
        <f t="shared" si="48"/>
        <v>0</v>
      </c>
      <c r="AR300" s="15" t="s">
        <v>299</v>
      </c>
      <c r="AT300" s="15" t="s">
        <v>163</v>
      </c>
      <c r="AU300" s="15" t="s">
        <v>107</v>
      </c>
      <c r="AY300" s="15" t="s">
        <v>162</v>
      </c>
      <c r="BE300" s="102">
        <f t="shared" si="49"/>
        <v>0</v>
      </c>
      <c r="BF300" s="102">
        <f t="shared" si="50"/>
        <v>0</v>
      </c>
      <c r="BG300" s="102">
        <f t="shared" si="51"/>
        <v>0</v>
      </c>
      <c r="BH300" s="102">
        <f t="shared" si="52"/>
        <v>0</v>
      </c>
      <c r="BI300" s="102">
        <f t="shared" si="53"/>
        <v>0</v>
      </c>
      <c r="BJ300" s="15" t="s">
        <v>22</v>
      </c>
      <c r="BK300" s="102">
        <f t="shared" si="54"/>
        <v>0</v>
      </c>
      <c r="BL300" s="15" t="s">
        <v>299</v>
      </c>
      <c r="BM300" s="15" t="s">
        <v>553</v>
      </c>
    </row>
    <row r="301" spans="2:63" s="9" customFormat="1" ht="29.25" customHeight="1">
      <c r="B301" s="145"/>
      <c r="C301" s="146"/>
      <c r="D301" s="155" t="s">
        <v>128</v>
      </c>
      <c r="E301" s="155"/>
      <c r="F301" s="155"/>
      <c r="G301" s="155"/>
      <c r="H301" s="155"/>
      <c r="I301" s="155"/>
      <c r="J301" s="155"/>
      <c r="K301" s="155"/>
      <c r="L301" s="155"/>
      <c r="M301" s="155"/>
      <c r="N301" s="232">
        <f>BK301</f>
        <v>0</v>
      </c>
      <c r="O301" s="233"/>
      <c r="P301" s="233"/>
      <c r="Q301" s="233"/>
      <c r="R301" s="148"/>
      <c r="T301" s="149"/>
      <c r="U301" s="146"/>
      <c r="V301" s="146"/>
      <c r="W301" s="150">
        <f>SUM(W302:W312)</f>
        <v>0</v>
      </c>
      <c r="X301" s="146"/>
      <c r="Y301" s="150">
        <f>SUM(Y302:Y312)</f>
        <v>8.3316683</v>
      </c>
      <c r="Z301" s="146"/>
      <c r="AA301" s="151">
        <f>SUM(AA302:AA312)</f>
        <v>0</v>
      </c>
      <c r="AR301" s="152" t="s">
        <v>107</v>
      </c>
      <c r="AT301" s="153" t="s">
        <v>79</v>
      </c>
      <c r="AU301" s="153" t="s">
        <v>22</v>
      </c>
      <c r="AY301" s="152" t="s">
        <v>162</v>
      </c>
      <c r="BK301" s="154">
        <f>SUM(BK302:BK312)</f>
        <v>0</v>
      </c>
    </row>
    <row r="302" spans="2:65" s="1" customFormat="1" ht="31.5" customHeight="1">
      <c r="B302" s="127"/>
      <c r="C302" s="156" t="s">
        <v>554</v>
      </c>
      <c r="D302" s="156" t="s">
        <v>163</v>
      </c>
      <c r="E302" s="157" t="s">
        <v>555</v>
      </c>
      <c r="F302" s="239" t="s">
        <v>556</v>
      </c>
      <c r="G302" s="240"/>
      <c r="H302" s="240"/>
      <c r="I302" s="240"/>
      <c r="J302" s="158" t="s">
        <v>182</v>
      </c>
      <c r="K302" s="159">
        <v>119.88</v>
      </c>
      <c r="L302" s="241">
        <v>0</v>
      </c>
      <c r="M302" s="240"/>
      <c r="N302" s="242">
        <f>ROUND(L302*K302,2)</f>
        <v>0</v>
      </c>
      <c r="O302" s="240"/>
      <c r="P302" s="240"/>
      <c r="Q302" s="240"/>
      <c r="R302" s="129"/>
      <c r="T302" s="160" t="s">
        <v>3</v>
      </c>
      <c r="U302" s="41" t="s">
        <v>45</v>
      </c>
      <c r="V302" s="33"/>
      <c r="W302" s="161">
        <f>V302*K302</f>
        <v>0</v>
      </c>
      <c r="X302" s="161">
        <v>0</v>
      </c>
      <c r="Y302" s="161">
        <f>X302*K302</f>
        <v>0</v>
      </c>
      <c r="Z302" s="161">
        <v>0</v>
      </c>
      <c r="AA302" s="162">
        <f>Z302*K302</f>
        <v>0</v>
      </c>
      <c r="AR302" s="15" t="s">
        <v>299</v>
      </c>
      <c r="AT302" s="15" t="s">
        <v>163</v>
      </c>
      <c r="AU302" s="15" t="s">
        <v>107</v>
      </c>
      <c r="AY302" s="15" t="s">
        <v>162</v>
      </c>
      <c r="BE302" s="102">
        <f>IF(U302="základní",N302,0)</f>
        <v>0</v>
      </c>
      <c r="BF302" s="102">
        <f>IF(U302="snížená",N302,0)</f>
        <v>0</v>
      </c>
      <c r="BG302" s="102">
        <f>IF(U302="zákl. přenesená",N302,0)</f>
        <v>0</v>
      </c>
      <c r="BH302" s="102">
        <f>IF(U302="sníž. přenesená",N302,0)</f>
        <v>0</v>
      </c>
      <c r="BI302" s="102">
        <f>IF(U302="nulová",N302,0)</f>
        <v>0</v>
      </c>
      <c r="BJ302" s="15" t="s">
        <v>22</v>
      </c>
      <c r="BK302" s="102">
        <f>ROUND(L302*K302,2)</f>
        <v>0</v>
      </c>
      <c r="BL302" s="15" t="s">
        <v>299</v>
      </c>
      <c r="BM302" s="15" t="s">
        <v>557</v>
      </c>
    </row>
    <row r="303" spans="2:51" s="10" customFormat="1" ht="22.5" customHeight="1">
      <c r="B303" s="163"/>
      <c r="C303" s="164"/>
      <c r="D303" s="164"/>
      <c r="E303" s="165" t="s">
        <v>3</v>
      </c>
      <c r="F303" s="247" t="s">
        <v>558</v>
      </c>
      <c r="G303" s="248"/>
      <c r="H303" s="248"/>
      <c r="I303" s="248"/>
      <c r="J303" s="164"/>
      <c r="K303" s="166">
        <v>77.88</v>
      </c>
      <c r="L303" s="164"/>
      <c r="M303" s="164"/>
      <c r="N303" s="164"/>
      <c r="O303" s="164"/>
      <c r="P303" s="164"/>
      <c r="Q303" s="164"/>
      <c r="R303" s="167"/>
      <c r="T303" s="168"/>
      <c r="U303" s="164"/>
      <c r="V303" s="164"/>
      <c r="W303" s="164"/>
      <c r="X303" s="164"/>
      <c r="Y303" s="164"/>
      <c r="Z303" s="164"/>
      <c r="AA303" s="169"/>
      <c r="AT303" s="170" t="s">
        <v>170</v>
      </c>
      <c r="AU303" s="170" t="s">
        <v>107</v>
      </c>
      <c r="AV303" s="10" t="s">
        <v>107</v>
      </c>
      <c r="AW303" s="10" t="s">
        <v>37</v>
      </c>
      <c r="AX303" s="10" t="s">
        <v>80</v>
      </c>
      <c r="AY303" s="170" t="s">
        <v>162</v>
      </c>
    </row>
    <row r="304" spans="2:51" s="10" customFormat="1" ht="22.5" customHeight="1">
      <c r="B304" s="163"/>
      <c r="C304" s="164"/>
      <c r="D304" s="164"/>
      <c r="E304" s="165" t="s">
        <v>3</v>
      </c>
      <c r="F304" s="249" t="s">
        <v>436</v>
      </c>
      <c r="G304" s="248"/>
      <c r="H304" s="248"/>
      <c r="I304" s="248"/>
      <c r="J304" s="164"/>
      <c r="K304" s="166">
        <v>42</v>
      </c>
      <c r="L304" s="164"/>
      <c r="M304" s="164"/>
      <c r="N304" s="164"/>
      <c r="O304" s="164"/>
      <c r="P304" s="164"/>
      <c r="Q304" s="164"/>
      <c r="R304" s="167"/>
      <c r="T304" s="168"/>
      <c r="U304" s="164"/>
      <c r="V304" s="164"/>
      <c r="W304" s="164"/>
      <c r="X304" s="164"/>
      <c r="Y304" s="164"/>
      <c r="Z304" s="164"/>
      <c r="AA304" s="169"/>
      <c r="AT304" s="170" t="s">
        <v>170</v>
      </c>
      <c r="AU304" s="170" t="s">
        <v>107</v>
      </c>
      <c r="AV304" s="10" t="s">
        <v>107</v>
      </c>
      <c r="AW304" s="10" t="s">
        <v>37</v>
      </c>
      <c r="AX304" s="10" t="s">
        <v>80</v>
      </c>
      <c r="AY304" s="170" t="s">
        <v>162</v>
      </c>
    </row>
    <row r="305" spans="2:51" s="11" customFormat="1" ht="22.5" customHeight="1">
      <c r="B305" s="171"/>
      <c r="C305" s="172"/>
      <c r="D305" s="172"/>
      <c r="E305" s="173" t="s">
        <v>3</v>
      </c>
      <c r="F305" s="250" t="s">
        <v>202</v>
      </c>
      <c r="G305" s="251"/>
      <c r="H305" s="251"/>
      <c r="I305" s="251"/>
      <c r="J305" s="172"/>
      <c r="K305" s="174">
        <v>119.88</v>
      </c>
      <c r="L305" s="172"/>
      <c r="M305" s="172"/>
      <c r="N305" s="172"/>
      <c r="O305" s="172"/>
      <c r="P305" s="172"/>
      <c r="Q305" s="172"/>
      <c r="R305" s="175"/>
      <c r="T305" s="176"/>
      <c r="U305" s="172"/>
      <c r="V305" s="172"/>
      <c r="W305" s="172"/>
      <c r="X305" s="172"/>
      <c r="Y305" s="172"/>
      <c r="Z305" s="172"/>
      <c r="AA305" s="177"/>
      <c r="AT305" s="178" t="s">
        <v>170</v>
      </c>
      <c r="AU305" s="178" t="s">
        <v>107</v>
      </c>
      <c r="AV305" s="11" t="s">
        <v>167</v>
      </c>
      <c r="AW305" s="11" t="s">
        <v>37</v>
      </c>
      <c r="AX305" s="11" t="s">
        <v>22</v>
      </c>
      <c r="AY305" s="178" t="s">
        <v>162</v>
      </c>
    </row>
    <row r="306" spans="2:65" s="1" customFormat="1" ht="22.5" customHeight="1">
      <c r="B306" s="127"/>
      <c r="C306" s="179" t="s">
        <v>559</v>
      </c>
      <c r="D306" s="179" t="s">
        <v>204</v>
      </c>
      <c r="E306" s="180" t="s">
        <v>560</v>
      </c>
      <c r="F306" s="252" t="s">
        <v>561</v>
      </c>
      <c r="G306" s="253"/>
      <c r="H306" s="253"/>
      <c r="I306" s="253"/>
      <c r="J306" s="181" t="s">
        <v>182</v>
      </c>
      <c r="K306" s="182">
        <v>122.278</v>
      </c>
      <c r="L306" s="254">
        <v>0</v>
      </c>
      <c r="M306" s="253"/>
      <c r="N306" s="255">
        <f>ROUND(L306*K306,2)</f>
        <v>0</v>
      </c>
      <c r="O306" s="240"/>
      <c r="P306" s="240"/>
      <c r="Q306" s="240"/>
      <c r="R306" s="129"/>
      <c r="T306" s="160" t="s">
        <v>3</v>
      </c>
      <c r="U306" s="41" t="s">
        <v>45</v>
      </c>
      <c r="V306" s="33"/>
      <c r="W306" s="161">
        <f>V306*K306</f>
        <v>0</v>
      </c>
      <c r="X306" s="161">
        <v>0.00325</v>
      </c>
      <c r="Y306" s="161">
        <f>X306*K306</f>
        <v>0.3974035</v>
      </c>
      <c r="Z306" s="161">
        <v>0</v>
      </c>
      <c r="AA306" s="162">
        <f>Z306*K306</f>
        <v>0</v>
      </c>
      <c r="AR306" s="15" t="s">
        <v>332</v>
      </c>
      <c r="AT306" s="15" t="s">
        <v>204</v>
      </c>
      <c r="AU306" s="15" t="s">
        <v>107</v>
      </c>
      <c r="AY306" s="15" t="s">
        <v>162</v>
      </c>
      <c r="BE306" s="102">
        <f>IF(U306="základní",N306,0)</f>
        <v>0</v>
      </c>
      <c r="BF306" s="102">
        <f>IF(U306="snížená",N306,0)</f>
        <v>0</v>
      </c>
      <c r="BG306" s="102">
        <f>IF(U306="zákl. přenesená",N306,0)</f>
        <v>0</v>
      </c>
      <c r="BH306" s="102">
        <f>IF(U306="sníž. přenesená",N306,0)</f>
        <v>0</v>
      </c>
      <c r="BI306" s="102">
        <f>IF(U306="nulová",N306,0)</f>
        <v>0</v>
      </c>
      <c r="BJ306" s="15" t="s">
        <v>22</v>
      </c>
      <c r="BK306" s="102">
        <f>ROUND(L306*K306,2)</f>
        <v>0</v>
      </c>
      <c r="BL306" s="15" t="s">
        <v>299</v>
      </c>
      <c r="BM306" s="15" t="s">
        <v>562</v>
      </c>
    </row>
    <row r="307" spans="2:65" s="1" customFormat="1" ht="31.5" customHeight="1">
      <c r="B307" s="127"/>
      <c r="C307" s="156" t="s">
        <v>563</v>
      </c>
      <c r="D307" s="156" t="s">
        <v>163</v>
      </c>
      <c r="E307" s="157" t="s">
        <v>564</v>
      </c>
      <c r="F307" s="239" t="s">
        <v>565</v>
      </c>
      <c r="G307" s="240"/>
      <c r="H307" s="240"/>
      <c r="I307" s="240"/>
      <c r="J307" s="158" t="s">
        <v>182</v>
      </c>
      <c r="K307" s="159">
        <v>694.526</v>
      </c>
      <c r="L307" s="241">
        <v>0</v>
      </c>
      <c r="M307" s="240"/>
      <c r="N307" s="242">
        <f>ROUND(L307*K307,2)</f>
        <v>0</v>
      </c>
      <c r="O307" s="240"/>
      <c r="P307" s="240"/>
      <c r="Q307" s="240"/>
      <c r="R307" s="129"/>
      <c r="T307" s="160" t="s">
        <v>3</v>
      </c>
      <c r="U307" s="41" t="s">
        <v>45</v>
      </c>
      <c r="V307" s="33"/>
      <c r="W307" s="161">
        <f>V307*K307</f>
        <v>0</v>
      </c>
      <c r="X307" s="161">
        <v>0</v>
      </c>
      <c r="Y307" s="161">
        <f>X307*K307</f>
        <v>0</v>
      </c>
      <c r="Z307" s="161">
        <v>0</v>
      </c>
      <c r="AA307" s="162">
        <f>Z307*K307</f>
        <v>0</v>
      </c>
      <c r="AR307" s="15" t="s">
        <v>299</v>
      </c>
      <c r="AT307" s="15" t="s">
        <v>163</v>
      </c>
      <c r="AU307" s="15" t="s">
        <v>107</v>
      </c>
      <c r="AY307" s="15" t="s">
        <v>162</v>
      </c>
      <c r="BE307" s="102">
        <f>IF(U307="základní",N307,0)</f>
        <v>0</v>
      </c>
      <c r="BF307" s="102">
        <f>IF(U307="snížená",N307,0)</f>
        <v>0</v>
      </c>
      <c r="BG307" s="102">
        <f>IF(U307="zákl. přenesená",N307,0)</f>
        <v>0</v>
      </c>
      <c r="BH307" s="102">
        <f>IF(U307="sníž. přenesená",N307,0)</f>
        <v>0</v>
      </c>
      <c r="BI307" s="102">
        <f>IF(U307="nulová",N307,0)</f>
        <v>0</v>
      </c>
      <c r="BJ307" s="15" t="s">
        <v>22</v>
      </c>
      <c r="BK307" s="102">
        <f>ROUND(L307*K307,2)</f>
        <v>0</v>
      </c>
      <c r="BL307" s="15" t="s">
        <v>299</v>
      </c>
      <c r="BM307" s="15" t="s">
        <v>566</v>
      </c>
    </row>
    <row r="308" spans="2:51" s="10" customFormat="1" ht="22.5" customHeight="1">
      <c r="B308" s="163"/>
      <c r="C308" s="164"/>
      <c r="D308" s="164"/>
      <c r="E308" s="165" t="s">
        <v>3</v>
      </c>
      <c r="F308" s="247" t="s">
        <v>567</v>
      </c>
      <c r="G308" s="248"/>
      <c r="H308" s="248"/>
      <c r="I308" s="248"/>
      <c r="J308" s="164"/>
      <c r="K308" s="166">
        <v>666.356</v>
      </c>
      <c r="L308" s="164"/>
      <c r="M308" s="164"/>
      <c r="N308" s="164"/>
      <c r="O308" s="164"/>
      <c r="P308" s="164"/>
      <c r="Q308" s="164"/>
      <c r="R308" s="167"/>
      <c r="T308" s="168"/>
      <c r="U308" s="164"/>
      <c r="V308" s="164"/>
      <c r="W308" s="164"/>
      <c r="X308" s="164"/>
      <c r="Y308" s="164"/>
      <c r="Z308" s="164"/>
      <c r="AA308" s="169"/>
      <c r="AT308" s="170" t="s">
        <v>170</v>
      </c>
      <c r="AU308" s="170" t="s">
        <v>107</v>
      </c>
      <c r="AV308" s="10" t="s">
        <v>107</v>
      </c>
      <c r="AW308" s="10" t="s">
        <v>37</v>
      </c>
      <c r="AX308" s="10" t="s">
        <v>80</v>
      </c>
      <c r="AY308" s="170" t="s">
        <v>162</v>
      </c>
    </row>
    <row r="309" spans="2:51" s="10" customFormat="1" ht="22.5" customHeight="1">
      <c r="B309" s="163"/>
      <c r="C309" s="164"/>
      <c r="D309" s="164"/>
      <c r="E309" s="165" t="s">
        <v>3</v>
      </c>
      <c r="F309" s="249" t="s">
        <v>568</v>
      </c>
      <c r="G309" s="248"/>
      <c r="H309" s="248"/>
      <c r="I309" s="248"/>
      <c r="J309" s="164"/>
      <c r="K309" s="166">
        <v>28.17</v>
      </c>
      <c r="L309" s="164"/>
      <c r="M309" s="164"/>
      <c r="N309" s="164"/>
      <c r="O309" s="164"/>
      <c r="P309" s="164"/>
      <c r="Q309" s="164"/>
      <c r="R309" s="167"/>
      <c r="T309" s="168"/>
      <c r="U309" s="164"/>
      <c r="V309" s="164"/>
      <c r="W309" s="164"/>
      <c r="X309" s="164"/>
      <c r="Y309" s="164"/>
      <c r="Z309" s="164"/>
      <c r="AA309" s="169"/>
      <c r="AT309" s="170" t="s">
        <v>170</v>
      </c>
      <c r="AU309" s="170" t="s">
        <v>107</v>
      </c>
      <c r="AV309" s="10" t="s">
        <v>107</v>
      </c>
      <c r="AW309" s="10" t="s">
        <v>37</v>
      </c>
      <c r="AX309" s="10" t="s">
        <v>80</v>
      </c>
      <c r="AY309" s="170" t="s">
        <v>162</v>
      </c>
    </row>
    <row r="310" spans="2:51" s="11" customFormat="1" ht="22.5" customHeight="1">
      <c r="B310" s="171"/>
      <c r="C310" s="172"/>
      <c r="D310" s="172"/>
      <c r="E310" s="173" t="s">
        <v>3</v>
      </c>
      <c r="F310" s="250" t="s">
        <v>202</v>
      </c>
      <c r="G310" s="251"/>
      <c r="H310" s="251"/>
      <c r="I310" s="251"/>
      <c r="J310" s="172"/>
      <c r="K310" s="174">
        <v>694.526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170</v>
      </c>
      <c r="AU310" s="178" t="s">
        <v>107</v>
      </c>
      <c r="AV310" s="11" t="s">
        <v>167</v>
      </c>
      <c r="AW310" s="11" t="s">
        <v>37</v>
      </c>
      <c r="AX310" s="11" t="s">
        <v>22</v>
      </c>
      <c r="AY310" s="178" t="s">
        <v>162</v>
      </c>
    </row>
    <row r="311" spans="2:65" s="1" customFormat="1" ht="31.5" customHeight="1">
      <c r="B311" s="127"/>
      <c r="C311" s="179" t="s">
        <v>569</v>
      </c>
      <c r="D311" s="179" t="s">
        <v>204</v>
      </c>
      <c r="E311" s="180" t="s">
        <v>570</v>
      </c>
      <c r="F311" s="252" t="s">
        <v>571</v>
      </c>
      <c r="G311" s="253"/>
      <c r="H311" s="253"/>
      <c r="I311" s="253"/>
      <c r="J311" s="181" t="s">
        <v>182</v>
      </c>
      <c r="K311" s="182">
        <v>1416.833</v>
      </c>
      <c r="L311" s="254">
        <v>0</v>
      </c>
      <c r="M311" s="253"/>
      <c r="N311" s="255">
        <f>ROUND(L311*K311,2)</f>
        <v>0</v>
      </c>
      <c r="O311" s="240"/>
      <c r="P311" s="240"/>
      <c r="Q311" s="240"/>
      <c r="R311" s="129"/>
      <c r="T311" s="160" t="s">
        <v>3</v>
      </c>
      <c r="U311" s="41" t="s">
        <v>45</v>
      </c>
      <c r="V311" s="33"/>
      <c r="W311" s="161">
        <f>V311*K311</f>
        <v>0</v>
      </c>
      <c r="X311" s="161">
        <v>0.0056</v>
      </c>
      <c r="Y311" s="161">
        <f>X311*K311</f>
        <v>7.9342648</v>
      </c>
      <c r="Z311" s="161">
        <v>0</v>
      </c>
      <c r="AA311" s="162">
        <f>Z311*K311</f>
        <v>0</v>
      </c>
      <c r="AR311" s="15" t="s">
        <v>332</v>
      </c>
      <c r="AT311" s="15" t="s">
        <v>204</v>
      </c>
      <c r="AU311" s="15" t="s">
        <v>107</v>
      </c>
      <c r="AY311" s="15" t="s">
        <v>162</v>
      </c>
      <c r="BE311" s="102">
        <f>IF(U311="základní",N311,0)</f>
        <v>0</v>
      </c>
      <c r="BF311" s="102">
        <f>IF(U311="snížená",N311,0)</f>
        <v>0</v>
      </c>
      <c r="BG311" s="102">
        <f>IF(U311="zákl. přenesená",N311,0)</f>
        <v>0</v>
      </c>
      <c r="BH311" s="102">
        <f>IF(U311="sníž. přenesená",N311,0)</f>
        <v>0</v>
      </c>
      <c r="BI311" s="102">
        <f>IF(U311="nulová",N311,0)</f>
        <v>0</v>
      </c>
      <c r="BJ311" s="15" t="s">
        <v>22</v>
      </c>
      <c r="BK311" s="102">
        <f>ROUND(L311*K311,2)</f>
        <v>0</v>
      </c>
      <c r="BL311" s="15" t="s">
        <v>299</v>
      </c>
      <c r="BM311" s="15" t="s">
        <v>572</v>
      </c>
    </row>
    <row r="312" spans="2:65" s="1" customFormat="1" ht="31.5" customHeight="1">
      <c r="B312" s="127"/>
      <c r="C312" s="156" t="s">
        <v>573</v>
      </c>
      <c r="D312" s="156" t="s">
        <v>163</v>
      </c>
      <c r="E312" s="157" t="s">
        <v>574</v>
      </c>
      <c r="F312" s="239" t="s">
        <v>575</v>
      </c>
      <c r="G312" s="240"/>
      <c r="H312" s="240"/>
      <c r="I312" s="240"/>
      <c r="J312" s="158" t="s">
        <v>412</v>
      </c>
      <c r="K312" s="159">
        <v>8.332</v>
      </c>
      <c r="L312" s="241">
        <v>0</v>
      </c>
      <c r="M312" s="240"/>
      <c r="N312" s="242">
        <f>ROUND(L312*K312,2)</f>
        <v>0</v>
      </c>
      <c r="O312" s="240"/>
      <c r="P312" s="240"/>
      <c r="Q312" s="240"/>
      <c r="R312" s="129"/>
      <c r="T312" s="160" t="s">
        <v>3</v>
      </c>
      <c r="U312" s="41" t="s">
        <v>45</v>
      </c>
      <c r="V312" s="33"/>
      <c r="W312" s="161">
        <f>V312*K312</f>
        <v>0</v>
      </c>
      <c r="X312" s="161">
        <v>0</v>
      </c>
      <c r="Y312" s="161">
        <f>X312*K312</f>
        <v>0</v>
      </c>
      <c r="Z312" s="161">
        <v>0</v>
      </c>
      <c r="AA312" s="162">
        <f>Z312*K312</f>
        <v>0</v>
      </c>
      <c r="AR312" s="15" t="s">
        <v>299</v>
      </c>
      <c r="AT312" s="15" t="s">
        <v>163</v>
      </c>
      <c r="AU312" s="15" t="s">
        <v>107</v>
      </c>
      <c r="AY312" s="15" t="s">
        <v>162</v>
      </c>
      <c r="BE312" s="102">
        <f>IF(U312="základní",N312,0)</f>
        <v>0</v>
      </c>
      <c r="BF312" s="102">
        <f>IF(U312="snížená",N312,0)</f>
        <v>0</v>
      </c>
      <c r="BG312" s="102">
        <f>IF(U312="zákl. přenesená",N312,0)</f>
        <v>0</v>
      </c>
      <c r="BH312" s="102">
        <f>IF(U312="sníž. přenesená",N312,0)</f>
        <v>0</v>
      </c>
      <c r="BI312" s="102">
        <f>IF(U312="nulová",N312,0)</f>
        <v>0</v>
      </c>
      <c r="BJ312" s="15" t="s">
        <v>22</v>
      </c>
      <c r="BK312" s="102">
        <f>ROUND(L312*K312,2)</f>
        <v>0</v>
      </c>
      <c r="BL312" s="15" t="s">
        <v>299</v>
      </c>
      <c r="BM312" s="15" t="s">
        <v>576</v>
      </c>
    </row>
    <row r="313" spans="2:63" s="9" customFormat="1" ht="29.25" customHeight="1">
      <c r="B313" s="145"/>
      <c r="C313" s="146"/>
      <c r="D313" s="155" t="s">
        <v>129</v>
      </c>
      <c r="E313" s="155"/>
      <c r="F313" s="155"/>
      <c r="G313" s="155"/>
      <c r="H313" s="155"/>
      <c r="I313" s="155"/>
      <c r="J313" s="155"/>
      <c r="K313" s="155"/>
      <c r="L313" s="155"/>
      <c r="M313" s="155"/>
      <c r="N313" s="232">
        <f>BK313</f>
        <v>0</v>
      </c>
      <c r="O313" s="233"/>
      <c r="P313" s="233"/>
      <c r="Q313" s="233"/>
      <c r="R313" s="148"/>
      <c r="T313" s="149"/>
      <c r="U313" s="146"/>
      <c r="V313" s="146"/>
      <c r="W313" s="150">
        <f>SUM(W314:W316)</f>
        <v>0</v>
      </c>
      <c r="X313" s="146"/>
      <c r="Y313" s="150">
        <f>SUM(Y314:Y316)</f>
        <v>0.19690000000000002</v>
      </c>
      <c r="Z313" s="146"/>
      <c r="AA313" s="151">
        <f>SUM(AA314:AA316)</f>
        <v>0</v>
      </c>
      <c r="AR313" s="152" t="s">
        <v>107</v>
      </c>
      <c r="AT313" s="153" t="s">
        <v>79</v>
      </c>
      <c r="AU313" s="153" t="s">
        <v>22</v>
      </c>
      <c r="AY313" s="152" t="s">
        <v>162</v>
      </c>
      <c r="BK313" s="154">
        <f>SUM(BK314:BK316)</f>
        <v>0</v>
      </c>
    </row>
    <row r="314" spans="2:65" s="1" customFormat="1" ht="22.5" customHeight="1">
      <c r="B314" s="127"/>
      <c r="C314" s="156" t="s">
        <v>577</v>
      </c>
      <c r="D314" s="156" t="s">
        <v>163</v>
      </c>
      <c r="E314" s="157" t="s">
        <v>578</v>
      </c>
      <c r="F314" s="239" t="s">
        <v>579</v>
      </c>
      <c r="G314" s="240"/>
      <c r="H314" s="240"/>
      <c r="I314" s="240"/>
      <c r="J314" s="158" t="s">
        <v>241</v>
      </c>
      <c r="K314" s="159">
        <v>89.5</v>
      </c>
      <c r="L314" s="241">
        <v>0</v>
      </c>
      <c r="M314" s="240"/>
      <c r="N314" s="242">
        <f>ROUND(L314*K314,2)</f>
        <v>0</v>
      </c>
      <c r="O314" s="240"/>
      <c r="P314" s="240"/>
      <c r="Q314" s="240"/>
      <c r="R314" s="129"/>
      <c r="T314" s="160" t="s">
        <v>3</v>
      </c>
      <c r="U314" s="41" t="s">
        <v>45</v>
      </c>
      <c r="V314" s="33"/>
      <c r="W314" s="161">
        <f>V314*K314</f>
        <v>0</v>
      </c>
      <c r="X314" s="161">
        <v>0.0022</v>
      </c>
      <c r="Y314" s="161">
        <f>X314*K314</f>
        <v>0.19690000000000002</v>
      </c>
      <c r="Z314" s="161">
        <v>0</v>
      </c>
      <c r="AA314" s="162">
        <f>Z314*K314</f>
        <v>0</v>
      </c>
      <c r="AR314" s="15" t="s">
        <v>299</v>
      </c>
      <c r="AT314" s="15" t="s">
        <v>163</v>
      </c>
      <c r="AU314" s="15" t="s">
        <v>107</v>
      </c>
      <c r="AY314" s="15" t="s">
        <v>162</v>
      </c>
      <c r="BE314" s="102">
        <f>IF(U314="základní",N314,0)</f>
        <v>0</v>
      </c>
      <c r="BF314" s="102">
        <f>IF(U314="snížená",N314,0)</f>
        <v>0</v>
      </c>
      <c r="BG314" s="102">
        <f>IF(U314="zákl. přenesená",N314,0)</f>
        <v>0</v>
      </c>
      <c r="BH314" s="102">
        <f>IF(U314="sníž. přenesená",N314,0)</f>
        <v>0</v>
      </c>
      <c r="BI314" s="102">
        <f>IF(U314="nulová",N314,0)</f>
        <v>0</v>
      </c>
      <c r="BJ314" s="15" t="s">
        <v>22</v>
      </c>
      <c r="BK314" s="102">
        <f>ROUND(L314*K314,2)</f>
        <v>0</v>
      </c>
      <c r="BL314" s="15" t="s">
        <v>299</v>
      </c>
      <c r="BM314" s="15" t="s">
        <v>580</v>
      </c>
    </row>
    <row r="315" spans="2:51" s="10" customFormat="1" ht="22.5" customHeight="1">
      <c r="B315" s="163"/>
      <c r="C315" s="164"/>
      <c r="D315" s="164"/>
      <c r="E315" s="165" t="s">
        <v>3</v>
      </c>
      <c r="F315" s="247" t="s">
        <v>581</v>
      </c>
      <c r="G315" s="248"/>
      <c r="H315" s="248"/>
      <c r="I315" s="248"/>
      <c r="J315" s="164"/>
      <c r="K315" s="166">
        <v>89.5</v>
      </c>
      <c r="L315" s="164"/>
      <c r="M315" s="164"/>
      <c r="N315" s="164"/>
      <c r="O315" s="164"/>
      <c r="P315" s="164"/>
      <c r="Q315" s="164"/>
      <c r="R315" s="167"/>
      <c r="T315" s="168"/>
      <c r="U315" s="164"/>
      <c r="V315" s="164"/>
      <c r="W315" s="164"/>
      <c r="X315" s="164"/>
      <c r="Y315" s="164"/>
      <c r="Z315" s="164"/>
      <c r="AA315" s="169"/>
      <c r="AT315" s="170" t="s">
        <v>170</v>
      </c>
      <c r="AU315" s="170" t="s">
        <v>107</v>
      </c>
      <c r="AV315" s="10" t="s">
        <v>107</v>
      </c>
      <c r="AW315" s="10" t="s">
        <v>37</v>
      </c>
      <c r="AX315" s="10" t="s">
        <v>80</v>
      </c>
      <c r="AY315" s="170" t="s">
        <v>162</v>
      </c>
    </row>
    <row r="316" spans="2:51" s="11" customFormat="1" ht="22.5" customHeight="1">
      <c r="B316" s="171"/>
      <c r="C316" s="172"/>
      <c r="D316" s="172"/>
      <c r="E316" s="173" t="s">
        <v>3</v>
      </c>
      <c r="F316" s="250" t="s">
        <v>202</v>
      </c>
      <c r="G316" s="251"/>
      <c r="H316" s="251"/>
      <c r="I316" s="251"/>
      <c r="J316" s="172"/>
      <c r="K316" s="174">
        <v>89.5</v>
      </c>
      <c r="L316" s="172"/>
      <c r="M316" s="172"/>
      <c r="N316" s="172"/>
      <c r="O316" s="172"/>
      <c r="P316" s="172"/>
      <c r="Q316" s="172"/>
      <c r="R316" s="175"/>
      <c r="T316" s="176"/>
      <c r="U316" s="172"/>
      <c r="V316" s="172"/>
      <c r="W316" s="172"/>
      <c r="X316" s="172"/>
      <c r="Y316" s="172"/>
      <c r="Z316" s="172"/>
      <c r="AA316" s="177"/>
      <c r="AT316" s="178" t="s">
        <v>170</v>
      </c>
      <c r="AU316" s="178" t="s">
        <v>107</v>
      </c>
      <c r="AV316" s="11" t="s">
        <v>167</v>
      </c>
      <c r="AW316" s="11" t="s">
        <v>37</v>
      </c>
      <c r="AX316" s="11" t="s">
        <v>22</v>
      </c>
      <c r="AY316" s="178" t="s">
        <v>162</v>
      </c>
    </row>
    <row r="317" spans="2:63" s="9" customFormat="1" ht="29.25" customHeight="1">
      <c r="B317" s="145"/>
      <c r="C317" s="146"/>
      <c r="D317" s="155" t="s">
        <v>130</v>
      </c>
      <c r="E317" s="155"/>
      <c r="F317" s="155"/>
      <c r="G317" s="155"/>
      <c r="H317" s="155"/>
      <c r="I317" s="155"/>
      <c r="J317" s="155"/>
      <c r="K317" s="155"/>
      <c r="L317" s="155"/>
      <c r="M317" s="155"/>
      <c r="N317" s="236">
        <f>BK317</f>
        <v>0</v>
      </c>
      <c r="O317" s="237"/>
      <c r="P317" s="237"/>
      <c r="Q317" s="237"/>
      <c r="R317" s="148"/>
      <c r="T317" s="149"/>
      <c r="U317" s="146"/>
      <c r="V317" s="146"/>
      <c r="W317" s="150">
        <f>SUM(W318:W321)</f>
        <v>0</v>
      </c>
      <c r="X317" s="146"/>
      <c r="Y317" s="150">
        <f>SUM(Y318:Y321)</f>
        <v>0</v>
      </c>
      <c r="Z317" s="146"/>
      <c r="AA317" s="151">
        <f>SUM(AA318:AA321)</f>
        <v>0</v>
      </c>
      <c r="AR317" s="152" t="s">
        <v>107</v>
      </c>
      <c r="AT317" s="153" t="s">
        <v>79</v>
      </c>
      <c r="AU317" s="153" t="s">
        <v>22</v>
      </c>
      <c r="AY317" s="152" t="s">
        <v>162</v>
      </c>
      <c r="BK317" s="154">
        <f>SUM(BK318:BK321)</f>
        <v>0</v>
      </c>
    </row>
    <row r="318" spans="2:65" s="1" customFormat="1" ht="22.5" customHeight="1">
      <c r="B318" s="127"/>
      <c r="C318" s="156" t="s">
        <v>582</v>
      </c>
      <c r="D318" s="156" t="s">
        <v>163</v>
      </c>
      <c r="E318" s="157" t="s">
        <v>583</v>
      </c>
      <c r="F318" s="239" t="s">
        <v>584</v>
      </c>
      <c r="G318" s="240"/>
      <c r="H318" s="240"/>
      <c r="I318" s="240"/>
      <c r="J318" s="158" t="s">
        <v>188</v>
      </c>
      <c r="K318" s="159">
        <v>5</v>
      </c>
      <c r="L318" s="241">
        <v>0</v>
      </c>
      <c r="M318" s="240"/>
      <c r="N318" s="242">
        <f>ROUND(L318*K318,2)</f>
        <v>0</v>
      </c>
      <c r="O318" s="240"/>
      <c r="P318" s="240"/>
      <c r="Q318" s="240"/>
      <c r="R318" s="129"/>
      <c r="T318" s="160" t="s">
        <v>3</v>
      </c>
      <c r="U318" s="41" t="s">
        <v>45</v>
      </c>
      <c r="V318" s="33"/>
      <c r="W318" s="161">
        <f>V318*K318</f>
        <v>0</v>
      </c>
      <c r="X318" s="161">
        <v>0</v>
      </c>
      <c r="Y318" s="161">
        <f>X318*K318</f>
        <v>0</v>
      </c>
      <c r="Z318" s="161">
        <v>0</v>
      </c>
      <c r="AA318" s="162">
        <f>Z318*K318</f>
        <v>0</v>
      </c>
      <c r="AR318" s="15" t="s">
        <v>299</v>
      </c>
      <c r="AT318" s="15" t="s">
        <v>163</v>
      </c>
      <c r="AU318" s="15" t="s">
        <v>107</v>
      </c>
      <c r="AY318" s="15" t="s">
        <v>162</v>
      </c>
      <c r="BE318" s="102">
        <f>IF(U318="základní",N318,0)</f>
        <v>0</v>
      </c>
      <c r="BF318" s="102">
        <f>IF(U318="snížená",N318,0)</f>
        <v>0</v>
      </c>
      <c r="BG318" s="102">
        <f>IF(U318="zákl. přenesená",N318,0)</f>
        <v>0</v>
      </c>
      <c r="BH318" s="102">
        <f>IF(U318="sníž. přenesená",N318,0)</f>
        <v>0</v>
      </c>
      <c r="BI318" s="102">
        <f>IF(U318="nulová",N318,0)</f>
        <v>0</v>
      </c>
      <c r="BJ318" s="15" t="s">
        <v>22</v>
      </c>
      <c r="BK318" s="102">
        <f>ROUND(L318*K318,2)</f>
        <v>0</v>
      </c>
      <c r="BL318" s="15" t="s">
        <v>299</v>
      </c>
      <c r="BM318" s="15" t="s">
        <v>585</v>
      </c>
    </row>
    <row r="319" spans="2:65" s="1" customFormat="1" ht="31.5" customHeight="1">
      <c r="B319" s="127"/>
      <c r="C319" s="156" t="s">
        <v>586</v>
      </c>
      <c r="D319" s="156" t="s">
        <v>163</v>
      </c>
      <c r="E319" s="157" t="s">
        <v>587</v>
      </c>
      <c r="F319" s="239" t="s">
        <v>588</v>
      </c>
      <c r="G319" s="240"/>
      <c r="H319" s="240"/>
      <c r="I319" s="240"/>
      <c r="J319" s="158" t="s">
        <v>241</v>
      </c>
      <c r="K319" s="159">
        <v>65</v>
      </c>
      <c r="L319" s="241">
        <v>0</v>
      </c>
      <c r="M319" s="240"/>
      <c r="N319" s="242">
        <f>ROUND(L319*K319,2)</f>
        <v>0</v>
      </c>
      <c r="O319" s="240"/>
      <c r="P319" s="240"/>
      <c r="Q319" s="240"/>
      <c r="R319" s="129"/>
      <c r="T319" s="160" t="s">
        <v>3</v>
      </c>
      <c r="U319" s="41" t="s">
        <v>45</v>
      </c>
      <c r="V319" s="33"/>
      <c r="W319" s="161">
        <f>V319*K319</f>
        <v>0</v>
      </c>
      <c r="X319" s="161">
        <v>0</v>
      </c>
      <c r="Y319" s="161">
        <f>X319*K319</f>
        <v>0</v>
      </c>
      <c r="Z319" s="161">
        <v>0</v>
      </c>
      <c r="AA319" s="162">
        <f>Z319*K319</f>
        <v>0</v>
      </c>
      <c r="AR319" s="15" t="s">
        <v>299</v>
      </c>
      <c r="AT319" s="15" t="s">
        <v>163</v>
      </c>
      <c r="AU319" s="15" t="s">
        <v>107</v>
      </c>
      <c r="AY319" s="15" t="s">
        <v>162</v>
      </c>
      <c r="BE319" s="102">
        <f>IF(U319="základní",N319,0)</f>
        <v>0</v>
      </c>
      <c r="BF319" s="102">
        <f>IF(U319="snížená",N319,0)</f>
        <v>0</v>
      </c>
      <c r="BG319" s="102">
        <f>IF(U319="zákl. přenesená",N319,0)</f>
        <v>0</v>
      </c>
      <c r="BH319" s="102">
        <f>IF(U319="sníž. přenesená",N319,0)</f>
        <v>0</v>
      </c>
      <c r="BI319" s="102">
        <f>IF(U319="nulová",N319,0)</f>
        <v>0</v>
      </c>
      <c r="BJ319" s="15" t="s">
        <v>22</v>
      </c>
      <c r="BK319" s="102">
        <f>ROUND(L319*K319,2)</f>
        <v>0</v>
      </c>
      <c r="BL319" s="15" t="s">
        <v>299</v>
      </c>
      <c r="BM319" s="15" t="s">
        <v>589</v>
      </c>
    </row>
    <row r="320" spans="2:65" s="1" customFormat="1" ht="31.5" customHeight="1">
      <c r="B320" s="127"/>
      <c r="C320" s="156" t="s">
        <v>590</v>
      </c>
      <c r="D320" s="156" t="s">
        <v>163</v>
      </c>
      <c r="E320" s="157" t="s">
        <v>591</v>
      </c>
      <c r="F320" s="239" t="s">
        <v>592</v>
      </c>
      <c r="G320" s="240"/>
      <c r="H320" s="240"/>
      <c r="I320" s="240"/>
      <c r="J320" s="158" t="s">
        <v>241</v>
      </c>
      <c r="K320" s="159">
        <v>150</v>
      </c>
      <c r="L320" s="241">
        <v>0</v>
      </c>
      <c r="M320" s="240"/>
      <c r="N320" s="242">
        <f>ROUND(L320*K320,2)</f>
        <v>0</v>
      </c>
      <c r="O320" s="240"/>
      <c r="P320" s="240"/>
      <c r="Q320" s="240"/>
      <c r="R320" s="129"/>
      <c r="T320" s="160" t="s">
        <v>3</v>
      </c>
      <c r="U320" s="41" t="s">
        <v>45</v>
      </c>
      <c r="V320" s="33"/>
      <c r="W320" s="161">
        <f>V320*K320</f>
        <v>0</v>
      </c>
      <c r="X320" s="161">
        <v>0</v>
      </c>
      <c r="Y320" s="161">
        <f>X320*K320</f>
        <v>0</v>
      </c>
      <c r="Z320" s="161">
        <v>0</v>
      </c>
      <c r="AA320" s="162">
        <f>Z320*K320</f>
        <v>0</v>
      </c>
      <c r="AR320" s="15" t="s">
        <v>299</v>
      </c>
      <c r="AT320" s="15" t="s">
        <v>163</v>
      </c>
      <c r="AU320" s="15" t="s">
        <v>107</v>
      </c>
      <c r="AY320" s="15" t="s">
        <v>162</v>
      </c>
      <c r="BE320" s="102">
        <f>IF(U320="základní",N320,0)</f>
        <v>0</v>
      </c>
      <c r="BF320" s="102">
        <f>IF(U320="snížená",N320,0)</f>
        <v>0</v>
      </c>
      <c r="BG320" s="102">
        <f>IF(U320="zákl. přenesená",N320,0)</f>
        <v>0</v>
      </c>
      <c r="BH320" s="102">
        <f>IF(U320="sníž. přenesená",N320,0)</f>
        <v>0</v>
      </c>
      <c r="BI320" s="102">
        <f>IF(U320="nulová",N320,0)</f>
        <v>0</v>
      </c>
      <c r="BJ320" s="15" t="s">
        <v>22</v>
      </c>
      <c r="BK320" s="102">
        <f>ROUND(L320*K320,2)</f>
        <v>0</v>
      </c>
      <c r="BL320" s="15" t="s">
        <v>299</v>
      </c>
      <c r="BM320" s="15" t="s">
        <v>593</v>
      </c>
    </row>
    <row r="321" spans="2:65" s="1" customFormat="1" ht="22.5" customHeight="1">
      <c r="B321" s="127"/>
      <c r="C321" s="156" t="s">
        <v>594</v>
      </c>
      <c r="D321" s="156" t="s">
        <v>163</v>
      </c>
      <c r="E321" s="157" t="s">
        <v>595</v>
      </c>
      <c r="F321" s="239" t="s">
        <v>596</v>
      </c>
      <c r="G321" s="240"/>
      <c r="H321" s="240"/>
      <c r="I321" s="240"/>
      <c r="J321" s="158" t="s">
        <v>597</v>
      </c>
      <c r="K321" s="159">
        <v>1</v>
      </c>
      <c r="L321" s="241">
        <v>0</v>
      </c>
      <c r="M321" s="240"/>
      <c r="N321" s="242">
        <f>ROUND(L321*K321,2)</f>
        <v>0</v>
      </c>
      <c r="O321" s="240"/>
      <c r="P321" s="240"/>
      <c r="Q321" s="240"/>
      <c r="R321" s="129"/>
      <c r="T321" s="160" t="s">
        <v>3</v>
      </c>
      <c r="U321" s="41" t="s">
        <v>45</v>
      </c>
      <c r="V321" s="33"/>
      <c r="W321" s="161">
        <f>V321*K321</f>
        <v>0</v>
      </c>
      <c r="X321" s="161">
        <v>0</v>
      </c>
      <c r="Y321" s="161">
        <f>X321*K321</f>
        <v>0</v>
      </c>
      <c r="Z321" s="161">
        <v>0</v>
      </c>
      <c r="AA321" s="162">
        <f>Z321*K321</f>
        <v>0</v>
      </c>
      <c r="AR321" s="15" t="s">
        <v>299</v>
      </c>
      <c r="AT321" s="15" t="s">
        <v>163</v>
      </c>
      <c r="AU321" s="15" t="s">
        <v>107</v>
      </c>
      <c r="AY321" s="15" t="s">
        <v>162</v>
      </c>
      <c r="BE321" s="102">
        <f>IF(U321="základní",N321,0)</f>
        <v>0</v>
      </c>
      <c r="BF321" s="102">
        <f>IF(U321="snížená",N321,0)</f>
        <v>0</v>
      </c>
      <c r="BG321" s="102">
        <f>IF(U321="zákl. přenesená",N321,0)</f>
        <v>0</v>
      </c>
      <c r="BH321" s="102">
        <f>IF(U321="sníž. přenesená",N321,0)</f>
        <v>0</v>
      </c>
      <c r="BI321" s="102">
        <f>IF(U321="nulová",N321,0)</f>
        <v>0</v>
      </c>
      <c r="BJ321" s="15" t="s">
        <v>22</v>
      </c>
      <c r="BK321" s="102">
        <f>ROUND(L321*K321,2)</f>
        <v>0</v>
      </c>
      <c r="BL321" s="15" t="s">
        <v>299</v>
      </c>
      <c r="BM321" s="15" t="s">
        <v>598</v>
      </c>
    </row>
    <row r="322" spans="2:63" s="9" customFormat="1" ht="29.25" customHeight="1">
      <c r="B322" s="145"/>
      <c r="C322" s="146"/>
      <c r="D322" s="155" t="s">
        <v>131</v>
      </c>
      <c r="E322" s="155"/>
      <c r="F322" s="155"/>
      <c r="G322" s="155"/>
      <c r="H322" s="155"/>
      <c r="I322" s="155"/>
      <c r="J322" s="155"/>
      <c r="K322" s="155"/>
      <c r="L322" s="155"/>
      <c r="M322" s="155"/>
      <c r="N322" s="232">
        <f>BK322</f>
        <v>0</v>
      </c>
      <c r="O322" s="233"/>
      <c r="P322" s="233"/>
      <c r="Q322" s="233"/>
      <c r="R322" s="148"/>
      <c r="T322" s="149"/>
      <c r="U322" s="146"/>
      <c r="V322" s="146"/>
      <c r="W322" s="150">
        <f>SUM(W323:W324)</f>
        <v>0</v>
      </c>
      <c r="X322" s="146"/>
      <c r="Y322" s="150">
        <f>SUM(Y323:Y324)</f>
        <v>0.36864</v>
      </c>
      <c r="Z322" s="146"/>
      <c r="AA322" s="151">
        <f>SUM(AA323:AA324)</f>
        <v>0.30978</v>
      </c>
      <c r="AR322" s="152" t="s">
        <v>107</v>
      </c>
      <c r="AT322" s="153" t="s">
        <v>79</v>
      </c>
      <c r="AU322" s="153" t="s">
        <v>22</v>
      </c>
      <c r="AY322" s="152" t="s">
        <v>162</v>
      </c>
      <c r="BK322" s="154">
        <f>SUM(BK323:BK324)</f>
        <v>0</v>
      </c>
    </row>
    <row r="323" spans="2:65" s="1" customFormat="1" ht="31.5" customHeight="1">
      <c r="B323" s="127"/>
      <c r="C323" s="156" t="s">
        <v>599</v>
      </c>
      <c r="D323" s="156" t="s">
        <v>163</v>
      </c>
      <c r="E323" s="157" t="s">
        <v>600</v>
      </c>
      <c r="F323" s="239" t="s">
        <v>601</v>
      </c>
      <c r="G323" s="240"/>
      <c r="H323" s="240"/>
      <c r="I323" s="240"/>
      <c r="J323" s="158" t="s">
        <v>182</v>
      </c>
      <c r="K323" s="159">
        <v>18</v>
      </c>
      <c r="L323" s="241">
        <v>0</v>
      </c>
      <c r="M323" s="240"/>
      <c r="N323" s="242">
        <f>ROUND(L323*K323,2)</f>
        <v>0</v>
      </c>
      <c r="O323" s="240"/>
      <c r="P323" s="240"/>
      <c r="Q323" s="240"/>
      <c r="R323" s="129"/>
      <c r="T323" s="160" t="s">
        <v>3</v>
      </c>
      <c r="U323" s="41" t="s">
        <v>45</v>
      </c>
      <c r="V323" s="33"/>
      <c r="W323" s="161">
        <f>V323*K323</f>
        <v>0</v>
      </c>
      <c r="X323" s="161">
        <v>0</v>
      </c>
      <c r="Y323" s="161">
        <f>X323*K323</f>
        <v>0</v>
      </c>
      <c r="Z323" s="161">
        <v>0.01721</v>
      </c>
      <c r="AA323" s="162">
        <f>Z323*K323</f>
        <v>0.30978</v>
      </c>
      <c r="AR323" s="15" t="s">
        <v>299</v>
      </c>
      <c r="AT323" s="15" t="s">
        <v>163</v>
      </c>
      <c r="AU323" s="15" t="s">
        <v>107</v>
      </c>
      <c r="AY323" s="15" t="s">
        <v>162</v>
      </c>
      <c r="BE323" s="102">
        <f>IF(U323="základní",N323,0)</f>
        <v>0</v>
      </c>
      <c r="BF323" s="102">
        <f>IF(U323="snížená",N323,0)</f>
        <v>0</v>
      </c>
      <c r="BG323" s="102">
        <f>IF(U323="zákl. přenesená",N323,0)</f>
        <v>0</v>
      </c>
      <c r="BH323" s="102">
        <f>IF(U323="sníž. přenesená",N323,0)</f>
        <v>0</v>
      </c>
      <c r="BI323" s="102">
        <f>IF(U323="nulová",N323,0)</f>
        <v>0</v>
      </c>
      <c r="BJ323" s="15" t="s">
        <v>22</v>
      </c>
      <c r="BK323" s="102">
        <f>ROUND(L323*K323,2)</f>
        <v>0</v>
      </c>
      <c r="BL323" s="15" t="s">
        <v>299</v>
      </c>
      <c r="BM323" s="15" t="s">
        <v>602</v>
      </c>
    </row>
    <row r="324" spans="2:65" s="1" customFormat="1" ht="31.5" customHeight="1">
      <c r="B324" s="127"/>
      <c r="C324" s="156" t="s">
        <v>603</v>
      </c>
      <c r="D324" s="156" t="s">
        <v>163</v>
      </c>
      <c r="E324" s="157" t="s">
        <v>604</v>
      </c>
      <c r="F324" s="239" t="s">
        <v>605</v>
      </c>
      <c r="G324" s="240"/>
      <c r="H324" s="240"/>
      <c r="I324" s="240"/>
      <c r="J324" s="158" t="s">
        <v>182</v>
      </c>
      <c r="K324" s="159">
        <v>18</v>
      </c>
      <c r="L324" s="241">
        <v>0</v>
      </c>
      <c r="M324" s="240"/>
      <c r="N324" s="242">
        <f>ROUND(L324*K324,2)</f>
        <v>0</v>
      </c>
      <c r="O324" s="240"/>
      <c r="P324" s="240"/>
      <c r="Q324" s="240"/>
      <c r="R324" s="129"/>
      <c r="T324" s="160" t="s">
        <v>3</v>
      </c>
      <c r="U324" s="41" t="s">
        <v>45</v>
      </c>
      <c r="V324" s="33"/>
      <c r="W324" s="161">
        <f>V324*K324</f>
        <v>0</v>
      </c>
      <c r="X324" s="161">
        <v>0.02048</v>
      </c>
      <c r="Y324" s="161">
        <f>X324*K324</f>
        <v>0.36864</v>
      </c>
      <c r="Z324" s="161">
        <v>0</v>
      </c>
      <c r="AA324" s="162">
        <f>Z324*K324</f>
        <v>0</v>
      </c>
      <c r="AR324" s="15" t="s">
        <v>299</v>
      </c>
      <c r="AT324" s="15" t="s">
        <v>163</v>
      </c>
      <c r="AU324" s="15" t="s">
        <v>107</v>
      </c>
      <c r="AY324" s="15" t="s">
        <v>162</v>
      </c>
      <c r="BE324" s="102">
        <f>IF(U324="základní",N324,0)</f>
        <v>0</v>
      </c>
      <c r="BF324" s="102">
        <f>IF(U324="snížená",N324,0)</f>
        <v>0</v>
      </c>
      <c r="BG324" s="102">
        <f>IF(U324="zákl. přenesená",N324,0)</f>
        <v>0</v>
      </c>
      <c r="BH324" s="102">
        <f>IF(U324="sníž. přenesená",N324,0)</f>
        <v>0</v>
      </c>
      <c r="BI324" s="102">
        <f>IF(U324="nulová",N324,0)</f>
        <v>0</v>
      </c>
      <c r="BJ324" s="15" t="s">
        <v>22</v>
      </c>
      <c r="BK324" s="102">
        <f>ROUND(L324*K324,2)</f>
        <v>0</v>
      </c>
      <c r="BL324" s="15" t="s">
        <v>299</v>
      </c>
      <c r="BM324" s="15" t="s">
        <v>606</v>
      </c>
    </row>
    <row r="325" spans="2:63" s="9" customFormat="1" ht="29.25" customHeight="1">
      <c r="B325" s="145"/>
      <c r="C325" s="146"/>
      <c r="D325" s="155" t="s">
        <v>132</v>
      </c>
      <c r="E325" s="155"/>
      <c r="F325" s="155"/>
      <c r="G325" s="155"/>
      <c r="H325" s="155"/>
      <c r="I325" s="155"/>
      <c r="J325" s="155"/>
      <c r="K325" s="155"/>
      <c r="L325" s="155"/>
      <c r="M325" s="155"/>
      <c r="N325" s="232">
        <f>BK325</f>
        <v>0</v>
      </c>
      <c r="O325" s="233"/>
      <c r="P325" s="233"/>
      <c r="Q325" s="233"/>
      <c r="R325" s="148"/>
      <c r="T325" s="149"/>
      <c r="U325" s="146"/>
      <c r="V325" s="146"/>
      <c r="W325" s="150">
        <f>SUM(W326:W335)</f>
        <v>0</v>
      </c>
      <c r="X325" s="146"/>
      <c r="Y325" s="150">
        <f>SUM(Y326:Y335)</f>
        <v>0.459223</v>
      </c>
      <c r="Z325" s="146"/>
      <c r="AA325" s="151">
        <f>SUM(AA326:AA335)</f>
        <v>0.782308</v>
      </c>
      <c r="AR325" s="152" t="s">
        <v>107</v>
      </c>
      <c r="AT325" s="153" t="s">
        <v>79</v>
      </c>
      <c r="AU325" s="153" t="s">
        <v>22</v>
      </c>
      <c r="AY325" s="152" t="s">
        <v>162</v>
      </c>
      <c r="BK325" s="154">
        <f>SUM(BK326:BK335)</f>
        <v>0</v>
      </c>
    </row>
    <row r="326" spans="2:65" s="1" customFormat="1" ht="22.5" customHeight="1">
      <c r="B326" s="127"/>
      <c r="C326" s="156" t="s">
        <v>607</v>
      </c>
      <c r="D326" s="156" t="s">
        <v>163</v>
      </c>
      <c r="E326" s="157" t="s">
        <v>608</v>
      </c>
      <c r="F326" s="239" t="s">
        <v>609</v>
      </c>
      <c r="G326" s="240"/>
      <c r="H326" s="240"/>
      <c r="I326" s="240"/>
      <c r="J326" s="158" t="s">
        <v>241</v>
      </c>
      <c r="K326" s="159">
        <v>50.3</v>
      </c>
      <c r="L326" s="241">
        <v>0</v>
      </c>
      <c r="M326" s="240"/>
      <c r="N326" s="242">
        <f>ROUND(L326*K326,2)</f>
        <v>0</v>
      </c>
      <c r="O326" s="240"/>
      <c r="P326" s="240"/>
      <c r="Q326" s="240"/>
      <c r="R326" s="129"/>
      <c r="T326" s="160" t="s">
        <v>3</v>
      </c>
      <c r="U326" s="41" t="s">
        <v>45</v>
      </c>
      <c r="V326" s="33"/>
      <c r="W326" s="161">
        <f>V326*K326</f>
        <v>0</v>
      </c>
      <c r="X326" s="161">
        <v>0</v>
      </c>
      <c r="Y326" s="161">
        <f>X326*K326</f>
        <v>0</v>
      </c>
      <c r="Z326" s="161">
        <v>0.00176</v>
      </c>
      <c r="AA326" s="162">
        <f>Z326*K326</f>
        <v>0.088528</v>
      </c>
      <c r="AR326" s="15" t="s">
        <v>299</v>
      </c>
      <c r="AT326" s="15" t="s">
        <v>163</v>
      </c>
      <c r="AU326" s="15" t="s">
        <v>107</v>
      </c>
      <c r="AY326" s="15" t="s">
        <v>162</v>
      </c>
      <c r="BE326" s="102">
        <f>IF(U326="základní",N326,0)</f>
        <v>0</v>
      </c>
      <c r="BF326" s="102">
        <f>IF(U326="snížená",N326,0)</f>
        <v>0</v>
      </c>
      <c r="BG326" s="102">
        <f>IF(U326="zákl. přenesená",N326,0)</f>
        <v>0</v>
      </c>
      <c r="BH326" s="102">
        <f>IF(U326="sníž. přenesená",N326,0)</f>
        <v>0</v>
      </c>
      <c r="BI326" s="102">
        <f>IF(U326="nulová",N326,0)</f>
        <v>0</v>
      </c>
      <c r="BJ326" s="15" t="s">
        <v>22</v>
      </c>
      <c r="BK326" s="102">
        <f>ROUND(L326*K326,2)</f>
        <v>0</v>
      </c>
      <c r="BL326" s="15" t="s">
        <v>299</v>
      </c>
      <c r="BM326" s="15" t="s">
        <v>610</v>
      </c>
    </row>
    <row r="327" spans="2:65" s="1" customFormat="1" ht="22.5" customHeight="1">
      <c r="B327" s="127"/>
      <c r="C327" s="156" t="s">
        <v>611</v>
      </c>
      <c r="D327" s="156" t="s">
        <v>163</v>
      </c>
      <c r="E327" s="157" t="s">
        <v>612</v>
      </c>
      <c r="F327" s="239" t="s">
        <v>613</v>
      </c>
      <c r="G327" s="240"/>
      <c r="H327" s="240"/>
      <c r="I327" s="240"/>
      <c r="J327" s="158" t="s">
        <v>182</v>
      </c>
      <c r="K327" s="159">
        <v>87</v>
      </c>
      <c r="L327" s="241">
        <v>0</v>
      </c>
      <c r="M327" s="240"/>
      <c r="N327" s="242">
        <f>ROUND(L327*K327,2)</f>
        <v>0</v>
      </c>
      <c r="O327" s="240"/>
      <c r="P327" s="240"/>
      <c r="Q327" s="240"/>
      <c r="R327" s="129"/>
      <c r="T327" s="160" t="s">
        <v>3</v>
      </c>
      <c r="U327" s="41" t="s">
        <v>45</v>
      </c>
      <c r="V327" s="33"/>
      <c r="W327" s="161">
        <f>V327*K327</f>
        <v>0</v>
      </c>
      <c r="X327" s="161">
        <v>0</v>
      </c>
      <c r="Y327" s="161">
        <f>X327*K327</f>
        <v>0</v>
      </c>
      <c r="Z327" s="161">
        <v>0.00594</v>
      </c>
      <c r="AA327" s="162">
        <f>Z327*K327</f>
        <v>0.51678</v>
      </c>
      <c r="AR327" s="15" t="s">
        <v>299</v>
      </c>
      <c r="AT327" s="15" t="s">
        <v>163</v>
      </c>
      <c r="AU327" s="15" t="s">
        <v>107</v>
      </c>
      <c r="AY327" s="15" t="s">
        <v>162</v>
      </c>
      <c r="BE327" s="102">
        <f>IF(U327="základní",N327,0)</f>
        <v>0</v>
      </c>
      <c r="BF327" s="102">
        <f>IF(U327="snížená",N327,0)</f>
        <v>0</v>
      </c>
      <c r="BG327" s="102">
        <f>IF(U327="zákl. přenesená",N327,0)</f>
        <v>0</v>
      </c>
      <c r="BH327" s="102">
        <f>IF(U327="sníž. přenesená",N327,0)</f>
        <v>0</v>
      </c>
      <c r="BI327" s="102">
        <f>IF(U327="nulová",N327,0)</f>
        <v>0</v>
      </c>
      <c r="BJ327" s="15" t="s">
        <v>22</v>
      </c>
      <c r="BK327" s="102">
        <f>ROUND(L327*K327,2)</f>
        <v>0</v>
      </c>
      <c r="BL327" s="15" t="s">
        <v>299</v>
      </c>
      <c r="BM327" s="15" t="s">
        <v>614</v>
      </c>
    </row>
    <row r="328" spans="2:51" s="10" customFormat="1" ht="22.5" customHeight="1">
      <c r="B328" s="163"/>
      <c r="C328" s="164"/>
      <c r="D328" s="164"/>
      <c r="E328" s="165" t="s">
        <v>3</v>
      </c>
      <c r="F328" s="247" t="s">
        <v>435</v>
      </c>
      <c r="G328" s="248"/>
      <c r="H328" s="248"/>
      <c r="I328" s="248"/>
      <c r="J328" s="164"/>
      <c r="K328" s="166">
        <v>79.2</v>
      </c>
      <c r="L328" s="164"/>
      <c r="M328" s="164"/>
      <c r="N328" s="164"/>
      <c r="O328" s="164"/>
      <c r="P328" s="164"/>
      <c r="Q328" s="164"/>
      <c r="R328" s="167"/>
      <c r="T328" s="168"/>
      <c r="U328" s="164"/>
      <c r="V328" s="164"/>
      <c r="W328" s="164"/>
      <c r="X328" s="164"/>
      <c r="Y328" s="164"/>
      <c r="Z328" s="164"/>
      <c r="AA328" s="169"/>
      <c r="AT328" s="170" t="s">
        <v>170</v>
      </c>
      <c r="AU328" s="170" t="s">
        <v>107</v>
      </c>
      <c r="AV328" s="10" t="s">
        <v>107</v>
      </c>
      <c r="AW328" s="10" t="s">
        <v>37</v>
      </c>
      <c r="AX328" s="10" t="s">
        <v>80</v>
      </c>
      <c r="AY328" s="170" t="s">
        <v>162</v>
      </c>
    </row>
    <row r="329" spans="2:51" s="10" customFormat="1" ht="22.5" customHeight="1">
      <c r="B329" s="163"/>
      <c r="C329" s="164"/>
      <c r="D329" s="164"/>
      <c r="E329" s="165" t="s">
        <v>3</v>
      </c>
      <c r="F329" s="249" t="s">
        <v>437</v>
      </c>
      <c r="G329" s="248"/>
      <c r="H329" s="248"/>
      <c r="I329" s="248"/>
      <c r="J329" s="164"/>
      <c r="K329" s="166">
        <v>7.8</v>
      </c>
      <c r="L329" s="164"/>
      <c r="M329" s="164"/>
      <c r="N329" s="164"/>
      <c r="O329" s="164"/>
      <c r="P329" s="164"/>
      <c r="Q329" s="164"/>
      <c r="R329" s="167"/>
      <c r="T329" s="168"/>
      <c r="U329" s="164"/>
      <c r="V329" s="164"/>
      <c r="W329" s="164"/>
      <c r="X329" s="164"/>
      <c r="Y329" s="164"/>
      <c r="Z329" s="164"/>
      <c r="AA329" s="169"/>
      <c r="AT329" s="170" t="s">
        <v>170</v>
      </c>
      <c r="AU329" s="170" t="s">
        <v>107</v>
      </c>
      <c r="AV329" s="10" t="s">
        <v>107</v>
      </c>
      <c r="AW329" s="10" t="s">
        <v>37</v>
      </c>
      <c r="AX329" s="10" t="s">
        <v>80</v>
      </c>
      <c r="AY329" s="170" t="s">
        <v>162</v>
      </c>
    </row>
    <row r="330" spans="2:51" s="11" customFormat="1" ht="22.5" customHeight="1">
      <c r="B330" s="171"/>
      <c r="C330" s="172"/>
      <c r="D330" s="172"/>
      <c r="E330" s="173" t="s">
        <v>3</v>
      </c>
      <c r="F330" s="250" t="s">
        <v>202</v>
      </c>
      <c r="G330" s="251"/>
      <c r="H330" s="251"/>
      <c r="I330" s="251"/>
      <c r="J330" s="172"/>
      <c r="K330" s="174">
        <v>87</v>
      </c>
      <c r="L330" s="172"/>
      <c r="M330" s="172"/>
      <c r="N330" s="172"/>
      <c r="O330" s="172"/>
      <c r="P330" s="172"/>
      <c r="Q330" s="172"/>
      <c r="R330" s="175"/>
      <c r="T330" s="176"/>
      <c r="U330" s="172"/>
      <c r="V330" s="172"/>
      <c r="W330" s="172"/>
      <c r="X330" s="172"/>
      <c r="Y330" s="172"/>
      <c r="Z330" s="172"/>
      <c r="AA330" s="177"/>
      <c r="AT330" s="178" t="s">
        <v>170</v>
      </c>
      <c r="AU330" s="178" t="s">
        <v>107</v>
      </c>
      <c r="AV330" s="11" t="s">
        <v>167</v>
      </c>
      <c r="AW330" s="11" t="s">
        <v>37</v>
      </c>
      <c r="AX330" s="11" t="s">
        <v>22</v>
      </c>
      <c r="AY330" s="178" t="s">
        <v>162</v>
      </c>
    </row>
    <row r="331" spans="2:65" s="1" customFormat="1" ht="31.5" customHeight="1">
      <c r="B331" s="127"/>
      <c r="C331" s="156" t="s">
        <v>615</v>
      </c>
      <c r="D331" s="156" t="s">
        <v>163</v>
      </c>
      <c r="E331" s="157" t="s">
        <v>616</v>
      </c>
      <c r="F331" s="239" t="s">
        <v>617</v>
      </c>
      <c r="G331" s="240"/>
      <c r="H331" s="240"/>
      <c r="I331" s="240"/>
      <c r="J331" s="158" t="s">
        <v>241</v>
      </c>
      <c r="K331" s="159">
        <v>100</v>
      </c>
      <c r="L331" s="241">
        <v>0</v>
      </c>
      <c r="M331" s="240"/>
      <c r="N331" s="242">
        <f>ROUND(L331*K331,2)</f>
        <v>0</v>
      </c>
      <c r="O331" s="240"/>
      <c r="P331" s="240"/>
      <c r="Q331" s="240"/>
      <c r="R331" s="129"/>
      <c r="T331" s="160" t="s">
        <v>3</v>
      </c>
      <c r="U331" s="41" t="s">
        <v>45</v>
      </c>
      <c r="V331" s="33"/>
      <c r="W331" s="161">
        <f>V331*K331</f>
        <v>0</v>
      </c>
      <c r="X331" s="161">
        <v>0</v>
      </c>
      <c r="Y331" s="161">
        <f>X331*K331</f>
        <v>0</v>
      </c>
      <c r="Z331" s="161">
        <v>0.00177</v>
      </c>
      <c r="AA331" s="162">
        <f>Z331*K331</f>
        <v>0.17700000000000002</v>
      </c>
      <c r="AR331" s="15" t="s">
        <v>299</v>
      </c>
      <c r="AT331" s="15" t="s">
        <v>163</v>
      </c>
      <c r="AU331" s="15" t="s">
        <v>107</v>
      </c>
      <c r="AY331" s="15" t="s">
        <v>162</v>
      </c>
      <c r="BE331" s="102">
        <f>IF(U331="základní",N331,0)</f>
        <v>0</v>
      </c>
      <c r="BF331" s="102">
        <f>IF(U331="snížená",N331,0)</f>
        <v>0</v>
      </c>
      <c r="BG331" s="102">
        <f>IF(U331="zákl. přenesená",N331,0)</f>
        <v>0</v>
      </c>
      <c r="BH331" s="102">
        <f>IF(U331="sníž. přenesená",N331,0)</f>
        <v>0</v>
      </c>
      <c r="BI331" s="102">
        <f>IF(U331="nulová",N331,0)</f>
        <v>0</v>
      </c>
      <c r="BJ331" s="15" t="s">
        <v>22</v>
      </c>
      <c r="BK331" s="102">
        <f>ROUND(L331*K331,2)</f>
        <v>0</v>
      </c>
      <c r="BL331" s="15" t="s">
        <v>299</v>
      </c>
      <c r="BM331" s="15" t="s">
        <v>618</v>
      </c>
    </row>
    <row r="332" spans="2:65" s="1" customFormat="1" ht="31.5" customHeight="1">
      <c r="B332" s="127"/>
      <c r="C332" s="156" t="s">
        <v>619</v>
      </c>
      <c r="D332" s="156" t="s">
        <v>163</v>
      </c>
      <c r="E332" s="157" t="s">
        <v>620</v>
      </c>
      <c r="F332" s="239" t="s">
        <v>621</v>
      </c>
      <c r="G332" s="240"/>
      <c r="H332" s="240"/>
      <c r="I332" s="240"/>
      <c r="J332" s="158" t="s">
        <v>241</v>
      </c>
      <c r="K332" s="159">
        <v>124.7</v>
      </c>
      <c r="L332" s="241">
        <v>0</v>
      </c>
      <c r="M332" s="240"/>
      <c r="N332" s="242">
        <f>ROUND(L332*K332,2)</f>
        <v>0</v>
      </c>
      <c r="O332" s="240"/>
      <c r="P332" s="240"/>
      <c r="Q332" s="240"/>
      <c r="R332" s="129"/>
      <c r="T332" s="160" t="s">
        <v>3</v>
      </c>
      <c r="U332" s="41" t="s">
        <v>45</v>
      </c>
      <c r="V332" s="33"/>
      <c r="W332" s="161">
        <f>V332*K332</f>
        <v>0</v>
      </c>
      <c r="X332" s="161">
        <v>0.00291</v>
      </c>
      <c r="Y332" s="161">
        <f>X332*K332</f>
        <v>0.362877</v>
      </c>
      <c r="Z332" s="161">
        <v>0</v>
      </c>
      <c r="AA332" s="162">
        <f>Z332*K332</f>
        <v>0</v>
      </c>
      <c r="AR332" s="15" t="s">
        <v>299</v>
      </c>
      <c r="AT332" s="15" t="s">
        <v>163</v>
      </c>
      <c r="AU332" s="15" t="s">
        <v>107</v>
      </c>
      <c r="AY332" s="15" t="s">
        <v>162</v>
      </c>
      <c r="BE332" s="102">
        <f>IF(U332="základní",N332,0)</f>
        <v>0</v>
      </c>
      <c r="BF332" s="102">
        <f>IF(U332="snížená",N332,0)</f>
        <v>0</v>
      </c>
      <c r="BG332" s="102">
        <f>IF(U332="zákl. přenesená",N332,0)</f>
        <v>0</v>
      </c>
      <c r="BH332" s="102">
        <f>IF(U332="sníž. přenesená",N332,0)</f>
        <v>0</v>
      </c>
      <c r="BI332" s="102">
        <f>IF(U332="nulová",N332,0)</f>
        <v>0</v>
      </c>
      <c r="BJ332" s="15" t="s">
        <v>22</v>
      </c>
      <c r="BK332" s="102">
        <f>ROUND(L332*K332,2)</f>
        <v>0</v>
      </c>
      <c r="BL332" s="15" t="s">
        <v>299</v>
      </c>
      <c r="BM332" s="15" t="s">
        <v>622</v>
      </c>
    </row>
    <row r="333" spans="2:65" s="1" customFormat="1" ht="31.5" customHeight="1">
      <c r="B333" s="127"/>
      <c r="C333" s="156" t="s">
        <v>623</v>
      </c>
      <c r="D333" s="156" t="s">
        <v>163</v>
      </c>
      <c r="E333" s="157" t="s">
        <v>624</v>
      </c>
      <c r="F333" s="239" t="s">
        <v>625</v>
      </c>
      <c r="G333" s="240"/>
      <c r="H333" s="240"/>
      <c r="I333" s="240"/>
      <c r="J333" s="158" t="s">
        <v>241</v>
      </c>
      <c r="K333" s="159">
        <v>21</v>
      </c>
      <c r="L333" s="241">
        <v>0</v>
      </c>
      <c r="M333" s="240"/>
      <c r="N333" s="242">
        <f>ROUND(L333*K333,2)</f>
        <v>0</v>
      </c>
      <c r="O333" s="240"/>
      <c r="P333" s="240"/>
      <c r="Q333" s="240"/>
      <c r="R333" s="129"/>
      <c r="T333" s="160" t="s">
        <v>3</v>
      </c>
      <c r="U333" s="41" t="s">
        <v>45</v>
      </c>
      <c r="V333" s="33"/>
      <c r="W333" s="161">
        <f>V333*K333</f>
        <v>0</v>
      </c>
      <c r="X333" s="161">
        <v>0.00163</v>
      </c>
      <c r="Y333" s="161">
        <f>X333*K333</f>
        <v>0.03423</v>
      </c>
      <c r="Z333" s="161">
        <v>0</v>
      </c>
      <c r="AA333" s="162">
        <f>Z333*K333</f>
        <v>0</v>
      </c>
      <c r="AR333" s="15" t="s">
        <v>299</v>
      </c>
      <c r="AT333" s="15" t="s">
        <v>163</v>
      </c>
      <c r="AU333" s="15" t="s">
        <v>107</v>
      </c>
      <c r="AY333" s="15" t="s">
        <v>162</v>
      </c>
      <c r="BE333" s="102">
        <f>IF(U333="základní",N333,0)</f>
        <v>0</v>
      </c>
      <c r="BF333" s="102">
        <f>IF(U333="snížená",N333,0)</f>
        <v>0</v>
      </c>
      <c r="BG333" s="102">
        <f>IF(U333="zákl. přenesená",N333,0)</f>
        <v>0</v>
      </c>
      <c r="BH333" s="102">
        <f>IF(U333="sníž. přenesená",N333,0)</f>
        <v>0</v>
      </c>
      <c r="BI333" s="102">
        <f>IF(U333="nulová",N333,0)</f>
        <v>0</v>
      </c>
      <c r="BJ333" s="15" t="s">
        <v>22</v>
      </c>
      <c r="BK333" s="102">
        <f>ROUND(L333*K333,2)</f>
        <v>0</v>
      </c>
      <c r="BL333" s="15" t="s">
        <v>299</v>
      </c>
      <c r="BM333" s="15" t="s">
        <v>626</v>
      </c>
    </row>
    <row r="334" spans="2:65" s="1" customFormat="1" ht="31.5" customHeight="1">
      <c r="B334" s="127"/>
      <c r="C334" s="156" t="s">
        <v>627</v>
      </c>
      <c r="D334" s="156" t="s">
        <v>163</v>
      </c>
      <c r="E334" s="157" t="s">
        <v>628</v>
      </c>
      <c r="F334" s="239" t="s">
        <v>629</v>
      </c>
      <c r="G334" s="240"/>
      <c r="H334" s="240"/>
      <c r="I334" s="240"/>
      <c r="J334" s="158" t="s">
        <v>241</v>
      </c>
      <c r="K334" s="159">
        <v>29.3</v>
      </c>
      <c r="L334" s="241">
        <v>0</v>
      </c>
      <c r="M334" s="240"/>
      <c r="N334" s="242">
        <f>ROUND(L334*K334,2)</f>
        <v>0</v>
      </c>
      <c r="O334" s="240"/>
      <c r="P334" s="240"/>
      <c r="Q334" s="240"/>
      <c r="R334" s="129"/>
      <c r="T334" s="160" t="s">
        <v>3</v>
      </c>
      <c r="U334" s="41" t="s">
        <v>45</v>
      </c>
      <c r="V334" s="33"/>
      <c r="W334" s="161">
        <f>V334*K334</f>
        <v>0</v>
      </c>
      <c r="X334" s="161">
        <v>0.00212</v>
      </c>
      <c r="Y334" s="161">
        <f>X334*K334</f>
        <v>0.062116</v>
      </c>
      <c r="Z334" s="161">
        <v>0</v>
      </c>
      <c r="AA334" s="162">
        <f>Z334*K334</f>
        <v>0</v>
      </c>
      <c r="AR334" s="15" t="s">
        <v>299</v>
      </c>
      <c r="AT334" s="15" t="s">
        <v>163</v>
      </c>
      <c r="AU334" s="15" t="s">
        <v>107</v>
      </c>
      <c r="AY334" s="15" t="s">
        <v>162</v>
      </c>
      <c r="BE334" s="102">
        <f>IF(U334="základní",N334,0)</f>
        <v>0</v>
      </c>
      <c r="BF334" s="102">
        <f>IF(U334="snížená",N334,0)</f>
        <v>0</v>
      </c>
      <c r="BG334" s="102">
        <f>IF(U334="zákl. přenesená",N334,0)</f>
        <v>0</v>
      </c>
      <c r="BH334" s="102">
        <f>IF(U334="sníž. přenesená",N334,0)</f>
        <v>0</v>
      </c>
      <c r="BI334" s="102">
        <f>IF(U334="nulová",N334,0)</f>
        <v>0</v>
      </c>
      <c r="BJ334" s="15" t="s">
        <v>22</v>
      </c>
      <c r="BK334" s="102">
        <f>ROUND(L334*K334,2)</f>
        <v>0</v>
      </c>
      <c r="BL334" s="15" t="s">
        <v>299</v>
      </c>
      <c r="BM334" s="15" t="s">
        <v>630</v>
      </c>
    </row>
    <row r="335" spans="2:65" s="1" customFormat="1" ht="31.5" customHeight="1">
      <c r="B335" s="127"/>
      <c r="C335" s="156" t="s">
        <v>631</v>
      </c>
      <c r="D335" s="156" t="s">
        <v>163</v>
      </c>
      <c r="E335" s="157" t="s">
        <v>632</v>
      </c>
      <c r="F335" s="239" t="s">
        <v>633</v>
      </c>
      <c r="G335" s="240"/>
      <c r="H335" s="240"/>
      <c r="I335" s="240"/>
      <c r="J335" s="158" t="s">
        <v>412</v>
      </c>
      <c r="K335" s="159">
        <v>0.459</v>
      </c>
      <c r="L335" s="241">
        <v>0</v>
      </c>
      <c r="M335" s="240"/>
      <c r="N335" s="242">
        <f>ROUND(L335*K335,2)</f>
        <v>0</v>
      </c>
      <c r="O335" s="240"/>
      <c r="P335" s="240"/>
      <c r="Q335" s="240"/>
      <c r="R335" s="129"/>
      <c r="T335" s="160" t="s">
        <v>3</v>
      </c>
      <c r="U335" s="41" t="s">
        <v>45</v>
      </c>
      <c r="V335" s="33"/>
      <c r="W335" s="161">
        <f>V335*K335</f>
        <v>0</v>
      </c>
      <c r="X335" s="161">
        <v>0</v>
      </c>
      <c r="Y335" s="161">
        <f>X335*K335</f>
        <v>0</v>
      </c>
      <c r="Z335" s="161">
        <v>0</v>
      </c>
      <c r="AA335" s="162">
        <f>Z335*K335</f>
        <v>0</v>
      </c>
      <c r="AR335" s="15" t="s">
        <v>299</v>
      </c>
      <c r="AT335" s="15" t="s">
        <v>163</v>
      </c>
      <c r="AU335" s="15" t="s">
        <v>107</v>
      </c>
      <c r="AY335" s="15" t="s">
        <v>162</v>
      </c>
      <c r="BE335" s="102">
        <f>IF(U335="základní",N335,0)</f>
        <v>0</v>
      </c>
      <c r="BF335" s="102">
        <f>IF(U335="snížená",N335,0)</f>
        <v>0</v>
      </c>
      <c r="BG335" s="102">
        <f>IF(U335="zákl. přenesená",N335,0)</f>
        <v>0</v>
      </c>
      <c r="BH335" s="102">
        <f>IF(U335="sníž. přenesená",N335,0)</f>
        <v>0</v>
      </c>
      <c r="BI335" s="102">
        <f>IF(U335="nulová",N335,0)</f>
        <v>0</v>
      </c>
      <c r="BJ335" s="15" t="s">
        <v>22</v>
      </c>
      <c r="BK335" s="102">
        <f>ROUND(L335*K335,2)</f>
        <v>0</v>
      </c>
      <c r="BL335" s="15" t="s">
        <v>299</v>
      </c>
      <c r="BM335" s="15" t="s">
        <v>634</v>
      </c>
    </row>
    <row r="336" spans="2:63" s="9" customFormat="1" ht="29.25" customHeight="1">
      <c r="B336" s="145"/>
      <c r="C336" s="146"/>
      <c r="D336" s="155" t="s">
        <v>133</v>
      </c>
      <c r="E336" s="155"/>
      <c r="F336" s="155"/>
      <c r="G336" s="155"/>
      <c r="H336" s="155"/>
      <c r="I336" s="155"/>
      <c r="J336" s="155"/>
      <c r="K336" s="155"/>
      <c r="L336" s="155"/>
      <c r="M336" s="155"/>
      <c r="N336" s="232">
        <f>BK336</f>
        <v>0</v>
      </c>
      <c r="O336" s="233"/>
      <c r="P336" s="233"/>
      <c r="Q336" s="233"/>
      <c r="R336" s="148"/>
      <c r="T336" s="149"/>
      <c r="U336" s="146"/>
      <c r="V336" s="146"/>
      <c r="W336" s="150">
        <f>SUM(W337:W349)</f>
        <v>0</v>
      </c>
      <c r="X336" s="146"/>
      <c r="Y336" s="150">
        <f>SUM(Y337:Y349)</f>
        <v>0.3355</v>
      </c>
      <c r="Z336" s="146"/>
      <c r="AA336" s="151">
        <f>SUM(AA337:AA349)</f>
        <v>0.00126</v>
      </c>
      <c r="AR336" s="152" t="s">
        <v>107</v>
      </c>
      <c r="AT336" s="153" t="s">
        <v>79</v>
      </c>
      <c r="AU336" s="153" t="s">
        <v>22</v>
      </c>
      <c r="AY336" s="152" t="s">
        <v>162</v>
      </c>
      <c r="BK336" s="154">
        <f>SUM(BK337:BK349)</f>
        <v>0</v>
      </c>
    </row>
    <row r="337" spans="2:65" s="1" customFormat="1" ht="31.5" customHeight="1">
      <c r="B337" s="127"/>
      <c r="C337" s="156" t="s">
        <v>635</v>
      </c>
      <c r="D337" s="156" t="s">
        <v>163</v>
      </c>
      <c r="E337" s="157" t="s">
        <v>636</v>
      </c>
      <c r="F337" s="239" t="s">
        <v>637</v>
      </c>
      <c r="G337" s="240"/>
      <c r="H337" s="240"/>
      <c r="I337" s="240"/>
      <c r="J337" s="158" t="s">
        <v>182</v>
      </c>
      <c r="K337" s="159">
        <v>19.8</v>
      </c>
      <c r="L337" s="241">
        <v>0</v>
      </c>
      <c r="M337" s="240"/>
      <c r="N337" s="242">
        <f>ROUND(L337*K337,2)</f>
        <v>0</v>
      </c>
      <c r="O337" s="240"/>
      <c r="P337" s="240"/>
      <c r="Q337" s="240"/>
      <c r="R337" s="129"/>
      <c r="T337" s="160" t="s">
        <v>3</v>
      </c>
      <c r="U337" s="41" t="s">
        <v>45</v>
      </c>
      <c r="V337" s="33"/>
      <c r="W337" s="161">
        <f>V337*K337</f>
        <v>0</v>
      </c>
      <c r="X337" s="161">
        <v>0.00025</v>
      </c>
      <c r="Y337" s="161">
        <f>X337*K337</f>
        <v>0.00495</v>
      </c>
      <c r="Z337" s="161">
        <v>0</v>
      </c>
      <c r="AA337" s="162">
        <f>Z337*K337</f>
        <v>0</v>
      </c>
      <c r="AR337" s="15" t="s">
        <v>299</v>
      </c>
      <c r="AT337" s="15" t="s">
        <v>163</v>
      </c>
      <c r="AU337" s="15" t="s">
        <v>107</v>
      </c>
      <c r="AY337" s="15" t="s">
        <v>162</v>
      </c>
      <c r="BE337" s="102">
        <f>IF(U337="základní",N337,0)</f>
        <v>0</v>
      </c>
      <c r="BF337" s="102">
        <f>IF(U337="snížená",N337,0)</f>
        <v>0</v>
      </c>
      <c r="BG337" s="102">
        <f>IF(U337="zákl. přenesená",N337,0)</f>
        <v>0</v>
      </c>
      <c r="BH337" s="102">
        <f>IF(U337="sníž. přenesená",N337,0)</f>
        <v>0</v>
      </c>
      <c r="BI337" s="102">
        <f>IF(U337="nulová",N337,0)</f>
        <v>0</v>
      </c>
      <c r="BJ337" s="15" t="s">
        <v>22</v>
      </c>
      <c r="BK337" s="102">
        <f>ROUND(L337*K337,2)</f>
        <v>0</v>
      </c>
      <c r="BL337" s="15" t="s">
        <v>299</v>
      </c>
      <c r="BM337" s="15" t="s">
        <v>638</v>
      </c>
    </row>
    <row r="338" spans="2:51" s="10" customFormat="1" ht="22.5" customHeight="1">
      <c r="B338" s="163"/>
      <c r="C338" s="164"/>
      <c r="D338" s="164"/>
      <c r="E338" s="165" t="s">
        <v>3</v>
      </c>
      <c r="F338" s="247" t="s">
        <v>639</v>
      </c>
      <c r="G338" s="248"/>
      <c r="H338" s="248"/>
      <c r="I338" s="248"/>
      <c r="J338" s="164"/>
      <c r="K338" s="166">
        <v>19.8</v>
      </c>
      <c r="L338" s="164"/>
      <c r="M338" s="164"/>
      <c r="N338" s="164"/>
      <c r="O338" s="164"/>
      <c r="P338" s="164"/>
      <c r="Q338" s="164"/>
      <c r="R338" s="167"/>
      <c r="T338" s="168"/>
      <c r="U338" s="164"/>
      <c r="V338" s="164"/>
      <c r="W338" s="164"/>
      <c r="X338" s="164"/>
      <c r="Y338" s="164"/>
      <c r="Z338" s="164"/>
      <c r="AA338" s="169"/>
      <c r="AT338" s="170" t="s">
        <v>170</v>
      </c>
      <c r="AU338" s="170" t="s">
        <v>107</v>
      </c>
      <c r="AV338" s="10" t="s">
        <v>107</v>
      </c>
      <c r="AW338" s="10" t="s">
        <v>37</v>
      </c>
      <c r="AX338" s="10" t="s">
        <v>22</v>
      </c>
      <c r="AY338" s="170" t="s">
        <v>162</v>
      </c>
    </row>
    <row r="339" spans="2:65" s="1" customFormat="1" ht="22.5" customHeight="1">
      <c r="B339" s="127"/>
      <c r="C339" s="179" t="s">
        <v>640</v>
      </c>
      <c r="D339" s="179" t="s">
        <v>204</v>
      </c>
      <c r="E339" s="180" t="s">
        <v>641</v>
      </c>
      <c r="F339" s="252" t="s">
        <v>642</v>
      </c>
      <c r="G339" s="253"/>
      <c r="H339" s="253"/>
      <c r="I339" s="253"/>
      <c r="J339" s="181" t="s">
        <v>188</v>
      </c>
      <c r="K339" s="182">
        <v>4</v>
      </c>
      <c r="L339" s="254">
        <v>0</v>
      </c>
      <c r="M339" s="253"/>
      <c r="N339" s="255">
        <f aca="true" t="shared" si="55" ref="N339:N349">ROUND(L339*K339,2)</f>
        <v>0</v>
      </c>
      <c r="O339" s="240"/>
      <c r="P339" s="240"/>
      <c r="Q339" s="240"/>
      <c r="R339" s="129"/>
      <c r="T339" s="160" t="s">
        <v>3</v>
      </c>
      <c r="U339" s="41" t="s">
        <v>45</v>
      </c>
      <c r="V339" s="33"/>
      <c r="W339" s="161">
        <f aca="true" t="shared" si="56" ref="W339:W349">V339*K339</f>
        <v>0</v>
      </c>
      <c r="X339" s="161">
        <v>0.014</v>
      </c>
      <c r="Y339" s="161">
        <f aca="true" t="shared" si="57" ref="Y339:Y349">X339*K339</f>
        <v>0.056</v>
      </c>
      <c r="Z339" s="161">
        <v>0</v>
      </c>
      <c r="AA339" s="162">
        <f aca="true" t="shared" si="58" ref="AA339:AA349">Z339*K339</f>
        <v>0</v>
      </c>
      <c r="AR339" s="15" t="s">
        <v>332</v>
      </c>
      <c r="AT339" s="15" t="s">
        <v>204</v>
      </c>
      <c r="AU339" s="15" t="s">
        <v>107</v>
      </c>
      <c r="AY339" s="15" t="s">
        <v>162</v>
      </c>
      <c r="BE339" s="102">
        <f aca="true" t="shared" si="59" ref="BE339:BE349">IF(U339="základní",N339,0)</f>
        <v>0</v>
      </c>
      <c r="BF339" s="102">
        <f aca="true" t="shared" si="60" ref="BF339:BF349">IF(U339="snížená",N339,0)</f>
        <v>0</v>
      </c>
      <c r="BG339" s="102">
        <f aca="true" t="shared" si="61" ref="BG339:BG349">IF(U339="zákl. přenesená",N339,0)</f>
        <v>0</v>
      </c>
      <c r="BH339" s="102">
        <f aca="true" t="shared" si="62" ref="BH339:BH349">IF(U339="sníž. přenesená",N339,0)</f>
        <v>0</v>
      </c>
      <c r="BI339" s="102">
        <f aca="true" t="shared" si="63" ref="BI339:BI349">IF(U339="nulová",N339,0)</f>
        <v>0</v>
      </c>
      <c r="BJ339" s="15" t="s">
        <v>22</v>
      </c>
      <c r="BK339" s="102">
        <f aca="true" t="shared" si="64" ref="BK339:BK349">ROUND(L339*K339,2)</f>
        <v>0</v>
      </c>
      <c r="BL339" s="15" t="s">
        <v>299</v>
      </c>
      <c r="BM339" s="15" t="s">
        <v>643</v>
      </c>
    </row>
    <row r="340" spans="2:65" s="1" customFormat="1" ht="22.5" customHeight="1">
      <c r="B340" s="127"/>
      <c r="C340" s="179" t="s">
        <v>644</v>
      </c>
      <c r="D340" s="179" t="s">
        <v>204</v>
      </c>
      <c r="E340" s="180" t="s">
        <v>641</v>
      </c>
      <c r="F340" s="252" t="s">
        <v>642</v>
      </c>
      <c r="G340" s="253"/>
      <c r="H340" s="253"/>
      <c r="I340" s="253"/>
      <c r="J340" s="181" t="s">
        <v>188</v>
      </c>
      <c r="K340" s="182">
        <v>1</v>
      </c>
      <c r="L340" s="254">
        <v>0</v>
      </c>
      <c r="M340" s="253"/>
      <c r="N340" s="255">
        <f t="shared" si="55"/>
        <v>0</v>
      </c>
      <c r="O340" s="240"/>
      <c r="P340" s="240"/>
      <c r="Q340" s="240"/>
      <c r="R340" s="129"/>
      <c r="T340" s="160" t="s">
        <v>3</v>
      </c>
      <c r="U340" s="41" t="s">
        <v>45</v>
      </c>
      <c r="V340" s="33"/>
      <c r="W340" s="161">
        <f t="shared" si="56"/>
        <v>0</v>
      </c>
      <c r="X340" s="161">
        <v>0.014</v>
      </c>
      <c r="Y340" s="161">
        <f t="shared" si="57"/>
        <v>0.014</v>
      </c>
      <c r="Z340" s="161">
        <v>0</v>
      </c>
      <c r="AA340" s="162">
        <f t="shared" si="58"/>
        <v>0</v>
      </c>
      <c r="AR340" s="15" t="s">
        <v>332</v>
      </c>
      <c r="AT340" s="15" t="s">
        <v>204</v>
      </c>
      <c r="AU340" s="15" t="s">
        <v>107</v>
      </c>
      <c r="AY340" s="15" t="s">
        <v>162</v>
      </c>
      <c r="BE340" s="102">
        <f t="shared" si="59"/>
        <v>0</v>
      </c>
      <c r="BF340" s="102">
        <f t="shared" si="60"/>
        <v>0</v>
      </c>
      <c r="BG340" s="102">
        <f t="shared" si="61"/>
        <v>0</v>
      </c>
      <c r="BH340" s="102">
        <f t="shared" si="62"/>
        <v>0</v>
      </c>
      <c r="BI340" s="102">
        <f t="shared" si="63"/>
        <v>0</v>
      </c>
      <c r="BJ340" s="15" t="s">
        <v>22</v>
      </c>
      <c r="BK340" s="102">
        <f t="shared" si="64"/>
        <v>0</v>
      </c>
      <c r="BL340" s="15" t="s">
        <v>299</v>
      </c>
      <c r="BM340" s="15" t="s">
        <v>645</v>
      </c>
    </row>
    <row r="341" spans="2:65" s="1" customFormat="1" ht="22.5" customHeight="1">
      <c r="B341" s="127"/>
      <c r="C341" s="179" t="s">
        <v>646</v>
      </c>
      <c r="D341" s="179" t="s">
        <v>204</v>
      </c>
      <c r="E341" s="180" t="s">
        <v>647</v>
      </c>
      <c r="F341" s="252" t="s">
        <v>648</v>
      </c>
      <c r="G341" s="253"/>
      <c r="H341" s="253"/>
      <c r="I341" s="253"/>
      <c r="J341" s="181" t="s">
        <v>188</v>
      </c>
      <c r="K341" s="182">
        <v>9</v>
      </c>
      <c r="L341" s="254">
        <v>0</v>
      </c>
      <c r="M341" s="253"/>
      <c r="N341" s="255">
        <f t="shared" si="55"/>
        <v>0</v>
      </c>
      <c r="O341" s="240"/>
      <c r="P341" s="240"/>
      <c r="Q341" s="240"/>
      <c r="R341" s="129"/>
      <c r="T341" s="160" t="s">
        <v>3</v>
      </c>
      <c r="U341" s="41" t="s">
        <v>45</v>
      </c>
      <c r="V341" s="33"/>
      <c r="W341" s="161">
        <f t="shared" si="56"/>
        <v>0</v>
      </c>
      <c r="X341" s="161">
        <v>0.014</v>
      </c>
      <c r="Y341" s="161">
        <f t="shared" si="57"/>
        <v>0.126</v>
      </c>
      <c r="Z341" s="161">
        <v>0</v>
      </c>
      <c r="AA341" s="162">
        <f t="shared" si="58"/>
        <v>0</v>
      </c>
      <c r="AR341" s="15" t="s">
        <v>332</v>
      </c>
      <c r="AT341" s="15" t="s">
        <v>204</v>
      </c>
      <c r="AU341" s="15" t="s">
        <v>107</v>
      </c>
      <c r="AY341" s="15" t="s">
        <v>162</v>
      </c>
      <c r="BE341" s="102">
        <f t="shared" si="59"/>
        <v>0</v>
      </c>
      <c r="BF341" s="102">
        <f t="shared" si="60"/>
        <v>0</v>
      </c>
      <c r="BG341" s="102">
        <f t="shared" si="61"/>
        <v>0</v>
      </c>
      <c r="BH341" s="102">
        <f t="shared" si="62"/>
        <v>0</v>
      </c>
      <c r="BI341" s="102">
        <f t="shared" si="63"/>
        <v>0</v>
      </c>
      <c r="BJ341" s="15" t="s">
        <v>22</v>
      </c>
      <c r="BK341" s="102">
        <f t="shared" si="64"/>
        <v>0</v>
      </c>
      <c r="BL341" s="15" t="s">
        <v>299</v>
      </c>
      <c r="BM341" s="15" t="s">
        <v>649</v>
      </c>
    </row>
    <row r="342" spans="2:65" s="1" customFormat="1" ht="22.5" customHeight="1">
      <c r="B342" s="127"/>
      <c r="C342" s="179" t="s">
        <v>650</v>
      </c>
      <c r="D342" s="179" t="s">
        <v>204</v>
      </c>
      <c r="E342" s="180" t="s">
        <v>651</v>
      </c>
      <c r="F342" s="252" t="s">
        <v>652</v>
      </c>
      <c r="G342" s="253"/>
      <c r="H342" s="253"/>
      <c r="I342" s="253"/>
      <c r="J342" s="181" t="s">
        <v>188</v>
      </c>
      <c r="K342" s="182">
        <v>3</v>
      </c>
      <c r="L342" s="254">
        <v>0</v>
      </c>
      <c r="M342" s="253"/>
      <c r="N342" s="255">
        <f t="shared" si="55"/>
        <v>0</v>
      </c>
      <c r="O342" s="240"/>
      <c r="P342" s="240"/>
      <c r="Q342" s="240"/>
      <c r="R342" s="129"/>
      <c r="T342" s="160" t="s">
        <v>3</v>
      </c>
      <c r="U342" s="41" t="s">
        <v>45</v>
      </c>
      <c r="V342" s="33"/>
      <c r="W342" s="161">
        <f t="shared" si="56"/>
        <v>0</v>
      </c>
      <c r="X342" s="161">
        <v>0.014</v>
      </c>
      <c r="Y342" s="161">
        <f t="shared" si="57"/>
        <v>0.042</v>
      </c>
      <c r="Z342" s="161">
        <v>0</v>
      </c>
      <c r="AA342" s="162">
        <f t="shared" si="58"/>
        <v>0</v>
      </c>
      <c r="AR342" s="15" t="s">
        <v>332</v>
      </c>
      <c r="AT342" s="15" t="s">
        <v>204</v>
      </c>
      <c r="AU342" s="15" t="s">
        <v>107</v>
      </c>
      <c r="AY342" s="15" t="s">
        <v>162</v>
      </c>
      <c r="BE342" s="102">
        <f t="shared" si="59"/>
        <v>0</v>
      </c>
      <c r="BF342" s="102">
        <f t="shared" si="60"/>
        <v>0</v>
      </c>
      <c r="BG342" s="102">
        <f t="shared" si="61"/>
        <v>0</v>
      </c>
      <c r="BH342" s="102">
        <f t="shared" si="62"/>
        <v>0</v>
      </c>
      <c r="BI342" s="102">
        <f t="shared" si="63"/>
        <v>0</v>
      </c>
      <c r="BJ342" s="15" t="s">
        <v>22</v>
      </c>
      <c r="BK342" s="102">
        <f t="shared" si="64"/>
        <v>0</v>
      </c>
      <c r="BL342" s="15" t="s">
        <v>299</v>
      </c>
      <c r="BM342" s="15" t="s">
        <v>653</v>
      </c>
    </row>
    <row r="343" spans="2:65" s="1" customFormat="1" ht="22.5" customHeight="1">
      <c r="B343" s="127"/>
      <c r="C343" s="156" t="s">
        <v>654</v>
      </c>
      <c r="D343" s="156" t="s">
        <v>163</v>
      </c>
      <c r="E343" s="157" t="s">
        <v>655</v>
      </c>
      <c r="F343" s="239" t="s">
        <v>656</v>
      </c>
      <c r="G343" s="240"/>
      <c r="H343" s="240"/>
      <c r="I343" s="240"/>
      <c r="J343" s="158" t="s">
        <v>182</v>
      </c>
      <c r="K343" s="159">
        <v>12.24</v>
      </c>
      <c r="L343" s="241">
        <v>0</v>
      </c>
      <c r="M343" s="240"/>
      <c r="N343" s="242">
        <f t="shared" si="55"/>
        <v>0</v>
      </c>
      <c r="O343" s="240"/>
      <c r="P343" s="240"/>
      <c r="Q343" s="240"/>
      <c r="R343" s="129"/>
      <c r="T343" s="160" t="s">
        <v>3</v>
      </c>
      <c r="U343" s="41" t="s">
        <v>45</v>
      </c>
      <c r="V343" s="33"/>
      <c r="W343" s="161">
        <f t="shared" si="56"/>
        <v>0</v>
      </c>
      <c r="X343" s="161">
        <v>0</v>
      </c>
      <c r="Y343" s="161">
        <f t="shared" si="57"/>
        <v>0</v>
      </c>
      <c r="Z343" s="161">
        <v>0</v>
      </c>
      <c r="AA343" s="162">
        <f t="shared" si="58"/>
        <v>0</v>
      </c>
      <c r="AR343" s="15" t="s">
        <v>299</v>
      </c>
      <c r="AT343" s="15" t="s">
        <v>163</v>
      </c>
      <c r="AU343" s="15" t="s">
        <v>107</v>
      </c>
      <c r="AY343" s="15" t="s">
        <v>162</v>
      </c>
      <c r="BE343" s="102">
        <f t="shared" si="59"/>
        <v>0</v>
      </c>
      <c r="BF343" s="102">
        <f t="shared" si="60"/>
        <v>0</v>
      </c>
      <c r="BG343" s="102">
        <f t="shared" si="61"/>
        <v>0</v>
      </c>
      <c r="BH343" s="102">
        <f t="shared" si="62"/>
        <v>0</v>
      </c>
      <c r="BI343" s="102">
        <f t="shared" si="63"/>
        <v>0</v>
      </c>
      <c r="BJ343" s="15" t="s">
        <v>22</v>
      </c>
      <c r="BK343" s="102">
        <f t="shared" si="64"/>
        <v>0</v>
      </c>
      <c r="BL343" s="15" t="s">
        <v>299</v>
      </c>
      <c r="BM343" s="15" t="s">
        <v>657</v>
      </c>
    </row>
    <row r="344" spans="2:65" s="1" customFormat="1" ht="31.5" customHeight="1">
      <c r="B344" s="127"/>
      <c r="C344" s="156" t="s">
        <v>658</v>
      </c>
      <c r="D344" s="156" t="s">
        <v>163</v>
      </c>
      <c r="E344" s="157" t="s">
        <v>659</v>
      </c>
      <c r="F344" s="239" t="s">
        <v>660</v>
      </c>
      <c r="G344" s="240"/>
      <c r="H344" s="240"/>
      <c r="I344" s="240"/>
      <c r="J344" s="158" t="s">
        <v>188</v>
      </c>
      <c r="K344" s="159">
        <v>2</v>
      </c>
      <c r="L344" s="241">
        <v>0</v>
      </c>
      <c r="M344" s="240"/>
      <c r="N344" s="242">
        <f t="shared" si="55"/>
        <v>0</v>
      </c>
      <c r="O344" s="240"/>
      <c r="P344" s="240"/>
      <c r="Q344" s="240"/>
      <c r="R344" s="129"/>
      <c r="T344" s="160" t="s">
        <v>3</v>
      </c>
      <c r="U344" s="41" t="s">
        <v>45</v>
      </c>
      <c r="V344" s="33"/>
      <c r="W344" s="161">
        <f t="shared" si="56"/>
        <v>0</v>
      </c>
      <c r="X344" s="161">
        <v>0.00087</v>
      </c>
      <c r="Y344" s="161">
        <f t="shared" si="57"/>
        <v>0.00174</v>
      </c>
      <c r="Z344" s="161">
        <v>0</v>
      </c>
      <c r="AA344" s="162">
        <f t="shared" si="58"/>
        <v>0</v>
      </c>
      <c r="AR344" s="15" t="s">
        <v>299</v>
      </c>
      <c r="AT344" s="15" t="s">
        <v>163</v>
      </c>
      <c r="AU344" s="15" t="s">
        <v>107</v>
      </c>
      <c r="AY344" s="15" t="s">
        <v>162</v>
      </c>
      <c r="BE344" s="102">
        <f t="shared" si="59"/>
        <v>0</v>
      </c>
      <c r="BF344" s="102">
        <f t="shared" si="60"/>
        <v>0</v>
      </c>
      <c r="BG344" s="102">
        <f t="shared" si="61"/>
        <v>0</v>
      </c>
      <c r="BH344" s="102">
        <f t="shared" si="62"/>
        <v>0</v>
      </c>
      <c r="BI344" s="102">
        <f t="shared" si="63"/>
        <v>0</v>
      </c>
      <c r="BJ344" s="15" t="s">
        <v>22</v>
      </c>
      <c r="BK344" s="102">
        <f t="shared" si="64"/>
        <v>0</v>
      </c>
      <c r="BL344" s="15" t="s">
        <v>299</v>
      </c>
      <c r="BM344" s="15" t="s">
        <v>661</v>
      </c>
    </row>
    <row r="345" spans="2:65" s="1" customFormat="1" ht="22.5" customHeight="1">
      <c r="B345" s="127"/>
      <c r="C345" s="179" t="s">
        <v>662</v>
      </c>
      <c r="D345" s="179" t="s">
        <v>204</v>
      </c>
      <c r="E345" s="180" t="s">
        <v>663</v>
      </c>
      <c r="F345" s="252" t="s">
        <v>664</v>
      </c>
      <c r="G345" s="253"/>
      <c r="H345" s="253"/>
      <c r="I345" s="253"/>
      <c r="J345" s="181" t="s">
        <v>188</v>
      </c>
      <c r="K345" s="182">
        <v>1</v>
      </c>
      <c r="L345" s="254">
        <v>0</v>
      </c>
      <c r="M345" s="253"/>
      <c r="N345" s="255">
        <f t="shared" si="55"/>
        <v>0</v>
      </c>
      <c r="O345" s="240"/>
      <c r="P345" s="240"/>
      <c r="Q345" s="240"/>
      <c r="R345" s="129"/>
      <c r="T345" s="160" t="s">
        <v>3</v>
      </c>
      <c r="U345" s="41" t="s">
        <v>45</v>
      </c>
      <c r="V345" s="33"/>
      <c r="W345" s="161">
        <f t="shared" si="56"/>
        <v>0</v>
      </c>
      <c r="X345" s="161">
        <v>0.03</v>
      </c>
      <c r="Y345" s="161">
        <f t="shared" si="57"/>
        <v>0.03</v>
      </c>
      <c r="Z345" s="161">
        <v>0</v>
      </c>
      <c r="AA345" s="162">
        <f t="shared" si="58"/>
        <v>0</v>
      </c>
      <c r="AR345" s="15" t="s">
        <v>332</v>
      </c>
      <c r="AT345" s="15" t="s">
        <v>204</v>
      </c>
      <c r="AU345" s="15" t="s">
        <v>107</v>
      </c>
      <c r="AY345" s="15" t="s">
        <v>162</v>
      </c>
      <c r="BE345" s="102">
        <f t="shared" si="59"/>
        <v>0</v>
      </c>
      <c r="BF345" s="102">
        <f t="shared" si="60"/>
        <v>0</v>
      </c>
      <c r="BG345" s="102">
        <f t="shared" si="61"/>
        <v>0</v>
      </c>
      <c r="BH345" s="102">
        <f t="shared" si="62"/>
        <v>0</v>
      </c>
      <c r="BI345" s="102">
        <f t="shared" si="63"/>
        <v>0</v>
      </c>
      <c r="BJ345" s="15" t="s">
        <v>22</v>
      </c>
      <c r="BK345" s="102">
        <f t="shared" si="64"/>
        <v>0</v>
      </c>
      <c r="BL345" s="15" t="s">
        <v>299</v>
      </c>
      <c r="BM345" s="15" t="s">
        <v>665</v>
      </c>
    </row>
    <row r="346" spans="2:65" s="1" customFormat="1" ht="22.5" customHeight="1">
      <c r="B346" s="127"/>
      <c r="C346" s="179" t="s">
        <v>666</v>
      </c>
      <c r="D346" s="179" t="s">
        <v>204</v>
      </c>
      <c r="E346" s="180" t="s">
        <v>667</v>
      </c>
      <c r="F346" s="252" t="s">
        <v>668</v>
      </c>
      <c r="G346" s="253"/>
      <c r="H346" s="253"/>
      <c r="I346" s="253"/>
      <c r="J346" s="181" t="s">
        <v>188</v>
      </c>
      <c r="K346" s="182">
        <v>1</v>
      </c>
      <c r="L346" s="254">
        <v>0</v>
      </c>
      <c r="M346" s="253"/>
      <c r="N346" s="255">
        <f t="shared" si="55"/>
        <v>0</v>
      </c>
      <c r="O346" s="240"/>
      <c r="P346" s="240"/>
      <c r="Q346" s="240"/>
      <c r="R346" s="129"/>
      <c r="T346" s="160" t="s">
        <v>3</v>
      </c>
      <c r="U346" s="41" t="s">
        <v>45</v>
      </c>
      <c r="V346" s="33"/>
      <c r="W346" s="161">
        <f t="shared" si="56"/>
        <v>0</v>
      </c>
      <c r="X346" s="161">
        <v>0.03</v>
      </c>
      <c r="Y346" s="161">
        <f t="shared" si="57"/>
        <v>0.03</v>
      </c>
      <c r="Z346" s="161">
        <v>0</v>
      </c>
      <c r="AA346" s="162">
        <f t="shared" si="58"/>
        <v>0</v>
      </c>
      <c r="AR346" s="15" t="s">
        <v>332</v>
      </c>
      <c r="AT346" s="15" t="s">
        <v>204</v>
      </c>
      <c r="AU346" s="15" t="s">
        <v>107</v>
      </c>
      <c r="AY346" s="15" t="s">
        <v>162</v>
      </c>
      <c r="BE346" s="102">
        <f t="shared" si="59"/>
        <v>0</v>
      </c>
      <c r="BF346" s="102">
        <f t="shared" si="60"/>
        <v>0</v>
      </c>
      <c r="BG346" s="102">
        <f t="shared" si="61"/>
        <v>0</v>
      </c>
      <c r="BH346" s="102">
        <f t="shared" si="62"/>
        <v>0</v>
      </c>
      <c r="BI346" s="102">
        <f t="shared" si="63"/>
        <v>0</v>
      </c>
      <c r="BJ346" s="15" t="s">
        <v>22</v>
      </c>
      <c r="BK346" s="102">
        <f t="shared" si="64"/>
        <v>0</v>
      </c>
      <c r="BL346" s="15" t="s">
        <v>299</v>
      </c>
      <c r="BM346" s="15" t="s">
        <v>669</v>
      </c>
    </row>
    <row r="347" spans="2:65" s="1" customFormat="1" ht="22.5" customHeight="1">
      <c r="B347" s="127"/>
      <c r="C347" s="179" t="s">
        <v>670</v>
      </c>
      <c r="D347" s="179" t="s">
        <v>204</v>
      </c>
      <c r="E347" s="180" t="s">
        <v>671</v>
      </c>
      <c r="F347" s="252" t="s">
        <v>672</v>
      </c>
      <c r="G347" s="253"/>
      <c r="H347" s="253"/>
      <c r="I347" s="253"/>
      <c r="J347" s="181" t="s">
        <v>188</v>
      </c>
      <c r="K347" s="182">
        <v>1</v>
      </c>
      <c r="L347" s="254">
        <v>0</v>
      </c>
      <c r="M347" s="253"/>
      <c r="N347" s="255">
        <f t="shared" si="55"/>
        <v>0</v>
      </c>
      <c r="O347" s="240"/>
      <c r="P347" s="240"/>
      <c r="Q347" s="240"/>
      <c r="R347" s="129"/>
      <c r="T347" s="160" t="s">
        <v>3</v>
      </c>
      <c r="U347" s="41" t="s">
        <v>45</v>
      </c>
      <c r="V347" s="33"/>
      <c r="W347" s="161">
        <f t="shared" si="56"/>
        <v>0</v>
      </c>
      <c r="X347" s="161">
        <v>0.03</v>
      </c>
      <c r="Y347" s="161">
        <f t="shared" si="57"/>
        <v>0.03</v>
      </c>
      <c r="Z347" s="161">
        <v>0</v>
      </c>
      <c r="AA347" s="162">
        <f t="shared" si="58"/>
        <v>0</v>
      </c>
      <c r="AR347" s="15" t="s">
        <v>332</v>
      </c>
      <c r="AT347" s="15" t="s">
        <v>204</v>
      </c>
      <c r="AU347" s="15" t="s">
        <v>107</v>
      </c>
      <c r="AY347" s="15" t="s">
        <v>162</v>
      </c>
      <c r="BE347" s="102">
        <f t="shared" si="59"/>
        <v>0</v>
      </c>
      <c r="BF347" s="102">
        <f t="shared" si="60"/>
        <v>0</v>
      </c>
      <c r="BG347" s="102">
        <f t="shared" si="61"/>
        <v>0</v>
      </c>
      <c r="BH347" s="102">
        <f t="shared" si="62"/>
        <v>0</v>
      </c>
      <c r="BI347" s="102">
        <f t="shared" si="63"/>
        <v>0</v>
      </c>
      <c r="BJ347" s="15" t="s">
        <v>22</v>
      </c>
      <c r="BK347" s="102">
        <f t="shared" si="64"/>
        <v>0</v>
      </c>
      <c r="BL347" s="15" t="s">
        <v>299</v>
      </c>
      <c r="BM347" s="15" t="s">
        <v>673</v>
      </c>
    </row>
    <row r="348" spans="2:65" s="1" customFormat="1" ht="31.5" customHeight="1">
      <c r="B348" s="127"/>
      <c r="C348" s="156" t="s">
        <v>674</v>
      </c>
      <c r="D348" s="156" t="s">
        <v>163</v>
      </c>
      <c r="E348" s="157" t="s">
        <v>675</v>
      </c>
      <c r="F348" s="239" t="s">
        <v>676</v>
      </c>
      <c r="G348" s="240"/>
      <c r="H348" s="240"/>
      <c r="I348" s="240"/>
      <c r="J348" s="158" t="s">
        <v>188</v>
      </c>
      <c r="K348" s="159">
        <v>1</v>
      </c>
      <c r="L348" s="241">
        <v>0</v>
      </c>
      <c r="M348" s="240"/>
      <c r="N348" s="242">
        <f t="shared" si="55"/>
        <v>0</v>
      </c>
      <c r="O348" s="240"/>
      <c r="P348" s="240"/>
      <c r="Q348" s="240"/>
      <c r="R348" s="129"/>
      <c r="T348" s="160" t="s">
        <v>3</v>
      </c>
      <c r="U348" s="41" t="s">
        <v>45</v>
      </c>
      <c r="V348" s="33"/>
      <c r="W348" s="161">
        <f t="shared" si="56"/>
        <v>0</v>
      </c>
      <c r="X348" s="161">
        <v>0.00081</v>
      </c>
      <c r="Y348" s="161">
        <f t="shared" si="57"/>
        <v>0.00081</v>
      </c>
      <c r="Z348" s="161">
        <v>0</v>
      </c>
      <c r="AA348" s="162">
        <f t="shared" si="58"/>
        <v>0</v>
      </c>
      <c r="AR348" s="15" t="s">
        <v>299</v>
      </c>
      <c r="AT348" s="15" t="s">
        <v>163</v>
      </c>
      <c r="AU348" s="15" t="s">
        <v>107</v>
      </c>
      <c r="AY348" s="15" t="s">
        <v>162</v>
      </c>
      <c r="BE348" s="102">
        <f t="shared" si="59"/>
        <v>0</v>
      </c>
      <c r="BF348" s="102">
        <f t="shared" si="60"/>
        <v>0</v>
      </c>
      <c r="BG348" s="102">
        <f t="shared" si="61"/>
        <v>0</v>
      </c>
      <c r="BH348" s="102">
        <f t="shared" si="62"/>
        <v>0</v>
      </c>
      <c r="BI348" s="102">
        <f t="shared" si="63"/>
        <v>0</v>
      </c>
      <c r="BJ348" s="15" t="s">
        <v>22</v>
      </c>
      <c r="BK348" s="102">
        <f t="shared" si="64"/>
        <v>0</v>
      </c>
      <c r="BL348" s="15" t="s">
        <v>299</v>
      </c>
      <c r="BM348" s="15" t="s">
        <v>677</v>
      </c>
    </row>
    <row r="349" spans="2:65" s="1" customFormat="1" ht="22.5" customHeight="1">
      <c r="B349" s="127"/>
      <c r="C349" s="156" t="s">
        <v>678</v>
      </c>
      <c r="D349" s="156" t="s">
        <v>163</v>
      </c>
      <c r="E349" s="157" t="s">
        <v>679</v>
      </c>
      <c r="F349" s="239" t="s">
        <v>680</v>
      </c>
      <c r="G349" s="240"/>
      <c r="H349" s="240"/>
      <c r="I349" s="240"/>
      <c r="J349" s="158" t="s">
        <v>188</v>
      </c>
      <c r="K349" s="159">
        <v>3</v>
      </c>
      <c r="L349" s="241">
        <v>0</v>
      </c>
      <c r="M349" s="240"/>
      <c r="N349" s="242">
        <f t="shared" si="55"/>
        <v>0</v>
      </c>
      <c r="O349" s="240"/>
      <c r="P349" s="240"/>
      <c r="Q349" s="240"/>
      <c r="R349" s="129"/>
      <c r="T349" s="160" t="s">
        <v>3</v>
      </c>
      <c r="U349" s="41" t="s">
        <v>45</v>
      </c>
      <c r="V349" s="33"/>
      <c r="W349" s="161">
        <f t="shared" si="56"/>
        <v>0</v>
      </c>
      <c r="X349" s="161">
        <v>0</v>
      </c>
      <c r="Y349" s="161">
        <f t="shared" si="57"/>
        <v>0</v>
      </c>
      <c r="Z349" s="161">
        <v>0.00042</v>
      </c>
      <c r="AA349" s="162">
        <f t="shared" si="58"/>
        <v>0.00126</v>
      </c>
      <c r="AR349" s="15" t="s">
        <v>299</v>
      </c>
      <c r="AT349" s="15" t="s">
        <v>163</v>
      </c>
      <c r="AU349" s="15" t="s">
        <v>107</v>
      </c>
      <c r="AY349" s="15" t="s">
        <v>162</v>
      </c>
      <c r="BE349" s="102">
        <f t="shared" si="59"/>
        <v>0</v>
      </c>
      <c r="BF349" s="102">
        <f t="shared" si="60"/>
        <v>0</v>
      </c>
      <c r="BG349" s="102">
        <f t="shared" si="61"/>
        <v>0</v>
      </c>
      <c r="BH349" s="102">
        <f t="shared" si="62"/>
        <v>0</v>
      </c>
      <c r="BI349" s="102">
        <f t="shared" si="63"/>
        <v>0</v>
      </c>
      <c r="BJ349" s="15" t="s">
        <v>22</v>
      </c>
      <c r="BK349" s="102">
        <f t="shared" si="64"/>
        <v>0</v>
      </c>
      <c r="BL349" s="15" t="s">
        <v>299</v>
      </c>
      <c r="BM349" s="15" t="s">
        <v>681</v>
      </c>
    </row>
    <row r="350" spans="2:63" s="9" customFormat="1" ht="29.25" customHeight="1">
      <c r="B350" s="145"/>
      <c r="C350" s="146"/>
      <c r="D350" s="155" t="s">
        <v>134</v>
      </c>
      <c r="E350" s="155"/>
      <c r="F350" s="155"/>
      <c r="G350" s="155"/>
      <c r="H350" s="155"/>
      <c r="I350" s="155"/>
      <c r="J350" s="155"/>
      <c r="K350" s="155"/>
      <c r="L350" s="155"/>
      <c r="M350" s="155"/>
      <c r="N350" s="232">
        <f>BK350</f>
        <v>0</v>
      </c>
      <c r="O350" s="233"/>
      <c r="P350" s="233"/>
      <c r="Q350" s="233"/>
      <c r="R350" s="148"/>
      <c r="T350" s="149"/>
      <c r="U350" s="146"/>
      <c r="V350" s="146"/>
      <c r="W350" s="150">
        <f>SUM(W351:W357)</f>
        <v>0</v>
      </c>
      <c r="X350" s="146"/>
      <c r="Y350" s="150">
        <f>SUM(Y351:Y357)</f>
        <v>2.371972</v>
      </c>
      <c r="Z350" s="146"/>
      <c r="AA350" s="151">
        <f>SUM(AA351:AA357)</f>
        <v>0</v>
      </c>
      <c r="AR350" s="152" t="s">
        <v>107</v>
      </c>
      <c r="AT350" s="153" t="s">
        <v>79</v>
      </c>
      <c r="AU350" s="153" t="s">
        <v>22</v>
      </c>
      <c r="AY350" s="152" t="s">
        <v>162</v>
      </c>
      <c r="BK350" s="154">
        <f>SUM(BK351:BK357)</f>
        <v>0</v>
      </c>
    </row>
    <row r="351" spans="2:65" s="1" customFormat="1" ht="31.5" customHeight="1">
      <c r="B351" s="127"/>
      <c r="C351" s="156" t="s">
        <v>682</v>
      </c>
      <c r="D351" s="156" t="s">
        <v>163</v>
      </c>
      <c r="E351" s="157" t="s">
        <v>683</v>
      </c>
      <c r="F351" s="239" t="s">
        <v>684</v>
      </c>
      <c r="G351" s="240"/>
      <c r="H351" s="240"/>
      <c r="I351" s="240"/>
      <c r="J351" s="158" t="s">
        <v>241</v>
      </c>
      <c r="K351" s="159">
        <v>145</v>
      </c>
      <c r="L351" s="241">
        <v>0</v>
      </c>
      <c r="M351" s="240"/>
      <c r="N351" s="242">
        <f>ROUND(L351*K351,2)</f>
        <v>0</v>
      </c>
      <c r="O351" s="240"/>
      <c r="P351" s="240"/>
      <c r="Q351" s="240"/>
      <c r="R351" s="129"/>
      <c r="T351" s="160" t="s">
        <v>3</v>
      </c>
      <c r="U351" s="41" t="s">
        <v>45</v>
      </c>
      <c r="V351" s="33"/>
      <c r="W351" s="161">
        <f>V351*K351</f>
        <v>0</v>
      </c>
      <c r="X351" s="161">
        <v>0.00046</v>
      </c>
      <c r="Y351" s="161">
        <f>X351*K351</f>
        <v>0.0667</v>
      </c>
      <c r="Z351" s="161">
        <v>0</v>
      </c>
      <c r="AA351" s="162">
        <f>Z351*K351</f>
        <v>0</v>
      </c>
      <c r="AR351" s="15" t="s">
        <v>299</v>
      </c>
      <c r="AT351" s="15" t="s">
        <v>163</v>
      </c>
      <c r="AU351" s="15" t="s">
        <v>107</v>
      </c>
      <c r="AY351" s="15" t="s">
        <v>162</v>
      </c>
      <c r="BE351" s="102">
        <f>IF(U351="základní",N351,0)</f>
        <v>0</v>
      </c>
      <c r="BF351" s="102">
        <f>IF(U351="snížená",N351,0)</f>
        <v>0</v>
      </c>
      <c r="BG351" s="102">
        <f>IF(U351="zákl. přenesená",N351,0)</f>
        <v>0</v>
      </c>
      <c r="BH351" s="102">
        <f>IF(U351="sníž. přenesená",N351,0)</f>
        <v>0</v>
      </c>
      <c r="BI351" s="102">
        <f>IF(U351="nulová",N351,0)</f>
        <v>0</v>
      </c>
      <c r="BJ351" s="15" t="s">
        <v>22</v>
      </c>
      <c r="BK351" s="102">
        <f>ROUND(L351*K351,2)</f>
        <v>0</v>
      </c>
      <c r="BL351" s="15" t="s">
        <v>299</v>
      </c>
      <c r="BM351" s="15" t="s">
        <v>685</v>
      </c>
    </row>
    <row r="352" spans="2:65" s="1" customFormat="1" ht="44.25" customHeight="1">
      <c r="B352" s="127"/>
      <c r="C352" s="156" t="s">
        <v>686</v>
      </c>
      <c r="D352" s="156" t="s">
        <v>163</v>
      </c>
      <c r="E352" s="157" t="s">
        <v>687</v>
      </c>
      <c r="F352" s="239" t="s">
        <v>688</v>
      </c>
      <c r="G352" s="240"/>
      <c r="H352" s="240"/>
      <c r="I352" s="240"/>
      <c r="J352" s="158" t="s">
        <v>182</v>
      </c>
      <c r="K352" s="159">
        <v>120</v>
      </c>
      <c r="L352" s="241">
        <v>0</v>
      </c>
      <c r="M352" s="240"/>
      <c r="N352" s="242">
        <f>ROUND(L352*K352,2)</f>
        <v>0</v>
      </c>
      <c r="O352" s="240"/>
      <c r="P352" s="240"/>
      <c r="Q352" s="240"/>
      <c r="R352" s="129"/>
      <c r="T352" s="160" t="s">
        <v>3</v>
      </c>
      <c r="U352" s="41" t="s">
        <v>45</v>
      </c>
      <c r="V352" s="33"/>
      <c r="W352" s="161">
        <f>V352*K352</f>
        <v>0</v>
      </c>
      <c r="X352" s="161">
        <v>0.00367</v>
      </c>
      <c r="Y352" s="161">
        <f>X352*K352</f>
        <v>0.4404</v>
      </c>
      <c r="Z352" s="161">
        <v>0</v>
      </c>
      <c r="AA352" s="162">
        <f>Z352*K352</f>
        <v>0</v>
      </c>
      <c r="AR352" s="15" t="s">
        <v>299</v>
      </c>
      <c r="AT352" s="15" t="s">
        <v>163</v>
      </c>
      <c r="AU352" s="15" t="s">
        <v>107</v>
      </c>
      <c r="AY352" s="15" t="s">
        <v>162</v>
      </c>
      <c r="BE352" s="102">
        <f>IF(U352="základní",N352,0)</f>
        <v>0</v>
      </c>
      <c r="BF352" s="102">
        <f>IF(U352="snížená",N352,0)</f>
        <v>0</v>
      </c>
      <c r="BG352" s="102">
        <f>IF(U352="zákl. přenesená",N352,0)</f>
        <v>0</v>
      </c>
      <c r="BH352" s="102">
        <f>IF(U352="sníž. přenesená",N352,0)</f>
        <v>0</v>
      </c>
      <c r="BI352" s="102">
        <f>IF(U352="nulová",N352,0)</f>
        <v>0</v>
      </c>
      <c r="BJ352" s="15" t="s">
        <v>22</v>
      </c>
      <c r="BK352" s="102">
        <f>ROUND(L352*K352,2)</f>
        <v>0</v>
      </c>
      <c r="BL352" s="15" t="s">
        <v>299</v>
      </c>
      <c r="BM352" s="15" t="s">
        <v>689</v>
      </c>
    </row>
    <row r="353" spans="2:65" s="1" customFormat="1" ht="31.5" customHeight="1">
      <c r="B353" s="127"/>
      <c r="C353" s="179" t="s">
        <v>690</v>
      </c>
      <c r="D353" s="179" t="s">
        <v>204</v>
      </c>
      <c r="E353" s="180" t="s">
        <v>691</v>
      </c>
      <c r="F353" s="252" t="s">
        <v>692</v>
      </c>
      <c r="G353" s="253"/>
      <c r="H353" s="253"/>
      <c r="I353" s="253"/>
      <c r="J353" s="181" t="s">
        <v>182</v>
      </c>
      <c r="K353" s="182">
        <v>158.04</v>
      </c>
      <c r="L353" s="254">
        <v>0</v>
      </c>
      <c r="M353" s="253"/>
      <c r="N353" s="255">
        <f>ROUND(L353*K353,2)</f>
        <v>0</v>
      </c>
      <c r="O353" s="240"/>
      <c r="P353" s="240"/>
      <c r="Q353" s="240"/>
      <c r="R353" s="129"/>
      <c r="T353" s="160" t="s">
        <v>3</v>
      </c>
      <c r="U353" s="41" t="s">
        <v>45</v>
      </c>
      <c r="V353" s="33"/>
      <c r="W353" s="161">
        <f>V353*K353</f>
        <v>0</v>
      </c>
      <c r="X353" s="161">
        <v>0.0118</v>
      </c>
      <c r="Y353" s="161">
        <f>X353*K353</f>
        <v>1.8648719999999999</v>
      </c>
      <c r="Z353" s="161">
        <v>0</v>
      </c>
      <c r="AA353" s="162">
        <f>Z353*K353</f>
        <v>0</v>
      </c>
      <c r="AR353" s="15" t="s">
        <v>332</v>
      </c>
      <c r="AT353" s="15" t="s">
        <v>204</v>
      </c>
      <c r="AU353" s="15" t="s">
        <v>107</v>
      </c>
      <c r="AY353" s="15" t="s">
        <v>162</v>
      </c>
      <c r="BE353" s="102">
        <f>IF(U353="základní",N353,0)</f>
        <v>0</v>
      </c>
      <c r="BF353" s="102">
        <f>IF(U353="snížená",N353,0)</f>
        <v>0</v>
      </c>
      <c r="BG353" s="102">
        <f>IF(U353="zákl. přenesená",N353,0)</f>
        <v>0</v>
      </c>
      <c r="BH353" s="102">
        <f>IF(U353="sníž. přenesená",N353,0)</f>
        <v>0</v>
      </c>
      <c r="BI353" s="102">
        <f>IF(U353="nulová",N353,0)</f>
        <v>0</v>
      </c>
      <c r="BJ353" s="15" t="s">
        <v>22</v>
      </c>
      <c r="BK353" s="102">
        <f>ROUND(L353*K353,2)</f>
        <v>0</v>
      </c>
      <c r="BL353" s="15" t="s">
        <v>299</v>
      </c>
      <c r="BM353" s="15" t="s">
        <v>693</v>
      </c>
    </row>
    <row r="354" spans="2:51" s="10" customFormat="1" ht="22.5" customHeight="1">
      <c r="B354" s="163"/>
      <c r="C354" s="164"/>
      <c r="D354" s="164"/>
      <c r="E354" s="165" t="s">
        <v>3</v>
      </c>
      <c r="F354" s="247" t="s">
        <v>372</v>
      </c>
      <c r="G354" s="248"/>
      <c r="H354" s="248"/>
      <c r="I354" s="248"/>
      <c r="J354" s="164"/>
      <c r="K354" s="166">
        <v>132</v>
      </c>
      <c r="L354" s="164"/>
      <c r="M354" s="164"/>
      <c r="N354" s="164"/>
      <c r="O354" s="164"/>
      <c r="P354" s="164"/>
      <c r="Q354" s="164"/>
      <c r="R354" s="167"/>
      <c r="T354" s="168"/>
      <c r="U354" s="164"/>
      <c r="V354" s="164"/>
      <c r="W354" s="164"/>
      <c r="X354" s="164"/>
      <c r="Y354" s="164"/>
      <c r="Z354" s="164"/>
      <c r="AA354" s="169"/>
      <c r="AT354" s="170" t="s">
        <v>170</v>
      </c>
      <c r="AU354" s="170" t="s">
        <v>107</v>
      </c>
      <c r="AV354" s="10" t="s">
        <v>107</v>
      </c>
      <c r="AW354" s="10" t="s">
        <v>37</v>
      </c>
      <c r="AX354" s="10" t="s">
        <v>80</v>
      </c>
      <c r="AY354" s="170" t="s">
        <v>162</v>
      </c>
    </row>
    <row r="355" spans="2:51" s="10" customFormat="1" ht="22.5" customHeight="1">
      <c r="B355" s="163"/>
      <c r="C355" s="164"/>
      <c r="D355" s="164"/>
      <c r="E355" s="165" t="s">
        <v>3</v>
      </c>
      <c r="F355" s="249" t="s">
        <v>694</v>
      </c>
      <c r="G355" s="248"/>
      <c r="H355" s="248"/>
      <c r="I355" s="248"/>
      <c r="J355" s="164"/>
      <c r="K355" s="166">
        <v>11.673</v>
      </c>
      <c r="L355" s="164"/>
      <c r="M355" s="164"/>
      <c r="N355" s="164"/>
      <c r="O355" s="164"/>
      <c r="P355" s="164"/>
      <c r="Q355" s="164"/>
      <c r="R355" s="167"/>
      <c r="T355" s="168"/>
      <c r="U355" s="164"/>
      <c r="V355" s="164"/>
      <c r="W355" s="164"/>
      <c r="X355" s="164"/>
      <c r="Y355" s="164"/>
      <c r="Z355" s="164"/>
      <c r="AA355" s="169"/>
      <c r="AT355" s="170" t="s">
        <v>170</v>
      </c>
      <c r="AU355" s="170" t="s">
        <v>107</v>
      </c>
      <c r="AV355" s="10" t="s">
        <v>107</v>
      </c>
      <c r="AW355" s="10" t="s">
        <v>37</v>
      </c>
      <c r="AX355" s="10" t="s">
        <v>80</v>
      </c>
      <c r="AY355" s="170" t="s">
        <v>162</v>
      </c>
    </row>
    <row r="356" spans="2:51" s="11" customFormat="1" ht="22.5" customHeight="1">
      <c r="B356" s="171"/>
      <c r="C356" s="172"/>
      <c r="D356" s="172"/>
      <c r="E356" s="173" t="s">
        <v>3</v>
      </c>
      <c r="F356" s="250" t="s">
        <v>202</v>
      </c>
      <c r="G356" s="251"/>
      <c r="H356" s="251"/>
      <c r="I356" s="251"/>
      <c r="J356" s="172"/>
      <c r="K356" s="174">
        <v>143.673</v>
      </c>
      <c r="L356" s="172"/>
      <c r="M356" s="172"/>
      <c r="N356" s="172"/>
      <c r="O356" s="172"/>
      <c r="P356" s="172"/>
      <c r="Q356" s="172"/>
      <c r="R356" s="175"/>
      <c r="T356" s="176"/>
      <c r="U356" s="172"/>
      <c r="V356" s="172"/>
      <c r="W356" s="172"/>
      <c r="X356" s="172"/>
      <c r="Y356" s="172"/>
      <c r="Z356" s="172"/>
      <c r="AA356" s="177"/>
      <c r="AT356" s="178" t="s">
        <v>170</v>
      </c>
      <c r="AU356" s="178" t="s">
        <v>107</v>
      </c>
      <c r="AV356" s="11" t="s">
        <v>167</v>
      </c>
      <c r="AW356" s="11" t="s">
        <v>37</v>
      </c>
      <c r="AX356" s="11" t="s">
        <v>22</v>
      </c>
      <c r="AY356" s="178" t="s">
        <v>162</v>
      </c>
    </row>
    <row r="357" spans="2:65" s="1" customFormat="1" ht="31.5" customHeight="1">
      <c r="B357" s="127"/>
      <c r="C357" s="156" t="s">
        <v>695</v>
      </c>
      <c r="D357" s="156" t="s">
        <v>163</v>
      </c>
      <c r="E357" s="157" t="s">
        <v>696</v>
      </c>
      <c r="F357" s="239" t="s">
        <v>697</v>
      </c>
      <c r="G357" s="240"/>
      <c r="H357" s="240"/>
      <c r="I357" s="240"/>
      <c r="J357" s="158" t="s">
        <v>412</v>
      </c>
      <c r="K357" s="159">
        <v>2.372</v>
      </c>
      <c r="L357" s="241">
        <v>0</v>
      </c>
      <c r="M357" s="240"/>
      <c r="N357" s="242">
        <f>ROUND(L357*K357,2)</f>
        <v>0</v>
      </c>
      <c r="O357" s="240"/>
      <c r="P357" s="240"/>
      <c r="Q357" s="240"/>
      <c r="R357" s="129"/>
      <c r="T357" s="160" t="s">
        <v>3</v>
      </c>
      <c r="U357" s="41" t="s">
        <v>45</v>
      </c>
      <c r="V357" s="33"/>
      <c r="W357" s="161">
        <f>V357*K357</f>
        <v>0</v>
      </c>
      <c r="X357" s="161">
        <v>0</v>
      </c>
      <c r="Y357" s="161">
        <f>X357*K357</f>
        <v>0</v>
      </c>
      <c r="Z357" s="161">
        <v>0</v>
      </c>
      <c r="AA357" s="162">
        <f>Z357*K357</f>
        <v>0</v>
      </c>
      <c r="AR357" s="15" t="s">
        <v>299</v>
      </c>
      <c r="AT357" s="15" t="s">
        <v>163</v>
      </c>
      <c r="AU357" s="15" t="s">
        <v>107</v>
      </c>
      <c r="AY357" s="15" t="s">
        <v>162</v>
      </c>
      <c r="BE357" s="102">
        <f>IF(U357="základní",N357,0)</f>
        <v>0</v>
      </c>
      <c r="BF357" s="102">
        <f>IF(U357="snížená",N357,0)</f>
        <v>0</v>
      </c>
      <c r="BG357" s="102">
        <f>IF(U357="zákl. přenesená",N357,0)</f>
        <v>0</v>
      </c>
      <c r="BH357" s="102">
        <f>IF(U357="sníž. přenesená",N357,0)</f>
        <v>0</v>
      </c>
      <c r="BI357" s="102">
        <f>IF(U357="nulová",N357,0)</f>
        <v>0</v>
      </c>
      <c r="BJ357" s="15" t="s">
        <v>22</v>
      </c>
      <c r="BK357" s="102">
        <f>ROUND(L357*K357,2)</f>
        <v>0</v>
      </c>
      <c r="BL357" s="15" t="s">
        <v>299</v>
      </c>
      <c r="BM357" s="15" t="s">
        <v>698</v>
      </c>
    </row>
    <row r="358" spans="2:63" s="9" customFormat="1" ht="29.25" customHeight="1">
      <c r="B358" s="145"/>
      <c r="C358" s="146"/>
      <c r="D358" s="155" t="s">
        <v>135</v>
      </c>
      <c r="E358" s="155"/>
      <c r="F358" s="155"/>
      <c r="G358" s="155"/>
      <c r="H358" s="155"/>
      <c r="I358" s="155"/>
      <c r="J358" s="155"/>
      <c r="K358" s="155"/>
      <c r="L358" s="155"/>
      <c r="M358" s="155"/>
      <c r="N358" s="232">
        <f>BK358</f>
        <v>0</v>
      </c>
      <c r="O358" s="233"/>
      <c r="P358" s="233"/>
      <c r="Q358" s="233"/>
      <c r="R358" s="148"/>
      <c r="T358" s="149"/>
      <c r="U358" s="146"/>
      <c r="V358" s="146"/>
      <c r="W358" s="150">
        <f>SUM(W359:W365)</f>
        <v>0</v>
      </c>
      <c r="X358" s="146"/>
      <c r="Y358" s="150">
        <f>SUM(Y359:Y365)</f>
        <v>0.02274792</v>
      </c>
      <c r="Z358" s="146"/>
      <c r="AA358" s="151">
        <f>SUM(AA359:AA365)</f>
        <v>0</v>
      </c>
      <c r="AR358" s="152" t="s">
        <v>107</v>
      </c>
      <c r="AT358" s="153" t="s">
        <v>79</v>
      </c>
      <c r="AU358" s="153" t="s">
        <v>22</v>
      </c>
      <c r="AY358" s="152" t="s">
        <v>162</v>
      </c>
      <c r="BK358" s="154">
        <f>SUM(BK359:BK365)</f>
        <v>0</v>
      </c>
    </row>
    <row r="359" spans="2:65" s="1" customFormat="1" ht="31.5" customHeight="1">
      <c r="B359" s="127"/>
      <c r="C359" s="156" t="s">
        <v>699</v>
      </c>
      <c r="D359" s="156" t="s">
        <v>163</v>
      </c>
      <c r="E359" s="157" t="s">
        <v>700</v>
      </c>
      <c r="F359" s="239" t="s">
        <v>701</v>
      </c>
      <c r="G359" s="240"/>
      <c r="H359" s="240"/>
      <c r="I359" s="240"/>
      <c r="J359" s="158" t="s">
        <v>182</v>
      </c>
      <c r="K359" s="159">
        <v>58.328</v>
      </c>
      <c r="L359" s="241">
        <v>0</v>
      </c>
      <c r="M359" s="240"/>
      <c r="N359" s="242">
        <f>ROUND(L359*K359,2)</f>
        <v>0</v>
      </c>
      <c r="O359" s="240"/>
      <c r="P359" s="240"/>
      <c r="Q359" s="240"/>
      <c r="R359" s="129"/>
      <c r="T359" s="160" t="s">
        <v>3</v>
      </c>
      <c r="U359" s="41" t="s">
        <v>45</v>
      </c>
      <c r="V359" s="33"/>
      <c r="W359" s="161">
        <f>V359*K359</f>
        <v>0</v>
      </c>
      <c r="X359" s="161">
        <v>7E-05</v>
      </c>
      <c r="Y359" s="161">
        <f>X359*K359</f>
        <v>0.00408296</v>
      </c>
      <c r="Z359" s="161">
        <v>0</v>
      </c>
      <c r="AA359" s="162">
        <f>Z359*K359</f>
        <v>0</v>
      </c>
      <c r="AR359" s="15" t="s">
        <v>299</v>
      </c>
      <c r="AT359" s="15" t="s">
        <v>163</v>
      </c>
      <c r="AU359" s="15" t="s">
        <v>107</v>
      </c>
      <c r="AY359" s="15" t="s">
        <v>162</v>
      </c>
      <c r="BE359" s="102">
        <f>IF(U359="základní",N359,0)</f>
        <v>0</v>
      </c>
      <c r="BF359" s="102">
        <f>IF(U359="snížená",N359,0)</f>
        <v>0</v>
      </c>
      <c r="BG359" s="102">
        <f>IF(U359="zákl. přenesená",N359,0)</f>
        <v>0</v>
      </c>
      <c r="BH359" s="102">
        <f>IF(U359="sníž. přenesená",N359,0)</f>
        <v>0</v>
      </c>
      <c r="BI359" s="102">
        <f>IF(U359="nulová",N359,0)</f>
        <v>0</v>
      </c>
      <c r="BJ359" s="15" t="s">
        <v>22</v>
      </c>
      <c r="BK359" s="102">
        <f>ROUND(L359*K359,2)</f>
        <v>0</v>
      </c>
      <c r="BL359" s="15" t="s">
        <v>299</v>
      </c>
      <c r="BM359" s="15" t="s">
        <v>702</v>
      </c>
    </row>
    <row r="360" spans="2:51" s="10" customFormat="1" ht="22.5" customHeight="1">
      <c r="B360" s="163"/>
      <c r="C360" s="164"/>
      <c r="D360" s="164"/>
      <c r="E360" s="165" t="s">
        <v>703</v>
      </c>
      <c r="F360" s="247" t="s">
        <v>704</v>
      </c>
      <c r="G360" s="248"/>
      <c r="H360" s="248"/>
      <c r="I360" s="248"/>
      <c r="J360" s="164"/>
      <c r="K360" s="166">
        <v>50.943</v>
      </c>
      <c r="L360" s="164"/>
      <c r="M360" s="164"/>
      <c r="N360" s="164"/>
      <c r="O360" s="164"/>
      <c r="P360" s="164"/>
      <c r="Q360" s="164"/>
      <c r="R360" s="167"/>
      <c r="T360" s="168"/>
      <c r="U360" s="164"/>
      <c r="V360" s="164"/>
      <c r="W360" s="164"/>
      <c r="X360" s="164"/>
      <c r="Y360" s="164"/>
      <c r="Z360" s="164"/>
      <c r="AA360" s="169"/>
      <c r="AT360" s="170" t="s">
        <v>170</v>
      </c>
      <c r="AU360" s="170" t="s">
        <v>107</v>
      </c>
      <c r="AV360" s="10" t="s">
        <v>107</v>
      </c>
      <c r="AW360" s="10" t="s">
        <v>37</v>
      </c>
      <c r="AX360" s="10" t="s">
        <v>80</v>
      </c>
      <c r="AY360" s="170" t="s">
        <v>162</v>
      </c>
    </row>
    <row r="361" spans="2:51" s="10" customFormat="1" ht="31.5" customHeight="1">
      <c r="B361" s="163"/>
      <c r="C361" s="164"/>
      <c r="D361" s="164"/>
      <c r="E361" s="165" t="s">
        <v>705</v>
      </c>
      <c r="F361" s="249" t="s">
        <v>706</v>
      </c>
      <c r="G361" s="248"/>
      <c r="H361" s="248"/>
      <c r="I361" s="248"/>
      <c r="J361" s="164"/>
      <c r="K361" s="166">
        <v>7.385</v>
      </c>
      <c r="L361" s="164"/>
      <c r="M361" s="164"/>
      <c r="N361" s="164"/>
      <c r="O361" s="164"/>
      <c r="P361" s="164"/>
      <c r="Q361" s="164"/>
      <c r="R361" s="167"/>
      <c r="T361" s="168"/>
      <c r="U361" s="164"/>
      <c r="V361" s="164"/>
      <c r="W361" s="164"/>
      <c r="X361" s="164"/>
      <c r="Y361" s="164"/>
      <c r="Z361" s="164"/>
      <c r="AA361" s="169"/>
      <c r="AT361" s="170" t="s">
        <v>170</v>
      </c>
      <c r="AU361" s="170" t="s">
        <v>107</v>
      </c>
      <c r="AV361" s="10" t="s">
        <v>107</v>
      </c>
      <c r="AW361" s="10" t="s">
        <v>37</v>
      </c>
      <c r="AX361" s="10" t="s">
        <v>80</v>
      </c>
      <c r="AY361" s="170" t="s">
        <v>162</v>
      </c>
    </row>
    <row r="362" spans="2:51" s="11" customFormat="1" ht="22.5" customHeight="1">
      <c r="B362" s="171"/>
      <c r="C362" s="172"/>
      <c r="D362" s="172"/>
      <c r="E362" s="173" t="s">
        <v>3</v>
      </c>
      <c r="F362" s="250" t="s">
        <v>202</v>
      </c>
      <c r="G362" s="251"/>
      <c r="H362" s="251"/>
      <c r="I362" s="251"/>
      <c r="J362" s="172"/>
      <c r="K362" s="174">
        <v>58.328</v>
      </c>
      <c r="L362" s="172"/>
      <c r="M362" s="172"/>
      <c r="N362" s="172"/>
      <c r="O362" s="172"/>
      <c r="P362" s="172"/>
      <c r="Q362" s="172"/>
      <c r="R362" s="175"/>
      <c r="T362" s="176"/>
      <c r="U362" s="172"/>
      <c r="V362" s="172"/>
      <c r="W362" s="172"/>
      <c r="X362" s="172"/>
      <c r="Y362" s="172"/>
      <c r="Z362" s="172"/>
      <c r="AA362" s="177"/>
      <c r="AT362" s="178" t="s">
        <v>170</v>
      </c>
      <c r="AU362" s="178" t="s">
        <v>107</v>
      </c>
      <c r="AV362" s="11" t="s">
        <v>167</v>
      </c>
      <c r="AW362" s="11" t="s">
        <v>37</v>
      </c>
      <c r="AX362" s="11" t="s">
        <v>22</v>
      </c>
      <c r="AY362" s="178" t="s">
        <v>162</v>
      </c>
    </row>
    <row r="363" spans="2:65" s="1" customFormat="1" ht="31.5" customHeight="1">
      <c r="B363" s="127"/>
      <c r="C363" s="156" t="s">
        <v>707</v>
      </c>
      <c r="D363" s="156" t="s">
        <v>163</v>
      </c>
      <c r="E363" s="157" t="s">
        <v>708</v>
      </c>
      <c r="F363" s="239" t="s">
        <v>709</v>
      </c>
      <c r="G363" s="240"/>
      <c r="H363" s="240"/>
      <c r="I363" s="240"/>
      <c r="J363" s="158" t="s">
        <v>182</v>
      </c>
      <c r="K363" s="159">
        <v>58.328</v>
      </c>
      <c r="L363" s="241">
        <v>0</v>
      </c>
      <c r="M363" s="240"/>
      <c r="N363" s="242">
        <f>ROUND(L363*K363,2)</f>
        <v>0</v>
      </c>
      <c r="O363" s="240"/>
      <c r="P363" s="240"/>
      <c r="Q363" s="240"/>
      <c r="R363" s="129"/>
      <c r="T363" s="160" t="s">
        <v>3</v>
      </c>
      <c r="U363" s="41" t="s">
        <v>45</v>
      </c>
      <c r="V363" s="33"/>
      <c r="W363" s="161">
        <f>V363*K363</f>
        <v>0</v>
      </c>
      <c r="X363" s="161">
        <v>0.00017</v>
      </c>
      <c r="Y363" s="161">
        <f>X363*K363</f>
        <v>0.009915760000000001</v>
      </c>
      <c r="Z363" s="161">
        <v>0</v>
      </c>
      <c r="AA363" s="162">
        <f>Z363*K363</f>
        <v>0</v>
      </c>
      <c r="AR363" s="15" t="s">
        <v>299</v>
      </c>
      <c r="AT363" s="15" t="s">
        <v>163</v>
      </c>
      <c r="AU363" s="15" t="s">
        <v>107</v>
      </c>
      <c r="AY363" s="15" t="s">
        <v>162</v>
      </c>
      <c r="BE363" s="102">
        <f>IF(U363="základní",N363,0)</f>
        <v>0</v>
      </c>
      <c r="BF363" s="102">
        <f>IF(U363="snížená",N363,0)</f>
        <v>0</v>
      </c>
      <c r="BG363" s="102">
        <f>IF(U363="zákl. přenesená",N363,0)</f>
        <v>0</v>
      </c>
      <c r="BH363" s="102">
        <f>IF(U363="sníž. přenesená",N363,0)</f>
        <v>0</v>
      </c>
      <c r="BI363" s="102">
        <f>IF(U363="nulová",N363,0)</f>
        <v>0</v>
      </c>
      <c r="BJ363" s="15" t="s">
        <v>22</v>
      </c>
      <c r="BK363" s="102">
        <f>ROUND(L363*K363,2)</f>
        <v>0</v>
      </c>
      <c r="BL363" s="15" t="s">
        <v>299</v>
      </c>
      <c r="BM363" s="15" t="s">
        <v>710</v>
      </c>
    </row>
    <row r="364" spans="2:65" s="1" customFormat="1" ht="31.5" customHeight="1">
      <c r="B364" s="127"/>
      <c r="C364" s="156" t="s">
        <v>711</v>
      </c>
      <c r="D364" s="156" t="s">
        <v>163</v>
      </c>
      <c r="E364" s="157" t="s">
        <v>712</v>
      </c>
      <c r="F364" s="239" t="s">
        <v>713</v>
      </c>
      <c r="G364" s="240"/>
      <c r="H364" s="240"/>
      <c r="I364" s="240"/>
      <c r="J364" s="158" t="s">
        <v>182</v>
      </c>
      <c r="K364" s="159">
        <v>58.328</v>
      </c>
      <c r="L364" s="241">
        <v>0</v>
      </c>
      <c r="M364" s="240"/>
      <c r="N364" s="242">
        <f>ROUND(L364*K364,2)</f>
        <v>0</v>
      </c>
      <c r="O364" s="240"/>
      <c r="P364" s="240"/>
      <c r="Q364" s="240"/>
      <c r="R364" s="129"/>
      <c r="T364" s="160" t="s">
        <v>3</v>
      </c>
      <c r="U364" s="41" t="s">
        <v>45</v>
      </c>
      <c r="V364" s="33"/>
      <c r="W364" s="161">
        <f>V364*K364</f>
        <v>0</v>
      </c>
      <c r="X364" s="161">
        <v>0.00012</v>
      </c>
      <c r="Y364" s="161">
        <f>X364*K364</f>
        <v>0.0069993600000000005</v>
      </c>
      <c r="Z364" s="161">
        <v>0</v>
      </c>
      <c r="AA364" s="162">
        <f>Z364*K364</f>
        <v>0</v>
      </c>
      <c r="AR364" s="15" t="s">
        <v>299</v>
      </c>
      <c r="AT364" s="15" t="s">
        <v>163</v>
      </c>
      <c r="AU364" s="15" t="s">
        <v>107</v>
      </c>
      <c r="AY364" s="15" t="s">
        <v>162</v>
      </c>
      <c r="BE364" s="102">
        <f>IF(U364="základní",N364,0)</f>
        <v>0</v>
      </c>
      <c r="BF364" s="102">
        <f>IF(U364="snížená",N364,0)</f>
        <v>0</v>
      </c>
      <c r="BG364" s="102">
        <f>IF(U364="zákl. přenesená",N364,0)</f>
        <v>0</v>
      </c>
      <c r="BH364" s="102">
        <f>IF(U364="sníž. přenesená",N364,0)</f>
        <v>0</v>
      </c>
      <c r="BI364" s="102">
        <f>IF(U364="nulová",N364,0)</f>
        <v>0</v>
      </c>
      <c r="BJ364" s="15" t="s">
        <v>22</v>
      </c>
      <c r="BK364" s="102">
        <f>ROUND(L364*K364,2)</f>
        <v>0</v>
      </c>
      <c r="BL364" s="15" t="s">
        <v>299</v>
      </c>
      <c r="BM364" s="15" t="s">
        <v>714</v>
      </c>
    </row>
    <row r="365" spans="2:65" s="1" customFormat="1" ht="31.5" customHeight="1">
      <c r="B365" s="127"/>
      <c r="C365" s="156" t="s">
        <v>715</v>
      </c>
      <c r="D365" s="156" t="s">
        <v>163</v>
      </c>
      <c r="E365" s="157" t="s">
        <v>716</v>
      </c>
      <c r="F365" s="239" t="s">
        <v>717</v>
      </c>
      <c r="G365" s="240"/>
      <c r="H365" s="240"/>
      <c r="I365" s="240"/>
      <c r="J365" s="158" t="s">
        <v>182</v>
      </c>
      <c r="K365" s="159">
        <v>58.328</v>
      </c>
      <c r="L365" s="241">
        <v>0</v>
      </c>
      <c r="M365" s="240"/>
      <c r="N365" s="242">
        <f>ROUND(L365*K365,2)</f>
        <v>0</v>
      </c>
      <c r="O365" s="240"/>
      <c r="P365" s="240"/>
      <c r="Q365" s="240"/>
      <c r="R365" s="129"/>
      <c r="T365" s="160" t="s">
        <v>3</v>
      </c>
      <c r="U365" s="41" t="s">
        <v>45</v>
      </c>
      <c r="V365" s="33"/>
      <c r="W365" s="161">
        <f>V365*K365</f>
        <v>0</v>
      </c>
      <c r="X365" s="161">
        <v>3E-05</v>
      </c>
      <c r="Y365" s="161">
        <f>X365*K365</f>
        <v>0.0017498400000000001</v>
      </c>
      <c r="Z365" s="161">
        <v>0</v>
      </c>
      <c r="AA365" s="162">
        <f>Z365*K365</f>
        <v>0</v>
      </c>
      <c r="AR365" s="15" t="s">
        <v>299</v>
      </c>
      <c r="AT365" s="15" t="s">
        <v>163</v>
      </c>
      <c r="AU365" s="15" t="s">
        <v>107</v>
      </c>
      <c r="AY365" s="15" t="s">
        <v>162</v>
      </c>
      <c r="BE365" s="102">
        <f>IF(U365="základní",N365,0)</f>
        <v>0</v>
      </c>
      <c r="BF365" s="102">
        <f>IF(U365="snížená",N365,0)</f>
        <v>0</v>
      </c>
      <c r="BG365" s="102">
        <f>IF(U365="zákl. přenesená",N365,0)</f>
        <v>0</v>
      </c>
      <c r="BH365" s="102">
        <f>IF(U365="sníž. přenesená",N365,0)</f>
        <v>0</v>
      </c>
      <c r="BI365" s="102">
        <f>IF(U365="nulová",N365,0)</f>
        <v>0</v>
      </c>
      <c r="BJ365" s="15" t="s">
        <v>22</v>
      </c>
      <c r="BK365" s="102">
        <f>ROUND(L365*K365,2)</f>
        <v>0</v>
      </c>
      <c r="BL365" s="15" t="s">
        <v>299</v>
      </c>
      <c r="BM365" s="15" t="s">
        <v>718</v>
      </c>
    </row>
    <row r="366" spans="2:63" s="9" customFormat="1" ht="29.25" customHeight="1">
      <c r="B366" s="145"/>
      <c r="C366" s="146"/>
      <c r="D366" s="155" t="s">
        <v>136</v>
      </c>
      <c r="E366" s="155"/>
      <c r="F366" s="155"/>
      <c r="G366" s="155"/>
      <c r="H366" s="155"/>
      <c r="I366" s="155"/>
      <c r="J366" s="155"/>
      <c r="K366" s="155"/>
      <c r="L366" s="155"/>
      <c r="M366" s="155"/>
      <c r="N366" s="232">
        <f>BK366</f>
        <v>0</v>
      </c>
      <c r="O366" s="233"/>
      <c r="P366" s="233"/>
      <c r="Q366" s="233"/>
      <c r="R366" s="148"/>
      <c r="T366" s="149"/>
      <c r="U366" s="146"/>
      <c r="V366" s="146"/>
      <c r="W366" s="150">
        <f>SUM(W367:W368)</f>
        <v>0</v>
      </c>
      <c r="X366" s="146"/>
      <c r="Y366" s="150">
        <f>SUM(Y367:Y368)</f>
        <v>0.00828</v>
      </c>
      <c r="Z366" s="146"/>
      <c r="AA366" s="151">
        <f>SUM(AA367:AA368)</f>
        <v>0</v>
      </c>
      <c r="AR366" s="152" t="s">
        <v>107</v>
      </c>
      <c r="AT366" s="153" t="s">
        <v>79</v>
      </c>
      <c r="AU366" s="153" t="s">
        <v>22</v>
      </c>
      <c r="AY366" s="152" t="s">
        <v>162</v>
      </c>
      <c r="BK366" s="154">
        <f>SUM(BK367:BK368)</f>
        <v>0</v>
      </c>
    </row>
    <row r="367" spans="2:65" s="1" customFormat="1" ht="31.5" customHeight="1">
      <c r="B367" s="127"/>
      <c r="C367" s="156" t="s">
        <v>719</v>
      </c>
      <c r="D367" s="156" t="s">
        <v>163</v>
      </c>
      <c r="E367" s="157" t="s">
        <v>720</v>
      </c>
      <c r="F367" s="239" t="s">
        <v>721</v>
      </c>
      <c r="G367" s="240"/>
      <c r="H367" s="240"/>
      <c r="I367" s="240"/>
      <c r="J367" s="158" t="s">
        <v>182</v>
      </c>
      <c r="K367" s="159">
        <v>18</v>
      </c>
      <c r="L367" s="241">
        <v>0</v>
      </c>
      <c r="M367" s="240"/>
      <c r="N367" s="242">
        <f>ROUND(L367*K367,2)</f>
        <v>0</v>
      </c>
      <c r="O367" s="240"/>
      <c r="P367" s="240"/>
      <c r="Q367" s="240"/>
      <c r="R367" s="129"/>
      <c r="T367" s="160" t="s">
        <v>3</v>
      </c>
      <c r="U367" s="41" t="s">
        <v>45</v>
      </c>
      <c r="V367" s="33"/>
      <c r="W367" s="161">
        <f>V367*K367</f>
        <v>0</v>
      </c>
      <c r="X367" s="161">
        <v>0.0002</v>
      </c>
      <c r="Y367" s="161">
        <f>X367*K367</f>
        <v>0.0036000000000000003</v>
      </c>
      <c r="Z367" s="161">
        <v>0</v>
      </c>
      <c r="AA367" s="162">
        <f>Z367*K367</f>
        <v>0</v>
      </c>
      <c r="AR367" s="15" t="s">
        <v>299</v>
      </c>
      <c r="AT367" s="15" t="s">
        <v>163</v>
      </c>
      <c r="AU367" s="15" t="s">
        <v>107</v>
      </c>
      <c r="AY367" s="15" t="s">
        <v>162</v>
      </c>
      <c r="BE367" s="102">
        <f>IF(U367="základní",N367,0)</f>
        <v>0</v>
      </c>
      <c r="BF367" s="102">
        <f>IF(U367="snížená",N367,0)</f>
        <v>0</v>
      </c>
      <c r="BG367" s="102">
        <f>IF(U367="zákl. přenesená",N367,0)</f>
        <v>0</v>
      </c>
      <c r="BH367" s="102">
        <f>IF(U367="sníž. přenesená",N367,0)</f>
        <v>0</v>
      </c>
      <c r="BI367" s="102">
        <f>IF(U367="nulová",N367,0)</f>
        <v>0</v>
      </c>
      <c r="BJ367" s="15" t="s">
        <v>22</v>
      </c>
      <c r="BK367" s="102">
        <f>ROUND(L367*K367,2)</f>
        <v>0</v>
      </c>
      <c r="BL367" s="15" t="s">
        <v>299</v>
      </c>
      <c r="BM367" s="15" t="s">
        <v>722</v>
      </c>
    </row>
    <row r="368" spans="2:65" s="1" customFormat="1" ht="44.25" customHeight="1">
      <c r="B368" s="127"/>
      <c r="C368" s="156" t="s">
        <v>723</v>
      </c>
      <c r="D368" s="156" t="s">
        <v>163</v>
      </c>
      <c r="E368" s="157" t="s">
        <v>724</v>
      </c>
      <c r="F368" s="239" t="s">
        <v>725</v>
      </c>
      <c r="G368" s="240"/>
      <c r="H368" s="240"/>
      <c r="I368" s="240"/>
      <c r="J368" s="158" t="s">
        <v>182</v>
      </c>
      <c r="K368" s="159">
        <v>18</v>
      </c>
      <c r="L368" s="241">
        <v>0</v>
      </c>
      <c r="M368" s="240"/>
      <c r="N368" s="242">
        <f>ROUND(L368*K368,2)</f>
        <v>0</v>
      </c>
      <c r="O368" s="240"/>
      <c r="P368" s="240"/>
      <c r="Q368" s="240"/>
      <c r="R368" s="129"/>
      <c r="T368" s="160" t="s">
        <v>3</v>
      </c>
      <c r="U368" s="41" t="s">
        <v>45</v>
      </c>
      <c r="V368" s="33"/>
      <c r="W368" s="161">
        <f>V368*K368</f>
        <v>0</v>
      </c>
      <c r="X368" s="161">
        <v>0.00026</v>
      </c>
      <c r="Y368" s="161">
        <f>X368*K368</f>
        <v>0.004679999999999999</v>
      </c>
      <c r="Z368" s="161">
        <v>0</v>
      </c>
      <c r="AA368" s="162">
        <f>Z368*K368</f>
        <v>0</v>
      </c>
      <c r="AR368" s="15" t="s">
        <v>299</v>
      </c>
      <c r="AT368" s="15" t="s">
        <v>163</v>
      </c>
      <c r="AU368" s="15" t="s">
        <v>107</v>
      </c>
      <c r="AY368" s="15" t="s">
        <v>162</v>
      </c>
      <c r="BE368" s="102">
        <f>IF(U368="základní",N368,0)</f>
        <v>0</v>
      </c>
      <c r="BF368" s="102">
        <f>IF(U368="snížená",N368,0)</f>
        <v>0</v>
      </c>
      <c r="BG368" s="102">
        <f>IF(U368="zákl. přenesená",N368,0)</f>
        <v>0</v>
      </c>
      <c r="BH368" s="102">
        <f>IF(U368="sníž. přenesená",N368,0)</f>
        <v>0</v>
      </c>
      <c r="BI368" s="102">
        <f>IF(U368="nulová",N368,0)</f>
        <v>0</v>
      </c>
      <c r="BJ368" s="15" t="s">
        <v>22</v>
      </c>
      <c r="BK368" s="102">
        <f>ROUND(L368*K368,2)</f>
        <v>0</v>
      </c>
      <c r="BL368" s="15" t="s">
        <v>299</v>
      </c>
      <c r="BM368" s="15" t="s">
        <v>726</v>
      </c>
    </row>
    <row r="369" spans="2:63" s="9" customFormat="1" ht="37.5" customHeight="1">
      <c r="B369" s="145"/>
      <c r="C369" s="146"/>
      <c r="D369" s="147" t="s">
        <v>137</v>
      </c>
      <c r="E369" s="147"/>
      <c r="F369" s="147"/>
      <c r="G369" s="147"/>
      <c r="H369" s="147"/>
      <c r="I369" s="147"/>
      <c r="J369" s="147"/>
      <c r="K369" s="147"/>
      <c r="L369" s="147"/>
      <c r="M369" s="147"/>
      <c r="N369" s="234">
        <f>BK369</f>
        <v>0</v>
      </c>
      <c r="O369" s="235"/>
      <c r="P369" s="235"/>
      <c r="Q369" s="235"/>
      <c r="R369" s="148"/>
      <c r="T369" s="149"/>
      <c r="U369" s="146"/>
      <c r="V369" s="146"/>
      <c r="W369" s="150">
        <f>W370</f>
        <v>0</v>
      </c>
      <c r="X369" s="146"/>
      <c r="Y369" s="150">
        <f>Y370</f>
        <v>0</v>
      </c>
      <c r="Z369" s="146"/>
      <c r="AA369" s="151">
        <f>AA370</f>
        <v>0</v>
      </c>
      <c r="AR369" s="152" t="s">
        <v>179</v>
      </c>
      <c r="AT369" s="153" t="s">
        <v>79</v>
      </c>
      <c r="AU369" s="153" t="s">
        <v>80</v>
      </c>
      <c r="AY369" s="152" t="s">
        <v>162</v>
      </c>
      <c r="BK369" s="154">
        <f>BK370</f>
        <v>0</v>
      </c>
    </row>
    <row r="370" spans="2:63" s="9" customFormat="1" ht="19.5" customHeight="1">
      <c r="B370" s="145"/>
      <c r="C370" s="146"/>
      <c r="D370" s="155" t="s">
        <v>138</v>
      </c>
      <c r="E370" s="155"/>
      <c r="F370" s="155"/>
      <c r="G370" s="155"/>
      <c r="H370" s="155"/>
      <c r="I370" s="155"/>
      <c r="J370" s="155"/>
      <c r="K370" s="155"/>
      <c r="L370" s="155"/>
      <c r="M370" s="155"/>
      <c r="N370" s="236">
        <f>BK370</f>
        <v>0</v>
      </c>
      <c r="O370" s="237"/>
      <c r="P370" s="237"/>
      <c r="Q370" s="237"/>
      <c r="R370" s="148"/>
      <c r="T370" s="149"/>
      <c r="U370" s="146"/>
      <c r="V370" s="146"/>
      <c r="W370" s="150">
        <f>SUM(W371:W372)</f>
        <v>0</v>
      </c>
      <c r="X370" s="146"/>
      <c r="Y370" s="150">
        <f>SUM(Y371:Y372)</f>
        <v>0</v>
      </c>
      <c r="Z370" s="146"/>
      <c r="AA370" s="151">
        <f>SUM(AA371:AA372)</f>
        <v>0</v>
      </c>
      <c r="AR370" s="152" t="s">
        <v>179</v>
      </c>
      <c r="AT370" s="153" t="s">
        <v>79</v>
      </c>
      <c r="AU370" s="153" t="s">
        <v>22</v>
      </c>
      <c r="AY370" s="152" t="s">
        <v>162</v>
      </c>
      <c r="BK370" s="154">
        <f>SUM(BK371:BK372)</f>
        <v>0</v>
      </c>
    </row>
    <row r="371" spans="2:65" s="1" customFormat="1" ht="31.5" customHeight="1">
      <c r="B371" s="127"/>
      <c r="C371" s="156" t="s">
        <v>727</v>
      </c>
      <c r="D371" s="156" t="s">
        <v>163</v>
      </c>
      <c r="E371" s="157" t="s">
        <v>728</v>
      </c>
      <c r="F371" s="239" t="s">
        <v>729</v>
      </c>
      <c r="G371" s="240"/>
      <c r="H371" s="240"/>
      <c r="I371" s="240"/>
      <c r="J371" s="158" t="s">
        <v>730</v>
      </c>
      <c r="K371" s="159">
        <v>1</v>
      </c>
      <c r="L371" s="241">
        <v>0</v>
      </c>
      <c r="M371" s="240"/>
      <c r="N371" s="242">
        <f>ROUND(L371*K371,2)</f>
        <v>0</v>
      </c>
      <c r="O371" s="240"/>
      <c r="P371" s="240"/>
      <c r="Q371" s="240"/>
      <c r="R371" s="129"/>
      <c r="T371" s="160" t="s">
        <v>3</v>
      </c>
      <c r="U371" s="41" t="s">
        <v>45</v>
      </c>
      <c r="V371" s="33"/>
      <c r="W371" s="161">
        <f>V371*K371</f>
        <v>0</v>
      </c>
      <c r="X371" s="161">
        <v>0</v>
      </c>
      <c r="Y371" s="161">
        <f>X371*K371</f>
        <v>0</v>
      </c>
      <c r="Z371" s="161">
        <v>0</v>
      </c>
      <c r="AA371" s="162">
        <f>Z371*K371</f>
        <v>0</v>
      </c>
      <c r="AR371" s="15" t="s">
        <v>731</v>
      </c>
      <c r="AT371" s="15" t="s">
        <v>163</v>
      </c>
      <c r="AU371" s="15" t="s">
        <v>107</v>
      </c>
      <c r="AY371" s="15" t="s">
        <v>162</v>
      </c>
      <c r="BE371" s="102">
        <f>IF(U371="základní",N371,0)</f>
        <v>0</v>
      </c>
      <c r="BF371" s="102">
        <f>IF(U371="snížená",N371,0)</f>
        <v>0</v>
      </c>
      <c r="BG371" s="102">
        <f>IF(U371="zákl. přenesená",N371,0)</f>
        <v>0</v>
      </c>
      <c r="BH371" s="102">
        <f>IF(U371="sníž. přenesená",N371,0)</f>
        <v>0</v>
      </c>
      <c r="BI371" s="102">
        <f>IF(U371="nulová",N371,0)</f>
        <v>0</v>
      </c>
      <c r="BJ371" s="15" t="s">
        <v>22</v>
      </c>
      <c r="BK371" s="102">
        <f>ROUND(L371*K371,2)</f>
        <v>0</v>
      </c>
      <c r="BL371" s="15" t="s">
        <v>731</v>
      </c>
      <c r="BM371" s="15" t="s">
        <v>732</v>
      </c>
    </row>
    <row r="372" spans="2:65" s="1" customFormat="1" ht="22.5" customHeight="1">
      <c r="B372" s="127"/>
      <c r="C372" s="156" t="s">
        <v>733</v>
      </c>
      <c r="D372" s="156" t="s">
        <v>163</v>
      </c>
      <c r="E372" s="157" t="s">
        <v>734</v>
      </c>
      <c r="F372" s="239" t="s">
        <v>735</v>
      </c>
      <c r="G372" s="240"/>
      <c r="H372" s="240"/>
      <c r="I372" s="240"/>
      <c r="J372" s="158" t="s">
        <v>730</v>
      </c>
      <c r="K372" s="159">
        <v>1</v>
      </c>
      <c r="L372" s="241">
        <v>0</v>
      </c>
      <c r="M372" s="240"/>
      <c r="N372" s="242">
        <f>ROUND(L372*K372,2)</f>
        <v>0</v>
      </c>
      <c r="O372" s="240"/>
      <c r="P372" s="240"/>
      <c r="Q372" s="240"/>
      <c r="R372" s="129"/>
      <c r="T372" s="160" t="s">
        <v>3</v>
      </c>
      <c r="U372" s="41" t="s">
        <v>45</v>
      </c>
      <c r="V372" s="33"/>
      <c r="W372" s="161">
        <f>V372*K372</f>
        <v>0</v>
      </c>
      <c r="X372" s="161">
        <v>0</v>
      </c>
      <c r="Y372" s="161">
        <f>X372*K372</f>
        <v>0</v>
      </c>
      <c r="Z372" s="161">
        <v>0</v>
      </c>
      <c r="AA372" s="162">
        <f>Z372*K372</f>
        <v>0</v>
      </c>
      <c r="AR372" s="15" t="s">
        <v>731</v>
      </c>
      <c r="AT372" s="15" t="s">
        <v>163</v>
      </c>
      <c r="AU372" s="15" t="s">
        <v>107</v>
      </c>
      <c r="AY372" s="15" t="s">
        <v>162</v>
      </c>
      <c r="BE372" s="102">
        <f>IF(U372="základní",N372,0)</f>
        <v>0</v>
      </c>
      <c r="BF372" s="102">
        <f>IF(U372="snížená",N372,0)</f>
        <v>0</v>
      </c>
      <c r="BG372" s="102">
        <f>IF(U372="zákl. přenesená",N372,0)</f>
        <v>0</v>
      </c>
      <c r="BH372" s="102">
        <f>IF(U372="sníž. přenesená",N372,0)</f>
        <v>0</v>
      </c>
      <c r="BI372" s="102">
        <f>IF(U372="nulová",N372,0)</f>
        <v>0</v>
      </c>
      <c r="BJ372" s="15" t="s">
        <v>22</v>
      </c>
      <c r="BK372" s="102">
        <f>ROUND(L372*K372,2)</f>
        <v>0</v>
      </c>
      <c r="BL372" s="15" t="s">
        <v>731</v>
      </c>
      <c r="BM372" s="15" t="s">
        <v>736</v>
      </c>
    </row>
    <row r="373" spans="2:63" s="1" customFormat="1" ht="49.5" customHeight="1">
      <c r="B373" s="32"/>
      <c r="C373" s="33"/>
      <c r="D373" s="147" t="s">
        <v>737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234">
        <f>BK373</f>
        <v>0</v>
      </c>
      <c r="O373" s="235"/>
      <c r="P373" s="235"/>
      <c r="Q373" s="235"/>
      <c r="R373" s="34"/>
      <c r="T373" s="183"/>
      <c r="U373" s="53"/>
      <c r="V373" s="53"/>
      <c r="W373" s="53"/>
      <c r="X373" s="53"/>
      <c r="Y373" s="53"/>
      <c r="Z373" s="53"/>
      <c r="AA373" s="55"/>
      <c r="AT373" s="15" t="s">
        <v>79</v>
      </c>
      <c r="AU373" s="15" t="s">
        <v>80</v>
      </c>
      <c r="AY373" s="15" t="s">
        <v>738</v>
      </c>
      <c r="BK373" s="102">
        <v>0</v>
      </c>
    </row>
    <row r="374" spans="2:18" s="1" customFormat="1" ht="6.75" customHeight="1">
      <c r="B374" s="56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8"/>
    </row>
  </sheetData>
  <sheetProtection password="DC07" sheet="1"/>
  <mergeCells count="58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D115:H115"/>
    <mergeCell ref="N115:Q115"/>
    <mergeCell ref="L113:M113"/>
    <mergeCell ref="L114:M114"/>
    <mergeCell ref="L115:M115"/>
    <mergeCell ref="D116:H116"/>
    <mergeCell ref="N116:Q116"/>
    <mergeCell ref="D117:H117"/>
    <mergeCell ref="N117:Q117"/>
    <mergeCell ref="N118:Q118"/>
    <mergeCell ref="L120:Q120"/>
    <mergeCell ref="L116:M116"/>
    <mergeCell ref="L117:M117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5:I145"/>
    <mergeCell ref="L145:M145"/>
    <mergeCell ref="N145:Q145"/>
    <mergeCell ref="F147:I147"/>
    <mergeCell ref="L147:M147"/>
    <mergeCell ref="N147:Q147"/>
    <mergeCell ref="F148:I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F189:I189"/>
    <mergeCell ref="F190:I190"/>
    <mergeCell ref="L190:M190"/>
    <mergeCell ref="N190:Q190"/>
    <mergeCell ref="L199:M199"/>
    <mergeCell ref="F191:I191"/>
    <mergeCell ref="L191:M191"/>
    <mergeCell ref="N191:Q191"/>
    <mergeCell ref="F192:I192"/>
    <mergeCell ref="F193:I193"/>
    <mergeCell ref="F194:I194"/>
    <mergeCell ref="F200:I200"/>
    <mergeCell ref="F201:I201"/>
    <mergeCell ref="F202:I202"/>
    <mergeCell ref="F203:I203"/>
    <mergeCell ref="F204:I204"/>
    <mergeCell ref="F195:I195"/>
    <mergeCell ref="F196:I196"/>
    <mergeCell ref="F197:I197"/>
    <mergeCell ref="F198:I198"/>
    <mergeCell ref="F199:I199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L236:M236"/>
    <mergeCell ref="N236:Q236"/>
    <mergeCell ref="F237:I237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6:I246"/>
    <mergeCell ref="L246:M246"/>
    <mergeCell ref="N246:Q246"/>
    <mergeCell ref="F249:I249"/>
    <mergeCell ref="L249:M249"/>
    <mergeCell ref="N249:Q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1:I271"/>
    <mergeCell ref="L271:M271"/>
    <mergeCell ref="N271:Q271"/>
    <mergeCell ref="F272:I272"/>
    <mergeCell ref="F273:I273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F289:I289"/>
    <mergeCell ref="L289:M289"/>
    <mergeCell ref="N289:Q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2:I302"/>
    <mergeCell ref="L302:M302"/>
    <mergeCell ref="N302:Q302"/>
    <mergeCell ref="F303:I303"/>
    <mergeCell ref="F304:I304"/>
    <mergeCell ref="F305:I305"/>
    <mergeCell ref="F306:I306"/>
    <mergeCell ref="L306:M306"/>
    <mergeCell ref="N306:Q306"/>
    <mergeCell ref="F307:I307"/>
    <mergeCell ref="L307:M307"/>
    <mergeCell ref="N307:Q307"/>
    <mergeCell ref="F308:I308"/>
    <mergeCell ref="F309:I309"/>
    <mergeCell ref="F310:I310"/>
    <mergeCell ref="F311:I311"/>
    <mergeCell ref="L311:M311"/>
    <mergeCell ref="N311:Q311"/>
    <mergeCell ref="F312:I312"/>
    <mergeCell ref="L312:M312"/>
    <mergeCell ref="N312:Q312"/>
    <mergeCell ref="F314:I314"/>
    <mergeCell ref="L314:M314"/>
    <mergeCell ref="N314:Q314"/>
    <mergeCell ref="F315:I315"/>
    <mergeCell ref="F316:I316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3:I323"/>
    <mergeCell ref="L323:M323"/>
    <mergeCell ref="N323:Q323"/>
    <mergeCell ref="F324:I324"/>
    <mergeCell ref="L324:M324"/>
    <mergeCell ref="N324:Q324"/>
    <mergeCell ref="F326:I326"/>
    <mergeCell ref="L326:M326"/>
    <mergeCell ref="N326:Q326"/>
    <mergeCell ref="F327:I327"/>
    <mergeCell ref="L327:M327"/>
    <mergeCell ref="N327:Q327"/>
    <mergeCell ref="F328:I328"/>
    <mergeCell ref="F329:I329"/>
    <mergeCell ref="F330:I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7:I337"/>
    <mergeCell ref="L337:M337"/>
    <mergeCell ref="N337:Q337"/>
    <mergeCell ref="F338:I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F355:I355"/>
    <mergeCell ref="F356:I356"/>
    <mergeCell ref="F357:I357"/>
    <mergeCell ref="L357:M357"/>
    <mergeCell ref="N357:Q357"/>
    <mergeCell ref="F359:I359"/>
    <mergeCell ref="L359:M359"/>
    <mergeCell ref="N359:Q359"/>
    <mergeCell ref="F360:I360"/>
    <mergeCell ref="F361:I361"/>
    <mergeCell ref="F362:I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7:I367"/>
    <mergeCell ref="L367:M367"/>
    <mergeCell ref="N367:Q367"/>
    <mergeCell ref="F368:I368"/>
    <mergeCell ref="L368:M368"/>
    <mergeCell ref="N368:Q368"/>
    <mergeCell ref="F371:I371"/>
    <mergeCell ref="L371:M371"/>
    <mergeCell ref="N371:Q371"/>
    <mergeCell ref="F372:I372"/>
    <mergeCell ref="L372:M372"/>
    <mergeCell ref="N372:Q372"/>
    <mergeCell ref="N137:Q137"/>
    <mergeCell ref="N138:Q138"/>
    <mergeCell ref="N139:Q139"/>
    <mergeCell ref="N144:Q144"/>
    <mergeCell ref="N146:Q146"/>
    <mergeCell ref="N149:Q149"/>
    <mergeCell ref="N214:Q214"/>
    <mergeCell ref="H1:K1"/>
    <mergeCell ref="N313:Q313"/>
    <mergeCell ref="N317:Q317"/>
    <mergeCell ref="N322:Q322"/>
    <mergeCell ref="N325:Q325"/>
    <mergeCell ref="N336:Q336"/>
    <mergeCell ref="N238:Q238"/>
    <mergeCell ref="N245:Q245"/>
    <mergeCell ref="N247:Q247"/>
    <mergeCell ref="N248:Q248"/>
    <mergeCell ref="S2:AC2"/>
    <mergeCell ref="N358:Q358"/>
    <mergeCell ref="N366:Q366"/>
    <mergeCell ref="N369:Q369"/>
    <mergeCell ref="N370:Q370"/>
    <mergeCell ref="N373:Q373"/>
    <mergeCell ref="N350:Q350"/>
    <mergeCell ref="N270:Q270"/>
    <mergeCell ref="N301:Q301"/>
    <mergeCell ref="N199:Q19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6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43"/>
  <sheetViews>
    <sheetView showGridLines="0" zoomScalePageLayoutView="0" workbookViewId="0" topLeftCell="A1">
      <pane ySplit="1" topLeftCell="A73" activePane="bottomLeft" state="frozen"/>
      <selection pane="topLeft" activeCell="A1" sqref="A1"/>
      <selection pane="bottomLeft" activeCell="N112" sqref="N112:Q116"/>
    </sheetView>
  </sheetViews>
  <sheetFormatPr defaultColWidth="9.5" defaultRowHeight="13.5"/>
  <cols>
    <col min="1" max="1" width="8.5" style="0" customWidth="1"/>
    <col min="2" max="2" width="1.5" style="0" customWidth="1"/>
    <col min="3" max="3" width="4.16015625" style="0" customWidth="1"/>
    <col min="4" max="4" width="4.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5" style="0" customWidth="1"/>
    <col min="19" max="19" width="8.16015625" style="0" customWidth="1"/>
    <col min="20" max="20" width="29.5" style="0" hidden="1" customWidth="1"/>
    <col min="21" max="21" width="16.5" style="0" hidden="1" customWidth="1"/>
    <col min="22" max="22" width="12.5" style="0" hidden="1" customWidth="1"/>
    <col min="23" max="23" width="16.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5" style="0" hidden="1" customWidth="1"/>
    <col min="29" max="29" width="11" style="0" customWidth="1"/>
    <col min="30" max="30" width="15" style="0" customWidth="1"/>
    <col min="31" max="31" width="16.5" style="0" customWidth="1"/>
    <col min="32" max="43" width="9.5" style="0" customWidth="1"/>
    <col min="44" max="64" width="9.5" style="0" hidden="1" customWidth="1"/>
  </cols>
  <sheetData>
    <row r="1" spans="1:66" ht="21.75" customHeight="1">
      <c r="A1" s="189"/>
      <c r="B1" s="186"/>
      <c r="C1" s="186"/>
      <c r="D1" s="187" t="s">
        <v>1</v>
      </c>
      <c r="E1" s="186"/>
      <c r="F1" s="188" t="s">
        <v>1197</v>
      </c>
      <c r="G1" s="188"/>
      <c r="H1" s="238" t="s">
        <v>1198</v>
      </c>
      <c r="I1" s="238"/>
      <c r="J1" s="238"/>
      <c r="K1" s="238"/>
      <c r="L1" s="188" t="s">
        <v>1199</v>
      </c>
      <c r="M1" s="186"/>
      <c r="N1" s="186"/>
      <c r="O1" s="187" t="s">
        <v>106</v>
      </c>
      <c r="P1" s="186"/>
      <c r="Q1" s="186"/>
      <c r="R1" s="186"/>
      <c r="S1" s="188" t="s">
        <v>1200</v>
      </c>
      <c r="T1" s="188"/>
      <c r="U1" s="189"/>
      <c r="V1" s="18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5" t="s">
        <v>90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107</v>
      </c>
    </row>
    <row r="4" spans="2:46" ht="36.75" customHeight="1">
      <c r="B4" s="19"/>
      <c r="C4" s="219" t="s">
        <v>108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5" customHeight="1">
      <c r="B6" s="19"/>
      <c r="C6" s="20"/>
      <c r="D6" s="27" t="s">
        <v>17</v>
      </c>
      <c r="E6" s="20"/>
      <c r="F6" s="260" t="str">
        <f>'Rekapitulace stavby'!K6</f>
        <v>Zateplení obvodového pláště a střech objektů Domova Pod Lipami Smečno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109</v>
      </c>
      <c r="E7" s="33"/>
      <c r="F7" s="226" t="s">
        <v>739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3</v>
      </c>
      <c r="G8" s="33"/>
      <c r="H8" s="33"/>
      <c r="I8" s="33"/>
      <c r="J8" s="33"/>
      <c r="K8" s="33"/>
      <c r="L8" s="33"/>
      <c r="M8" s="27" t="s">
        <v>21</v>
      </c>
      <c r="N8" s="33"/>
      <c r="O8" s="25" t="s">
        <v>3</v>
      </c>
      <c r="P8" s="33"/>
      <c r="Q8" s="33"/>
      <c r="R8" s="34"/>
    </row>
    <row r="9" spans="2:18" s="1" customFormat="1" ht="14.25" customHeight="1">
      <c r="B9" s="32"/>
      <c r="C9" s="33"/>
      <c r="D9" s="27" t="s">
        <v>23</v>
      </c>
      <c r="E9" s="33"/>
      <c r="F9" s="25" t="s">
        <v>24</v>
      </c>
      <c r="G9" s="33"/>
      <c r="H9" s="33"/>
      <c r="I9" s="33"/>
      <c r="J9" s="33"/>
      <c r="K9" s="33"/>
      <c r="L9" s="33"/>
      <c r="M9" s="27" t="s">
        <v>25</v>
      </c>
      <c r="N9" s="33"/>
      <c r="O9" s="272" t="str">
        <f>'Rekapitulace stavby'!AN8</f>
        <v>10.11.2016</v>
      </c>
      <c r="P9" s="194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29</v>
      </c>
      <c r="E11" s="33"/>
      <c r="F11" s="33"/>
      <c r="G11" s="33"/>
      <c r="H11" s="33"/>
      <c r="I11" s="33"/>
      <c r="J11" s="33"/>
      <c r="K11" s="33"/>
      <c r="L11" s="33"/>
      <c r="M11" s="27" t="s">
        <v>30</v>
      </c>
      <c r="N11" s="33"/>
      <c r="O11" s="225" t="s">
        <v>3</v>
      </c>
      <c r="P11" s="194"/>
      <c r="Q11" s="33"/>
      <c r="R11" s="34"/>
    </row>
    <row r="12" spans="2:18" s="1" customFormat="1" ht="18" customHeight="1">
      <c r="B12" s="32"/>
      <c r="C12" s="33"/>
      <c r="D12" s="33"/>
      <c r="E12" s="25" t="s">
        <v>31</v>
      </c>
      <c r="F12" s="33"/>
      <c r="G12" s="33"/>
      <c r="H12" s="33"/>
      <c r="I12" s="33"/>
      <c r="J12" s="33"/>
      <c r="K12" s="33"/>
      <c r="L12" s="33"/>
      <c r="M12" s="27" t="s">
        <v>32</v>
      </c>
      <c r="N12" s="33"/>
      <c r="O12" s="225" t="s">
        <v>3</v>
      </c>
      <c r="P12" s="194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33</v>
      </c>
      <c r="E14" s="33"/>
      <c r="F14" s="33"/>
      <c r="G14" s="33"/>
      <c r="H14" s="33"/>
      <c r="I14" s="33"/>
      <c r="J14" s="33"/>
      <c r="K14" s="33"/>
      <c r="L14" s="33"/>
      <c r="M14" s="27" t="s">
        <v>30</v>
      </c>
      <c r="N14" s="33"/>
      <c r="O14" s="271" t="str">
        <f>IF('Rekapitulace stavby'!AN13="","",'Rekapitulace stavby'!AN13)</f>
        <v>Vyplň údaj</v>
      </c>
      <c r="P14" s="194"/>
      <c r="Q14" s="33"/>
      <c r="R14" s="34"/>
    </row>
    <row r="15" spans="2:18" s="1" customFormat="1" ht="18" customHeight="1">
      <c r="B15" s="32"/>
      <c r="C15" s="33"/>
      <c r="D15" s="33"/>
      <c r="E15" s="271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7" t="s">
        <v>32</v>
      </c>
      <c r="N15" s="33"/>
      <c r="O15" s="271" t="str">
        <f>IF('Rekapitulace stavby'!AN14="","",'Rekapitulace stavby'!AN14)</f>
        <v>Vyplň údaj</v>
      </c>
      <c r="P15" s="194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35</v>
      </c>
      <c r="E17" s="33"/>
      <c r="F17" s="33"/>
      <c r="G17" s="33"/>
      <c r="H17" s="33"/>
      <c r="I17" s="33"/>
      <c r="J17" s="33"/>
      <c r="K17" s="33"/>
      <c r="L17" s="33"/>
      <c r="M17" s="27" t="s">
        <v>30</v>
      </c>
      <c r="N17" s="33"/>
      <c r="O17" s="225" t="s">
        <v>3</v>
      </c>
      <c r="P17" s="194"/>
      <c r="Q17" s="33"/>
      <c r="R17" s="34"/>
    </row>
    <row r="18" spans="2:18" s="1" customFormat="1" ht="18" customHeight="1">
      <c r="B18" s="32"/>
      <c r="C18" s="33"/>
      <c r="D18" s="33"/>
      <c r="E18" s="25" t="s">
        <v>36</v>
      </c>
      <c r="F18" s="33"/>
      <c r="G18" s="33"/>
      <c r="H18" s="33"/>
      <c r="I18" s="33"/>
      <c r="J18" s="33"/>
      <c r="K18" s="33"/>
      <c r="L18" s="33"/>
      <c r="M18" s="27" t="s">
        <v>32</v>
      </c>
      <c r="N18" s="33"/>
      <c r="O18" s="225" t="s">
        <v>3</v>
      </c>
      <c r="P18" s="194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38</v>
      </c>
      <c r="E20" s="33"/>
      <c r="F20" s="33"/>
      <c r="G20" s="33"/>
      <c r="H20" s="33"/>
      <c r="I20" s="33"/>
      <c r="J20" s="33"/>
      <c r="K20" s="33"/>
      <c r="L20" s="33"/>
      <c r="M20" s="27" t="s">
        <v>30</v>
      </c>
      <c r="N20" s="33"/>
      <c r="O20" s="225" t="s">
        <v>3</v>
      </c>
      <c r="P20" s="194"/>
      <c r="Q20" s="33"/>
      <c r="R20" s="34"/>
    </row>
    <row r="21" spans="2:18" s="1" customFormat="1" ht="18" customHeight="1">
      <c r="B21" s="32"/>
      <c r="C21" s="33"/>
      <c r="D21" s="33"/>
      <c r="E21" s="25" t="s">
        <v>39</v>
      </c>
      <c r="F21" s="33"/>
      <c r="G21" s="33"/>
      <c r="H21" s="33"/>
      <c r="I21" s="33"/>
      <c r="J21" s="33"/>
      <c r="K21" s="33"/>
      <c r="L21" s="33"/>
      <c r="M21" s="27" t="s">
        <v>32</v>
      </c>
      <c r="N21" s="33"/>
      <c r="O21" s="225" t="s">
        <v>3</v>
      </c>
      <c r="P21" s="194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3</v>
      </c>
      <c r="F24" s="194"/>
      <c r="G24" s="194"/>
      <c r="H24" s="194"/>
      <c r="I24" s="194"/>
      <c r="J24" s="194"/>
      <c r="K24" s="194"/>
      <c r="L24" s="194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1" t="s">
        <v>111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4"/>
      <c r="O27" s="194"/>
      <c r="P27" s="194"/>
      <c r="Q27" s="33"/>
      <c r="R27" s="34"/>
    </row>
    <row r="28" spans="2:18" s="1" customFormat="1" ht="14.25" customHeight="1">
      <c r="B28" s="32"/>
      <c r="C28" s="33"/>
      <c r="D28" s="31" t="s">
        <v>100</v>
      </c>
      <c r="E28" s="33"/>
      <c r="F28" s="33"/>
      <c r="G28" s="33"/>
      <c r="H28" s="33"/>
      <c r="I28" s="33"/>
      <c r="J28" s="33"/>
      <c r="K28" s="33"/>
      <c r="L28" s="33"/>
      <c r="M28" s="229">
        <f>N111</f>
        <v>0</v>
      </c>
      <c r="N28" s="194"/>
      <c r="O28" s="194"/>
      <c r="P28" s="194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5" customHeight="1">
      <c r="B30" s="32"/>
      <c r="C30" s="33"/>
      <c r="D30" s="112" t="s">
        <v>43</v>
      </c>
      <c r="E30" s="33"/>
      <c r="F30" s="33"/>
      <c r="G30" s="33"/>
      <c r="H30" s="33"/>
      <c r="I30" s="33"/>
      <c r="J30" s="33"/>
      <c r="K30" s="33"/>
      <c r="L30" s="33"/>
      <c r="M30" s="270">
        <f>ROUND(M27+M28,2)</f>
        <v>0</v>
      </c>
      <c r="N30" s="194"/>
      <c r="O30" s="194"/>
      <c r="P30" s="194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44</v>
      </c>
      <c r="E32" s="39" t="s">
        <v>45</v>
      </c>
      <c r="F32" s="40">
        <v>0.21</v>
      </c>
      <c r="G32" s="113" t="s">
        <v>46</v>
      </c>
      <c r="H32" s="268">
        <f>(SUM(BE111:BE118)+SUM(BE136:BE441))</f>
        <v>0</v>
      </c>
      <c r="I32" s="194"/>
      <c r="J32" s="194"/>
      <c r="K32" s="33"/>
      <c r="L32" s="33"/>
      <c r="M32" s="268">
        <f>ROUND((SUM(BE111:BE118)+SUM(BE136:BE441)),2)*F32</f>
        <v>0</v>
      </c>
      <c r="N32" s="194"/>
      <c r="O32" s="194"/>
      <c r="P32" s="194"/>
      <c r="Q32" s="33"/>
      <c r="R32" s="34"/>
    </row>
    <row r="33" spans="2:18" s="1" customFormat="1" ht="14.25" customHeight="1">
      <c r="B33" s="32"/>
      <c r="C33" s="33"/>
      <c r="D33" s="33"/>
      <c r="E33" s="39" t="s">
        <v>47</v>
      </c>
      <c r="F33" s="40">
        <v>0.15</v>
      </c>
      <c r="G33" s="113" t="s">
        <v>46</v>
      </c>
      <c r="H33" s="268">
        <f>(SUM(BF111:BF118)+SUM(BF136:BF441))</f>
        <v>0</v>
      </c>
      <c r="I33" s="194"/>
      <c r="J33" s="194"/>
      <c r="K33" s="33"/>
      <c r="L33" s="33"/>
      <c r="M33" s="268">
        <f>ROUND((SUM(BF111:BF118)+SUM(BF136:BF441)),2)*F33</f>
        <v>0</v>
      </c>
      <c r="N33" s="194"/>
      <c r="O33" s="194"/>
      <c r="P33" s="194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48</v>
      </c>
      <c r="F34" s="40">
        <v>0.21</v>
      </c>
      <c r="G34" s="113" t="s">
        <v>46</v>
      </c>
      <c r="H34" s="268">
        <f>(SUM(BG111:BG118)+SUM(BG136:BG441))</f>
        <v>0</v>
      </c>
      <c r="I34" s="194"/>
      <c r="J34" s="194"/>
      <c r="K34" s="33"/>
      <c r="L34" s="33"/>
      <c r="M34" s="268">
        <v>0</v>
      </c>
      <c r="N34" s="194"/>
      <c r="O34" s="194"/>
      <c r="P34" s="194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49</v>
      </c>
      <c r="F35" s="40">
        <v>0.15</v>
      </c>
      <c r="G35" s="113" t="s">
        <v>46</v>
      </c>
      <c r="H35" s="268">
        <f>(SUM(BH111:BH118)+SUM(BH136:BH441))</f>
        <v>0</v>
      </c>
      <c r="I35" s="194"/>
      <c r="J35" s="194"/>
      <c r="K35" s="33"/>
      <c r="L35" s="33"/>
      <c r="M35" s="268">
        <v>0</v>
      </c>
      <c r="N35" s="194"/>
      <c r="O35" s="194"/>
      <c r="P35" s="194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50</v>
      </c>
      <c r="F36" s="40">
        <v>0</v>
      </c>
      <c r="G36" s="113" t="s">
        <v>46</v>
      </c>
      <c r="H36" s="268">
        <f>(SUM(BI111:BI118)+SUM(BI136:BI441))</f>
        <v>0</v>
      </c>
      <c r="I36" s="194"/>
      <c r="J36" s="194"/>
      <c r="K36" s="33"/>
      <c r="L36" s="33"/>
      <c r="M36" s="268">
        <v>0</v>
      </c>
      <c r="N36" s="194"/>
      <c r="O36" s="194"/>
      <c r="P36" s="194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5" customHeight="1">
      <c r="B38" s="32"/>
      <c r="C38" s="110"/>
      <c r="D38" s="114" t="s">
        <v>51</v>
      </c>
      <c r="E38" s="72"/>
      <c r="F38" s="72"/>
      <c r="G38" s="115" t="s">
        <v>52</v>
      </c>
      <c r="H38" s="116" t="s">
        <v>53</v>
      </c>
      <c r="I38" s="72"/>
      <c r="J38" s="72"/>
      <c r="K38" s="72"/>
      <c r="L38" s="269">
        <f>SUM(M30:M36)</f>
        <v>0</v>
      </c>
      <c r="M38" s="209"/>
      <c r="N38" s="209"/>
      <c r="O38" s="209"/>
      <c r="P38" s="211"/>
      <c r="Q38" s="110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2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2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2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2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4.25">
      <c r="B50" s="32"/>
      <c r="C50" s="33"/>
      <c r="D50" s="47" t="s">
        <v>54</v>
      </c>
      <c r="E50" s="48"/>
      <c r="F50" s="48"/>
      <c r="G50" s="48"/>
      <c r="H50" s="49"/>
      <c r="I50" s="33"/>
      <c r="J50" s="47" t="s">
        <v>55</v>
      </c>
      <c r="K50" s="48"/>
      <c r="L50" s="48"/>
      <c r="M50" s="48"/>
      <c r="N50" s="48"/>
      <c r="O50" s="48"/>
      <c r="P50" s="49"/>
      <c r="Q50" s="33"/>
      <c r="R50" s="34"/>
    </row>
    <row r="51" spans="2:18" ht="12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2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2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2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2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2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2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2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4.25">
      <c r="B59" s="32"/>
      <c r="C59" s="33"/>
      <c r="D59" s="52" t="s">
        <v>56</v>
      </c>
      <c r="E59" s="53"/>
      <c r="F59" s="53"/>
      <c r="G59" s="54" t="s">
        <v>57</v>
      </c>
      <c r="H59" s="55"/>
      <c r="I59" s="33"/>
      <c r="J59" s="52" t="s">
        <v>56</v>
      </c>
      <c r="K59" s="53"/>
      <c r="L59" s="53"/>
      <c r="M59" s="53"/>
      <c r="N59" s="54" t="s">
        <v>57</v>
      </c>
      <c r="O59" s="53"/>
      <c r="P59" s="55"/>
      <c r="Q59" s="33"/>
      <c r="R59" s="34"/>
    </row>
    <row r="60" spans="2:18" ht="12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4.25">
      <c r="B61" s="32"/>
      <c r="C61" s="33"/>
      <c r="D61" s="47" t="s">
        <v>58</v>
      </c>
      <c r="E61" s="48"/>
      <c r="F61" s="48"/>
      <c r="G61" s="48"/>
      <c r="H61" s="49"/>
      <c r="I61" s="33"/>
      <c r="J61" s="47" t="s">
        <v>59</v>
      </c>
      <c r="K61" s="48"/>
      <c r="L61" s="48"/>
      <c r="M61" s="48"/>
      <c r="N61" s="48"/>
      <c r="O61" s="48"/>
      <c r="P61" s="49"/>
      <c r="Q61" s="33"/>
      <c r="R61" s="34"/>
    </row>
    <row r="62" spans="2:18" ht="12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2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2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2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2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2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2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2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4.25">
      <c r="B70" s="32"/>
      <c r="C70" s="33"/>
      <c r="D70" s="52" t="s">
        <v>56</v>
      </c>
      <c r="E70" s="53"/>
      <c r="F70" s="53"/>
      <c r="G70" s="54" t="s">
        <v>57</v>
      </c>
      <c r="H70" s="55"/>
      <c r="I70" s="33"/>
      <c r="J70" s="52" t="s">
        <v>56</v>
      </c>
      <c r="K70" s="53"/>
      <c r="L70" s="53"/>
      <c r="M70" s="53"/>
      <c r="N70" s="54" t="s">
        <v>57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9" t="s">
        <v>112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0" t="str">
        <f>F6</f>
        <v>Zateplení obvodového pláště a střech objektů Domova Pod Lipami Smečno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3"/>
      <c r="R78" s="34"/>
    </row>
    <row r="79" spans="2:18" s="1" customFormat="1" ht="36.75" customHeight="1">
      <c r="B79" s="32"/>
      <c r="C79" s="66" t="s">
        <v>109</v>
      </c>
      <c r="D79" s="33"/>
      <c r="E79" s="33"/>
      <c r="F79" s="202" t="str">
        <f>F7</f>
        <v>1613-2 - Ubytovací objekt 2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23</v>
      </c>
      <c r="D81" s="33"/>
      <c r="E81" s="33"/>
      <c r="F81" s="25" t="str">
        <f>F9</f>
        <v>Smečno 19</v>
      </c>
      <c r="G81" s="33"/>
      <c r="H81" s="33"/>
      <c r="I81" s="33"/>
      <c r="J81" s="33"/>
      <c r="K81" s="27" t="s">
        <v>25</v>
      </c>
      <c r="L81" s="33"/>
      <c r="M81" s="261" t="str">
        <f>IF(O9="","",O9)</f>
        <v>10.11.2016</v>
      </c>
      <c r="N81" s="194"/>
      <c r="O81" s="194"/>
      <c r="P81" s="194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2.75">
      <c r="B83" s="32"/>
      <c r="C83" s="27" t="s">
        <v>29</v>
      </c>
      <c r="D83" s="33"/>
      <c r="E83" s="33"/>
      <c r="F83" s="25" t="str">
        <f>E12</f>
        <v>Domov Pod Lipami Smečno</v>
      </c>
      <c r="G83" s="33"/>
      <c r="H83" s="33"/>
      <c r="I83" s="33"/>
      <c r="J83" s="33"/>
      <c r="K83" s="27" t="s">
        <v>35</v>
      </c>
      <c r="L83" s="33"/>
      <c r="M83" s="225" t="str">
        <f>E18</f>
        <v>REINVEST spol. s r.o.</v>
      </c>
      <c r="N83" s="194"/>
      <c r="O83" s="194"/>
      <c r="P83" s="194"/>
      <c r="Q83" s="194"/>
      <c r="R83" s="34"/>
    </row>
    <row r="84" spans="2:18" s="1" customFormat="1" ht="14.25" customHeight="1">
      <c r="B84" s="32"/>
      <c r="C84" s="27" t="s">
        <v>33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38</v>
      </c>
      <c r="L84" s="33"/>
      <c r="M84" s="225" t="str">
        <f>E21</f>
        <v>Ing. Marek Raška</v>
      </c>
      <c r="N84" s="194"/>
      <c r="O84" s="194"/>
      <c r="P84" s="194"/>
      <c r="Q84" s="194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67" t="s">
        <v>113</v>
      </c>
      <c r="D86" s="263"/>
      <c r="E86" s="263"/>
      <c r="F86" s="263"/>
      <c r="G86" s="263"/>
      <c r="H86" s="110"/>
      <c r="I86" s="110"/>
      <c r="J86" s="110"/>
      <c r="K86" s="110"/>
      <c r="L86" s="110"/>
      <c r="M86" s="110"/>
      <c r="N86" s="267" t="s">
        <v>114</v>
      </c>
      <c r="O86" s="194"/>
      <c r="P86" s="194"/>
      <c r="Q86" s="194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115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8">
        <f>N136</f>
        <v>0</v>
      </c>
      <c r="O88" s="194"/>
      <c r="P88" s="194"/>
      <c r="Q88" s="194"/>
      <c r="R88" s="34"/>
      <c r="AU88" s="15" t="s">
        <v>116</v>
      </c>
    </row>
    <row r="89" spans="2:18" s="6" customFormat="1" ht="24.75" customHeight="1">
      <c r="B89" s="118"/>
      <c r="C89" s="119"/>
      <c r="D89" s="120" t="s">
        <v>117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46">
        <f>N137</f>
        <v>0</v>
      </c>
      <c r="O89" s="265"/>
      <c r="P89" s="265"/>
      <c r="Q89" s="265"/>
      <c r="R89" s="121"/>
    </row>
    <row r="90" spans="2:18" s="7" customFormat="1" ht="19.5" customHeight="1">
      <c r="B90" s="122"/>
      <c r="C90" s="123"/>
      <c r="D90" s="98" t="s">
        <v>118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96">
        <f>N138</f>
        <v>0</v>
      </c>
      <c r="O90" s="264"/>
      <c r="P90" s="264"/>
      <c r="Q90" s="264"/>
      <c r="R90" s="124"/>
    </row>
    <row r="91" spans="2:18" s="7" customFormat="1" ht="19.5" customHeight="1">
      <c r="B91" s="122"/>
      <c r="C91" s="123"/>
      <c r="D91" s="98" t="s">
        <v>120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96">
        <f>N143</f>
        <v>0</v>
      </c>
      <c r="O91" s="264"/>
      <c r="P91" s="264"/>
      <c r="Q91" s="264"/>
      <c r="R91" s="124"/>
    </row>
    <row r="92" spans="2:18" s="7" customFormat="1" ht="19.5" customHeight="1">
      <c r="B92" s="122"/>
      <c r="C92" s="123"/>
      <c r="D92" s="98" t="s">
        <v>121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96">
        <f>N146</f>
        <v>0</v>
      </c>
      <c r="O92" s="264"/>
      <c r="P92" s="264"/>
      <c r="Q92" s="264"/>
      <c r="R92" s="124"/>
    </row>
    <row r="93" spans="2:18" s="7" customFormat="1" ht="19.5" customHeight="1">
      <c r="B93" s="122"/>
      <c r="C93" s="123"/>
      <c r="D93" s="98" t="s">
        <v>122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96">
        <f>N226</f>
        <v>0</v>
      </c>
      <c r="O93" s="264"/>
      <c r="P93" s="264"/>
      <c r="Q93" s="264"/>
      <c r="R93" s="124"/>
    </row>
    <row r="94" spans="2:18" s="7" customFormat="1" ht="19.5" customHeight="1">
      <c r="B94" s="122"/>
      <c r="C94" s="123"/>
      <c r="D94" s="98" t="s">
        <v>123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96">
        <f>N249</f>
        <v>0</v>
      </c>
      <c r="O94" s="264"/>
      <c r="P94" s="264"/>
      <c r="Q94" s="264"/>
      <c r="R94" s="124"/>
    </row>
    <row r="95" spans="2:18" s="7" customFormat="1" ht="19.5" customHeight="1">
      <c r="B95" s="122"/>
      <c r="C95" s="123"/>
      <c r="D95" s="98" t="s">
        <v>124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96">
        <f>N256</f>
        <v>0</v>
      </c>
      <c r="O95" s="264"/>
      <c r="P95" s="264"/>
      <c r="Q95" s="264"/>
      <c r="R95" s="124"/>
    </row>
    <row r="96" spans="2:18" s="6" customFormat="1" ht="24.75" customHeight="1">
      <c r="B96" s="118"/>
      <c r="C96" s="119"/>
      <c r="D96" s="120" t="s">
        <v>125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46">
        <f>N258</f>
        <v>0</v>
      </c>
      <c r="O96" s="265"/>
      <c r="P96" s="265"/>
      <c r="Q96" s="265"/>
      <c r="R96" s="121"/>
    </row>
    <row r="97" spans="2:18" s="7" customFormat="1" ht="19.5" customHeight="1">
      <c r="B97" s="122"/>
      <c r="C97" s="123"/>
      <c r="D97" s="98" t="s">
        <v>126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96">
        <f>N259</f>
        <v>0</v>
      </c>
      <c r="O97" s="264"/>
      <c r="P97" s="264"/>
      <c r="Q97" s="264"/>
      <c r="R97" s="124"/>
    </row>
    <row r="98" spans="2:18" s="7" customFormat="1" ht="19.5" customHeight="1">
      <c r="B98" s="122"/>
      <c r="C98" s="123"/>
      <c r="D98" s="98" t="s">
        <v>127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96">
        <f>N279</f>
        <v>0</v>
      </c>
      <c r="O98" s="264"/>
      <c r="P98" s="264"/>
      <c r="Q98" s="264"/>
      <c r="R98" s="124"/>
    </row>
    <row r="99" spans="2:18" s="7" customFormat="1" ht="19.5" customHeight="1">
      <c r="B99" s="122"/>
      <c r="C99" s="123"/>
      <c r="D99" s="98" t="s">
        <v>128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96">
        <f>N316</f>
        <v>0</v>
      </c>
      <c r="O99" s="264"/>
      <c r="P99" s="264"/>
      <c r="Q99" s="264"/>
      <c r="R99" s="124"/>
    </row>
    <row r="100" spans="2:18" s="7" customFormat="1" ht="19.5" customHeight="1">
      <c r="B100" s="122"/>
      <c r="C100" s="123"/>
      <c r="D100" s="98" t="s">
        <v>130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96">
        <f>N346</f>
        <v>0</v>
      </c>
      <c r="O100" s="264"/>
      <c r="P100" s="264"/>
      <c r="Q100" s="264"/>
      <c r="R100" s="124"/>
    </row>
    <row r="101" spans="2:18" s="7" customFormat="1" ht="19.5" customHeight="1">
      <c r="B101" s="122"/>
      <c r="C101" s="123"/>
      <c r="D101" s="98" t="s">
        <v>131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96">
        <f>N352</f>
        <v>0</v>
      </c>
      <c r="O101" s="264"/>
      <c r="P101" s="264"/>
      <c r="Q101" s="264"/>
      <c r="R101" s="124"/>
    </row>
    <row r="102" spans="2:18" s="7" customFormat="1" ht="19.5" customHeight="1">
      <c r="B102" s="122"/>
      <c r="C102" s="123"/>
      <c r="D102" s="98" t="s">
        <v>132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96">
        <f>N358</f>
        <v>0</v>
      </c>
      <c r="O102" s="264"/>
      <c r="P102" s="264"/>
      <c r="Q102" s="264"/>
      <c r="R102" s="124"/>
    </row>
    <row r="103" spans="2:18" s="7" customFormat="1" ht="19.5" customHeight="1">
      <c r="B103" s="122"/>
      <c r="C103" s="123"/>
      <c r="D103" s="98" t="s">
        <v>133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96">
        <f>N391</f>
        <v>0</v>
      </c>
      <c r="O103" s="264"/>
      <c r="P103" s="264"/>
      <c r="Q103" s="264"/>
      <c r="R103" s="124"/>
    </row>
    <row r="104" spans="2:18" s="7" customFormat="1" ht="19.5" customHeight="1">
      <c r="B104" s="122"/>
      <c r="C104" s="123"/>
      <c r="D104" s="98" t="s">
        <v>740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96">
        <f>N401</f>
        <v>0</v>
      </c>
      <c r="O104" s="264"/>
      <c r="P104" s="264"/>
      <c r="Q104" s="264"/>
      <c r="R104" s="124"/>
    </row>
    <row r="105" spans="2:18" s="7" customFormat="1" ht="19.5" customHeight="1">
      <c r="B105" s="122"/>
      <c r="C105" s="123"/>
      <c r="D105" s="98" t="s">
        <v>134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96">
        <f>N407</f>
        <v>0</v>
      </c>
      <c r="O105" s="264"/>
      <c r="P105" s="264"/>
      <c r="Q105" s="264"/>
      <c r="R105" s="124"/>
    </row>
    <row r="106" spans="2:18" s="7" customFormat="1" ht="19.5" customHeight="1">
      <c r="B106" s="122"/>
      <c r="C106" s="123"/>
      <c r="D106" s="98" t="s">
        <v>135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196">
        <f>N424</f>
        <v>0</v>
      </c>
      <c r="O106" s="264"/>
      <c r="P106" s="264"/>
      <c r="Q106" s="264"/>
      <c r="R106" s="124"/>
    </row>
    <row r="107" spans="2:18" s="7" customFormat="1" ht="19.5" customHeight="1">
      <c r="B107" s="122"/>
      <c r="C107" s="123"/>
      <c r="D107" s="98" t="s">
        <v>136</v>
      </c>
      <c r="E107" s="123"/>
      <c r="F107" s="123"/>
      <c r="G107" s="123"/>
      <c r="H107" s="123"/>
      <c r="I107" s="123"/>
      <c r="J107" s="123"/>
      <c r="K107" s="123"/>
      <c r="L107" s="123"/>
      <c r="M107" s="123"/>
      <c r="N107" s="196">
        <f>N435</f>
        <v>0</v>
      </c>
      <c r="O107" s="264"/>
      <c r="P107" s="264"/>
      <c r="Q107" s="264"/>
      <c r="R107" s="124"/>
    </row>
    <row r="108" spans="2:18" s="6" customFormat="1" ht="24.75" customHeight="1">
      <c r="B108" s="118"/>
      <c r="C108" s="119"/>
      <c r="D108" s="120" t="s">
        <v>137</v>
      </c>
      <c r="E108" s="119"/>
      <c r="F108" s="119"/>
      <c r="G108" s="119"/>
      <c r="H108" s="119"/>
      <c r="I108" s="119"/>
      <c r="J108" s="119"/>
      <c r="K108" s="119"/>
      <c r="L108" s="119"/>
      <c r="M108" s="119"/>
      <c r="N108" s="246">
        <f>N438</f>
        <v>0</v>
      </c>
      <c r="O108" s="265"/>
      <c r="P108" s="265"/>
      <c r="Q108" s="265"/>
      <c r="R108" s="121"/>
    </row>
    <row r="109" spans="2:18" s="7" customFormat="1" ht="19.5" customHeight="1">
      <c r="B109" s="122"/>
      <c r="C109" s="123"/>
      <c r="D109" s="98" t="s">
        <v>138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196">
        <f>N439</f>
        <v>0</v>
      </c>
      <c r="O109" s="264"/>
      <c r="P109" s="264"/>
      <c r="Q109" s="264"/>
      <c r="R109" s="124"/>
    </row>
    <row r="110" spans="2:18" s="1" customFormat="1" ht="21.7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21" s="1" customFormat="1" ht="29.25" customHeight="1">
      <c r="B111" s="32"/>
      <c r="C111" s="117" t="s">
        <v>139</v>
      </c>
      <c r="D111" s="33"/>
      <c r="E111" s="33"/>
      <c r="F111" s="33"/>
      <c r="G111" s="33"/>
      <c r="H111" s="33"/>
      <c r="I111" s="33"/>
      <c r="J111" s="33"/>
      <c r="K111" s="33"/>
      <c r="L111" s="275" t="s">
        <v>1201</v>
      </c>
      <c r="M111" s="33"/>
      <c r="N111" s="266">
        <f>ROUND(N112+N113+N114+N115+N116+N117,2)</f>
        <v>0</v>
      </c>
      <c r="O111" s="194"/>
      <c r="P111" s="194"/>
      <c r="Q111" s="194"/>
      <c r="R111" s="34"/>
      <c r="T111" s="125"/>
      <c r="U111" s="126" t="s">
        <v>44</v>
      </c>
    </row>
    <row r="112" spans="2:65" s="1" customFormat="1" ht="18" customHeight="1">
      <c r="B112" s="127"/>
      <c r="C112" s="128"/>
      <c r="D112" s="193" t="s">
        <v>140</v>
      </c>
      <c r="E112" s="262"/>
      <c r="F112" s="262"/>
      <c r="G112" s="262"/>
      <c r="H112" s="262"/>
      <c r="I112" s="128"/>
      <c r="J112" s="128"/>
      <c r="K112" s="128"/>
      <c r="L112" s="273"/>
      <c r="M112" s="274"/>
      <c r="N112" s="195">
        <f>$N$88*L112%</f>
        <v>0</v>
      </c>
      <c r="O112" s="262"/>
      <c r="P112" s="262"/>
      <c r="Q112" s="262"/>
      <c r="R112" s="129"/>
      <c r="S112" s="128"/>
      <c r="T112" s="130"/>
      <c r="U112" s="131" t="s">
        <v>45</v>
      </c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3" t="s">
        <v>141</v>
      </c>
      <c r="AZ112" s="132"/>
      <c r="BA112" s="132"/>
      <c r="BB112" s="132"/>
      <c r="BC112" s="132"/>
      <c r="BD112" s="132"/>
      <c r="BE112" s="134">
        <f aca="true" t="shared" si="0" ref="BE112:BE117">IF(U112="základní",N112,0)</f>
        <v>0</v>
      </c>
      <c r="BF112" s="134">
        <f aca="true" t="shared" si="1" ref="BF112:BF117">IF(U112="snížená",N112,0)</f>
        <v>0</v>
      </c>
      <c r="BG112" s="134">
        <f aca="true" t="shared" si="2" ref="BG112:BG117">IF(U112="zákl. přenesená",N112,0)</f>
        <v>0</v>
      </c>
      <c r="BH112" s="134">
        <f aca="true" t="shared" si="3" ref="BH112:BH117">IF(U112="sníž. přenesená",N112,0)</f>
        <v>0</v>
      </c>
      <c r="BI112" s="134">
        <f aca="true" t="shared" si="4" ref="BI112:BI117">IF(U112="nulová",N112,0)</f>
        <v>0</v>
      </c>
      <c r="BJ112" s="133" t="s">
        <v>22</v>
      </c>
      <c r="BK112" s="132"/>
      <c r="BL112" s="132"/>
      <c r="BM112" s="132"/>
    </row>
    <row r="113" spans="2:65" s="1" customFormat="1" ht="18" customHeight="1">
      <c r="B113" s="127"/>
      <c r="C113" s="128"/>
      <c r="D113" s="193" t="s">
        <v>142</v>
      </c>
      <c r="E113" s="262"/>
      <c r="F113" s="262"/>
      <c r="G113" s="262"/>
      <c r="H113" s="262"/>
      <c r="I113" s="128"/>
      <c r="J113" s="128"/>
      <c r="K113" s="128"/>
      <c r="L113" s="273"/>
      <c r="M113" s="274"/>
      <c r="N113" s="195">
        <f>$N$88*L113%</f>
        <v>0</v>
      </c>
      <c r="O113" s="262"/>
      <c r="P113" s="262"/>
      <c r="Q113" s="262"/>
      <c r="R113" s="129"/>
      <c r="S113" s="128"/>
      <c r="T113" s="130"/>
      <c r="U113" s="131" t="s">
        <v>45</v>
      </c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3" t="s">
        <v>141</v>
      </c>
      <c r="AZ113" s="132"/>
      <c r="BA113" s="132"/>
      <c r="BB113" s="132"/>
      <c r="BC113" s="132"/>
      <c r="BD113" s="132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22</v>
      </c>
      <c r="BK113" s="132"/>
      <c r="BL113" s="132"/>
      <c r="BM113" s="132"/>
    </row>
    <row r="114" spans="2:65" s="1" customFormat="1" ht="18" customHeight="1">
      <c r="B114" s="127"/>
      <c r="C114" s="128"/>
      <c r="D114" s="193" t="s">
        <v>143</v>
      </c>
      <c r="E114" s="262"/>
      <c r="F114" s="262"/>
      <c r="G114" s="262"/>
      <c r="H114" s="262"/>
      <c r="I114" s="128"/>
      <c r="J114" s="128"/>
      <c r="K114" s="128"/>
      <c r="L114" s="273"/>
      <c r="M114" s="274"/>
      <c r="N114" s="195">
        <f>$N$88*L114%</f>
        <v>0</v>
      </c>
      <c r="O114" s="262"/>
      <c r="P114" s="262"/>
      <c r="Q114" s="262"/>
      <c r="R114" s="129"/>
      <c r="S114" s="128"/>
      <c r="T114" s="130"/>
      <c r="U114" s="131" t="s">
        <v>45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3" t="s">
        <v>141</v>
      </c>
      <c r="AZ114" s="132"/>
      <c r="BA114" s="132"/>
      <c r="BB114" s="132"/>
      <c r="BC114" s="132"/>
      <c r="BD114" s="132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22</v>
      </c>
      <c r="BK114" s="132"/>
      <c r="BL114" s="132"/>
      <c r="BM114" s="132"/>
    </row>
    <row r="115" spans="2:65" s="1" customFormat="1" ht="18" customHeight="1">
      <c r="B115" s="127"/>
      <c r="C115" s="128"/>
      <c r="D115" s="193" t="s">
        <v>144</v>
      </c>
      <c r="E115" s="262"/>
      <c r="F115" s="262"/>
      <c r="G115" s="262"/>
      <c r="H115" s="262"/>
      <c r="I115" s="128"/>
      <c r="J115" s="128"/>
      <c r="K115" s="128"/>
      <c r="L115" s="273"/>
      <c r="M115" s="274"/>
      <c r="N115" s="195">
        <f>$N$88*L115%</f>
        <v>0</v>
      </c>
      <c r="O115" s="262"/>
      <c r="P115" s="262"/>
      <c r="Q115" s="262"/>
      <c r="R115" s="129"/>
      <c r="S115" s="128"/>
      <c r="T115" s="130"/>
      <c r="U115" s="131" t="s">
        <v>45</v>
      </c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3" t="s">
        <v>141</v>
      </c>
      <c r="AZ115" s="132"/>
      <c r="BA115" s="132"/>
      <c r="BB115" s="132"/>
      <c r="BC115" s="132"/>
      <c r="BD115" s="132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22</v>
      </c>
      <c r="BK115" s="132"/>
      <c r="BL115" s="132"/>
      <c r="BM115" s="132"/>
    </row>
    <row r="116" spans="2:65" s="1" customFormat="1" ht="18" customHeight="1">
      <c r="B116" s="127"/>
      <c r="C116" s="128"/>
      <c r="D116" s="193" t="s">
        <v>145</v>
      </c>
      <c r="E116" s="262"/>
      <c r="F116" s="262"/>
      <c r="G116" s="262"/>
      <c r="H116" s="262"/>
      <c r="I116" s="128"/>
      <c r="J116" s="128"/>
      <c r="K116" s="128"/>
      <c r="L116" s="273"/>
      <c r="M116" s="274"/>
      <c r="N116" s="195">
        <f>$N$88*L116%</f>
        <v>0</v>
      </c>
      <c r="O116" s="262"/>
      <c r="P116" s="262"/>
      <c r="Q116" s="262"/>
      <c r="R116" s="129"/>
      <c r="S116" s="128"/>
      <c r="T116" s="130"/>
      <c r="U116" s="131" t="s">
        <v>45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3" t="s">
        <v>141</v>
      </c>
      <c r="AZ116" s="132"/>
      <c r="BA116" s="132"/>
      <c r="BB116" s="132"/>
      <c r="BC116" s="132"/>
      <c r="BD116" s="132"/>
      <c r="BE116" s="134">
        <f t="shared" si="0"/>
        <v>0</v>
      </c>
      <c r="BF116" s="134">
        <f t="shared" si="1"/>
        <v>0</v>
      </c>
      <c r="BG116" s="134">
        <f t="shared" si="2"/>
        <v>0</v>
      </c>
      <c r="BH116" s="134">
        <f t="shared" si="3"/>
        <v>0</v>
      </c>
      <c r="BI116" s="134">
        <f t="shared" si="4"/>
        <v>0</v>
      </c>
      <c r="BJ116" s="133" t="s">
        <v>22</v>
      </c>
      <c r="BK116" s="132"/>
      <c r="BL116" s="132"/>
      <c r="BM116" s="132"/>
    </row>
    <row r="117" spans="2:65" s="1" customFormat="1" ht="18" customHeight="1">
      <c r="B117" s="127"/>
      <c r="C117" s="128"/>
      <c r="D117" s="135" t="s">
        <v>146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195">
        <f>ROUND(N88*T117,2)</f>
        <v>0</v>
      </c>
      <c r="O117" s="262"/>
      <c r="P117" s="262"/>
      <c r="Q117" s="262"/>
      <c r="R117" s="129"/>
      <c r="S117" s="128"/>
      <c r="T117" s="136"/>
      <c r="U117" s="137" t="s">
        <v>45</v>
      </c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3" t="s">
        <v>147</v>
      </c>
      <c r="AZ117" s="132"/>
      <c r="BA117" s="132"/>
      <c r="BB117" s="132"/>
      <c r="BC117" s="132"/>
      <c r="BD117" s="132"/>
      <c r="BE117" s="134">
        <f t="shared" si="0"/>
        <v>0</v>
      </c>
      <c r="BF117" s="134">
        <f t="shared" si="1"/>
        <v>0</v>
      </c>
      <c r="BG117" s="134">
        <f t="shared" si="2"/>
        <v>0</v>
      </c>
      <c r="BH117" s="134">
        <f t="shared" si="3"/>
        <v>0</v>
      </c>
      <c r="BI117" s="134">
        <f t="shared" si="4"/>
        <v>0</v>
      </c>
      <c r="BJ117" s="133" t="s">
        <v>22</v>
      </c>
      <c r="BK117" s="132"/>
      <c r="BL117" s="132"/>
      <c r="BM117" s="132"/>
    </row>
    <row r="118" spans="2:18" s="1" customFormat="1" ht="12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29.25" customHeight="1">
      <c r="B119" s="32"/>
      <c r="C119" s="109" t="s">
        <v>105</v>
      </c>
      <c r="D119" s="110"/>
      <c r="E119" s="110"/>
      <c r="F119" s="110"/>
      <c r="G119" s="110"/>
      <c r="H119" s="110"/>
      <c r="I119" s="110"/>
      <c r="J119" s="110"/>
      <c r="K119" s="110"/>
      <c r="L119" s="190">
        <f>ROUND(SUM(N88+N111),2)</f>
        <v>0</v>
      </c>
      <c r="M119" s="263"/>
      <c r="N119" s="263"/>
      <c r="O119" s="263"/>
      <c r="P119" s="263"/>
      <c r="Q119" s="263"/>
      <c r="R119" s="34"/>
    </row>
    <row r="120" spans="2:18" s="1" customFormat="1" ht="6.75" customHeight="1">
      <c r="B120" s="56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/>
    </row>
    <row r="124" spans="2:18" s="1" customFormat="1" ht="6.75" customHeight="1"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1"/>
    </row>
    <row r="125" spans="2:18" s="1" customFormat="1" ht="36.75" customHeight="1">
      <c r="B125" s="32"/>
      <c r="C125" s="219" t="s">
        <v>148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34"/>
    </row>
    <row r="126" spans="2:18" s="1" customFormat="1" ht="6.75" customHeight="1"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</row>
    <row r="127" spans="2:18" s="1" customFormat="1" ht="30" customHeight="1">
      <c r="B127" s="32"/>
      <c r="C127" s="27" t="s">
        <v>17</v>
      </c>
      <c r="D127" s="33"/>
      <c r="E127" s="33"/>
      <c r="F127" s="260" t="str">
        <f>F6</f>
        <v>Zateplení obvodového pláště a střech objektů Domova Pod Lipami Smečno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33"/>
      <c r="R127" s="34"/>
    </row>
    <row r="128" spans="2:18" s="1" customFormat="1" ht="36.75" customHeight="1">
      <c r="B128" s="32"/>
      <c r="C128" s="66" t="s">
        <v>109</v>
      </c>
      <c r="D128" s="33"/>
      <c r="E128" s="33"/>
      <c r="F128" s="202" t="str">
        <f>F7</f>
        <v>1613-2 - Ubytovací objekt 2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33"/>
      <c r="R128" s="34"/>
    </row>
    <row r="129" spans="2:18" s="1" customFormat="1" ht="6.75" customHeight="1"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</row>
    <row r="130" spans="2:18" s="1" customFormat="1" ht="18" customHeight="1">
      <c r="B130" s="32"/>
      <c r="C130" s="27" t="s">
        <v>23</v>
      </c>
      <c r="D130" s="33"/>
      <c r="E130" s="33"/>
      <c r="F130" s="25" t="str">
        <f>F9</f>
        <v>Smečno 19</v>
      </c>
      <c r="G130" s="33"/>
      <c r="H130" s="33"/>
      <c r="I130" s="33"/>
      <c r="J130" s="33"/>
      <c r="K130" s="27" t="s">
        <v>25</v>
      </c>
      <c r="L130" s="33"/>
      <c r="M130" s="261" t="str">
        <f>IF(O9="","",O9)</f>
        <v>10.11.2016</v>
      </c>
      <c r="N130" s="194"/>
      <c r="O130" s="194"/>
      <c r="P130" s="194"/>
      <c r="Q130" s="33"/>
      <c r="R130" s="34"/>
    </row>
    <row r="131" spans="2:18" s="1" customFormat="1" ht="6.75" customHeight="1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/>
    </row>
    <row r="132" spans="2:18" s="1" customFormat="1" ht="12.75">
      <c r="B132" s="32"/>
      <c r="C132" s="27" t="s">
        <v>29</v>
      </c>
      <c r="D132" s="33"/>
      <c r="E132" s="33"/>
      <c r="F132" s="25" t="str">
        <f>E12</f>
        <v>Domov Pod Lipami Smečno</v>
      </c>
      <c r="G132" s="33"/>
      <c r="H132" s="33"/>
      <c r="I132" s="33"/>
      <c r="J132" s="33"/>
      <c r="K132" s="27" t="s">
        <v>35</v>
      </c>
      <c r="L132" s="33"/>
      <c r="M132" s="225" t="str">
        <f>E18</f>
        <v>REINVEST spol. s r.o.</v>
      </c>
      <c r="N132" s="194"/>
      <c r="O132" s="194"/>
      <c r="P132" s="194"/>
      <c r="Q132" s="194"/>
      <c r="R132" s="34"/>
    </row>
    <row r="133" spans="2:18" s="1" customFormat="1" ht="14.25" customHeight="1">
      <c r="B133" s="32"/>
      <c r="C133" s="27" t="s">
        <v>33</v>
      </c>
      <c r="D133" s="33"/>
      <c r="E133" s="33"/>
      <c r="F133" s="25" t="str">
        <f>IF(E15="","",E15)</f>
        <v>Vyplň údaj</v>
      </c>
      <c r="G133" s="33"/>
      <c r="H133" s="33"/>
      <c r="I133" s="33"/>
      <c r="J133" s="33"/>
      <c r="K133" s="27" t="s">
        <v>38</v>
      </c>
      <c r="L133" s="33"/>
      <c r="M133" s="225" t="str">
        <f>E21</f>
        <v>Ing. Marek Raška</v>
      </c>
      <c r="N133" s="194"/>
      <c r="O133" s="194"/>
      <c r="P133" s="194"/>
      <c r="Q133" s="194"/>
      <c r="R133" s="34"/>
    </row>
    <row r="134" spans="2:18" s="1" customFormat="1" ht="9.75" customHeight="1"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spans="2:27" s="8" customFormat="1" ht="29.25" customHeight="1">
      <c r="B135" s="138"/>
      <c r="C135" s="139" t="s">
        <v>149</v>
      </c>
      <c r="D135" s="140" t="s">
        <v>150</v>
      </c>
      <c r="E135" s="140" t="s">
        <v>62</v>
      </c>
      <c r="F135" s="256" t="s">
        <v>151</v>
      </c>
      <c r="G135" s="257"/>
      <c r="H135" s="257"/>
      <c r="I135" s="257"/>
      <c r="J135" s="140" t="s">
        <v>152</v>
      </c>
      <c r="K135" s="140" t="s">
        <v>153</v>
      </c>
      <c r="L135" s="258" t="s">
        <v>154</v>
      </c>
      <c r="M135" s="257"/>
      <c r="N135" s="256" t="s">
        <v>114</v>
      </c>
      <c r="O135" s="257"/>
      <c r="P135" s="257"/>
      <c r="Q135" s="259"/>
      <c r="R135" s="141"/>
      <c r="T135" s="73" t="s">
        <v>155</v>
      </c>
      <c r="U135" s="74" t="s">
        <v>44</v>
      </c>
      <c r="V135" s="74" t="s">
        <v>156</v>
      </c>
      <c r="W135" s="74" t="s">
        <v>157</v>
      </c>
      <c r="X135" s="74" t="s">
        <v>158</v>
      </c>
      <c r="Y135" s="74" t="s">
        <v>159</v>
      </c>
      <c r="Z135" s="74" t="s">
        <v>160</v>
      </c>
      <c r="AA135" s="75" t="s">
        <v>161</v>
      </c>
    </row>
    <row r="136" spans="2:63" s="1" customFormat="1" ht="29.25" customHeight="1">
      <c r="B136" s="32"/>
      <c r="C136" s="77" t="s">
        <v>111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243">
        <f>BK136</f>
        <v>0</v>
      </c>
      <c r="O136" s="244"/>
      <c r="P136" s="244"/>
      <c r="Q136" s="244"/>
      <c r="R136" s="34"/>
      <c r="T136" s="76"/>
      <c r="U136" s="48"/>
      <c r="V136" s="48"/>
      <c r="W136" s="142">
        <f>W137+W258+W438+W442</f>
        <v>0</v>
      </c>
      <c r="X136" s="48"/>
      <c r="Y136" s="142">
        <f>Y137+Y258+Y438+Y442</f>
        <v>72.90506672000001</v>
      </c>
      <c r="Z136" s="48"/>
      <c r="AA136" s="143">
        <f>AA137+AA258+AA438+AA442</f>
        <v>110.08379926</v>
      </c>
      <c r="AT136" s="15" t="s">
        <v>79</v>
      </c>
      <c r="AU136" s="15" t="s">
        <v>116</v>
      </c>
      <c r="BK136" s="144">
        <f>BK137+BK258+BK438+BK442</f>
        <v>0</v>
      </c>
    </row>
    <row r="137" spans="2:63" s="9" customFormat="1" ht="37.5" customHeight="1">
      <c r="B137" s="145"/>
      <c r="C137" s="146"/>
      <c r="D137" s="147" t="s">
        <v>117</v>
      </c>
      <c r="E137" s="147"/>
      <c r="F137" s="147"/>
      <c r="G137" s="147"/>
      <c r="H137" s="147"/>
      <c r="I137" s="147"/>
      <c r="J137" s="147"/>
      <c r="K137" s="147"/>
      <c r="L137" s="147"/>
      <c r="M137" s="147"/>
      <c r="N137" s="245">
        <f>BK137</f>
        <v>0</v>
      </c>
      <c r="O137" s="246"/>
      <c r="P137" s="246"/>
      <c r="Q137" s="246"/>
      <c r="R137" s="148"/>
      <c r="T137" s="149"/>
      <c r="U137" s="146"/>
      <c r="V137" s="146"/>
      <c r="W137" s="150">
        <f>W138+W143+W146+W226+W249+W256</f>
        <v>0</v>
      </c>
      <c r="X137" s="146"/>
      <c r="Y137" s="150">
        <f>Y138+Y143+Y146+Y226+Y249+Y256</f>
        <v>49.85893681</v>
      </c>
      <c r="Z137" s="146"/>
      <c r="AA137" s="151">
        <f>AA138+AA143+AA146+AA226+AA249+AA256</f>
        <v>37.1252</v>
      </c>
      <c r="AR137" s="152" t="s">
        <v>22</v>
      </c>
      <c r="AT137" s="153" t="s">
        <v>79</v>
      </c>
      <c r="AU137" s="153" t="s">
        <v>80</v>
      </c>
      <c r="AY137" s="152" t="s">
        <v>162</v>
      </c>
      <c r="BK137" s="154">
        <f>BK138+BK143+BK146+BK226+BK249+BK256</f>
        <v>0</v>
      </c>
    </row>
    <row r="138" spans="2:63" s="9" customFormat="1" ht="19.5" customHeight="1">
      <c r="B138" s="145"/>
      <c r="C138" s="146"/>
      <c r="D138" s="155" t="s">
        <v>118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36">
        <f>BK138</f>
        <v>0</v>
      </c>
      <c r="O138" s="237"/>
      <c r="P138" s="237"/>
      <c r="Q138" s="237"/>
      <c r="R138" s="148"/>
      <c r="T138" s="149"/>
      <c r="U138" s="146"/>
      <c r="V138" s="146"/>
      <c r="W138" s="150">
        <f>SUM(W139:W142)</f>
        <v>0</v>
      </c>
      <c r="X138" s="146"/>
      <c r="Y138" s="150">
        <f>SUM(Y139:Y142)</f>
        <v>0</v>
      </c>
      <c r="Z138" s="146"/>
      <c r="AA138" s="151">
        <f>SUM(AA139:AA142)</f>
        <v>0</v>
      </c>
      <c r="AR138" s="152" t="s">
        <v>22</v>
      </c>
      <c r="AT138" s="153" t="s">
        <v>79</v>
      </c>
      <c r="AU138" s="153" t="s">
        <v>22</v>
      </c>
      <c r="AY138" s="152" t="s">
        <v>162</v>
      </c>
      <c r="BK138" s="154">
        <f>SUM(BK139:BK142)</f>
        <v>0</v>
      </c>
    </row>
    <row r="139" spans="2:65" s="1" customFormat="1" ht="31.5" customHeight="1">
      <c r="B139" s="127"/>
      <c r="C139" s="156" t="s">
        <v>107</v>
      </c>
      <c r="D139" s="156" t="s">
        <v>163</v>
      </c>
      <c r="E139" s="157" t="s">
        <v>164</v>
      </c>
      <c r="F139" s="239" t="s">
        <v>165</v>
      </c>
      <c r="G139" s="240"/>
      <c r="H139" s="240"/>
      <c r="I139" s="240"/>
      <c r="J139" s="158" t="s">
        <v>166</v>
      </c>
      <c r="K139" s="159">
        <v>48.543</v>
      </c>
      <c r="L139" s="241">
        <v>0</v>
      </c>
      <c r="M139" s="240"/>
      <c r="N139" s="242">
        <f>ROUND(L139*K139,2)</f>
        <v>0</v>
      </c>
      <c r="O139" s="240"/>
      <c r="P139" s="240"/>
      <c r="Q139" s="240"/>
      <c r="R139" s="129"/>
      <c r="T139" s="160" t="s">
        <v>3</v>
      </c>
      <c r="U139" s="41" t="s">
        <v>45</v>
      </c>
      <c r="V139" s="33"/>
      <c r="W139" s="161">
        <f>V139*K139</f>
        <v>0</v>
      </c>
      <c r="X139" s="161">
        <v>0</v>
      </c>
      <c r="Y139" s="161">
        <f>X139*K139</f>
        <v>0</v>
      </c>
      <c r="Z139" s="161">
        <v>0</v>
      </c>
      <c r="AA139" s="162">
        <f>Z139*K139</f>
        <v>0</v>
      </c>
      <c r="AR139" s="15" t="s">
        <v>167</v>
      </c>
      <c r="AT139" s="15" t="s">
        <v>163</v>
      </c>
      <c r="AU139" s="15" t="s">
        <v>107</v>
      </c>
      <c r="AY139" s="15" t="s">
        <v>162</v>
      </c>
      <c r="BE139" s="102">
        <f>IF(U139="základní",N139,0)</f>
        <v>0</v>
      </c>
      <c r="BF139" s="102">
        <f>IF(U139="snížená",N139,0)</f>
        <v>0</v>
      </c>
      <c r="BG139" s="102">
        <f>IF(U139="zákl. přenesená",N139,0)</f>
        <v>0</v>
      </c>
      <c r="BH139" s="102">
        <f>IF(U139="sníž. přenesená",N139,0)</f>
        <v>0</v>
      </c>
      <c r="BI139" s="102">
        <f>IF(U139="nulová",N139,0)</f>
        <v>0</v>
      </c>
      <c r="BJ139" s="15" t="s">
        <v>22</v>
      </c>
      <c r="BK139" s="102">
        <f>ROUND(L139*K139,2)</f>
        <v>0</v>
      </c>
      <c r="BL139" s="15" t="s">
        <v>167</v>
      </c>
      <c r="BM139" s="15" t="s">
        <v>168</v>
      </c>
    </row>
    <row r="140" spans="2:51" s="10" customFormat="1" ht="31.5" customHeight="1">
      <c r="B140" s="163"/>
      <c r="C140" s="164"/>
      <c r="D140" s="164"/>
      <c r="E140" s="165" t="s">
        <v>3</v>
      </c>
      <c r="F140" s="247" t="s">
        <v>741</v>
      </c>
      <c r="G140" s="248"/>
      <c r="H140" s="248"/>
      <c r="I140" s="248"/>
      <c r="J140" s="164"/>
      <c r="K140" s="166">
        <v>48.543</v>
      </c>
      <c r="L140" s="164"/>
      <c r="M140" s="164"/>
      <c r="N140" s="164"/>
      <c r="O140" s="164"/>
      <c r="P140" s="164"/>
      <c r="Q140" s="164"/>
      <c r="R140" s="167"/>
      <c r="T140" s="168"/>
      <c r="U140" s="164"/>
      <c r="V140" s="164"/>
      <c r="W140" s="164"/>
      <c r="X140" s="164"/>
      <c r="Y140" s="164"/>
      <c r="Z140" s="164"/>
      <c r="AA140" s="169"/>
      <c r="AT140" s="170" t="s">
        <v>170</v>
      </c>
      <c r="AU140" s="170" t="s">
        <v>107</v>
      </c>
      <c r="AV140" s="10" t="s">
        <v>107</v>
      </c>
      <c r="AW140" s="10" t="s">
        <v>37</v>
      </c>
      <c r="AX140" s="10" t="s">
        <v>22</v>
      </c>
      <c r="AY140" s="170" t="s">
        <v>162</v>
      </c>
    </row>
    <row r="141" spans="2:65" s="1" customFormat="1" ht="31.5" customHeight="1">
      <c r="B141" s="127"/>
      <c r="C141" s="156" t="s">
        <v>167</v>
      </c>
      <c r="D141" s="156" t="s">
        <v>163</v>
      </c>
      <c r="E141" s="157" t="s">
        <v>171</v>
      </c>
      <c r="F141" s="239" t="s">
        <v>172</v>
      </c>
      <c r="G141" s="240"/>
      <c r="H141" s="240"/>
      <c r="I141" s="240"/>
      <c r="J141" s="158" t="s">
        <v>166</v>
      </c>
      <c r="K141" s="159">
        <v>40.453</v>
      </c>
      <c r="L141" s="241">
        <v>0</v>
      </c>
      <c r="M141" s="240"/>
      <c r="N141" s="242">
        <f>ROUND(L141*K141,2)</f>
        <v>0</v>
      </c>
      <c r="O141" s="240"/>
      <c r="P141" s="240"/>
      <c r="Q141" s="240"/>
      <c r="R141" s="129"/>
      <c r="T141" s="160" t="s">
        <v>3</v>
      </c>
      <c r="U141" s="41" t="s">
        <v>45</v>
      </c>
      <c r="V141" s="33"/>
      <c r="W141" s="161">
        <f>V141*K141</f>
        <v>0</v>
      </c>
      <c r="X141" s="161">
        <v>0</v>
      </c>
      <c r="Y141" s="161">
        <f>X141*K141</f>
        <v>0</v>
      </c>
      <c r="Z141" s="161">
        <v>0</v>
      </c>
      <c r="AA141" s="162">
        <f>Z141*K141</f>
        <v>0</v>
      </c>
      <c r="AR141" s="15" t="s">
        <v>167</v>
      </c>
      <c r="AT141" s="15" t="s">
        <v>163</v>
      </c>
      <c r="AU141" s="15" t="s">
        <v>107</v>
      </c>
      <c r="AY141" s="15" t="s">
        <v>162</v>
      </c>
      <c r="BE141" s="102">
        <f>IF(U141="základní",N141,0)</f>
        <v>0</v>
      </c>
      <c r="BF141" s="102">
        <f>IF(U141="snížená",N141,0)</f>
        <v>0</v>
      </c>
      <c r="BG141" s="102">
        <f>IF(U141="zákl. přenesená",N141,0)</f>
        <v>0</v>
      </c>
      <c r="BH141" s="102">
        <f>IF(U141="sníž. přenesená",N141,0)</f>
        <v>0</v>
      </c>
      <c r="BI141" s="102">
        <f>IF(U141="nulová",N141,0)</f>
        <v>0</v>
      </c>
      <c r="BJ141" s="15" t="s">
        <v>22</v>
      </c>
      <c r="BK141" s="102">
        <f>ROUND(L141*K141,2)</f>
        <v>0</v>
      </c>
      <c r="BL141" s="15" t="s">
        <v>167</v>
      </c>
      <c r="BM141" s="15" t="s">
        <v>173</v>
      </c>
    </row>
    <row r="142" spans="2:51" s="10" customFormat="1" ht="31.5" customHeight="1">
      <c r="B142" s="163"/>
      <c r="C142" s="164"/>
      <c r="D142" s="164"/>
      <c r="E142" s="165" t="s">
        <v>3</v>
      </c>
      <c r="F142" s="247" t="s">
        <v>742</v>
      </c>
      <c r="G142" s="248"/>
      <c r="H142" s="248"/>
      <c r="I142" s="248"/>
      <c r="J142" s="164"/>
      <c r="K142" s="166">
        <v>40.453</v>
      </c>
      <c r="L142" s="164"/>
      <c r="M142" s="164"/>
      <c r="N142" s="164"/>
      <c r="O142" s="164"/>
      <c r="P142" s="164"/>
      <c r="Q142" s="164"/>
      <c r="R142" s="167"/>
      <c r="T142" s="168"/>
      <c r="U142" s="164"/>
      <c r="V142" s="164"/>
      <c r="W142" s="164"/>
      <c r="X142" s="164"/>
      <c r="Y142" s="164"/>
      <c r="Z142" s="164"/>
      <c r="AA142" s="169"/>
      <c r="AT142" s="170" t="s">
        <v>170</v>
      </c>
      <c r="AU142" s="170" t="s">
        <v>107</v>
      </c>
      <c r="AV142" s="10" t="s">
        <v>107</v>
      </c>
      <c r="AW142" s="10" t="s">
        <v>37</v>
      </c>
      <c r="AX142" s="10" t="s">
        <v>22</v>
      </c>
      <c r="AY142" s="170" t="s">
        <v>162</v>
      </c>
    </row>
    <row r="143" spans="2:63" s="9" customFormat="1" ht="29.25" customHeight="1">
      <c r="B143" s="145"/>
      <c r="C143" s="146"/>
      <c r="D143" s="155" t="s">
        <v>120</v>
      </c>
      <c r="E143" s="155"/>
      <c r="F143" s="155"/>
      <c r="G143" s="155"/>
      <c r="H143" s="155"/>
      <c r="I143" s="155"/>
      <c r="J143" s="155"/>
      <c r="K143" s="155"/>
      <c r="L143" s="155"/>
      <c r="M143" s="155"/>
      <c r="N143" s="236">
        <f>BK143</f>
        <v>0</v>
      </c>
      <c r="O143" s="237"/>
      <c r="P143" s="237"/>
      <c r="Q143" s="237"/>
      <c r="R143" s="148"/>
      <c r="T143" s="149"/>
      <c r="U143" s="146"/>
      <c r="V143" s="146"/>
      <c r="W143" s="150">
        <f>SUM(W144:W145)</f>
        <v>0</v>
      </c>
      <c r="X143" s="146"/>
      <c r="Y143" s="150">
        <f>SUM(Y144:Y145)</f>
        <v>0</v>
      </c>
      <c r="Z143" s="146"/>
      <c r="AA143" s="151">
        <f>SUM(AA144:AA145)</f>
        <v>0</v>
      </c>
      <c r="AR143" s="152" t="s">
        <v>22</v>
      </c>
      <c r="AT143" s="153" t="s">
        <v>79</v>
      </c>
      <c r="AU143" s="153" t="s">
        <v>22</v>
      </c>
      <c r="AY143" s="152" t="s">
        <v>162</v>
      </c>
      <c r="BK143" s="154">
        <f>SUM(BK144:BK145)</f>
        <v>0</v>
      </c>
    </row>
    <row r="144" spans="2:65" s="1" customFormat="1" ht="22.5" customHeight="1">
      <c r="B144" s="127"/>
      <c r="C144" s="156" t="s">
        <v>179</v>
      </c>
      <c r="D144" s="156" t="s">
        <v>163</v>
      </c>
      <c r="E144" s="157" t="s">
        <v>180</v>
      </c>
      <c r="F144" s="239" t="s">
        <v>181</v>
      </c>
      <c r="G144" s="240"/>
      <c r="H144" s="240"/>
      <c r="I144" s="240"/>
      <c r="J144" s="158" t="s">
        <v>182</v>
      </c>
      <c r="K144" s="159">
        <v>44.948</v>
      </c>
      <c r="L144" s="241">
        <v>0</v>
      </c>
      <c r="M144" s="240"/>
      <c r="N144" s="242">
        <f>ROUND(L144*K144,2)</f>
        <v>0</v>
      </c>
      <c r="O144" s="240"/>
      <c r="P144" s="240"/>
      <c r="Q144" s="240"/>
      <c r="R144" s="129"/>
      <c r="T144" s="160" t="s">
        <v>3</v>
      </c>
      <c r="U144" s="41" t="s">
        <v>45</v>
      </c>
      <c r="V144" s="33"/>
      <c r="W144" s="161">
        <f>V144*K144</f>
        <v>0</v>
      </c>
      <c r="X144" s="161">
        <v>0</v>
      </c>
      <c r="Y144" s="161">
        <f>X144*K144</f>
        <v>0</v>
      </c>
      <c r="Z144" s="161">
        <v>0</v>
      </c>
      <c r="AA144" s="162">
        <f>Z144*K144</f>
        <v>0</v>
      </c>
      <c r="AR144" s="15" t="s">
        <v>167</v>
      </c>
      <c r="AT144" s="15" t="s">
        <v>163</v>
      </c>
      <c r="AU144" s="15" t="s">
        <v>107</v>
      </c>
      <c r="AY144" s="15" t="s">
        <v>162</v>
      </c>
      <c r="BE144" s="102">
        <f>IF(U144="základní",N144,0)</f>
        <v>0</v>
      </c>
      <c r="BF144" s="102">
        <f>IF(U144="snížená",N144,0)</f>
        <v>0</v>
      </c>
      <c r="BG144" s="102">
        <f>IF(U144="zákl. přenesená",N144,0)</f>
        <v>0</v>
      </c>
      <c r="BH144" s="102">
        <f>IF(U144="sníž. přenesená",N144,0)</f>
        <v>0</v>
      </c>
      <c r="BI144" s="102">
        <f>IF(U144="nulová",N144,0)</f>
        <v>0</v>
      </c>
      <c r="BJ144" s="15" t="s">
        <v>22</v>
      </c>
      <c r="BK144" s="102">
        <f>ROUND(L144*K144,2)</f>
        <v>0</v>
      </c>
      <c r="BL144" s="15" t="s">
        <v>167</v>
      </c>
      <c r="BM144" s="15" t="s">
        <v>183</v>
      </c>
    </row>
    <row r="145" spans="2:51" s="10" customFormat="1" ht="22.5" customHeight="1">
      <c r="B145" s="163"/>
      <c r="C145" s="164"/>
      <c r="D145" s="164"/>
      <c r="E145" s="165" t="s">
        <v>3</v>
      </c>
      <c r="F145" s="247" t="s">
        <v>743</v>
      </c>
      <c r="G145" s="248"/>
      <c r="H145" s="248"/>
      <c r="I145" s="248"/>
      <c r="J145" s="164"/>
      <c r="K145" s="166">
        <v>44.948</v>
      </c>
      <c r="L145" s="164"/>
      <c r="M145" s="164"/>
      <c r="N145" s="164"/>
      <c r="O145" s="164"/>
      <c r="P145" s="164"/>
      <c r="Q145" s="164"/>
      <c r="R145" s="167"/>
      <c r="T145" s="168"/>
      <c r="U145" s="164"/>
      <c r="V145" s="164"/>
      <c r="W145" s="164"/>
      <c r="X145" s="164"/>
      <c r="Y145" s="164"/>
      <c r="Z145" s="164"/>
      <c r="AA145" s="169"/>
      <c r="AT145" s="170" t="s">
        <v>170</v>
      </c>
      <c r="AU145" s="170" t="s">
        <v>107</v>
      </c>
      <c r="AV145" s="10" t="s">
        <v>107</v>
      </c>
      <c r="AW145" s="10" t="s">
        <v>37</v>
      </c>
      <c r="AX145" s="10" t="s">
        <v>22</v>
      </c>
      <c r="AY145" s="170" t="s">
        <v>162</v>
      </c>
    </row>
    <row r="146" spans="2:63" s="9" customFormat="1" ht="29.25" customHeight="1">
      <c r="B146" s="145"/>
      <c r="C146" s="146"/>
      <c r="D146" s="155" t="s">
        <v>121</v>
      </c>
      <c r="E146" s="155"/>
      <c r="F146" s="155"/>
      <c r="G146" s="155"/>
      <c r="H146" s="155"/>
      <c r="I146" s="155"/>
      <c r="J146" s="155"/>
      <c r="K146" s="155"/>
      <c r="L146" s="155"/>
      <c r="M146" s="155"/>
      <c r="N146" s="236">
        <f>BK146</f>
        <v>0</v>
      </c>
      <c r="O146" s="237"/>
      <c r="P146" s="237"/>
      <c r="Q146" s="237"/>
      <c r="R146" s="148"/>
      <c r="T146" s="149"/>
      <c r="U146" s="146"/>
      <c r="V146" s="146"/>
      <c r="W146" s="150">
        <f>SUM(W147:W225)</f>
        <v>0</v>
      </c>
      <c r="X146" s="146"/>
      <c r="Y146" s="150">
        <f>SUM(Y147:Y225)</f>
        <v>49.851745210000004</v>
      </c>
      <c r="Z146" s="146"/>
      <c r="AA146" s="151">
        <f>SUM(AA147:AA225)</f>
        <v>0</v>
      </c>
      <c r="AR146" s="152" t="s">
        <v>22</v>
      </c>
      <c r="AT146" s="153" t="s">
        <v>79</v>
      </c>
      <c r="AU146" s="153" t="s">
        <v>22</v>
      </c>
      <c r="AY146" s="152" t="s">
        <v>162</v>
      </c>
      <c r="BK146" s="154">
        <f>SUM(BK147:BK225)</f>
        <v>0</v>
      </c>
    </row>
    <row r="147" spans="2:65" s="1" customFormat="1" ht="31.5" customHeight="1">
      <c r="B147" s="127"/>
      <c r="C147" s="156" t="s">
        <v>190</v>
      </c>
      <c r="D147" s="156" t="s">
        <v>163</v>
      </c>
      <c r="E147" s="157" t="s">
        <v>191</v>
      </c>
      <c r="F147" s="239" t="s">
        <v>192</v>
      </c>
      <c r="G147" s="240"/>
      <c r="H147" s="240"/>
      <c r="I147" s="240"/>
      <c r="J147" s="158" t="s">
        <v>182</v>
      </c>
      <c r="K147" s="159">
        <v>81.41</v>
      </c>
      <c r="L147" s="241">
        <v>0</v>
      </c>
      <c r="M147" s="240"/>
      <c r="N147" s="242">
        <f>ROUND(L147*K147,2)</f>
        <v>0</v>
      </c>
      <c r="O147" s="240"/>
      <c r="P147" s="240"/>
      <c r="Q147" s="240"/>
      <c r="R147" s="129"/>
      <c r="T147" s="160" t="s">
        <v>3</v>
      </c>
      <c r="U147" s="41" t="s">
        <v>45</v>
      </c>
      <c r="V147" s="33"/>
      <c r="W147" s="161">
        <f>V147*K147</f>
        <v>0</v>
      </c>
      <c r="X147" s="161">
        <v>0.0021</v>
      </c>
      <c r="Y147" s="161">
        <f>X147*K147</f>
        <v>0.17096099999999997</v>
      </c>
      <c r="Z147" s="161">
        <v>0</v>
      </c>
      <c r="AA147" s="162">
        <f>Z147*K147</f>
        <v>0</v>
      </c>
      <c r="AR147" s="15" t="s">
        <v>167</v>
      </c>
      <c r="AT147" s="15" t="s">
        <v>163</v>
      </c>
      <c r="AU147" s="15" t="s">
        <v>107</v>
      </c>
      <c r="AY147" s="15" t="s">
        <v>162</v>
      </c>
      <c r="BE147" s="102">
        <f>IF(U147="základní",N147,0)</f>
        <v>0</v>
      </c>
      <c r="BF147" s="102">
        <f>IF(U147="snížená",N147,0)</f>
        <v>0</v>
      </c>
      <c r="BG147" s="102">
        <f>IF(U147="zákl. přenesená",N147,0)</f>
        <v>0</v>
      </c>
      <c r="BH147" s="102">
        <f>IF(U147="sníž. přenesená",N147,0)</f>
        <v>0</v>
      </c>
      <c r="BI147" s="102">
        <f>IF(U147="nulová",N147,0)</f>
        <v>0</v>
      </c>
      <c r="BJ147" s="15" t="s">
        <v>22</v>
      </c>
      <c r="BK147" s="102">
        <f>ROUND(L147*K147,2)</f>
        <v>0</v>
      </c>
      <c r="BL147" s="15" t="s">
        <v>167</v>
      </c>
      <c r="BM147" s="15" t="s">
        <v>193</v>
      </c>
    </row>
    <row r="148" spans="2:65" s="1" customFormat="1" ht="31.5" customHeight="1">
      <c r="B148" s="127"/>
      <c r="C148" s="156" t="s">
        <v>194</v>
      </c>
      <c r="D148" s="156" t="s">
        <v>163</v>
      </c>
      <c r="E148" s="157" t="s">
        <v>195</v>
      </c>
      <c r="F148" s="239" t="s">
        <v>196</v>
      </c>
      <c r="G148" s="240"/>
      <c r="H148" s="240"/>
      <c r="I148" s="240"/>
      <c r="J148" s="158" t="s">
        <v>182</v>
      </c>
      <c r="K148" s="159">
        <v>36.665</v>
      </c>
      <c r="L148" s="241">
        <v>0</v>
      </c>
      <c r="M148" s="240"/>
      <c r="N148" s="242">
        <f>ROUND(L148*K148,2)</f>
        <v>0</v>
      </c>
      <c r="O148" s="240"/>
      <c r="P148" s="240"/>
      <c r="Q148" s="240"/>
      <c r="R148" s="129"/>
      <c r="T148" s="160" t="s">
        <v>3</v>
      </c>
      <c r="U148" s="41" t="s">
        <v>45</v>
      </c>
      <c r="V148" s="33"/>
      <c r="W148" s="161">
        <f>V148*K148</f>
        <v>0</v>
      </c>
      <c r="X148" s="161">
        <v>0.00928</v>
      </c>
      <c r="Y148" s="161">
        <f>X148*K148</f>
        <v>0.3402512</v>
      </c>
      <c r="Z148" s="161">
        <v>0</v>
      </c>
      <c r="AA148" s="162">
        <f>Z148*K148</f>
        <v>0</v>
      </c>
      <c r="AR148" s="15" t="s">
        <v>167</v>
      </c>
      <c r="AT148" s="15" t="s">
        <v>163</v>
      </c>
      <c r="AU148" s="15" t="s">
        <v>107</v>
      </c>
      <c r="AY148" s="15" t="s">
        <v>162</v>
      </c>
      <c r="BE148" s="102">
        <f>IF(U148="základní",N148,0)</f>
        <v>0</v>
      </c>
      <c r="BF148" s="102">
        <f>IF(U148="snížená",N148,0)</f>
        <v>0</v>
      </c>
      <c r="BG148" s="102">
        <f>IF(U148="zákl. přenesená",N148,0)</f>
        <v>0</v>
      </c>
      <c r="BH148" s="102">
        <f>IF(U148="sníž. přenesená",N148,0)</f>
        <v>0</v>
      </c>
      <c r="BI148" s="102">
        <f>IF(U148="nulová",N148,0)</f>
        <v>0</v>
      </c>
      <c r="BJ148" s="15" t="s">
        <v>22</v>
      </c>
      <c r="BK148" s="102">
        <f>ROUND(L148*K148,2)</f>
        <v>0</v>
      </c>
      <c r="BL148" s="15" t="s">
        <v>167</v>
      </c>
      <c r="BM148" s="15" t="s">
        <v>197</v>
      </c>
    </row>
    <row r="149" spans="2:51" s="10" customFormat="1" ht="22.5" customHeight="1">
      <c r="B149" s="163"/>
      <c r="C149" s="164"/>
      <c r="D149" s="164"/>
      <c r="E149" s="165" t="s">
        <v>3</v>
      </c>
      <c r="F149" s="247" t="s">
        <v>744</v>
      </c>
      <c r="G149" s="248"/>
      <c r="H149" s="248"/>
      <c r="I149" s="248"/>
      <c r="J149" s="164"/>
      <c r="K149" s="166">
        <v>15.541</v>
      </c>
      <c r="L149" s="164"/>
      <c r="M149" s="164"/>
      <c r="N149" s="164"/>
      <c r="O149" s="164"/>
      <c r="P149" s="164"/>
      <c r="Q149" s="164"/>
      <c r="R149" s="167"/>
      <c r="T149" s="168"/>
      <c r="U149" s="164"/>
      <c r="V149" s="164"/>
      <c r="W149" s="164"/>
      <c r="X149" s="164"/>
      <c r="Y149" s="164"/>
      <c r="Z149" s="164"/>
      <c r="AA149" s="169"/>
      <c r="AT149" s="170" t="s">
        <v>170</v>
      </c>
      <c r="AU149" s="170" t="s">
        <v>107</v>
      </c>
      <c r="AV149" s="10" t="s">
        <v>107</v>
      </c>
      <c r="AW149" s="10" t="s">
        <v>37</v>
      </c>
      <c r="AX149" s="10" t="s">
        <v>80</v>
      </c>
      <c r="AY149" s="170" t="s">
        <v>162</v>
      </c>
    </row>
    <row r="150" spans="2:51" s="10" customFormat="1" ht="22.5" customHeight="1">
      <c r="B150" s="163"/>
      <c r="C150" s="164"/>
      <c r="D150" s="164"/>
      <c r="E150" s="165" t="s">
        <v>3</v>
      </c>
      <c r="F150" s="249" t="s">
        <v>745</v>
      </c>
      <c r="G150" s="248"/>
      <c r="H150" s="248"/>
      <c r="I150" s="248"/>
      <c r="J150" s="164"/>
      <c r="K150" s="166">
        <v>10.562</v>
      </c>
      <c r="L150" s="164"/>
      <c r="M150" s="164"/>
      <c r="N150" s="164"/>
      <c r="O150" s="164"/>
      <c r="P150" s="164"/>
      <c r="Q150" s="164"/>
      <c r="R150" s="167"/>
      <c r="T150" s="168"/>
      <c r="U150" s="164"/>
      <c r="V150" s="164"/>
      <c r="W150" s="164"/>
      <c r="X150" s="164"/>
      <c r="Y150" s="164"/>
      <c r="Z150" s="164"/>
      <c r="AA150" s="169"/>
      <c r="AT150" s="170" t="s">
        <v>170</v>
      </c>
      <c r="AU150" s="170" t="s">
        <v>107</v>
      </c>
      <c r="AV150" s="10" t="s">
        <v>107</v>
      </c>
      <c r="AW150" s="10" t="s">
        <v>37</v>
      </c>
      <c r="AX150" s="10" t="s">
        <v>80</v>
      </c>
      <c r="AY150" s="170" t="s">
        <v>162</v>
      </c>
    </row>
    <row r="151" spans="2:51" s="10" customFormat="1" ht="22.5" customHeight="1">
      <c r="B151" s="163"/>
      <c r="C151" s="164"/>
      <c r="D151" s="164"/>
      <c r="E151" s="165" t="s">
        <v>3</v>
      </c>
      <c r="F151" s="249" t="s">
        <v>745</v>
      </c>
      <c r="G151" s="248"/>
      <c r="H151" s="248"/>
      <c r="I151" s="248"/>
      <c r="J151" s="164"/>
      <c r="K151" s="166">
        <v>10.562</v>
      </c>
      <c r="L151" s="164"/>
      <c r="M151" s="164"/>
      <c r="N151" s="164"/>
      <c r="O151" s="164"/>
      <c r="P151" s="164"/>
      <c r="Q151" s="164"/>
      <c r="R151" s="167"/>
      <c r="T151" s="168"/>
      <c r="U151" s="164"/>
      <c r="V151" s="164"/>
      <c r="W151" s="164"/>
      <c r="X151" s="164"/>
      <c r="Y151" s="164"/>
      <c r="Z151" s="164"/>
      <c r="AA151" s="169"/>
      <c r="AT151" s="170" t="s">
        <v>170</v>
      </c>
      <c r="AU151" s="170" t="s">
        <v>107</v>
      </c>
      <c r="AV151" s="10" t="s">
        <v>107</v>
      </c>
      <c r="AW151" s="10" t="s">
        <v>37</v>
      </c>
      <c r="AX151" s="10" t="s">
        <v>80</v>
      </c>
      <c r="AY151" s="170" t="s">
        <v>162</v>
      </c>
    </row>
    <row r="152" spans="2:51" s="11" customFormat="1" ht="22.5" customHeight="1">
      <c r="B152" s="171"/>
      <c r="C152" s="172"/>
      <c r="D152" s="172"/>
      <c r="E152" s="173" t="s">
        <v>3</v>
      </c>
      <c r="F152" s="250" t="s">
        <v>202</v>
      </c>
      <c r="G152" s="251"/>
      <c r="H152" s="251"/>
      <c r="I152" s="251"/>
      <c r="J152" s="172"/>
      <c r="K152" s="174">
        <v>36.665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170</v>
      </c>
      <c r="AU152" s="178" t="s">
        <v>107</v>
      </c>
      <c r="AV152" s="11" t="s">
        <v>167</v>
      </c>
      <c r="AW152" s="11" t="s">
        <v>37</v>
      </c>
      <c r="AX152" s="11" t="s">
        <v>22</v>
      </c>
      <c r="AY152" s="178" t="s">
        <v>162</v>
      </c>
    </row>
    <row r="153" spans="2:65" s="1" customFormat="1" ht="22.5" customHeight="1">
      <c r="B153" s="127"/>
      <c r="C153" s="179" t="s">
        <v>203</v>
      </c>
      <c r="D153" s="179" t="s">
        <v>204</v>
      </c>
      <c r="E153" s="180" t="s">
        <v>205</v>
      </c>
      <c r="F153" s="252" t="s">
        <v>206</v>
      </c>
      <c r="G153" s="253"/>
      <c r="H153" s="253"/>
      <c r="I153" s="253"/>
      <c r="J153" s="181" t="s">
        <v>182</v>
      </c>
      <c r="K153" s="182">
        <v>37.398</v>
      </c>
      <c r="L153" s="254">
        <v>0</v>
      </c>
      <c r="M153" s="253"/>
      <c r="N153" s="255">
        <f aca="true" t="shared" si="5" ref="N153:N160">ROUND(L153*K153,2)</f>
        <v>0</v>
      </c>
      <c r="O153" s="240"/>
      <c r="P153" s="240"/>
      <c r="Q153" s="240"/>
      <c r="R153" s="129"/>
      <c r="T153" s="160" t="s">
        <v>3</v>
      </c>
      <c r="U153" s="41" t="s">
        <v>45</v>
      </c>
      <c r="V153" s="33"/>
      <c r="W153" s="161">
        <f aca="true" t="shared" si="6" ref="W153:W160">V153*K153</f>
        <v>0</v>
      </c>
      <c r="X153" s="161">
        <v>0.006</v>
      </c>
      <c r="Y153" s="161">
        <f aca="true" t="shared" si="7" ref="Y153:Y160">X153*K153</f>
        <v>0.22438800000000003</v>
      </c>
      <c r="Z153" s="161">
        <v>0</v>
      </c>
      <c r="AA153" s="162">
        <f aca="true" t="shared" si="8" ref="AA153:AA160">Z153*K153</f>
        <v>0</v>
      </c>
      <c r="AR153" s="15" t="s">
        <v>207</v>
      </c>
      <c r="AT153" s="15" t="s">
        <v>204</v>
      </c>
      <c r="AU153" s="15" t="s">
        <v>107</v>
      </c>
      <c r="AY153" s="15" t="s">
        <v>162</v>
      </c>
      <c r="BE153" s="102">
        <f aca="true" t="shared" si="9" ref="BE153:BE160">IF(U153="základní",N153,0)</f>
        <v>0</v>
      </c>
      <c r="BF153" s="102">
        <f aca="true" t="shared" si="10" ref="BF153:BF160">IF(U153="snížená",N153,0)</f>
        <v>0</v>
      </c>
      <c r="BG153" s="102">
        <f aca="true" t="shared" si="11" ref="BG153:BG160">IF(U153="zákl. přenesená",N153,0)</f>
        <v>0</v>
      </c>
      <c r="BH153" s="102">
        <f aca="true" t="shared" si="12" ref="BH153:BH160">IF(U153="sníž. přenesená",N153,0)</f>
        <v>0</v>
      </c>
      <c r="BI153" s="102">
        <f aca="true" t="shared" si="13" ref="BI153:BI160">IF(U153="nulová",N153,0)</f>
        <v>0</v>
      </c>
      <c r="BJ153" s="15" t="s">
        <v>22</v>
      </c>
      <c r="BK153" s="102">
        <f aca="true" t="shared" si="14" ref="BK153:BK160">ROUND(L153*K153,2)</f>
        <v>0</v>
      </c>
      <c r="BL153" s="15" t="s">
        <v>167</v>
      </c>
      <c r="BM153" s="15" t="s">
        <v>208</v>
      </c>
    </row>
    <row r="154" spans="2:65" s="1" customFormat="1" ht="44.25" customHeight="1">
      <c r="B154" s="127"/>
      <c r="C154" s="156" t="s">
        <v>746</v>
      </c>
      <c r="D154" s="156" t="s">
        <v>163</v>
      </c>
      <c r="E154" s="157" t="s">
        <v>223</v>
      </c>
      <c r="F154" s="239" t="s">
        <v>224</v>
      </c>
      <c r="G154" s="240"/>
      <c r="H154" s="240"/>
      <c r="I154" s="240"/>
      <c r="J154" s="158" t="s">
        <v>182</v>
      </c>
      <c r="K154" s="159">
        <v>44.71</v>
      </c>
      <c r="L154" s="241">
        <v>0</v>
      </c>
      <c r="M154" s="240"/>
      <c r="N154" s="242">
        <f t="shared" si="5"/>
        <v>0</v>
      </c>
      <c r="O154" s="240"/>
      <c r="P154" s="240"/>
      <c r="Q154" s="240"/>
      <c r="R154" s="129"/>
      <c r="T154" s="160" t="s">
        <v>3</v>
      </c>
      <c r="U154" s="41" t="s">
        <v>45</v>
      </c>
      <c r="V154" s="33"/>
      <c r="W154" s="161">
        <f t="shared" si="6"/>
        <v>0</v>
      </c>
      <c r="X154" s="161">
        <v>0.00965</v>
      </c>
      <c r="Y154" s="161">
        <f t="shared" si="7"/>
        <v>0.43145150000000004</v>
      </c>
      <c r="Z154" s="161">
        <v>0</v>
      </c>
      <c r="AA154" s="162">
        <f t="shared" si="8"/>
        <v>0</v>
      </c>
      <c r="AR154" s="15" t="s">
        <v>167</v>
      </c>
      <c r="AT154" s="15" t="s">
        <v>163</v>
      </c>
      <c r="AU154" s="15" t="s">
        <v>107</v>
      </c>
      <c r="AY154" s="15" t="s">
        <v>162</v>
      </c>
      <c r="BE154" s="102">
        <f t="shared" si="9"/>
        <v>0</v>
      </c>
      <c r="BF154" s="102">
        <f t="shared" si="10"/>
        <v>0</v>
      </c>
      <c r="BG154" s="102">
        <f t="shared" si="11"/>
        <v>0</v>
      </c>
      <c r="BH154" s="102">
        <f t="shared" si="12"/>
        <v>0</v>
      </c>
      <c r="BI154" s="102">
        <f t="shared" si="13"/>
        <v>0</v>
      </c>
      <c r="BJ154" s="15" t="s">
        <v>22</v>
      </c>
      <c r="BK154" s="102">
        <f t="shared" si="14"/>
        <v>0</v>
      </c>
      <c r="BL154" s="15" t="s">
        <v>167</v>
      </c>
      <c r="BM154" s="15" t="s">
        <v>747</v>
      </c>
    </row>
    <row r="155" spans="2:65" s="1" customFormat="1" ht="22.5" customHeight="1">
      <c r="B155" s="127"/>
      <c r="C155" s="179" t="s">
        <v>644</v>
      </c>
      <c r="D155" s="179" t="s">
        <v>204</v>
      </c>
      <c r="E155" s="180" t="s">
        <v>228</v>
      </c>
      <c r="F155" s="252" t="s">
        <v>229</v>
      </c>
      <c r="G155" s="253"/>
      <c r="H155" s="253"/>
      <c r="I155" s="253"/>
      <c r="J155" s="181" t="s">
        <v>182</v>
      </c>
      <c r="K155" s="182">
        <v>45.604</v>
      </c>
      <c r="L155" s="254">
        <v>0</v>
      </c>
      <c r="M155" s="253"/>
      <c r="N155" s="255">
        <f t="shared" si="5"/>
        <v>0</v>
      </c>
      <c r="O155" s="240"/>
      <c r="P155" s="240"/>
      <c r="Q155" s="240"/>
      <c r="R155" s="129"/>
      <c r="T155" s="160" t="s">
        <v>3</v>
      </c>
      <c r="U155" s="41" t="s">
        <v>45</v>
      </c>
      <c r="V155" s="33"/>
      <c r="W155" s="161">
        <f t="shared" si="6"/>
        <v>0</v>
      </c>
      <c r="X155" s="161">
        <v>0.0195</v>
      </c>
      <c r="Y155" s="161">
        <f t="shared" si="7"/>
        <v>0.889278</v>
      </c>
      <c r="Z155" s="161">
        <v>0</v>
      </c>
      <c r="AA155" s="162">
        <f t="shared" si="8"/>
        <v>0</v>
      </c>
      <c r="AR155" s="15" t="s">
        <v>207</v>
      </c>
      <c r="AT155" s="15" t="s">
        <v>204</v>
      </c>
      <c r="AU155" s="15" t="s">
        <v>107</v>
      </c>
      <c r="AY155" s="15" t="s">
        <v>162</v>
      </c>
      <c r="BE155" s="102">
        <f t="shared" si="9"/>
        <v>0</v>
      </c>
      <c r="BF155" s="102">
        <f t="shared" si="10"/>
        <v>0</v>
      </c>
      <c r="BG155" s="102">
        <f t="shared" si="11"/>
        <v>0</v>
      </c>
      <c r="BH155" s="102">
        <f t="shared" si="12"/>
        <v>0</v>
      </c>
      <c r="BI155" s="102">
        <f t="shared" si="13"/>
        <v>0</v>
      </c>
      <c r="BJ155" s="15" t="s">
        <v>22</v>
      </c>
      <c r="BK155" s="102">
        <f t="shared" si="14"/>
        <v>0</v>
      </c>
      <c r="BL155" s="15" t="s">
        <v>167</v>
      </c>
      <c r="BM155" s="15" t="s">
        <v>748</v>
      </c>
    </row>
    <row r="156" spans="2:65" s="1" customFormat="1" ht="31.5" customHeight="1">
      <c r="B156" s="127"/>
      <c r="C156" s="156" t="s">
        <v>231</v>
      </c>
      <c r="D156" s="156" t="s">
        <v>163</v>
      </c>
      <c r="E156" s="157" t="s">
        <v>232</v>
      </c>
      <c r="F156" s="239" t="s">
        <v>233</v>
      </c>
      <c r="G156" s="240"/>
      <c r="H156" s="240"/>
      <c r="I156" s="240"/>
      <c r="J156" s="158" t="s">
        <v>182</v>
      </c>
      <c r="K156" s="159">
        <v>81.5</v>
      </c>
      <c r="L156" s="241">
        <v>0</v>
      </c>
      <c r="M156" s="240"/>
      <c r="N156" s="242">
        <f t="shared" si="5"/>
        <v>0</v>
      </c>
      <c r="O156" s="240"/>
      <c r="P156" s="240"/>
      <c r="Q156" s="240"/>
      <c r="R156" s="129"/>
      <c r="T156" s="160" t="s">
        <v>3</v>
      </c>
      <c r="U156" s="41" t="s">
        <v>45</v>
      </c>
      <c r="V156" s="33"/>
      <c r="W156" s="161">
        <f t="shared" si="6"/>
        <v>0</v>
      </c>
      <c r="X156" s="161">
        <v>0.00268</v>
      </c>
      <c r="Y156" s="161">
        <f t="shared" si="7"/>
        <v>0.21842</v>
      </c>
      <c r="Z156" s="161">
        <v>0</v>
      </c>
      <c r="AA156" s="162">
        <f t="shared" si="8"/>
        <v>0</v>
      </c>
      <c r="AR156" s="15" t="s">
        <v>167</v>
      </c>
      <c r="AT156" s="15" t="s">
        <v>163</v>
      </c>
      <c r="AU156" s="15" t="s">
        <v>107</v>
      </c>
      <c r="AY156" s="15" t="s">
        <v>162</v>
      </c>
      <c r="BE156" s="102">
        <f t="shared" si="9"/>
        <v>0</v>
      </c>
      <c r="BF156" s="102">
        <f t="shared" si="10"/>
        <v>0</v>
      </c>
      <c r="BG156" s="102">
        <f t="shared" si="11"/>
        <v>0</v>
      </c>
      <c r="BH156" s="102">
        <f t="shared" si="12"/>
        <v>0</v>
      </c>
      <c r="BI156" s="102">
        <f t="shared" si="13"/>
        <v>0</v>
      </c>
      <c r="BJ156" s="15" t="s">
        <v>22</v>
      </c>
      <c r="BK156" s="102">
        <f t="shared" si="14"/>
        <v>0</v>
      </c>
      <c r="BL156" s="15" t="s">
        <v>167</v>
      </c>
      <c r="BM156" s="15" t="s">
        <v>234</v>
      </c>
    </row>
    <row r="157" spans="2:65" s="1" customFormat="1" ht="31.5" customHeight="1">
      <c r="B157" s="127"/>
      <c r="C157" s="156" t="s">
        <v>235</v>
      </c>
      <c r="D157" s="156" t="s">
        <v>163</v>
      </c>
      <c r="E157" s="157" t="s">
        <v>236</v>
      </c>
      <c r="F157" s="239" t="s">
        <v>237</v>
      </c>
      <c r="G157" s="240"/>
      <c r="H157" s="240"/>
      <c r="I157" s="240"/>
      <c r="J157" s="158" t="s">
        <v>182</v>
      </c>
      <c r="K157" s="159">
        <v>1454</v>
      </c>
      <c r="L157" s="241">
        <v>0</v>
      </c>
      <c r="M157" s="240"/>
      <c r="N157" s="242">
        <f t="shared" si="5"/>
        <v>0</v>
      </c>
      <c r="O157" s="240"/>
      <c r="P157" s="240"/>
      <c r="Q157" s="240"/>
      <c r="R157" s="129"/>
      <c r="T157" s="160" t="s">
        <v>3</v>
      </c>
      <c r="U157" s="41" t="s">
        <v>45</v>
      </c>
      <c r="V157" s="33"/>
      <c r="W157" s="161">
        <f t="shared" si="6"/>
        <v>0</v>
      </c>
      <c r="X157" s="161">
        <v>0.0021</v>
      </c>
      <c r="Y157" s="161">
        <f t="shared" si="7"/>
        <v>3.0534</v>
      </c>
      <c r="Z157" s="161">
        <v>0</v>
      </c>
      <c r="AA157" s="162">
        <f t="shared" si="8"/>
        <v>0</v>
      </c>
      <c r="AR157" s="15" t="s">
        <v>167</v>
      </c>
      <c r="AT157" s="15" t="s">
        <v>163</v>
      </c>
      <c r="AU157" s="15" t="s">
        <v>107</v>
      </c>
      <c r="AY157" s="15" t="s">
        <v>162</v>
      </c>
      <c r="BE157" s="102">
        <f t="shared" si="9"/>
        <v>0</v>
      </c>
      <c r="BF157" s="102">
        <f t="shared" si="10"/>
        <v>0</v>
      </c>
      <c r="BG157" s="102">
        <f t="shared" si="11"/>
        <v>0</v>
      </c>
      <c r="BH157" s="102">
        <f t="shared" si="12"/>
        <v>0</v>
      </c>
      <c r="BI157" s="102">
        <f t="shared" si="13"/>
        <v>0</v>
      </c>
      <c r="BJ157" s="15" t="s">
        <v>22</v>
      </c>
      <c r="BK157" s="102">
        <f t="shared" si="14"/>
        <v>0</v>
      </c>
      <c r="BL157" s="15" t="s">
        <v>167</v>
      </c>
      <c r="BM157" s="15" t="s">
        <v>238</v>
      </c>
    </row>
    <row r="158" spans="2:65" s="1" customFormat="1" ht="31.5" customHeight="1">
      <c r="B158" s="127"/>
      <c r="C158" s="156" t="s">
        <v>28</v>
      </c>
      <c r="D158" s="156" t="s">
        <v>163</v>
      </c>
      <c r="E158" s="157" t="s">
        <v>239</v>
      </c>
      <c r="F158" s="239" t="s">
        <v>240</v>
      </c>
      <c r="G158" s="240"/>
      <c r="H158" s="240"/>
      <c r="I158" s="240"/>
      <c r="J158" s="158" t="s">
        <v>241</v>
      </c>
      <c r="K158" s="159">
        <v>90</v>
      </c>
      <c r="L158" s="241">
        <v>0</v>
      </c>
      <c r="M158" s="240"/>
      <c r="N158" s="242">
        <f t="shared" si="5"/>
        <v>0</v>
      </c>
      <c r="O158" s="240"/>
      <c r="P158" s="240"/>
      <c r="Q158" s="240"/>
      <c r="R158" s="129"/>
      <c r="T158" s="160" t="s">
        <v>3</v>
      </c>
      <c r="U158" s="41" t="s">
        <v>45</v>
      </c>
      <c r="V158" s="33"/>
      <c r="W158" s="161">
        <f t="shared" si="6"/>
        <v>0</v>
      </c>
      <c r="X158" s="161">
        <v>2E-05</v>
      </c>
      <c r="Y158" s="161">
        <f t="shared" si="7"/>
        <v>0.0018000000000000002</v>
      </c>
      <c r="Z158" s="161">
        <v>0</v>
      </c>
      <c r="AA158" s="162">
        <f t="shared" si="8"/>
        <v>0</v>
      </c>
      <c r="AR158" s="15" t="s">
        <v>167</v>
      </c>
      <c r="AT158" s="15" t="s">
        <v>163</v>
      </c>
      <c r="AU158" s="15" t="s">
        <v>107</v>
      </c>
      <c r="AY158" s="15" t="s">
        <v>162</v>
      </c>
      <c r="BE158" s="102">
        <f t="shared" si="9"/>
        <v>0</v>
      </c>
      <c r="BF158" s="102">
        <f t="shared" si="10"/>
        <v>0</v>
      </c>
      <c r="BG158" s="102">
        <f t="shared" si="11"/>
        <v>0</v>
      </c>
      <c r="BH158" s="102">
        <f t="shared" si="12"/>
        <v>0</v>
      </c>
      <c r="BI158" s="102">
        <f t="shared" si="13"/>
        <v>0</v>
      </c>
      <c r="BJ158" s="15" t="s">
        <v>22</v>
      </c>
      <c r="BK158" s="102">
        <f t="shared" si="14"/>
        <v>0</v>
      </c>
      <c r="BL158" s="15" t="s">
        <v>167</v>
      </c>
      <c r="BM158" s="15" t="s">
        <v>242</v>
      </c>
    </row>
    <row r="159" spans="2:65" s="1" customFormat="1" ht="31.5" customHeight="1">
      <c r="B159" s="127"/>
      <c r="C159" s="179" t="s">
        <v>244</v>
      </c>
      <c r="D159" s="179" t="s">
        <v>204</v>
      </c>
      <c r="E159" s="180" t="s">
        <v>245</v>
      </c>
      <c r="F159" s="252" t="s">
        <v>749</v>
      </c>
      <c r="G159" s="253"/>
      <c r="H159" s="253"/>
      <c r="I159" s="253"/>
      <c r="J159" s="181" t="s">
        <v>241</v>
      </c>
      <c r="K159" s="182">
        <v>94.5</v>
      </c>
      <c r="L159" s="254">
        <v>0</v>
      </c>
      <c r="M159" s="253"/>
      <c r="N159" s="255">
        <f t="shared" si="5"/>
        <v>0</v>
      </c>
      <c r="O159" s="240"/>
      <c r="P159" s="240"/>
      <c r="Q159" s="240"/>
      <c r="R159" s="129"/>
      <c r="T159" s="160" t="s">
        <v>3</v>
      </c>
      <c r="U159" s="41" t="s">
        <v>45</v>
      </c>
      <c r="V159" s="33"/>
      <c r="W159" s="161">
        <f t="shared" si="6"/>
        <v>0</v>
      </c>
      <c r="X159" s="161">
        <v>0.0001</v>
      </c>
      <c r="Y159" s="161">
        <f t="shared" si="7"/>
        <v>0.00945</v>
      </c>
      <c r="Z159" s="161">
        <v>0</v>
      </c>
      <c r="AA159" s="162">
        <f t="shared" si="8"/>
        <v>0</v>
      </c>
      <c r="AR159" s="15" t="s">
        <v>207</v>
      </c>
      <c r="AT159" s="15" t="s">
        <v>204</v>
      </c>
      <c r="AU159" s="15" t="s">
        <v>107</v>
      </c>
      <c r="AY159" s="15" t="s">
        <v>162</v>
      </c>
      <c r="BE159" s="102">
        <f t="shared" si="9"/>
        <v>0</v>
      </c>
      <c r="BF159" s="102">
        <f t="shared" si="10"/>
        <v>0</v>
      </c>
      <c r="BG159" s="102">
        <f t="shared" si="11"/>
        <v>0</v>
      </c>
      <c r="BH159" s="102">
        <f t="shared" si="12"/>
        <v>0</v>
      </c>
      <c r="BI159" s="102">
        <f t="shared" si="13"/>
        <v>0</v>
      </c>
      <c r="BJ159" s="15" t="s">
        <v>22</v>
      </c>
      <c r="BK159" s="102">
        <f t="shared" si="14"/>
        <v>0</v>
      </c>
      <c r="BL159" s="15" t="s">
        <v>167</v>
      </c>
      <c r="BM159" s="15" t="s">
        <v>247</v>
      </c>
    </row>
    <row r="160" spans="2:65" s="1" customFormat="1" ht="31.5" customHeight="1">
      <c r="B160" s="127"/>
      <c r="C160" s="156" t="s">
        <v>248</v>
      </c>
      <c r="D160" s="156" t="s">
        <v>163</v>
      </c>
      <c r="E160" s="157" t="s">
        <v>249</v>
      </c>
      <c r="F160" s="239" t="s">
        <v>250</v>
      </c>
      <c r="G160" s="240"/>
      <c r="H160" s="240"/>
      <c r="I160" s="240"/>
      <c r="J160" s="158" t="s">
        <v>241</v>
      </c>
      <c r="K160" s="159">
        <v>1214.15</v>
      </c>
      <c r="L160" s="241">
        <v>0</v>
      </c>
      <c r="M160" s="240"/>
      <c r="N160" s="242">
        <f t="shared" si="5"/>
        <v>0</v>
      </c>
      <c r="O160" s="240"/>
      <c r="P160" s="240"/>
      <c r="Q160" s="240"/>
      <c r="R160" s="129"/>
      <c r="T160" s="160" t="s">
        <v>3</v>
      </c>
      <c r="U160" s="41" t="s">
        <v>45</v>
      </c>
      <c r="V160" s="33"/>
      <c r="W160" s="161">
        <f t="shared" si="6"/>
        <v>0</v>
      </c>
      <c r="X160" s="161">
        <v>0</v>
      </c>
      <c r="Y160" s="161">
        <f t="shared" si="7"/>
        <v>0</v>
      </c>
      <c r="Z160" s="161">
        <v>0</v>
      </c>
      <c r="AA160" s="162">
        <f t="shared" si="8"/>
        <v>0</v>
      </c>
      <c r="AR160" s="15" t="s">
        <v>167</v>
      </c>
      <c r="AT160" s="15" t="s">
        <v>163</v>
      </c>
      <c r="AU160" s="15" t="s">
        <v>107</v>
      </c>
      <c r="AY160" s="15" t="s">
        <v>162</v>
      </c>
      <c r="BE160" s="102">
        <f t="shared" si="9"/>
        <v>0</v>
      </c>
      <c r="BF160" s="102">
        <f t="shared" si="10"/>
        <v>0</v>
      </c>
      <c r="BG160" s="102">
        <f t="shared" si="11"/>
        <v>0</v>
      </c>
      <c r="BH160" s="102">
        <f t="shared" si="12"/>
        <v>0</v>
      </c>
      <c r="BI160" s="102">
        <f t="shared" si="13"/>
        <v>0</v>
      </c>
      <c r="BJ160" s="15" t="s">
        <v>22</v>
      </c>
      <c r="BK160" s="102">
        <f t="shared" si="14"/>
        <v>0</v>
      </c>
      <c r="BL160" s="15" t="s">
        <v>167</v>
      </c>
      <c r="BM160" s="15" t="s">
        <v>251</v>
      </c>
    </row>
    <row r="161" spans="2:51" s="10" customFormat="1" ht="22.5" customHeight="1">
      <c r="B161" s="163"/>
      <c r="C161" s="164"/>
      <c r="D161" s="164"/>
      <c r="E161" s="165" t="s">
        <v>3</v>
      </c>
      <c r="F161" s="247" t="s">
        <v>750</v>
      </c>
      <c r="G161" s="248"/>
      <c r="H161" s="248"/>
      <c r="I161" s="248"/>
      <c r="J161" s="164"/>
      <c r="K161" s="166">
        <v>735.19</v>
      </c>
      <c r="L161" s="164"/>
      <c r="M161" s="164"/>
      <c r="N161" s="164"/>
      <c r="O161" s="164"/>
      <c r="P161" s="164"/>
      <c r="Q161" s="164"/>
      <c r="R161" s="167"/>
      <c r="T161" s="168"/>
      <c r="U161" s="164"/>
      <c r="V161" s="164"/>
      <c r="W161" s="164"/>
      <c r="X161" s="164"/>
      <c r="Y161" s="164"/>
      <c r="Z161" s="164"/>
      <c r="AA161" s="169"/>
      <c r="AT161" s="170" t="s">
        <v>170</v>
      </c>
      <c r="AU161" s="170" t="s">
        <v>107</v>
      </c>
      <c r="AV161" s="10" t="s">
        <v>107</v>
      </c>
      <c r="AW161" s="10" t="s">
        <v>37</v>
      </c>
      <c r="AX161" s="10" t="s">
        <v>80</v>
      </c>
      <c r="AY161" s="170" t="s">
        <v>162</v>
      </c>
    </row>
    <row r="162" spans="2:51" s="10" customFormat="1" ht="22.5" customHeight="1">
      <c r="B162" s="163"/>
      <c r="C162" s="164"/>
      <c r="D162" s="164"/>
      <c r="E162" s="165" t="s">
        <v>3</v>
      </c>
      <c r="F162" s="249" t="s">
        <v>751</v>
      </c>
      <c r="G162" s="248"/>
      <c r="H162" s="248"/>
      <c r="I162" s="248"/>
      <c r="J162" s="164"/>
      <c r="K162" s="166">
        <v>132.76</v>
      </c>
      <c r="L162" s="164"/>
      <c r="M162" s="164"/>
      <c r="N162" s="164"/>
      <c r="O162" s="164"/>
      <c r="P162" s="164"/>
      <c r="Q162" s="164"/>
      <c r="R162" s="167"/>
      <c r="T162" s="168"/>
      <c r="U162" s="164"/>
      <c r="V162" s="164"/>
      <c r="W162" s="164"/>
      <c r="X162" s="164"/>
      <c r="Y162" s="164"/>
      <c r="Z162" s="164"/>
      <c r="AA162" s="169"/>
      <c r="AT162" s="170" t="s">
        <v>170</v>
      </c>
      <c r="AU162" s="170" t="s">
        <v>107</v>
      </c>
      <c r="AV162" s="10" t="s">
        <v>107</v>
      </c>
      <c r="AW162" s="10" t="s">
        <v>37</v>
      </c>
      <c r="AX162" s="10" t="s">
        <v>80</v>
      </c>
      <c r="AY162" s="170" t="s">
        <v>162</v>
      </c>
    </row>
    <row r="163" spans="2:51" s="10" customFormat="1" ht="22.5" customHeight="1">
      <c r="B163" s="163"/>
      <c r="C163" s="164"/>
      <c r="D163" s="164"/>
      <c r="E163" s="165" t="s">
        <v>3</v>
      </c>
      <c r="F163" s="249" t="s">
        <v>752</v>
      </c>
      <c r="G163" s="248"/>
      <c r="H163" s="248"/>
      <c r="I163" s="248"/>
      <c r="J163" s="164"/>
      <c r="K163" s="166">
        <v>175.2</v>
      </c>
      <c r="L163" s="164"/>
      <c r="M163" s="164"/>
      <c r="N163" s="164"/>
      <c r="O163" s="164"/>
      <c r="P163" s="164"/>
      <c r="Q163" s="164"/>
      <c r="R163" s="167"/>
      <c r="T163" s="168"/>
      <c r="U163" s="164"/>
      <c r="V163" s="164"/>
      <c r="W163" s="164"/>
      <c r="X163" s="164"/>
      <c r="Y163" s="164"/>
      <c r="Z163" s="164"/>
      <c r="AA163" s="169"/>
      <c r="AT163" s="170" t="s">
        <v>170</v>
      </c>
      <c r="AU163" s="170" t="s">
        <v>107</v>
      </c>
      <c r="AV163" s="10" t="s">
        <v>107</v>
      </c>
      <c r="AW163" s="10" t="s">
        <v>37</v>
      </c>
      <c r="AX163" s="10" t="s">
        <v>80</v>
      </c>
      <c r="AY163" s="170" t="s">
        <v>162</v>
      </c>
    </row>
    <row r="164" spans="2:51" s="10" customFormat="1" ht="22.5" customHeight="1">
      <c r="B164" s="163"/>
      <c r="C164" s="164"/>
      <c r="D164" s="164"/>
      <c r="E164" s="165" t="s">
        <v>3</v>
      </c>
      <c r="F164" s="249" t="s">
        <v>753</v>
      </c>
      <c r="G164" s="248"/>
      <c r="H164" s="248"/>
      <c r="I164" s="248"/>
      <c r="J164" s="164"/>
      <c r="K164" s="166">
        <v>95.4</v>
      </c>
      <c r="L164" s="164"/>
      <c r="M164" s="164"/>
      <c r="N164" s="164"/>
      <c r="O164" s="164"/>
      <c r="P164" s="164"/>
      <c r="Q164" s="164"/>
      <c r="R164" s="167"/>
      <c r="T164" s="168"/>
      <c r="U164" s="164"/>
      <c r="V164" s="164"/>
      <c r="W164" s="164"/>
      <c r="X164" s="164"/>
      <c r="Y164" s="164"/>
      <c r="Z164" s="164"/>
      <c r="AA164" s="169"/>
      <c r="AT164" s="170" t="s">
        <v>170</v>
      </c>
      <c r="AU164" s="170" t="s">
        <v>107</v>
      </c>
      <c r="AV164" s="10" t="s">
        <v>107</v>
      </c>
      <c r="AW164" s="10" t="s">
        <v>37</v>
      </c>
      <c r="AX164" s="10" t="s">
        <v>80</v>
      </c>
      <c r="AY164" s="170" t="s">
        <v>162</v>
      </c>
    </row>
    <row r="165" spans="2:51" s="10" customFormat="1" ht="22.5" customHeight="1">
      <c r="B165" s="163"/>
      <c r="C165" s="164"/>
      <c r="D165" s="164"/>
      <c r="E165" s="165" t="s">
        <v>3</v>
      </c>
      <c r="F165" s="249" t="s">
        <v>754</v>
      </c>
      <c r="G165" s="248"/>
      <c r="H165" s="248"/>
      <c r="I165" s="248"/>
      <c r="J165" s="164"/>
      <c r="K165" s="166">
        <v>75.6</v>
      </c>
      <c r="L165" s="164"/>
      <c r="M165" s="164"/>
      <c r="N165" s="164"/>
      <c r="O165" s="164"/>
      <c r="P165" s="164"/>
      <c r="Q165" s="164"/>
      <c r="R165" s="167"/>
      <c r="T165" s="168"/>
      <c r="U165" s="164"/>
      <c r="V165" s="164"/>
      <c r="W165" s="164"/>
      <c r="X165" s="164"/>
      <c r="Y165" s="164"/>
      <c r="Z165" s="164"/>
      <c r="AA165" s="169"/>
      <c r="AT165" s="170" t="s">
        <v>170</v>
      </c>
      <c r="AU165" s="170" t="s">
        <v>107</v>
      </c>
      <c r="AV165" s="10" t="s">
        <v>107</v>
      </c>
      <c r="AW165" s="10" t="s">
        <v>37</v>
      </c>
      <c r="AX165" s="10" t="s">
        <v>80</v>
      </c>
      <c r="AY165" s="170" t="s">
        <v>162</v>
      </c>
    </row>
    <row r="166" spans="2:51" s="11" customFormat="1" ht="22.5" customHeight="1">
      <c r="B166" s="171"/>
      <c r="C166" s="172"/>
      <c r="D166" s="172"/>
      <c r="E166" s="173" t="s">
        <v>3</v>
      </c>
      <c r="F166" s="250" t="s">
        <v>202</v>
      </c>
      <c r="G166" s="251"/>
      <c r="H166" s="251"/>
      <c r="I166" s="251"/>
      <c r="J166" s="172"/>
      <c r="K166" s="174">
        <v>1214.15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170</v>
      </c>
      <c r="AU166" s="178" t="s">
        <v>107</v>
      </c>
      <c r="AV166" s="11" t="s">
        <v>167</v>
      </c>
      <c r="AW166" s="11" t="s">
        <v>37</v>
      </c>
      <c r="AX166" s="11" t="s">
        <v>22</v>
      </c>
      <c r="AY166" s="178" t="s">
        <v>162</v>
      </c>
    </row>
    <row r="167" spans="2:65" s="1" customFormat="1" ht="22.5" customHeight="1">
      <c r="B167" s="127"/>
      <c r="C167" s="179" t="s">
        <v>253</v>
      </c>
      <c r="D167" s="179" t="s">
        <v>204</v>
      </c>
      <c r="E167" s="180" t="s">
        <v>254</v>
      </c>
      <c r="F167" s="252" t="s">
        <v>255</v>
      </c>
      <c r="G167" s="253"/>
      <c r="H167" s="253"/>
      <c r="I167" s="253"/>
      <c r="J167" s="181" t="s">
        <v>241</v>
      </c>
      <c r="K167" s="182">
        <v>1274.858</v>
      </c>
      <c r="L167" s="254">
        <v>0</v>
      </c>
      <c r="M167" s="253"/>
      <c r="N167" s="255">
        <f>ROUND(L167*K167,2)</f>
        <v>0</v>
      </c>
      <c r="O167" s="240"/>
      <c r="P167" s="240"/>
      <c r="Q167" s="240"/>
      <c r="R167" s="129"/>
      <c r="T167" s="160" t="s">
        <v>3</v>
      </c>
      <c r="U167" s="41" t="s">
        <v>45</v>
      </c>
      <c r="V167" s="33"/>
      <c r="W167" s="161">
        <f>V167*K167</f>
        <v>0</v>
      </c>
      <c r="X167" s="161">
        <v>3E-05</v>
      </c>
      <c r="Y167" s="161">
        <f>X167*K167</f>
        <v>0.03824574</v>
      </c>
      <c r="Z167" s="161">
        <v>0</v>
      </c>
      <c r="AA167" s="162">
        <f>Z167*K167</f>
        <v>0</v>
      </c>
      <c r="AR167" s="15" t="s">
        <v>207</v>
      </c>
      <c r="AT167" s="15" t="s">
        <v>204</v>
      </c>
      <c r="AU167" s="15" t="s">
        <v>107</v>
      </c>
      <c r="AY167" s="15" t="s">
        <v>162</v>
      </c>
      <c r="BE167" s="102">
        <f>IF(U167="základní",N167,0)</f>
        <v>0</v>
      </c>
      <c r="BF167" s="102">
        <f>IF(U167="snížená",N167,0)</f>
        <v>0</v>
      </c>
      <c r="BG167" s="102">
        <f>IF(U167="zákl. přenesená",N167,0)</f>
        <v>0</v>
      </c>
      <c r="BH167" s="102">
        <f>IF(U167="sníž. přenesená",N167,0)</f>
        <v>0</v>
      </c>
      <c r="BI167" s="102">
        <f>IF(U167="nulová",N167,0)</f>
        <v>0</v>
      </c>
      <c r="BJ167" s="15" t="s">
        <v>22</v>
      </c>
      <c r="BK167" s="102">
        <f>ROUND(L167*K167,2)</f>
        <v>0</v>
      </c>
      <c r="BL167" s="15" t="s">
        <v>167</v>
      </c>
      <c r="BM167" s="15" t="s">
        <v>256</v>
      </c>
    </row>
    <row r="168" spans="2:65" s="1" customFormat="1" ht="31.5" customHeight="1">
      <c r="B168" s="127"/>
      <c r="C168" s="156" t="s">
        <v>257</v>
      </c>
      <c r="D168" s="156" t="s">
        <v>163</v>
      </c>
      <c r="E168" s="157" t="s">
        <v>258</v>
      </c>
      <c r="F168" s="239" t="s">
        <v>259</v>
      </c>
      <c r="G168" s="240"/>
      <c r="H168" s="240"/>
      <c r="I168" s="240"/>
      <c r="J168" s="158" t="s">
        <v>241</v>
      </c>
      <c r="K168" s="159">
        <v>867.95</v>
      </c>
      <c r="L168" s="241">
        <v>0</v>
      </c>
      <c r="M168" s="240"/>
      <c r="N168" s="242">
        <f>ROUND(L168*K168,2)</f>
        <v>0</v>
      </c>
      <c r="O168" s="240"/>
      <c r="P168" s="240"/>
      <c r="Q168" s="240"/>
      <c r="R168" s="129"/>
      <c r="T168" s="160" t="s">
        <v>3</v>
      </c>
      <c r="U168" s="41" t="s">
        <v>45</v>
      </c>
      <c r="V168" s="33"/>
      <c r="W168" s="161">
        <f>V168*K168</f>
        <v>0</v>
      </c>
      <c r="X168" s="161">
        <v>0</v>
      </c>
      <c r="Y168" s="161">
        <f>X168*K168</f>
        <v>0</v>
      </c>
      <c r="Z168" s="161">
        <v>0</v>
      </c>
      <c r="AA168" s="162">
        <f>Z168*K168</f>
        <v>0</v>
      </c>
      <c r="AR168" s="15" t="s">
        <v>167</v>
      </c>
      <c r="AT168" s="15" t="s">
        <v>163</v>
      </c>
      <c r="AU168" s="15" t="s">
        <v>107</v>
      </c>
      <c r="AY168" s="15" t="s">
        <v>162</v>
      </c>
      <c r="BE168" s="102">
        <f>IF(U168="základní",N168,0)</f>
        <v>0</v>
      </c>
      <c r="BF168" s="102">
        <f>IF(U168="snížená",N168,0)</f>
        <v>0</v>
      </c>
      <c r="BG168" s="102">
        <f>IF(U168="zákl. přenesená",N168,0)</f>
        <v>0</v>
      </c>
      <c r="BH168" s="102">
        <f>IF(U168="sníž. přenesená",N168,0)</f>
        <v>0</v>
      </c>
      <c r="BI168" s="102">
        <f>IF(U168="nulová",N168,0)</f>
        <v>0</v>
      </c>
      <c r="BJ168" s="15" t="s">
        <v>22</v>
      </c>
      <c r="BK168" s="102">
        <f>ROUND(L168*K168,2)</f>
        <v>0</v>
      </c>
      <c r="BL168" s="15" t="s">
        <v>167</v>
      </c>
      <c r="BM168" s="15" t="s">
        <v>260</v>
      </c>
    </row>
    <row r="169" spans="2:51" s="10" customFormat="1" ht="22.5" customHeight="1">
      <c r="B169" s="163"/>
      <c r="C169" s="164"/>
      <c r="D169" s="164"/>
      <c r="E169" s="165" t="s">
        <v>755</v>
      </c>
      <c r="F169" s="247" t="s">
        <v>751</v>
      </c>
      <c r="G169" s="248"/>
      <c r="H169" s="248"/>
      <c r="I169" s="248"/>
      <c r="J169" s="164"/>
      <c r="K169" s="166">
        <v>132.76</v>
      </c>
      <c r="L169" s="164"/>
      <c r="M169" s="164"/>
      <c r="N169" s="164"/>
      <c r="O169" s="164"/>
      <c r="P169" s="164"/>
      <c r="Q169" s="164"/>
      <c r="R169" s="167"/>
      <c r="T169" s="168"/>
      <c r="U169" s="164"/>
      <c r="V169" s="164"/>
      <c r="W169" s="164"/>
      <c r="X169" s="164"/>
      <c r="Y169" s="164"/>
      <c r="Z169" s="164"/>
      <c r="AA169" s="169"/>
      <c r="AT169" s="170" t="s">
        <v>170</v>
      </c>
      <c r="AU169" s="170" t="s">
        <v>107</v>
      </c>
      <c r="AV169" s="10" t="s">
        <v>107</v>
      </c>
      <c r="AW169" s="10" t="s">
        <v>37</v>
      </c>
      <c r="AX169" s="10" t="s">
        <v>80</v>
      </c>
      <c r="AY169" s="170" t="s">
        <v>162</v>
      </c>
    </row>
    <row r="170" spans="2:51" s="10" customFormat="1" ht="22.5" customHeight="1">
      <c r="B170" s="163"/>
      <c r="C170" s="164"/>
      <c r="D170" s="164"/>
      <c r="E170" s="165" t="s">
        <v>756</v>
      </c>
      <c r="F170" s="249" t="s">
        <v>757</v>
      </c>
      <c r="G170" s="248"/>
      <c r="H170" s="248"/>
      <c r="I170" s="248"/>
      <c r="J170" s="164"/>
      <c r="K170" s="166">
        <v>207.08</v>
      </c>
      <c r="L170" s="164"/>
      <c r="M170" s="164"/>
      <c r="N170" s="164"/>
      <c r="O170" s="164"/>
      <c r="P170" s="164"/>
      <c r="Q170" s="164"/>
      <c r="R170" s="167"/>
      <c r="T170" s="168"/>
      <c r="U170" s="164"/>
      <c r="V170" s="164"/>
      <c r="W170" s="164"/>
      <c r="X170" s="164"/>
      <c r="Y170" s="164"/>
      <c r="Z170" s="164"/>
      <c r="AA170" s="169"/>
      <c r="AT170" s="170" t="s">
        <v>170</v>
      </c>
      <c r="AU170" s="170" t="s">
        <v>107</v>
      </c>
      <c r="AV170" s="10" t="s">
        <v>107</v>
      </c>
      <c r="AW170" s="10" t="s">
        <v>37</v>
      </c>
      <c r="AX170" s="10" t="s">
        <v>80</v>
      </c>
      <c r="AY170" s="170" t="s">
        <v>162</v>
      </c>
    </row>
    <row r="171" spans="2:51" s="10" customFormat="1" ht="22.5" customHeight="1">
      <c r="B171" s="163"/>
      <c r="C171" s="164"/>
      <c r="D171" s="164"/>
      <c r="E171" s="165" t="s">
        <v>758</v>
      </c>
      <c r="F171" s="249" t="s">
        <v>759</v>
      </c>
      <c r="G171" s="248"/>
      <c r="H171" s="248"/>
      <c r="I171" s="248"/>
      <c r="J171" s="164"/>
      <c r="K171" s="166">
        <v>321.03</v>
      </c>
      <c r="L171" s="164"/>
      <c r="M171" s="164"/>
      <c r="N171" s="164"/>
      <c r="O171" s="164"/>
      <c r="P171" s="164"/>
      <c r="Q171" s="164"/>
      <c r="R171" s="167"/>
      <c r="T171" s="168"/>
      <c r="U171" s="164"/>
      <c r="V171" s="164"/>
      <c r="W171" s="164"/>
      <c r="X171" s="164"/>
      <c r="Y171" s="164"/>
      <c r="Z171" s="164"/>
      <c r="AA171" s="169"/>
      <c r="AT171" s="170" t="s">
        <v>170</v>
      </c>
      <c r="AU171" s="170" t="s">
        <v>107</v>
      </c>
      <c r="AV171" s="10" t="s">
        <v>107</v>
      </c>
      <c r="AW171" s="10" t="s">
        <v>37</v>
      </c>
      <c r="AX171" s="10" t="s">
        <v>80</v>
      </c>
      <c r="AY171" s="170" t="s">
        <v>162</v>
      </c>
    </row>
    <row r="172" spans="2:51" s="10" customFormat="1" ht="22.5" customHeight="1">
      <c r="B172" s="163"/>
      <c r="C172" s="164"/>
      <c r="D172" s="164"/>
      <c r="E172" s="165" t="s">
        <v>760</v>
      </c>
      <c r="F172" s="249" t="s">
        <v>757</v>
      </c>
      <c r="G172" s="248"/>
      <c r="H172" s="248"/>
      <c r="I172" s="248"/>
      <c r="J172" s="164"/>
      <c r="K172" s="166">
        <v>207.08</v>
      </c>
      <c r="L172" s="164"/>
      <c r="M172" s="164"/>
      <c r="N172" s="164"/>
      <c r="O172" s="164"/>
      <c r="P172" s="164"/>
      <c r="Q172" s="164"/>
      <c r="R172" s="167"/>
      <c r="T172" s="168"/>
      <c r="U172" s="164"/>
      <c r="V172" s="164"/>
      <c r="W172" s="164"/>
      <c r="X172" s="164"/>
      <c r="Y172" s="164"/>
      <c r="Z172" s="164"/>
      <c r="AA172" s="169"/>
      <c r="AT172" s="170" t="s">
        <v>170</v>
      </c>
      <c r="AU172" s="170" t="s">
        <v>107</v>
      </c>
      <c r="AV172" s="10" t="s">
        <v>107</v>
      </c>
      <c r="AW172" s="10" t="s">
        <v>37</v>
      </c>
      <c r="AX172" s="10" t="s">
        <v>80</v>
      </c>
      <c r="AY172" s="170" t="s">
        <v>162</v>
      </c>
    </row>
    <row r="173" spans="2:51" s="11" customFormat="1" ht="22.5" customHeight="1">
      <c r="B173" s="171"/>
      <c r="C173" s="172"/>
      <c r="D173" s="172"/>
      <c r="E173" s="173" t="s">
        <v>3</v>
      </c>
      <c r="F173" s="250" t="s">
        <v>202</v>
      </c>
      <c r="G173" s="251"/>
      <c r="H173" s="251"/>
      <c r="I173" s="251"/>
      <c r="J173" s="172"/>
      <c r="K173" s="174">
        <v>867.95</v>
      </c>
      <c r="L173" s="172"/>
      <c r="M173" s="172"/>
      <c r="N173" s="172"/>
      <c r="O173" s="172"/>
      <c r="P173" s="172"/>
      <c r="Q173" s="172"/>
      <c r="R173" s="175"/>
      <c r="T173" s="176"/>
      <c r="U173" s="172"/>
      <c r="V173" s="172"/>
      <c r="W173" s="172"/>
      <c r="X173" s="172"/>
      <c r="Y173" s="172"/>
      <c r="Z173" s="172"/>
      <c r="AA173" s="177"/>
      <c r="AT173" s="178" t="s">
        <v>170</v>
      </c>
      <c r="AU173" s="178" t="s">
        <v>107</v>
      </c>
      <c r="AV173" s="11" t="s">
        <v>167</v>
      </c>
      <c r="AW173" s="11" t="s">
        <v>37</v>
      </c>
      <c r="AX173" s="11" t="s">
        <v>22</v>
      </c>
      <c r="AY173" s="178" t="s">
        <v>162</v>
      </c>
    </row>
    <row r="174" spans="2:65" s="1" customFormat="1" ht="31.5" customHeight="1">
      <c r="B174" s="127"/>
      <c r="C174" s="179" t="s">
        <v>261</v>
      </c>
      <c r="D174" s="179" t="s">
        <v>204</v>
      </c>
      <c r="E174" s="180" t="s">
        <v>262</v>
      </c>
      <c r="F174" s="252" t="s">
        <v>263</v>
      </c>
      <c r="G174" s="253"/>
      <c r="H174" s="253"/>
      <c r="I174" s="253"/>
      <c r="J174" s="181" t="s">
        <v>241</v>
      </c>
      <c r="K174" s="182">
        <v>911.348</v>
      </c>
      <c r="L174" s="254">
        <v>0</v>
      </c>
      <c r="M174" s="253"/>
      <c r="N174" s="255">
        <f>ROUND(L174*K174,2)</f>
        <v>0</v>
      </c>
      <c r="O174" s="240"/>
      <c r="P174" s="240"/>
      <c r="Q174" s="240"/>
      <c r="R174" s="129"/>
      <c r="T174" s="160" t="s">
        <v>3</v>
      </c>
      <c r="U174" s="41" t="s">
        <v>45</v>
      </c>
      <c r="V174" s="33"/>
      <c r="W174" s="161">
        <f>V174*K174</f>
        <v>0</v>
      </c>
      <c r="X174" s="161">
        <v>3E-05</v>
      </c>
      <c r="Y174" s="161">
        <f>X174*K174</f>
        <v>0.02734044</v>
      </c>
      <c r="Z174" s="161">
        <v>0</v>
      </c>
      <c r="AA174" s="162">
        <f>Z174*K174</f>
        <v>0</v>
      </c>
      <c r="AR174" s="15" t="s">
        <v>207</v>
      </c>
      <c r="AT174" s="15" t="s">
        <v>204</v>
      </c>
      <c r="AU174" s="15" t="s">
        <v>107</v>
      </c>
      <c r="AY174" s="15" t="s">
        <v>162</v>
      </c>
      <c r="BE174" s="102">
        <f>IF(U174="základní",N174,0)</f>
        <v>0</v>
      </c>
      <c r="BF174" s="102">
        <f>IF(U174="snížená",N174,0)</f>
        <v>0</v>
      </c>
      <c r="BG174" s="102">
        <f>IF(U174="zákl. přenesená",N174,0)</f>
        <v>0</v>
      </c>
      <c r="BH174" s="102">
        <f>IF(U174="sníž. přenesená",N174,0)</f>
        <v>0</v>
      </c>
      <c r="BI174" s="102">
        <f>IF(U174="nulová",N174,0)</f>
        <v>0</v>
      </c>
      <c r="BJ174" s="15" t="s">
        <v>22</v>
      </c>
      <c r="BK174" s="102">
        <f>ROUND(L174*K174,2)</f>
        <v>0</v>
      </c>
      <c r="BL174" s="15" t="s">
        <v>167</v>
      </c>
      <c r="BM174" s="15" t="s">
        <v>264</v>
      </c>
    </row>
    <row r="175" spans="2:65" s="1" customFormat="1" ht="31.5" customHeight="1">
      <c r="B175" s="127"/>
      <c r="C175" s="156" t="s">
        <v>409</v>
      </c>
      <c r="D175" s="156" t="s">
        <v>163</v>
      </c>
      <c r="E175" s="157" t="s">
        <v>761</v>
      </c>
      <c r="F175" s="239" t="s">
        <v>762</v>
      </c>
      <c r="G175" s="240"/>
      <c r="H175" s="240"/>
      <c r="I175" s="240"/>
      <c r="J175" s="158" t="s">
        <v>182</v>
      </c>
      <c r="K175" s="159">
        <v>15.84</v>
      </c>
      <c r="L175" s="241">
        <v>0</v>
      </c>
      <c r="M175" s="240"/>
      <c r="N175" s="242">
        <f>ROUND(L175*K175,2)</f>
        <v>0</v>
      </c>
      <c r="O175" s="240"/>
      <c r="P175" s="240"/>
      <c r="Q175" s="240"/>
      <c r="R175" s="129"/>
      <c r="T175" s="160" t="s">
        <v>3</v>
      </c>
      <c r="U175" s="41" t="s">
        <v>45</v>
      </c>
      <c r="V175" s="33"/>
      <c r="W175" s="161">
        <f>V175*K175</f>
        <v>0</v>
      </c>
      <c r="X175" s="161">
        <v>0.00825</v>
      </c>
      <c r="Y175" s="161">
        <f>X175*K175</f>
        <v>0.13068000000000002</v>
      </c>
      <c r="Z175" s="161">
        <v>0</v>
      </c>
      <c r="AA175" s="162">
        <f>Z175*K175</f>
        <v>0</v>
      </c>
      <c r="AR175" s="15" t="s">
        <v>167</v>
      </c>
      <c r="AT175" s="15" t="s">
        <v>163</v>
      </c>
      <c r="AU175" s="15" t="s">
        <v>107</v>
      </c>
      <c r="AY175" s="15" t="s">
        <v>162</v>
      </c>
      <c r="BE175" s="102">
        <f>IF(U175="základní",N175,0)</f>
        <v>0</v>
      </c>
      <c r="BF175" s="102">
        <f>IF(U175="snížená",N175,0)</f>
        <v>0</v>
      </c>
      <c r="BG175" s="102">
        <f>IF(U175="zákl. přenesená",N175,0)</f>
        <v>0</v>
      </c>
      <c r="BH175" s="102">
        <f>IF(U175="sníž. přenesená",N175,0)</f>
        <v>0</v>
      </c>
      <c r="BI175" s="102">
        <f>IF(U175="nulová",N175,0)</f>
        <v>0</v>
      </c>
      <c r="BJ175" s="15" t="s">
        <v>22</v>
      </c>
      <c r="BK175" s="102">
        <f>ROUND(L175*K175,2)</f>
        <v>0</v>
      </c>
      <c r="BL175" s="15" t="s">
        <v>167</v>
      </c>
      <c r="BM175" s="15" t="s">
        <v>763</v>
      </c>
    </row>
    <row r="176" spans="2:51" s="10" customFormat="1" ht="22.5" customHeight="1">
      <c r="B176" s="163"/>
      <c r="C176" s="164"/>
      <c r="D176" s="164"/>
      <c r="E176" s="165" t="s">
        <v>3</v>
      </c>
      <c r="F176" s="247" t="s">
        <v>764</v>
      </c>
      <c r="G176" s="248"/>
      <c r="H176" s="248"/>
      <c r="I176" s="248"/>
      <c r="J176" s="164"/>
      <c r="K176" s="166">
        <v>15.84</v>
      </c>
      <c r="L176" s="164"/>
      <c r="M176" s="164"/>
      <c r="N176" s="164"/>
      <c r="O176" s="164"/>
      <c r="P176" s="164"/>
      <c r="Q176" s="164"/>
      <c r="R176" s="167"/>
      <c r="T176" s="168"/>
      <c r="U176" s="164"/>
      <c r="V176" s="164"/>
      <c r="W176" s="164"/>
      <c r="X176" s="164"/>
      <c r="Y176" s="164"/>
      <c r="Z176" s="164"/>
      <c r="AA176" s="169"/>
      <c r="AT176" s="170" t="s">
        <v>170</v>
      </c>
      <c r="AU176" s="170" t="s">
        <v>107</v>
      </c>
      <c r="AV176" s="10" t="s">
        <v>107</v>
      </c>
      <c r="AW176" s="10" t="s">
        <v>37</v>
      </c>
      <c r="AX176" s="10" t="s">
        <v>22</v>
      </c>
      <c r="AY176" s="170" t="s">
        <v>162</v>
      </c>
    </row>
    <row r="177" spans="2:65" s="1" customFormat="1" ht="31.5" customHeight="1">
      <c r="B177" s="127"/>
      <c r="C177" s="179" t="s">
        <v>414</v>
      </c>
      <c r="D177" s="179" t="s">
        <v>204</v>
      </c>
      <c r="E177" s="180" t="s">
        <v>287</v>
      </c>
      <c r="F177" s="252" t="s">
        <v>288</v>
      </c>
      <c r="G177" s="253"/>
      <c r="H177" s="253"/>
      <c r="I177" s="253"/>
      <c r="J177" s="181" t="s">
        <v>182</v>
      </c>
      <c r="K177" s="182">
        <v>16.157</v>
      </c>
      <c r="L177" s="254">
        <v>0</v>
      </c>
      <c r="M177" s="253"/>
      <c r="N177" s="255">
        <f>ROUND(L177*K177,2)</f>
        <v>0</v>
      </c>
      <c r="O177" s="240"/>
      <c r="P177" s="240"/>
      <c r="Q177" s="240"/>
      <c r="R177" s="129"/>
      <c r="T177" s="160" t="s">
        <v>3</v>
      </c>
      <c r="U177" s="41" t="s">
        <v>45</v>
      </c>
      <c r="V177" s="33"/>
      <c r="W177" s="161">
        <f>V177*K177</f>
        <v>0</v>
      </c>
      <c r="X177" s="161">
        <v>0.00068</v>
      </c>
      <c r="Y177" s="161">
        <f>X177*K177</f>
        <v>0.010986760000000002</v>
      </c>
      <c r="Z177" s="161">
        <v>0</v>
      </c>
      <c r="AA177" s="162">
        <f>Z177*K177</f>
        <v>0</v>
      </c>
      <c r="AR177" s="15" t="s">
        <v>207</v>
      </c>
      <c r="AT177" s="15" t="s">
        <v>204</v>
      </c>
      <c r="AU177" s="15" t="s">
        <v>107</v>
      </c>
      <c r="AY177" s="15" t="s">
        <v>162</v>
      </c>
      <c r="BE177" s="102">
        <f>IF(U177="základní",N177,0)</f>
        <v>0</v>
      </c>
      <c r="BF177" s="102">
        <f>IF(U177="snížená",N177,0)</f>
        <v>0</v>
      </c>
      <c r="BG177" s="102">
        <f>IF(U177="zákl. přenesená",N177,0)</f>
        <v>0</v>
      </c>
      <c r="BH177" s="102">
        <f>IF(U177="sníž. přenesená",N177,0)</f>
        <v>0</v>
      </c>
      <c r="BI177" s="102">
        <f>IF(U177="nulová",N177,0)</f>
        <v>0</v>
      </c>
      <c r="BJ177" s="15" t="s">
        <v>22</v>
      </c>
      <c r="BK177" s="102">
        <f>ROUND(L177*K177,2)</f>
        <v>0</v>
      </c>
      <c r="BL177" s="15" t="s">
        <v>167</v>
      </c>
      <c r="BM177" s="15" t="s">
        <v>765</v>
      </c>
    </row>
    <row r="178" spans="2:65" s="1" customFormat="1" ht="31.5" customHeight="1">
      <c r="B178" s="127"/>
      <c r="C178" s="156" t="s">
        <v>265</v>
      </c>
      <c r="D178" s="156" t="s">
        <v>163</v>
      </c>
      <c r="E178" s="157" t="s">
        <v>266</v>
      </c>
      <c r="F178" s="239" t="s">
        <v>267</v>
      </c>
      <c r="G178" s="240"/>
      <c r="H178" s="240"/>
      <c r="I178" s="240"/>
      <c r="J178" s="158" t="s">
        <v>182</v>
      </c>
      <c r="K178" s="159">
        <v>245.401</v>
      </c>
      <c r="L178" s="241">
        <v>0</v>
      </c>
      <c r="M178" s="240"/>
      <c r="N178" s="242">
        <f>ROUND(L178*K178,2)</f>
        <v>0</v>
      </c>
      <c r="O178" s="240"/>
      <c r="P178" s="240"/>
      <c r="Q178" s="240"/>
      <c r="R178" s="129"/>
      <c r="T178" s="160" t="s">
        <v>3</v>
      </c>
      <c r="U178" s="41" t="s">
        <v>45</v>
      </c>
      <c r="V178" s="33"/>
      <c r="W178" s="161">
        <f>V178*K178</f>
        <v>0</v>
      </c>
      <c r="X178" s="161">
        <v>0.00832</v>
      </c>
      <c r="Y178" s="161">
        <f>X178*K178</f>
        <v>2.04173632</v>
      </c>
      <c r="Z178" s="161">
        <v>0</v>
      </c>
      <c r="AA178" s="162">
        <f>Z178*K178</f>
        <v>0</v>
      </c>
      <c r="AR178" s="15" t="s">
        <v>167</v>
      </c>
      <c r="AT178" s="15" t="s">
        <v>163</v>
      </c>
      <c r="AU178" s="15" t="s">
        <v>107</v>
      </c>
      <c r="AY178" s="15" t="s">
        <v>162</v>
      </c>
      <c r="BE178" s="102">
        <f>IF(U178="základní",N178,0)</f>
        <v>0</v>
      </c>
      <c r="BF178" s="102">
        <f>IF(U178="snížená",N178,0)</f>
        <v>0</v>
      </c>
      <c r="BG178" s="102">
        <f>IF(U178="zákl. přenesená",N178,0)</f>
        <v>0</v>
      </c>
      <c r="BH178" s="102">
        <f>IF(U178="sníž. přenesená",N178,0)</f>
        <v>0</v>
      </c>
      <c r="BI178" s="102">
        <f>IF(U178="nulová",N178,0)</f>
        <v>0</v>
      </c>
      <c r="BJ178" s="15" t="s">
        <v>22</v>
      </c>
      <c r="BK178" s="102">
        <f>ROUND(L178*K178,2)</f>
        <v>0</v>
      </c>
      <c r="BL178" s="15" t="s">
        <v>167</v>
      </c>
      <c r="BM178" s="15" t="s">
        <v>268</v>
      </c>
    </row>
    <row r="179" spans="2:51" s="10" customFormat="1" ht="22.5" customHeight="1">
      <c r="B179" s="163"/>
      <c r="C179" s="164"/>
      <c r="D179" s="164"/>
      <c r="E179" s="165" t="s">
        <v>269</v>
      </c>
      <c r="F179" s="247" t="s">
        <v>766</v>
      </c>
      <c r="G179" s="248"/>
      <c r="H179" s="248"/>
      <c r="I179" s="248"/>
      <c r="J179" s="164"/>
      <c r="K179" s="166">
        <v>80.906</v>
      </c>
      <c r="L179" s="164"/>
      <c r="M179" s="164"/>
      <c r="N179" s="164"/>
      <c r="O179" s="164"/>
      <c r="P179" s="164"/>
      <c r="Q179" s="164"/>
      <c r="R179" s="167"/>
      <c r="T179" s="168"/>
      <c r="U179" s="164"/>
      <c r="V179" s="164"/>
      <c r="W179" s="164"/>
      <c r="X179" s="164"/>
      <c r="Y179" s="164"/>
      <c r="Z179" s="164"/>
      <c r="AA179" s="169"/>
      <c r="AT179" s="170" t="s">
        <v>170</v>
      </c>
      <c r="AU179" s="170" t="s">
        <v>107</v>
      </c>
      <c r="AV179" s="10" t="s">
        <v>107</v>
      </c>
      <c r="AW179" s="10" t="s">
        <v>37</v>
      </c>
      <c r="AX179" s="10" t="s">
        <v>80</v>
      </c>
      <c r="AY179" s="170" t="s">
        <v>162</v>
      </c>
    </row>
    <row r="180" spans="2:51" s="10" customFormat="1" ht="22.5" customHeight="1">
      <c r="B180" s="163"/>
      <c r="C180" s="164"/>
      <c r="D180" s="164"/>
      <c r="E180" s="165" t="s">
        <v>271</v>
      </c>
      <c r="F180" s="249" t="s">
        <v>767</v>
      </c>
      <c r="G180" s="248"/>
      <c r="H180" s="248"/>
      <c r="I180" s="248"/>
      <c r="J180" s="164"/>
      <c r="K180" s="166">
        <v>213.95</v>
      </c>
      <c r="L180" s="164"/>
      <c r="M180" s="164"/>
      <c r="N180" s="164"/>
      <c r="O180" s="164"/>
      <c r="P180" s="164"/>
      <c r="Q180" s="164"/>
      <c r="R180" s="167"/>
      <c r="T180" s="168"/>
      <c r="U180" s="164"/>
      <c r="V180" s="164"/>
      <c r="W180" s="164"/>
      <c r="X180" s="164"/>
      <c r="Y180" s="164"/>
      <c r="Z180" s="164"/>
      <c r="AA180" s="169"/>
      <c r="AT180" s="170" t="s">
        <v>170</v>
      </c>
      <c r="AU180" s="170" t="s">
        <v>107</v>
      </c>
      <c r="AV180" s="10" t="s">
        <v>107</v>
      </c>
      <c r="AW180" s="10" t="s">
        <v>37</v>
      </c>
      <c r="AX180" s="10" t="s">
        <v>80</v>
      </c>
      <c r="AY180" s="170" t="s">
        <v>162</v>
      </c>
    </row>
    <row r="181" spans="2:51" s="10" customFormat="1" ht="31.5" customHeight="1">
      <c r="B181" s="163"/>
      <c r="C181" s="164"/>
      <c r="D181" s="164"/>
      <c r="E181" s="165" t="s">
        <v>768</v>
      </c>
      <c r="F181" s="249" t="s">
        <v>769</v>
      </c>
      <c r="G181" s="248"/>
      <c r="H181" s="248"/>
      <c r="I181" s="248"/>
      <c r="J181" s="164"/>
      <c r="K181" s="166">
        <v>-49.455</v>
      </c>
      <c r="L181" s="164"/>
      <c r="M181" s="164"/>
      <c r="N181" s="164"/>
      <c r="O181" s="164"/>
      <c r="P181" s="164"/>
      <c r="Q181" s="164"/>
      <c r="R181" s="167"/>
      <c r="T181" s="168"/>
      <c r="U181" s="164"/>
      <c r="V181" s="164"/>
      <c r="W181" s="164"/>
      <c r="X181" s="164"/>
      <c r="Y181" s="164"/>
      <c r="Z181" s="164"/>
      <c r="AA181" s="169"/>
      <c r="AT181" s="170" t="s">
        <v>170</v>
      </c>
      <c r="AU181" s="170" t="s">
        <v>107</v>
      </c>
      <c r="AV181" s="10" t="s">
        <v>107</v>
      </c>
      <c r="AW181" s="10" t="s">
        <v>37</v>
      </c>
      <c r="AX181" s="10" t="s">
        <v>80</v>
      </c>
      <c r="AY181" s="170" t="s">
        <v>162</v>
      </c>
    </row>
    <row r="182" spans="2:51" s="11" customFormat="1" ht="22.5" customHeight="1">
      <c r="B182" s="171"/>
      <c r="C182" s="172"/>
      <c r="D182" s="172"/>
      <c r="E182" s="173" t="s">
        <v>3</v>
      </c>
      <c r="F182" s="250" t="s">
        <v>202</v>
      </c>
      <c r="G182" s="251"/>
      <c r="H182" s="251"/>
      <c r="I182" s="251"/>
      <c r="J182" s="172"/>
      <c r="K182" s="174">
        <v>245.401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170</v>
      </c>
      <c r="AU182" s="178" t="s">
        <v>107</v>
      </c>
      <c r="AV182" s="11" t="s">
        <v>167</v>
      </c>
      <c r="AW182" s="11" t="s">
        <v>37</v>
      </c>
      <c r="AX182" s="11" t="s">
        <v>22</v>
      </c>
      <c r="AY182" s="178" t="s">
        <v>162</v>
      </c>
    </row>
    <row r="183" spans="2:65" s="1" customFormat="1" ht="31.5" customHeight="1">
      <c r="B183" s="127"/>
      <c r="C183" s="179" t="s">
        <v>401</v>
      </c>
      <c r="D183" s="179" t="s">
        <v>204</v>
      </c>
      <c r="E183" s="180" t="s">
        <v>770</v>
      </c>
      <c r="F183" s="252" t="s">
        <v>771</v>
      </c>
      <c r="G183" s="253"/>
      <c r="H183" s="253"/>
      <c r="I183" s="253"/>
      <c r="J183" s="181" t="s">
        <v>182</v>
      </c>
      <c r="K183" s="182">
        <v>164.495</v>
      </c>
      <c r="L183" s="254">
        <v>0</v>
      </c>
      <c r="M183" s="253"/>
      <c r="N183" s="255">
        <f>ROUND(L183*K183,2)</f>
        <v>0</v>
      </c>
      <c r="O183" s="240"/>
      <c r="P183" s="240"/>
      <c r="Q183" s="240"/>
      <c r="R183" s="129"/>
      <c r="T183" s="160" t="s">
        <v>3</v>
      </c>
      <c r="U183" s="41" t="s">
        <v>45</v>
      </c>
      <c r="V183" s="33"/>
      <c r="W183" s="161">
        <f>V183*K183</f>
        <v>0</v>
      </c>
      <c r="X183" s="161">
        <v>0.0017</v>
      </c>
      <c r="Y183" s="161">
        <f>X183*K183</f>
        <v>0.2796415</v>
      </c>
      <c r="Z183" s="161">
        <v>0</v>
      </c>
      <c r="AA183" s="162">
        <f>Z183*K183</f>
        <v>0</v>
      </c>
      <c r="AR183" s="15" t="s">
        <v>207</v>
      </c>
      <c r="AT183" s="15" t="s">
        <v>204</v>
      </c>
      <c r="AU183" s="15" t="s">
        <v>107</v>
      </c>
      <c r="AY183" s="15" t="s">
        <v>162</v>
      </c>
      <c r="BE183" s="102">
        <f>IF(U183="základní",N183,0)</f>
        <v>0</v>
      </c>
      <c r="BF183" s="102">
        <f>IF(U183="snížená",N183,0)</f>
        <v>0</v>
      </c>
      <c r="BG183" s="102">
        <f>IF(U183="zákl. přenesená",N183,0)</f>
        <v>0</v>
      </c>
      <c r="BH183" s="102">
        <f>IF(U183="sníž. přenesená",N183,0)</f>
        <v>0</v>
      </c>
      <c r="BI183" s="102">
        <f>IF(U183="nulová",N183,0)</f>
        <v>0</v>
      </c>
      <c r="BJ183" s="15" t="s">
        <v>22</v>
      </c>
      <c r="BK183" s="102">
        <f>ROUND(L183*K183,2)</f>
        <v>0</v>
      </c>
      <c r="BL183" s="15" t="s">
        <v>167</v>
      </c>
      <c r="BM183" s="15" t="s">
        <v>772</v>
      </c>
    </row>
    <row r="184" spans="2:51" s="10" customFormat="1" ht="22.5" customHeight="1">
      <c r="B184" s="163"/>
      <c r="C184" s="164"/>
      <c r="D184" s="164"/>
      <c r="E184" s="165" t="s">
        <v>3</v>
      </c>
      <c r="F184" s="247" t="s">
        <v>767</v>
      </c>
      <c r="G184" s="248"/>
      <c r="H184" s="248"/>
      <c r="I184" s="248"/>
      <c r="J184" s="164"/>
      <c r="K184" s="166">
        <v>213.95</v>
      </c>
      <c r="L184" s="164"/>
      <c r="M184" s="164"/>
      <c r="N184" s="164"/>
      <c r="O184" s="164"/>
      <c r="P184" s="164"/>
      <c r="Q184" s="164"/>
      <c r="R184" s="167"/>
      <c r="T184" s="168"/>
      <c r="U184" s="164"/>
      <c r="V184" s="164"/>
      <c r="W184" s="164"/>
      <c r="X184" s="164"/>
      <c r="Y184" s="164"/>
      <c r="Z184" s="164"/>
      <c r="AA184" s="169"/>
      <c r="AT184" s="170" t="s">
        <v>170</v>
      </c>
      <c r="AU184" s="170" t="s">
        <v>107</v>
      </c>
      <c r="AV184" s="10" t="s">
        <v>107</v>
      </c>
      <c r="AW184" s="10" t="s">
        <v>37</v>
      </c>
      <c r="AX184" s="10" t="s">
        <v>80</v>
      </c>
      <c r="AY184" s="170" t="s">
        <v>162</v>
      </c>
    </row>
    <row r="185" spans="2:51" s="10" customFormat="1" ht="31.5" customHeight="1">
      <c r="B185" s="163"/>
      <c r="C185" s="164"/>
      <c r="D185" s="164"/>
      <c r="E185" s="165" t="s">
        <v>3</v>
      </c>
      <c r="F185" s="249" t="s">
        <v>769</v>
      </c>
      <c r="G185" s="248"/>
      <c r="H185" s="248"/>
      <c r="I185" s="248"/>
      <c r="J185" s="164"/>
      <c r="K185" s="166">
        <v>-49.455</v>
      </c>
      <c r="L185" s="164"/>
      <c r="M185" s="164"/>
      <c r="N185" s="164"/>
      <c r="O185" s="164"/>
      <c r="P185" s="164"/>
      <c r="Q185" s="164"/>
      <c r="R185" s="167"/>
      <c r="T185" s="168"/>
      <c r="U185" s="164"/>
      <c r="V185" s="164"/>
      <c r="W185" s="164"/>
      <c r="X185" s="164"/>
      <c r="Y185" s="164"/>
      <c r="Z185" s="164"/>
      <c r="AA185" s="169"/>
      <c r="AT185" s="170" t="s">
        <v>170</v>
      </c>
      <c r="AU185" s="170" t="s">
        <v>107</v>
      </c>
      <c r="AV185" s="10" t="s">
        <v>107</v>
      </c>
      <c r="AW185" s="10" t="s">
        <v>37</v>
      </c>
      <c r="AX185" s="10" t="s">
        <v>80</v>
      </c>
      <c r="AY185" s="170" t="s">
        <v>162</v>
      </c>
    </row>
    <row r="186" spans="2:51" s="11" customFormat="1" ht="22.5" customHeight="1">
      <c r="B186" s="171"/>
      <c r="C186" s="172"/>
      <c r="D186" s="172"/>
      <c r="E186" s="173" t="s">
        <v>3</v>
      </c>
      <c r="F186" s="250" t="s">
        <v>202</v>
      </c>
      <c r="G186" s="251"/>
      <c r="H186" s="251"/>
      <c r="I186" s="251"/>
      <c r="J186" s="172"/>
      <c r="K186" s="174">
        <v>164.495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170</v>
      </c>
      <c r="AU186" s="178" t="s">
        <v>107</v>
      </c>
      <c r="AV186" s="11" t="s">
        <v>167</v>
      </c>
      <c r="AW186" s="11" t="s">
        <v>37</v>
      </c>
      <c r="AX186" s="11" t="s">
        <v>22</v>
      </c>
      <c r="AY186" s="178" t="s">
        <v>162</v>
      </c>
    </row>
    <row r="187" spans="2:65" s="1" customFormat="1" ht="31.5" customHeight="1">
      <c r="B187" s="127"/>
      <c r="C187" s="179" t="s">
        <v>405</v>
      </c>
      <c r="D187" s="179" t="s">
        <v>204</v>
      </c>
      <c r="E187" s="180" t="s">
        <v>773</v>
      </c>
      <c r="F187" s="252" t="s">
        <v>774</v>
      </c>
      <c r="G187" s="253"/>
      <c r="H187" s="253"/>
      <c r="I187" s="253"/>
      <c r="J187" s="181" t="s">
        <v>182</v>
      </c>
      <c r="K187" s="182">
        <v>80.906</v>
      </c>
      <c r="L187" s="254">
        <v>0</v>
      </c>
      <c r="M187" s="253"/>
      <c r="N187" s="255">
        <f>ROUND(L187*K187,2)</f>
        <v>0</v>
      </c>
      <c r="O187" s="240"/>
      <c r="P187" s="240"/>
      <c r="Q187" s="240"/>
      <c r="R187" s="129"/>
      <c r="T187" s="160" t="s">
        <v>3</v>
      </c>
      <c r="U187" s="41" t="s">
        <v>45</v>
      </c>
      <c r="V187" s="33"/>
      <c r="W187" s="161">
        <f>V187*K187</f>
        <v>0</v>
      </c>
      <c r="X187" s="161">
        <v>0.0032</v>
      </c>
      <c r="Y187" s="161">
        <f>X187*K187</f>
        <v>0.25889920000000005</v>
      </c>
      <c r="Z187" s="161">
        <v>0</v>
      </c>
      <c r="AA187" s="162">
        <f>Z187*K187</f>
        <v>0</v>
      </c>
      <c r="AR187" s="15" t="s">
        <v>207</v>
      </c>
      <c r="AT187" s="15" t="s">
        <v>204</v>
      </c>
      <c r="AU187" s="15" t="s">
        <v>107</v>
      </c>
      <c r="AY187" s="15" t="s">
        <v>162</v>
      </c>
      <c r="BE187" s="102">
        <f>IF(U187="základní",N187,0)</f>
        <v>0</v>
      </c>
      <c r="BF187" s="102">
        <f>IF(U187="snížená",N187,0)</f>
        <v>0</v>
      </c>
      <c r="BG187" s="102">
        <f>IF(U187="zákl. přenesená",N187,0)</f>
        <v>0</v>
      </c>
      <c r="BH187" s="102">
        <f>IF(U187="sníž. přenesená",N187,0)</f>
        <v>0</v>
      </c>
      <c r="BI187" s="102">
        <f>IF(U187="nulová",N187,0)</f>
        <v>0</v>
      </c>
      <c r="BJ187" s="15" t="s">
        <v>22</v>
      </c>
      <c r="BK187" s="102">
        <f>ROUND(L187*K187,2)</f>
        <v>0</v>
      </c>
      <c r="BL187" s="15" t="s">
        <v>167</v>
      </c>
      <c r="BM187" s="15" t="s">
        <v>775</v>
      </c>
    </row>
    <row r="188" spans="2:51" s="10" customFormat="1" ht="22.5" customHeight="1">
      <c r="B188" s="163"/>
      <c r="C188" s="164"/>
      <c r="D188" s="164"/>
      <c r="E188" s="165" t="s">
        <v>3</v>
      </c>
      <c r="F188" s="247" t="s">
        <v>766</v>
      </c>
      <c r="G188" s="248"/>
      <c r="H188" s="248"/>
      <c r="I188" s="248"/>
      <c r="J188" s="164"/>
      <c r="K188" s="166">
        <v>80.906</v>
      </c>
      <c r="L188" s="164"/>
      <c r="M188" s="164"/>
      <c r="N188" s="164"/>
      <c r="O188" s="164"/>
      <c r="P188" s="164"/>
      <c r="Q188" s="164"/>
      <c r="R188" s="167"/>
      <c r="T188" s="168"/>
      <c r="U188" s="164"/>
      <c r="V188" s="164"/>
      <c r="W188" s="164"/>
      <c r="X188" s="164"/>
      <c r="Y188" s="164"/>
      <c r="Z188" s="164"/>
      <c r="AA188" s="169"/>
      <c r="AT188" s="170" t="s">
        <v>170</v>
      </c>
      <c r="AU188" s="170" t="s">
        <v>107</v>
      </c>
      <c r="AV188" s="10" t="s">
        <v>107</v>
      </c>
      <c r="AW188" s="10" t="s">
        <v>37</v>
      </c>
      <c r="AX188" s="10" t="s">
        <v>22</v>
      </c>
      <c r="AY188" s="170" t="s">
        <v>162</v>
      </c>
    </row>
    <row r="189" spans="2:65" s="1" customFormat="1" ht="31.5" customHeight="1">
      <c r="B189" s="127"/>
      <c r="C189" s="156" t="s">
        <v>8</v>
      </c>
      <c r="D189" s="156" t="s">
        <v>163</v>
      </c>
      <c r="E189" s="157" t="s">
        <v>280</v>
      </c>
      <c r="F189" s="239" t="s">
        <v>281</v>
      </c>
      <c r="G189" s="240"/>
      <c r="H189" s="240"/>
      <c r="I189" s="240"/>
      <c r="J189" s="158" t="s">
        <v>241</v>
      </c>
      <c r="K189" s="159">
        <v>132.76</v>
      </c>
      <c r="L189" s="241">
        <v>0</v>
      </c>
      <c r="M189" s="240"/>
      <c r="N189" s="242">
        <f>ROUND(L189*K189,2)</f>
        <v>0</v>
      </c>
      <c r="O189" s="240"/>
      <c r="P189" s="240"/>
      <c r="Q189" s="240"/>
      <c r="R189" s="129"/>
      <c r="T189" s="160" t="s">
        <v>3</v>
      </c>
      <c r="U189" s="41" t="s">
        <v>45</v>
      </c>
      <c r="V189" s="33"/>
      <c r="W189" s="161">
        <f>V189*K189</f>
        <v>0</v>
      </c>
      <c r="X189" s="161">
        <v>0.00168</v>
      </c>
      <c r="Y189" s="161">
        <f>X189*K189</f>
        <v>0.2230368</v>
      </c>
      <c r="Z189" s="161">
        <v>0</v>
      </c>
      <c r="AA189" s="162">
        <f>Z189*K189</f>
        <v>0</v>
      </c>
      <c r="AR189" s="15" t="s">
        <v>167</v>
      </c>
      <c r="AT189" s="15" t="s">
        <v>163</v>
      </c>
      <c r="AU189" s="15" t="s">
        <v>107</v>
      </c>
      <c r="AY189" s="15" t="s">
        <v>162</v>
      </c>
      <c r="BE189" s="102">
        <f>IF(U189="základní",N189,0)</f>
        <v>0</v>
      </c>
      <c r="BF189" s="102">
        <f>IF(U189="snížená",N189,0)</f>
        <v>0</v>
      </c>
      <c r="BG189" s="102">
        <f>IF(U189="zákl. přenesená",N189,0)</f>
        <v>0</v>
      </c>
      <c r="BH189" s="102">
        <f>IF(U189="sníž. přenesená",N189,0)</f>
        <v>0</v>
      </c>
      <c r="BI189" s="102">
        <f>IF(U189="nulová",N189,0)</f>
        <v>0</v>
      </c>
      <c r="BJ189" s="15" t="s">
        <v>22</v>
      </c>
      <c r="BK189" s="102">
        <f>ROUND(L189*K189,2)</f>
        <v>0</v>
      </c>
      <c r="BL189" s="15" t="s">
        <v>167</v>
      </c>
      <c r="BM189" s="15" t="s">
        <v>282</v>
      </c>
    </row>
    <row r="190" spans="2:51" s="10" customFormat="1" ht="44.25" customHeight="1">
      <c r="B190" s="163"/>
      <c r="C190" s="164"/>
      <c r="D190" s="164"/>
      <c r="E190" s="165" t="s">
        <v>776</v>
      </c>
      <c r="F190" s="247" t="s">
        <v>777</v>
      </c>
      <c r="G190" s="248"/>
      <c r="H190" s="248"/>
      <c r="I190" s="248"/>
      <c r="J190" s="164"/>
      <c r="K190" s="166">
        <v>132.76</v>
      </c>
      <c r="L190" s="164"/>
      <c r="M190" s="164"/>
      <c r="N190" s="164"/>
      <c r="O190" s="164"/>
      <c r="P190" s="164"/>
      <c r="Q190" s="164"/>
      <c r="R190" s="167"/>
      <c r="T190" s="168"/>
      <c r="U190" s="164"/>
      <c r="V190" s="164"/>
      <c r="W190" s="164"/>
      <c r="X190" s="164"/>
      <c r="Y190" s="164"/>
      <c r="Z190" s="164"/>
      <c r="AA190" s="169"/>
      <c r="AT190" s="170" t="s">
        <v>170</v>
      </c>
      <c r="AU190" s="170" t="s">
        <v>107</v>
      </c>
      <c r="AV190" s="10" t="s">
        <v>107</v>
      </c>
      <c r="AW190" s="10" t="s">
        <v>37</v>
      </c>
      <c r="AX190" s="10" t="s">
        <v>22</v>
      </c>
      <c r="AY190" s="170" t="s">
        <v>162</v>
      </c>
    </row>
    <row r="191" spans="2:65" s="1" customFormat="1" ht="31.5" customHeight="1">
      <c r="B191" s="127"/>
      <c r="C191" s="179" t="s">
        <v>286</v>
      </c>
      <c r="D191" s="179" t="s">
        <v>204</v>
      </c>
      <c r="E191" s="180" t="s">
        <v>287</v>
      </c>
      <c r="F191" s="252" t="s">
        <v>288</v>
      </c>
      <c r="G191" s="253"/>
      <c r="H191" s="253"/>
      <c r="I191" s="253"/>
      <c r="J191" s="181" t="s">
        <v>182</v>
      </c>
      <c r="K191" s="182">
        <v>29.207</v>
      </c>
      <c r="L191" s="254">
        <v>0</v>
      </c>
      <c r="M191" s="253"/>
      <c r="N191" s="255">
        <f>ROUND(L191*K191,2)</f>
        <v>0</v>
      </c>
      <c r="O191" s="240"/>
      <c r="P191" s="240"/>
      <c r="Q191" s="240"/>
      <c r="R191" s="129"/>
      <c r="T191" s="160" t="s">
        <v>3</v>
      </c>
      <c r="U191" s="41" t="s">
        <v>45</v>
      </c>
      <c r="V191" s="33"/>
      <c r="W191" s="161">
        <f>V191*K191</f>
        <v>0</v>
      </c>
      <c r="X191" s="161">
        <v>0.00068</v>
      </c>
      <c r="Y191" s="161">
        <f>X191*K191</f>
        <v>0.01986076</v>
      </c>
      <c r="Z191" s="161">
        <v>0</v>
      </c>
      <c r="AA191" s="162">
        <f>Z191*K191</f>
        <v>0</v>
      </c>
      <c r="AR191" s="15" t="s">
        <v>207</v>
      </c>
      <c r="AT191" s="15" t="s">
        <v>204</v>
      </c>
      <c r="AU191" s="15" t="s">
        <v>107</v>
      </c>
      <c r="AY191" s="15" t="s">
        <v>162</v>
      </c>
      <c r="BE191" s="102">
        <f>IF(U191="základní",N191,0)</f>
        <v>0</v>
      </c>
      <c r="BF191" s="102">
        <f>IF(U191="snížená",N191,0)</f>
        <v>0</v>
      </c>
      <c r="BG191" s="102">
        <f>IF(U191="zákl. přenesená",N191,0)</f>
        <v>0</v>
      </c>
      <c r="BH191" s="102">
        <f>IF(U191="sníž. přenesená",N191,0)</f>
        <v>0</v>
      </c>
      <c r="BI191" s="102">
        <f>IF(U191="nulová",N191,0)</f>
        <v>0</v>
      </c>
      <c r="BJ191" s="15" t="s">
        <v>22</v>
      </c>
      <c r="BK191" s="102">
        <f>ROUND(L191*K191,2)</f>
        <v>0</v>
      </c>
      <c r="BL191" s="15" t="s">
        <v>167</v>
      </c>
      <c r="BM191" s="15" t="s">
        <v>289</v>
      </c>
    </row>
    <row r="192" spans="2:65" s="1" customFormat="1" ht="44.25" customHeight="1">
      <c r="B192" s="127"/>
      <c r="C192" s="156" t="s">
        <v>290</v>
      </c>
      <c r="D192" s="156" t="s">
        <v>163</v>
      </c>
      <c r="E192" s="157" t="s">
        <v>291</v>
      </c>
      <c r="F192" s="239" t="s">
        <v>292</v>
      </c>
      <c r="G192" s="240"/>
      <c r="H192" s="240"/>
      <c r="I192" s="240"/>
      <c r="J192" s="158" t="s">
        <v>182</v>
      </c>
      <c r="K192" s="159">
        <v>57.6</v>
      </c>
      <c r="L192" s="241">
        <v>0</v>
      </c>
      <c r="M192" s="240"/>
      <c r="N192" s="242">
        <f>ROUND(L192*K192,2)</f>
        <v>0</v>
      </c>
      <c r="O192" s="240"/>
      <c r="P192" s="240"/>
      <c r="Q192" s="240"/>
      <c r="R192" s="129"/>
      <c r="T192" s="160" t="s">
        <v>3</v>
      </c>
      <c r="U192" s="41" t="s">
        <v>45</v>
      </c>
      <c r="V192" s="33"/>
      <c r="W192" s="161">
        <f>V192*K192</f>
        <v>0</v>
      </c>
      <c r="X192" s="161">
        <v>0.00925</v>
      </c>
      <c r="Y192" s="161">
        <f>X192*K192</f>
        <v>0.5327999999999999</v>
      </c>
      <c r="Z192" s="161">
        <v>0</v>
      </c>
      <c r="AA192" s="162">
        <f>Z192*K192</f>
        <v>0</v>
      </c>
      <c r="AR192" s="15" t="s">
        <v>167</v>
      </c>
      <c r="AT192" s="15" t="s">
        <v>163</v>
      </c>
      <c r="AU192" s="15" t="s">
        <v>107</v>
      </c>
      <c r="AY192" s="15" t="s">
        <v>162</v>
      </c>
      <c r="BE192" s="102">
        <f>IF(U192="základní",N192,0)</f>
        <v>0</v>
      </c>
      <c r="BF192" s="102">
        <f>IF(U192="snížená",N192,0)</f>
        <v>0</v>
      </c>
      <c r="BG192" s="102">
        <f>IF(U192="zákl. přenesená",N192,0)</f>
        <v>0</v>
      </c>
      <c r="BH192" s="102">
        <f>IF(U192="sníž. přenesená",N192,0)</f>
        <v>0</v>
      </c>
      <c r="BI192" s="102">
        <f>IF(U192="nulová",N192,0)</f>
        <v>0</v>
      </c>
      <c r="BJ192" s="15" t="s">
        <v>22</v>
      </c>
      <c r="BK192" s="102">
        <f>ROUND(L192*K192,2)</f>
        <v>0</v>
      </c>
      <c r="BL192" s="15" t="s">
        <v>167</v>
      </c>
      <c r="BM192" s="15" t="s">
        <v>293</v>
      </c>
    </row>
    <row r="193" spans="2:51" s="10" customFormat="1" ht="22.5" customHeight="1">
      <c r="B193" s="163"/>
      <c r="C193" s="164"/>
      <c r="D193" s="164"/>
      <c r="E193" s="165" t="s">
        <v>778</v>
      </c>
      <c r="F193" s="247" t="s">
        <v>779</v>
      </c>
      <c r="G193" s="248"/>
      <c r="H193" s="248"/>
      <c r="I193" s="248"/>
      <c r="J193" s="164"/>
      <c r="K193" s="166">
        <v>19.2</v>
      </c>
      <c r="L193" s="164"/>
      <c r="M193" s="164"/>
      <c r="N193" s="164"/>
      <c r="O193" s="164"/>
      <c r="P193" s="164"/>
      <c r="Q193" s="164"/>
      <c r="R193" s="167"/>
      <c r="T193" s="168"/>
      <c r="U193" s="164"/>
      <c r="V193" s="164"/>
      <c r="W193" s="164"/>
      <c r="X193" s="164"/>
      <c r="Y193" s="164"/>
      <c r="Z193" s="164"/>
      <c r="AA193" s="169"/>
      <c r="AT193" s="170" t="s">
        <v>170</v>
      </c>
      <c r="AU193" s="170" t="s">
        <v>107</v>
      </c>
      <c r="AV193" s="10" t="s">
        <v>107</v>
      </c>
      <c r="AW193" s="10" t="s">
        <v>37</v>
      </c>
      <c r="AX193" s="10" t="s">
        <v>80</v>
      </c>
      <c r="AY193" s="170" t="s">
        <v>162</v>
      </c>
    </row>
    <row r="194" spans="2:51" s="10" customFormat="1" ht="22.5" customHeight="1">
      <c r="B194" s="163"/>
      <c r="C194" s="164"/>
      <c r="D194" s="164"/>
      <c r="E194" s="165" t="s">
        <v>780</v>
      </c>
      <c r="F194" s="249" t="s">
        <v>779</v>
      </c>
      <c r="G194" s="248"/>
      <c r="H194" s="248"/>
      <c r="I194" s="248"/>
      <c r="J194" s="164"/>
      <c r="K194" s="166">
        <v>19.2</v>
      </c>
      <c r="L194" s="164"/>
      <c r="M194" s="164"/>
      <c r="N194" s="164"/>
      <c r="O194" s="164"/>
      <c r="P194" s="164"/>
      <c r="Q194" s="164"/>
      <c r="R194" s="167"/>
      <c r="T194" s="168"/>
      <c r="U194" s="164"/>
      <c r="V194" s="164"/>
      <c r="W194" s="164"/>
      <c r="X194" s="164"/>
      <c r="Y194" s="164"/>
      <c r="Z194" s="164"/>
      <c r="AA194" s="169"/>
      <c r="AT194" s="170" t="s">
        <v>170</v>
      </c>
      <c r="AU194" s="170" t="s">
        <v>107</v>
      </c>
      <c r="AV194" s="10" t="s">
        <v>107</v>
      </c>
      <c r="AW194" s="10" t="s">
        <v>37</v>
      </c>
      <c r="AX194" s="10" t="s">
        <v>80</v>
      </c>
      <c r="AY194" s="170" t="s">
        <v>162</v>
      </c>
    </row>
    <row r="195" spans="2:51" s="10" customFormat="1" ht="22.5" customHeight="1">
      <c r="B195" s="163"/>
      <c r="C195" s="164"/>
      <c r="D195" s="164"/>
      <c r="E195" s="165" t="s">
        <v>3</v>
      </c>
      <c r="F195" s="249" t="s">
        <v>779</v>
      </c>
      <c r="G195" s="248"/>
      <c r="H195" s="248"/>
      <c r="I195" s="248"/>
      <c r="J195" s="164"/>
      <c r="K195" s="166">
        <v>19.2</v>
      </c>
      <c r="L195" s="164"/>
      <c r="M195" s="164"/>
      <c r="N195" s="164"/>
      <c r="O195" s="164"/>
      <c r="P195" s="164"/>
      <c r="Q195" s="164"/>
      <c r="R195" s="167"/>
      <c r="T195" s="168"/>
      <c r="U195" s="164"/>
      <c r="V195" s="164"/>
      <c r="W195" s="164"/>
      <c r="X195" s="164"/>
      <c r="Y195" s="164"/>
      <c r="Z195" s="164"/>
      <c r="AA195" s="169"/>
      <c r="AT195" s="170" t="s">
        <v>170</v>
      </c>
      <c r="AU195" s="170" t="s">
        <v>107</v>
      </c>
      <c r="AV195" s="10" t="s">
        <v>107</v>
      </c>
      <c r="AW195" s="10" t="s">
        <v>37</v>
      </c>
      <c r="AX195" s="10" t="s">
        <v>80</v>
      </c>
      <c r="AY195" s="170" t="s">
        <v>162</v>
      </c>
    </row>
    <row r="196" spans="2:51" s="11" customFormat="1" ht="22.5" customHeight="1">
      <c r="B196" s="171"/>
      <c r="C196" s="172"/>
      <c r="D196" s="172"/>
      <c r="E196" s="173" t="s">
        <v>3</v>
      </c>
      <c r="F196" s="250" t="s">
        <v>202</v>
      </c>
      <c r="G196" s="251"/>
      <c r="H196" s="251"/>
      <c r="I196" s="251"/>
      <c r="J196" s="172"/>
      <c r="K196" s="174">
        <v>57.6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170</v>
      </c>
      <c r="AU196" s="178" t="s">
        <v>107</v>
      </c>
      <c r="AV196" s="11" t="s">
        <v>167</v>
      </c>
      <c r="AW196" s="11" t="s">
        <v>37</v>
      </c>
      <c r="AX196" s="11" t="s">
        <v>22</v>
      </c>
      <c r="AY196" s="178" t="s">
        <v>162</v>
      </c>
    </row>
    <row r="197" spans="2:65" s="1" customFormat="1" ht="22.5" customHeight="1">
      <c r="B197" s="127"/>
      <c r="C197" s="179" t="s">
        <v>9</v>
      </c>
      <c r="D197" s="179" t="s">
        <v>204</v>
      </c>
      <c r="E197" s="180" t="s">
        <v>205</v>
      </c>
      <c r="F197" s="252" t="s">
        <v>206</v>
      </c>
      <c r="G197" s="253"/>
      <c r="H197" s="253"/>
      <c r="I197" s="253"/>
      <c r="J197" s="181" t="s">
        <v>182</v>
      </c>
      <c r="K197" s="182">
        <v>58.752</v>
      </c>
      <c r="L197" s="254">
        <v>0</v>
      </c>
      <c r="M197" s="253"/>
      <c r="N197" s="255">
        <f>ROUND(L197*K197,2)</f>
        <v>0</v>
      </c>
      <c r="O197" s="240"/>
      <c r="P197" s="240"/>
      <c r="Q197" s="240"/>
      <c r="R197" s="129"/>
      <c r="T197" s="160" t="s">
        <v>3</v>
      </c>
      <c r="U197" s="41" t="s">
        <v>45</v>
      </c>
      <c r="V197" s="33"/>
      <c r="W197" s="161">
        <f>V197*K197</f>
        <v>0</v>
      </c>
      <c r="X197" s="161">
        <v>0.006</v>
      </c>
      <c r="Y197" s="161">
        <f>X197*K197</f>
        <v>0.35251200000000005</v>
      </c>
      <c r="Z197" s="161">
        <v>0</v>
      </c>
      <c r="AA197" s="162">
        <f>Z197*K197</f>
        <v>0</v>
      </c>
      <c r="AR197" s="15" t="s">
        <v>207</v>
      </c>
      <c r="AT197" s="15" t="s">
        <v>204</v>
      </c>
      <c r="AU197" s="15" t="s">
        <v>107</v>
      </c>
      <c r="AY197" s="15" t="s">
        <v>162</v>
      </c>
      <c r="BE197" s="102">
        <f>IF(U197="základní",N197,0)</f>
        <v>0</v>
      </c>
      <c r="BF197" s="102">
        <f>IF(U197="snížená",N197,0)</f>
        <v>0</v>
      </c>
      <c r="BG197" s="102">
        <f>IF(U197="zákl. přenesená",N197,0)</f>
        <v>0</v>
      </c>
      <c r="BH197" s="102">
        <f>IF(U197="sníž. přenesená",N197,0)</f>
        <v>0</v>
      </c>
      <c r="BI197" s="102">
        <f>IF(U197="nulová",N197,0)</f>
        <v>0</v>
      </c>
      <c r="BJ197" s="15" t="s">
        <v>22</v>
      </c>
      <c r="BK197" s="102">
        <f>ROUND(L197*K197,2)</f>
        <v>0</v>
      </c>
      <c r="BL197" s="15" t="s">
        <v>167</v>
      </c>
      <c r="BM197" s="15" t="s">
        <v>298</v>
      </c>
    </row>
    <row r="198" spans="2:65" s="1" customFormat="1" ht="44.25" customHeight="1">
      <c r="B198" s="127"/>
      <c r="C198" s="156" t="s">
        <v>418</v>
      </c>
      <c r="D198" s="156" t="s">
        <v>163</v>
      </c>
      <c r="E198" s="157" t="s">
        <v>781</v>
      </c>
      <c r="F198" s="239" t="s">
        <v>782</v>
      </c>
      <c r="G198" s="240"/>
      <c r="H198" s="240"/>
      <c r="I198" s="240"/>
      <c r="J198" s="158" t="s">
        <v>182</v>
      </c>
      <c r="K198" s="159">
        <v>919.23</v>
      </c>
      <c r="L198" s="241">
        <v>0</v>
      </c>
      <c r="M198" s="240"/>
      <c r="N198" s="242">
        <f>ROUND(L198*K198,2)</f>
        <v>0</v>
      </c>
      <c r="O198" s="240"/>
      <c r="P198" s="240"/>
      <c r="Q198" s="240"/>
      <c r="R198" s="129"/>
      <c r="T198" s="160" t="s">
        <v>3</v>
      </c>
      <c r="U198" s="41" t="s">
        <v>45</v>
      </c>
      <c r="V198" s="33"/>
      <c r="W198" s="161">
        <f>V198*K198</f>
        <v>0</v>
      </c>
      <c r="X198" s="161">
        <v>0.00938</v>
      </c>
      <c r="Y198" s="161">
        <f>X198*K198</f>
        <v>8.6223774</v>
      </c>
      <c r="Z198" s="161">
        <v>0</v>
      </c>
      <c r="AA198" s="162">
        <f>Z198*K198</f>
        <v>0</v>
      </c>
      <c r="AR198" s="15" t="s">
        <v>167</v>
      </c>
      <c r="AT198" s="15" t="s">
        <v>163</v>
      </c>
      <c r="AU198" s="15" t="s">
        <v>107</v>
      </c>
      <c r="AY198" s="15" t="s">
        <v>162</v>
      </c>
      <c r="BE198" s="102">
        <f>IF(U198="základní",N198,0)</f>
        <v>0</v>
      </c>
      <c r="BF198" s="102">
        <f>IF(U198="snížená",N198,0)</f>
        <v>0</v>
      </c>
      <c r="BG198" s="102">
        <f>IF(U198="zákl. přenesená",N198,0)</f>
        <v>0</v>
      </c>
      <c r="BH198" s="102">
        <f>IF(U198="sníž. přenesená",N198,0)</f>
        <v>0</v>
      </c>
      <c r="BI198" s="102">
        <f>IF(U198="nulová",N198,0)</f>
        <v>0</v>
      </c>
      <c r="BJ198" s="15" t="s">
        <v>22</v>
      </c>
      <c r="BK198" s="102">
        <f>ROUND(L198*K198,2)</f>
        <v>0</v>
      </c>
      <c r="BL198" s="15" t="s">
        <v>167</v>
      </c>
      <c r="BM198" s="15" t="s">
        <v>783</v>
      </c>
    </row>
    <row r="199" spans="2:51" s="10" customFormat="1" ht="44.25" customHeight="1">
      <c r="B199" s="163"/>
      <c r="C199" s="164"/>
      <c r="D199" s="164"/>
      <c r="E199" s="165" t="s">
        <v>784</v>
      </c>
      <c r="F199" s="247" t="s">
        <v>785</v>
      </c>
      <c r="G199" s="248"/>
      <c r="H199" s="248"/>
      <c r="I199" s="248"/>
      <c r="J199" s="164"/>
      <c r="K199" s="166">
        <v>373.692</v>
      </c>
      <c r="L199" s="164"/>
      <c r="M199" s="164"/>
      <c r="N199" s="164"/>
      <c r="O199" s="164"/>
      <c r="P199" s="164"/>
      <c r="Q199" s="164"/>
      <c r="R199" s="167"/>
      <c r="T199" s="168"/>
      <c r="U199" s="164"/>
      <c r="V199" s="164"/>
      <c r="W199" s="164"/>
      <c r="X199" s="164"/>
      <c r="Y199" s="164"/>
      <c r="Z199" s="164"/>
      <c r="AA199" s="169"/>
      <c r="AT199" s="170" t="s">
        <v>170</v>
      </c>
      <c r="AU199" s="170" t="s">
        <v>107</v>
      </c>
      <c r="AV199" s="10" t="s">
        <v>107</v>
      </c>
      <c r="AW199" s="10" t="s">
        <v>37</v>
      </c>
      <c r="AX199" s="10" t="s">
        <v>80</v>
      </c>
      <c r="AY199" s="170" t="s">
        <v>162</v>
      </c>
    </row>
    <row r="200" spans="2:51" s="10" customFormat="1" ht="44.25" customHeight="1">
      <c r="B200" s="163"/>
      <c r="C200" s="164"/>
      <c r="D200" s="164"/>
      <c r="E200" s="165" t="s">
        <v>786</v>
      </c>
      <c r="F200" s="249" t="s">
        <v>787</v>
      </c>
      <c r="G200" s="248"/>
      <c r="H200" s="248"/>
      <c r="I200" s="248"/>
      <c r="J200" s="164"/>
      <c r="K200" s="166">
        <v>-114.17</v>
      </c>
      <c r="L200" s="164"/>
      <c r="M200" s="164"/>
      <c r="N200" s="164"/>
      <c r="O200" s="164"/>
      <c r="P200" s="164"/>
      <c r="Q200" s="164"/>
      <c r="R200" s="167"/>
      <c r="T200" s="168"/>
      <c r="U200" s="164"/>
      <c r="V200" s="164"/>
      <c r="W200" s="164"/>
      <c r="X200" s="164"/>
      <c r="Y200" s="164"/>
      <c r="Z200" s="164"/>
      <c r="AA200" s="169"/>
      <c r="AT200" s="170" t="s">
        <v>170</v>
      </c>
      <c r="AU200" s="170" t="s">
        <v>107</v>
      </c>
      <c r="AV200" s="10" t="s">
        <v>107</v>
      </c>
      <c r="AW200" s="10" t="s">
        <v>37</v>
      </c>
      <c r="AX200" s="10" t="s">
        <v>80</v>
      </c>
      <c r="AY200" s="170" t="s">
        <v>162</v>
      </c>
    </row>
    <row r="201" spans="2:51" s="10" customFormat="1" ht="44.25" customHeight="1">
      <c r="B201" s="163"/>
      <c r="C201" s="164"/>
      <c r="D201" s="164"/>
      <c r="E201" s="165" t="s">
        <v>788</v>
      </c>
      <c r="F201" s="249" t="s">
        <v>789</v>
      </c>
      <c r="G201" s="248"/>
      <c r="H201" s="248"/>
      <c r="I201" s="248"/>
      <c r="J201" s="164"/>
      <c r="K201" s="166">
        <v>484.988</v>
      </c>
      <c r="L201" s="164"/>
      <c r="M201" s="164"/>
      <c r="N201" s="164"/>
      <c r="O201" s="164"/>
      <c r="P201" s="164"/>
      <c r="Q201" s="164"/>
      <c r="R201" s="167"/>
      <c r="T201" s="168"/>
      <c r="U201" s="164"/>
      <c r="V201" s="164"/>
      <c r="W201" s="164"/>
      <c r="X201" s="164"/>
      <c r="Y201" s="164"/>
      <c r="Z201" s="164"/>
      <c r="AA201" s="169"/>
      <c r="AT201" s="170" t="s">
        <v>170</v>
      </c>
      <c r="AU201" s="170" t="s">
        <v>107</v>
      </c>
      <c r="AV201" s="10" t="s">
        <v>107</v>
      </c>
      <c r="AW201" s="10" t="s">
        <v>37</v>
      </c>
      <c r="AX201" s="10" t="s">
        <v>80</v>
      </c>
      <c r="AY201" s="170" t="s">
        <v>162</v>
      </c>
    </row>
    <row r="202" spans="2:51" s="10" customFormat="1" ht="57" customHeight="1">
      <c r="B202" s="163"/>
      <c r="C202" s="164"/>
      <c r="D202" s="164"/>
      <c r="E202" s="165" t="s">
        <v>790</v>
      </c>
      <c r="F202" s="249" t="s">
        <v>791</v>
      </c>
      <c r="G202" s="248"/>
      <c r="H202" s="248"/>
      <c r="I202" s="248"/>
      <c r="J202" s="164"/>
      <c r="K202" s="166">
        <v>-136.238</v>
      </c>
      <c r="L202" s="164"/>
      <c r="M202" s="164"/>
      <c r="N202" s="164"/>
      <c r="O202" s="164"/>
      <c r="P202" s="164"/>
      <c r="Q202" s="164"/>
      <c r="R202" s="167"/>
      <c r="T202" s="168"/>
      <c r="U202" s="164"/>
      <c r="V202" s="164"/>
      <c r="W202" s="164"/>
      <c r="X202" s="164"/>
      <c r="Y202" s="164"/>
      <c r="Z202" s="164"/>
      <c r="AA202" s="169"/>
      <c r="AT202" s="170" t="s">
        <v>170</v>
      </c>
      <c r="AU202" s="170" t="s">
        <v>107</v>
      </c>
      <c r="AV202" s="10" t="s">
        <v>107</v>
      </c>
      <c r="AW202" s="10" t="s">
        <v>37</v>
      </c>
      <c r="AX202" s="10" t="s">
        <v>80</v>
      </c>
      <c r="AY202" s="170" t="s">
        <v>162</v>
      </c>
    </row>
    <row r="203" spans="2:51" s="10" customFormat="1" ht="22.5" customHeight="1">
      <c r="B203" s="163"/>
      <c r="C203" s="164"/>
      <c r="D203" s="164"/>
      <c r="E203" s="165" t="s">
        <v>792</v>
      </c>
      <c r="F203" s="249" t="s">
        <v>793</v>
      </c>
      <c r="G203" s="248"/>
      <c r="H203" s="248"/>
      <c r="I203" s="248"/>
      <c r="J203" s="164"/>
      <c r="K203" s="166">
        <v>-12.42</v>
      </c>
      <c r="L203" s="164"/>
      <c r="M203" s="164"/>
      <c r="N203" s="164"/>
      <c r="O203" s="164"/>
      <c r="P203" s="164"/>
      <c r="Q203" s="164"/>
      <c r="R203" s="167"/>
      <c r="T203" s="168"/>
      <c r="U203" s="164"/>
      <c r="V203" s="164"/>
      <c r="W203" s="164"/>
      <c r="X203" s="164"/>
      <c r="Y203" s="164"/>
      <c r="Z203" s="164"/>
      <c r="AA203" s="169"/>
      <c r="AT203" s="170" t="s">
        <v>170</v>
      </c>
      <c r="AU203" s="170" t="s">
        <v>107</v>
      </c>
      <c r="AV203" s="10" t="s">
        <v>107</v>
      </c>
      <c r="AW203" s="10" t="s">
        <v>37</v>
      </c>
      <c r="AX203" s="10" t="s">
        <v>80</v>
      </c>
      <c r="AY203" s="170" t="s">
        <v>162</v>
      </c>
    </row>
    <row r="204" spans="2:51" s="10" customFormat="1" ht="44.25" customHeight="1">
      <c r="B204" s="163"/>
      <c r="C204" s="164"/>
      <c r="D204" s="164"/>
      <c r="E204" s="165" t="s">
        <v>794</v>
      </c>
      <c r="F204" s="249" t="s">
        <v>785</v>
      </c>
      <c r="G204" s="248"/>
      <c r="H204" s="248"/>
      <c r="I204" s="248"/>
      <c r="J204" s="164"/>
      <c r="K204" s="166">
        <v>373.692</v>
      </c>
      <c r="L204" s="164"/>
      <c r="M204" s="164"/>
      <c r="N204" s="164"/>
      <c r="O204" s="164"/>
      <c r="P204" s="164"/>
      <c r="Q204" s="164"/>
      <c r="R204" s="167"/>
      <c r="T204" s="168"/>
      <c r="U204" s="164"/>
      <c r="V204" s="164"/>
      <c r="W204" s="164"/>
      <c r="X204" s="164"/>
      <c r="Y204" s="164"/>
      <c r="Z204" s="164"/>
      <c r="AA204" s="169"/>
      <c r="AT204" s="170" t="s">
        <v>170</v>
      </c>
      <c r="AU204" s="170" t="s">
        <v>107</v>
      </c>
      <c r="AV204" s="10" t="s">
        <v>107</v>
      </c>
      <c r="AW204" s="10" t="s">
        <v>37</v>
      </c>
      <c r="AX204" s="10" t="s">
        <v>80</v>
      </c>
      <c r="AY204" s="170" t="s">
        <v>162</v>
      </c>
    </row>
    <row r="205" spans="2:51" s="10" customFormat="1" ht="44.25" customHeight="1">
      <c r="B205" s="163"/>
      <c r="C205" s="164"/>
      <c r="D205" s="164"/>
      <c r="E205" s="165" t="s">
        <v>795</v>
      </c>
      <c r="F205" s="249" t="s">
        <v>787</v>
      </c>
      <c r="G205" s="248"/>
      <c r="H205" s="248"/>
      <c r="I205" s="248"/>
      <c r="J205" s="164"/>
      <c r="K205" s="166">
        <v>-114.17</v>
      </c>
      <c r="L205" s="164"/>
      <c r="M205" s="164"/>
      <c r="N205" s="164"/>
      <c r="O205" s="164"/>
      <c r="P205" s="164"/>
      <c r="Q205" s="164"/>
      <c r="R205" s="167"/>
      <c r="T205" s="168"/>
      <c r="U205" s="164"/>
      <c r="V205" s="164"/>
      <c r="W205" s="164"/>
      <c r="X205" s="164"/>
      <c r="Y205" s="164"/>
      <c r="Z205" s="164"/>
      <c r="AA205" s="169"/>
      <c r="AT205" s="170" t="s">
        <v>170</v>
      </c>
      <c r="AU205" s="170" t="s">
        <v>107</v>
      </c>
      <c r="AV205" s="10" t="s">
        <v>107</v>
      </c>
      <c r="AW205" s="10" t="s">
        <v>37</v>
      </c>
      <c r="AX205" s="10" t="s">
        <v>80</v>
      </c>
      <c r="AY205" s="170" t="s">
        <v>162</v>
      </c>
    </row>
    <row r="206" spans="2:51" s="10" customFormat="1" ht="22.5" customHeight="1">
      <c r="B206" s="163"/>
      <c r="C206" s="164"/>
      <c r="D206" s="164"/>
      <c r="E206" s="165" t="s">
        <v>796</v>
      </c>
      <c r="F206" s="249" t="s">
        <v>797</v>
      </c>
      <c r="G206" s="248"/>
      <c r="H206" s="248"/>
      <c r="I206" s="248"/>
      <c r="J206" s="164"/>
      <c r="K206" s="166">
        <v>63.856</v>
      </c>
      <c r="L206" s="164"/>
      <c r="M206" s="164"/>
      <c r="N206" s="164"/>
      <c r="O206" s="164"/>
      <c r="P206" s="164"/>
      <c r="Q206" s="164"/>
      <c r="R206" s="167"/>
      <c r="T206" s="168"/>
      <c r="U206" s="164"/>
      <c r="V206" s="164"/>
      <c r="W206" s="164"/>
      <c r="X206" s="164"/>
      <c r="Y206" s="164"/>
      <c r="Z206" s="164"/>
      <c r="AA206" s="169"/>
      <c r="AT206" s="170" t="s">
        <v>170</v>
      </c>
      <c r="AU206" s="170" t="s">
        <v>107</v>
      </c>
      <c r="AV206" s="10" t="s">
        <v>107</v>
      </c>
      <c r="AW206" s="10" t="s">
        <v>37</v>
      </c>
      <c r="AX206" s="10" t="s">
        <v>80</v>
      </c>
      <c r="AY206" s="170" t="s">
        <v>162</v>
      </c>
    </row>
    <row r="207" spans="2:51" s="11" customFormat="1" ht="22.5" customHeight="1">
      <c r="B207" s="171"/>
      <c r="C207" s="172"/>
      <c r="D207" s="172"/>
      <c r="E207" s="173" t="s">
        <v>3</v>
      </c>
      <c r="F207" s="250" t="s">
        <v>202</v>
      </c>
      <c r="G207" s="251"/>
      <c r="H207" s="251"/>
      <c r="I207" s="251"/>
      <c r="J207" s="172"/>
      <c r="K207" s="174">
        <v>919.23</v>
      </c>
      <c r="L207" s="172"/>
      <c r="M207" s="172"/>
      <c r="N207" s="172"/>
      <c r="O207" s="172"/>
      <c r="P207" s="172"/>
      <c r="Q207" s="172"/>
      <c r="R207" s="175"/>
      <c r="T207" s="176"/>
      <c r="U207" s="172"/>
      <c r="V207" s="172"/>
      <c r="W207" s="172"/>
      <c r="X207" s="172"/>
      <c r="Y207" s="172"/>
      <c r="Z207" s="172"/>
      <c r="AA207" s="177"/>
      <c r="AT207" s="178" t="s">
        <v>170</v>
      </c>
      <c r="AU207" s="178" t="s">
        <v>107</v>
      </c>
      <c r="AV207" s="11" t="s">
        <v>167</v>
      </c>
      <c r="AW207" s="11" t="s">
        <v>37</v>
      </c>
      <c r="AX207" s="11" t="s">
        <v>22</v>
      </c>
      <c r="AY207" s="178" t="s">
        <v>162</v>
      </c>
    </row>
    <row r="208" spans="2:65" s="1" customFormat="1" ht="22.5" customHeight="1">
      <c r="B208" s="127"/>
      <c r="C208" s="179" t="s">
        <v>422</v>
      </c>
      <c r="D208" s="179" t="s">
        <v>204</v>
      </c>
      <c r="E208" s="180" t="s">
        <v>214</v>
      </c>
      <c r="F208" s="252" t="s">
        <v>215</v>
      </c>
      <c r="G208" s="253"/>
      <c r="H208" s="253"/>
      <c r="I208" s="253"/>
      <c r="J208" s="181" t="s">
        <v>182</v>
      </c>
      <c r="K208" s="182">
        <v>937.615</v>
      </c>
      <c r="L208" s="254">
        <v>0</v>
      </c>
      <c r="M208" s="253"/>
      <c r="N208" s="255">
        <f>ROUND(L208*K208,2)</f>
        <v>0</v>
      </c>
      <c r="O208" s="240"/>
      <c r="P208" s="240"/>
      <c r="Q208" s="240"/>
      <c r="R208" s="129"/>
      <c r="T208" s="160" t="s">
        <v>3</v>
      </c>
      <c r="U208" s="41" t="s">
        <v>45</v>
      </c>
      <c r="V208" s="33"/>
      <c r="W208" s="161">
        <f>V208*K208</f>
        <v>0</v>
      </c>
      <c r="X208" s="161">
        <v>0.015</v>
      </c>
      <c r="Y208" s="161">
        <f>X208*K208</f>
        <v>14.064225</v>
      </c>
      <c r="Z208" s="161">
        <v>0</v>
      </c>
      <c r="AA208" s="162">
        <f>Z208*K208</f>
        <v>0</v>
      </c>
      <c r="AR208" s="15" t="s">
        <v>207</v>
      </c>
      <c r="AT208" s="15" t="s">
        <v>204</v>
      </c>
      <c r="AU208" s="15" t="s">
        <v>107</v>
      </c>
      <c r="AY208" s="15" t="s">
        <v>162</v>
      </c>
      <c r="BE208" s="102">
        <f>IF(U208="základní",N208,0)</f>
        <v>0</v>
      </c>
      <c r="BF208" s="102">
        <f>IF(U208="snížená",N208,0)</f>
        <v>0</v>
      </c>
      <c r="BG208" s="102">
        <f>IF(U208="zákl. přenesená",N208,0)</f>
        <v>0</v>
      </c>
      <c r="BH208" s="102">
        <f>IF(U208="sníž. přenesená",N208,0)</f>
        <v>0</v>
      </c>
      <c r="BI208" s="102">
        <f>IF(U208="nulová",N208,0)</f>
        <v>0</v>
      </c>
      <c r="BJ208" s="15" t="s">
        <v>22</v>
      </c>
      <c r="BK208" s="102">
        <f>ROUND(L208*K208,2)</f>
        <v>0</v>
      </c>
      <c r="BL208" s="15" t="s">
        <v>167</v>
      </c>
      <c r="BM208" s="15" t="s">
        <v>798</v>
      </c>
    </row>
    <row r="209" spans="2:65" s="1" customFormat="1" ht="31.5" customHeight="1">
      <c r="B209" s="127"/>
      <c r="C209" s="156" t="s">
        <v>309</v>
      </c>
      <c r="D209" s="156" t="s">
        <v>163</v>
      </c>
      <c r="E209" s="157" t="s">
        <v>310</v>
      </c>
      <c r="F209" s="239" t="s">
        <v>311</v>
      </c>
      <c r="G209" s="240"/>
      <c r="H209" s="240"/>
      <c r="I209" s="240"/>
      <c r="J209" s="158" t="s">
        <v>241</v>
      </c>
      <c r="K209" s="159">
        <v>735.19</v>
      </c>
      <c r="L209" s="241">
        <v>0</v>
      </c>
      <c r="M209" s="240"/>
      <c r="N209" s="242">
        <f>ROUND(L209*K209,2)</f>
        <v>0</v>
      </c>
      <c r="O209" s="240"/>
      <c r="P209" s="240"/>
      <c r="Q209" s="240"/>
      <c r="R209" s="129"/>
      <c r="T209" s="160" t="s">
        <v>3</v>
      </c>
      <c r="U209" s="41" t="s">
        <v>45</v>
      </c>
      <c r="V209" s="33"/>
      <c r="W209" s="161">
        <f>V209*K209</f>
        <v>0</v>
      </c>
      <c r="X209" s="161">
        <v>0.00168</v>
      </c>
      <c r="Y209" s="161">
        <f>X209*K209</f>
        <v>1.2351192000000002</v>
      </c>
      <c r="Z209" s="161">
        <v>0</v>
      </c>
      <c r="AA209" s="162">
        <f>Z209*K209</f>
        <v>0</v>
      </c>
      <c r="AR209" s="15" t="s">
        <v>167</v>
      </c>
      <c r="AT209" s="15" t="s">
        <v>163</v>
      </c>
      <c r="AU209" s="15" t="s">
        <v>107</v>
      </c>
      <c r="AY209" s="15" t="s">
        <v>162</v>
      </c>
      <c r="BE209" s="102">
        <f>IF(U209="základní",N209,0)</f>
        <v>0</v>
      </c>
      <c r="BF209" s="102">
        <f>IF(U209="snížená",N209,0)</f>
        <v>0</v>
      </c>
      <c r="BG209" s="102">
        <f>IF(U209="zákl. přenesená",N209,0)</f>
        <v>0</v>
      </c>
      <c r="BH209" s="102">
        <f>IF(U209="sníž. přenesená",N209,0)</f>
        <v>0</v>
      </c>
      <c r="BI209" s="102">
        <f>IF(U209="nulová",N209,0)</f>
        <v>0</v>
      </c>
      <c r="BJ209" s="15" t="s">
        <v>22</v>
      </c>
      <c r="BK209" s="102">
        <f>ROUND(L209*K209,2)</f>
        <v>0</v>
      </c>
      <c r="BL209" s="15" t="s">
        <v>167</v>
      </c>
      <c r="BM209" s="15" t="s">
        <v>312</v>
      </c>
    </row>
    <row r="210" spans="2:51" s="10" customFormat="1" ht="44.25" customHeight="1">
      <c r="B210" s="163"/>
      <c r="C210" s="164"/>
      <c r="D210" s="164"/>
      <c r="E210" s="165" t="s">
        <v>3</v>
      </c>
      <c r="F210" s="247" t="s">
        <v>799</v>
      </c>
      <c r="G210" s="248"/>
      <c r="H210" s="248"/>
      <c r="I210" s="248"/>
      <c r="J210" s="164"/>
      <c r="K210" s="166">
        <v>207.08</v>
      </c>
      <c r="L210" s="164"/>
      <c r="M210" s="164"/>
      <c r="N210" s="164"/>
      <c r="O210" s="164"/>
      <c r="P210" s="164"/>
      <c r="Q210" s="164"/>
      <c r="R210" s="167"/>
      <c r="T210" s="168"/>
      <c r="U210" s="164"/>
      <c r="V210" s="164"/>
      <c r="W210" s="164"/>
      <c r="X210" s="164"/>
      <c r="Y210" s="164"/>
      <c r="Z210" s="164"/>
      <c r="AA210" s="169"/>
      <c r="AT210" s="170" t="s">
        <v>170</v>
      </c>
      <c r="AU210" s="170" t="s">
        <v>107</v>
      </c>
      <c r="AV210" s="10" t="s">
        <v>107</v>
      </c>
      <c r="AW210" s="10" t="s">
        <v>37</v>
      </c>
      <c r="AX210" s="10" t="s">
        <v>80</v>
      </c>
      <c r="AY210" s="170" t="s">
        <v>162</v>
      </c>
    </row>
    <row r="211" spans="2:51" s="10" customFormat="1" ht="44.25" customHeight="1">
      <c r="B211" s="163"/>
      <c r="C211" s="164"/>
      <c r="D211" s="164"/>
      <c r="E211" s="165" t="s">
        <v>3</v>
      </c>
      <c r="F211" s="249" t="s">
        <v>800</v>
      </c>
      <c r="G211" s="248"/>
      <c r="H211" s="248"/>
      <c r="I211" s="248"/>
      <c r="J211" s="164"/>
      <c r="K211" s="166">
        <v>202.08</v>
      </c>
      <c r="L211" s="164"/>
      <c r="M211" s="164"/>
      <c r="N211" s="164"/>
      <c r="O211" s="164"/>
      <c r="P211" s="164"/>
      <c r="Q211" s="164"/>
      <c r="R211" s="167"/>
      <c r="T211" s="168"/>
      <c r="U211" s="164"/>
      <c r="V211" s="164"/>
      <c r="W211" s="164"/>
      <c r="X211" s="164"/>
      <c r="Y211" s="164"/>
      <c r="Z211" s="164"/>
      <c r="AA211" s="169"/>
      <c r="AT211" s="170" t="s">
        <v>170</v>
      </c>
      <c r="AU211" s="170" t="s">
        <v>107</v>
      </c>
      <c r="AV211" s="10" t="s">
        <v>107</v>
      </c>
      <c r="AW211" s="10" t="s">
        <v>37</v>
      </c>
      <c r="AX211" s="10" t="s">
        <v>80</v>
      </c>
      <c r="AY211" s="170" t="s">
        <v>162</v>
      </c>
    </row>
    <row r="212" spans="2:51" s="10" customFormat="1" ht="22.5" customHeight="1">
      <c r="B212" s="163"/>
      <c r="C212" s="164"/>
      <c r="D212" s="164"/>
      <c r="E212" s="165" t="s">
        <v>3</v>
      </c>
      <c r="F212" s="249" t="s">
        <v>801</v>
      </c>
      <c r="G212" s="248"/>
      <c r="H212" s="248"/>
      <c r="I212" s="248"/>
      <c r="J212" s="164"/>
      <c r="K212" s="166">
        <v>26.4</v>
      </c>
      <c r="L212" s="164"/>
      <c r="M212" s="164"/>
      <c r="N212" s="164"/>
      <c r="O212" s="164"/>
      <c r="P212" s="164"/>
      <c r="Q212" s="164"/>
      <c r="R212" s="167"/>
      <c r="T212" s="168"/>
      <c r="U212" s="164"/>
      <c r="V212" s="164"/>
      <c r="W212" s="164"/>
      <c r="X212" s="164"/>
      <c r="Y212" s="164"/>
      <c r="Z212" s="164"/>
      <c r="AA212" s="169"/>
      <c r="AT212" s="170" t="s">
        <v>170</v>
      </c>
      <c r="AU212" s="170" t="s">
        <v>107</v>
      </c>
      <c r="AV212" s="10" t="s">
        <v>107</v>
      </c>
      <c r="AW212" s="10" t="s">
        <v>37</v>
      </c>
      <c r="AX212" s="10" t="s">
        <v>80</v>
      </c>
      <c r="AY212" s="170" t="s">
        <v>162</v>
      </c>
    </row>
    <row r="213" spans="2:51" s="10" customFormat="1" ht="31.5" customHeight="1">
      <c r="B213" s="163"/>
      <c r="C213" s="164"/>
      <c r="D213" s="164"/>
      <c r="E213" s="165" t="s">
        <v>3</v>
      </c>
      <c r="F213" s="249" t="s">
        <v>802</v>
      </c>
      <c r="G213" s="248"/>
      <c r="H213" s="248"/>
      <c r="I213" s="248"/>
      <c r="J213" s="164"/>
      <c r="K213" s="166">
        <v>92.55</v>
      </c>
      <c r="L213" s="164"/>
      <c r="M213" s="164"/>
      <c r="N213" s="164"/>
      <c r="O213" s="164"/>
      <c r="P213" s="164"/>
      <c r="Q213" s="164"/>
      <c r="R213" s="167"/>
      <c r="T213" s="168"/>
      <c r="U213" s="164"/>
      <c r="V213" s="164"/>
      <c r="W213" s="164"/>
      <c r="X213" s="164"/>
      <c r="Y213" s="164"/>
      <c r="Z213" s="164"/>
      <c r="AA213" s="169"/>
      <c r="AT213" s="170" t="s">
        <v>170</v>
      </c>
      <c r="AU213" s="170" t="s">
        <v>107</v>
      </c>
      <c r="AV213" s="10" t="s">
        <v>107</v>
      </c>
      <c r="AW213" s="10" t="s">
        <v>37</v>
      </c>
      <c r="AX213" s="10" t="s">
        <v>80</v>
      </c>
      <c r="AY213" s="170" t="s">
        <v>162</v>
      </c>
    </row>
    <row r="214" spans="2:51" s="10" customFormat="1" ht="44.25" customHeight="1">
      <c r="B214" s="163"/>
      <c r="C214" s="164"/>
      <c r="D214" s="164"/>
      <c r="E214" s="165" t="s">
        <v>3</v>
      </c>
      <c r="F214" s="249" t="s">
        <v>799</v>
      </c>
      <c r="G214" s="248"/>
      <c r="H214" s="248"/>
      <c r="I214" s="248"/>
      <c r="J214" s="164"/>
      <c r="K214" s="166">
        <v>207.08</v>
      </c>
      <c r="L214" s="164"/>
      <c r="M214" s="164"/>
      <c r="N214" s="164"/>
      <c r="O214" s="164"/>
      <c r="P214" s="164"/>
      <c r="Q214" s="164"/>
      <c r="R214" s="167"/>
      <c r="T214" s="168"/>
      <c r="U214" s="164"/>
      <c r="V214" s="164"/>
      <c r="W214" s="164"/>
      <c r="X214" s="164"/>
      <c r="Y214" s="164"/>
      <c r="Z214" s="164"/>
      <c r="AA214" s="169"/>
      <c r="AT214" s="170" t="s">
        <v>170</v>
      </c>
      <c r="AU214" s="170" t="s">
        <v>107</v>
      </c>
      <c r="AV214" s="10" t="s">
        <v>107</v>
      </c>
      <c r="AW214" s="10" t="s">
        <v>37</v>
      </c>
      <c r="AX214" s="10" t="s">
        <v>80</v>
      </c>
      <c r="AY214" s="170" t="s">
        <v>162</v>
      </c>
    </row>
    <row r="215" spans="2:51" s="11" customFormat="1" ht="22.5" customHeight="1">
      <c r="B215" s="171"/>
      <c r="C215" s="172"/>
      <c r="D215" s="172"/>
      <c r="E215" s="173" t="s">
        <v>3</v>
      </c>
      <c r="F215" s="250" t="s">
        <v>202</v>
      </c>
      <c r="G215" s="251"/>
      <c r="H215" s="251"/>
      <c r="I215" s="251"/>
      <c r="J215" s="172"/>
      <c r="K215" s="174">
        <v>735.19</v>
      </c>
      <c r="L215" s="172"/>
      <c r="M215" s="172"/>
      <c r="N215" s="172"/>
      <c r="O215" s="172"/>
      <c r="P215" s="172"/>
      <c r="Q215" s="172"/>
      <c r="R215" s="175"/>
      <c r="T215" s="176"/>
      <c r="U215" s="172"/>
      <c r="V215" s="172"/>
      <c r="W215" s="172"/>
      <c r="X215" s="172"/>
      <c r="Y215" s="172"/>
      <c r="Z215" s="172"/>
      <c r="AA215" s="177"/>
      <c r="AT215" s="178" t="s">
        <v>170</v>
      </c>
      <c r="AU215" s="178" t="s">
        <v>107</v>
      </c>
      <c r="AV215" s="11" t="s">
        <v>167</v>
      </c>
      <c r="AW215" s="11" t="s">
        <v>37</v>
      </c>
      <c r="AX215" s="11" t="s">
        <v>22</v>
      </c>
      <c r="AY215" s="178" t="s">
        <v>162</v>
      </c>
    </row>
    <row r="216" spans="2:65" s="1" customFormat="1" ht="22.5" customHeight="1">
      <c r="B216" s="127"/>
      <c r="C216" s="179" t="s">
        <v>317</v>
      </c>
      <c r="D216" s="179" t="s">
        <v>204</v>
      </c>
      <c r="E216" s="180" t="s">
        <v>205</v>
      </c>
      <c r="F216" s="252" t="s">
        <v>206</v>
      </c>
      <c r="G216" s="253"/>
      <c r="H216" s="253"/>
      <c r="I216" s="253"/>
      <c r="J216" s="181" t="s">
        <v>182</v>
      </c>
      <c r="K216" s="182">
        <v>161.742</v>
      </c>
      <c r="L216" s="254">
        <v>0</v>
      </c>
      <c r="M216" s="253"/>
      <c r="N216" s="255">
        <f>ROUND(L216*K216,2)</f>
        <v>0</v>
      </c>
      <c r="O216" s="240"/>
      <c r="P216" s="240"/>
      <c r="Q216" s="240"/>
      <c r="R216" s="129"/>
      <c r="T216" s="160" t="s">
        <v>3</v>
      </c>
      <c r="U216" s="41" t="s">
        <v>45</v>
      </c>
      <c r="V216" s="33"/>
      <c r="W216" s="161">
        <f>V216*K216</f>
        <v>0</v>
      </c>
      <c r="X216" s="161">
        <v>0.006</v>
      </c>
      <c r="Y216" s="161">
        <f>X216*K216</f>
        <v>0.970452</v>
      </c>
      <c r="Z216" s="161">
        <v>0</v>
      </c>
      <c r="AA216" s="162">
        <f>Z216*K216</f>
        <v>0</v>
      </c>
      <c r="AR216" s="15" t="s">
        <v>207</v>
      </c>
      <c r="AT216" s="15" t="s">
        <v>204</v>
      </c>
      <c r="AU216" s="15" t="s">
        <v>107</v>
      </c>
      <c r="AY216" s="15" t="s">
        <v>162</v>
      </c>
      <c r="BE216" s="102">
        <f>IF(U216="základní",N216,0)</f>
        <v>0</v>
      </c>
      <c r="BF216" s="102">
        <f>IF(U216="snížená",N216,0)</f>
        <v>0</v>
      </c>
      <c r="BG216" s="102">
        <f>IF(U216="zákl. přenesená",N216,0)</f>
        <v>0</v>
      </c>
      <c r="BH216" s="102">
        <f>IF(U216="sníž. přenesená",N216,0)</f>
        <v>0</v>
      </c>
      <c r="BI216" s="102">
        <f>IF(U216="nulová",N216,0)</f>
        <v>0</v>
      </c>
      <c r="BJ216" s="15" t="s">
        <v>22</v>
      </c>
      <c r="BK216" s="102">
        <f>ROUND(L216*K216,2)</f>
        <v>0</v>
      </c>
      <c r="BL216" s="15" t="s">
        <v>167</v>
      </c>
      <c r="BM216" s="15" t="s">
        <v>318</v>
      </c>
    </row>
    <row r="217" spans="2:65" s="1" customFormat="1" ht="31.5" customHeight="1">
      <c r="B217" s="127"/>
      <c r="C217" s="156" t="s">
        <v>319</v>
      </c>
      <c r="D217" s="156" t="s">
        <v>163</v>
      </c>
      <c r="E217" s="157" t="s">
        <v>320</v>
      </c>
      <c r="F217" s="239" t="s">
        <v>321</v>
      </c>
      <c r="G217" s="240"/>
      <c r="H217" s="240"/>
      <c r="I217" s="240"/>
      <c r="J217" s="158" t="s">
        <v>182</v>
      </c>
      <c r="K217" s="159">
        <v>1454</v>
      </c>
      <c r="L217" s="241">
        <v>0</v>
      </c>
      <c r="M217" s="240"/>
      <c r="N217" s="242">
        <f>ROUND(L217*K217,2)</f>
        <v>0</v>
      </c>
      <c r="O217" s="240"/>
      <c r="P217" s="240"/>
      <c r="Q217" s="240"/>
      <c r="R217" s="129"/>
      <c r="T217" s="160" t="s">
        <v>3</v>
      </c>
      <c r="U217" s="41" t="s">
        <v>45</v>
      </c>
      <c r="V217" s="33"/>
      <c r="W217" s="161">
        <f>V217*K217</f>
        <v>0</v>
      </c>
      <c r="X217" s="161">
        <v>0.00268</v>
      </c>
      <c r="Y217" s="161">
        <f>X217*K217</f>
        <v>3.89672</v>
      </c>
      <c r="Z217" s="161">
        <v>0</v>
      </c>
      <c r="AA217" s="162">
        <f>Z217*K217</f>
        <v>0</v>
      </c>
      <c r="AR217" s="15" t="s">
        <v>167</v>
      </c>
      <c r="AT217" s="15" t="s">
        <v>163</v>
      </c>
      <c r="AU217" s="15" t="s">
        <v>107</v>
      </c>
      <c r="AY217" s="15" t="s">
        <v>162</v>
      </c>
      <c r="BE217" s="102">
        <f>IF(U217="základní",N217,0)</f>
        <v>0</v>
      </c>
      <c r="BF217" s="102">
        <f>IF(U217="snížená",N217,0)</f>
        <v>0</v>
      </c>
      <c r="BG217" s="102">
        <f>IF(U217="zákl. přenesená",N217,0)</f>
        <v>0</v>
      </c>
      <c r="BH217" s="102">
        <f>IF(U217="sníž. přenesená",N217,0)</f>
        <v>0</v>
      </c>
      <c r="BI217" s="102">
        <f>IF(U217="nulová",N217,0)</f>
        <v>0</v>
      </c>
      <c r="BJ217" s="15" t="s">
        <v>22</v>
      </c>
      <c r="BK217" s="102">
        <f>ROUND(L217*K217,2)</f>
        <v>0</v>
      </c>
      <c r="BL217" s="15" t="s">
        <v>167</v>
      </c>
      <c r="BM217" s="15" t="s">
        <v>322</v>
      </c>
    </row>
    <row r="218" spans="2:65" s="1" customFormat="1" ht="31.5" customHeight="1">
      <c r="B218" s="127"/>
      <c r="C218" s="156" t="s">
        <v>323</v>
      </c>
      <c r="D218" s="156" t="s">
        <v>163</v>
      </c>
      <c r="E218" s="157" t="s">
        <v>324</v>
      </c>
      <c r="F218" s="239" t="s">
        <v>325</v>
      </c>
      <c r="G218" s="240"/>
      <c r="H218" s="240"/>
      <c r="I218" s="240"/>
      <c r="J218" s="158" t="s">
        <v>182</v>
      </c>
      <c r="K218" s="159">
        <v>450</v>
      </c>
      <c r="L218" s="241">
        <v>0</v>
      </c>
      <c r="M218" s="240"/>
      <c r="N218" s="242">
        <f>ROUND(L218*K218,2)</f>
        <v>0</v>
      </c>
      <c r="O218" s="240"/>
      <c r="P218" s="240"/>
      <c r="Q218" s="240"/>
      <c r="R218" s="129"/>
      <c r="T218" s="160" t="s">
        <v>3</v>
      </c>
      <c r="U218" s="41" t="s">
        <v>45</v>
      </c>
      <c r="V218" s="33"/>
      <c r="W218" s="161">
        <f>V218*K218</f>
        <v>0</v>
      </c>
      <c r="X218" s="161">
        <v>0.00012</v>
      </c>
      <c r="Y218" s="161">
        <f>X218*K218</f>
        <v>0.054</v>
      </c>
      <c r="Z218" s="161">
        <v>0</v>
      </c>
      <c r="AA218" s="162">
        <f>Z218*K218</f>
        <v>0</v>
      </c>
      <c r="AR218" s="15" t="s">
        <v>167</v>
      </c>
      <c r="AT218" s="15" t="s">
        <v>163</v>
      </c>
      <c r="AU218" s="15" t="s">
        <v>107</v>
      </c>
      <c r="AY218" s="15" t="s">
        <v>162</v>
      </c>
      <c r="BE218" s="102">
        <f>IF(U218="základní",N218,0)</f>
        <v>0</v>
      </c>
      <c r="BF218" s="102">
        <f>IF(U218="snížená",N218,0)</f>
        <v>0</v>
      </c>
      <c r="BG218" s="102">
        <f>IF(U218="zákl. přenesená",N218,0)</f>
        <v>0</v>
      </c>
      <c r="BH218" s="102">
        <f>IF(U218="sníž. přenesená",N218,0)</f>
        <v>0</v>
      </c>
      <c r="BI218" s="102">
        <f>IF(U218="nulová",N218,0)</f>
        <v>0</v>
      </c>
      <c r="BJ218" s="15" t="s">
        <v>22</v>
      </c>
      <c r="BK218" s="102">
        <f>ROUND(L218*K218,2)</f>
        <v>0</v>
      </c>
      <c r="BL218" s="15" t="s">
        <v>167</v>
      </c>
      <c r="BM218" s="15" t="s">
        <v>326</v>
      </c>
    </row>
    <row r="219" spans="2:65" s="1" customFormat="1" ht="22.5" customHeight="1">
      <c r="B219" s="127"/>
      <c r="C219" s="156" t="s">
        <v>327</v>
      </c>
      <c r="D219" s="156" t="s">
        <v>163</v>
      </c>
      <c r="E219" s="157" t="s">
        <v>328</v>
      </c>
      <c r="F219" s="239" t="s">
        <v>329</v>
      </c>
      <c r="G219" s="240"/>
      <c r="H219" s="240"/>
      <c r="I219" s="240"/>
      <c r="J219" s="158" t="s">
        <v>182</v>
      </c>
      <c r="K219" s="159">
        <v>1535</v>
      </c>
      <c r="L219" s="241">
        <v>0</v>
      </c>
      <c r="M219" s="240"/>
      <c r="N219" s="242">
        <f>ROUND(L219*K219,2)</f>
        <v>0</v>
      </c>
      <c r="O219" s="240"/>
      <c r="P219" s="240"/>
      <c r="Q219" s="240"/>
      <c r="R219" s="129"/>
      <c r="T219" s="160" t="s">
        <v>3</v>
      </c>
      <c r="U219" s="41" t="s">
        <v>45</v>
      </c>
      <c r="V219" s="33"/>
      <c r="W219" s="161">
        <f>V219*K219</f>
        <v>0</v>
      </c>
      <c r="X219" s="161">
        <v>0</v>
      </c>
      <c r="Y219" s="161">
        <f>X219*K219</f>
        <v>0</v>
      </c>
      <c r="Z219" s="161">
        <v>0</v>
      </c>
      <c r="AA219" s="162">
        <f>Z219*K219</f>
        <v>0</v>
      </c>
      <c r="AR219" s="15" t="s">
        <v>167</v>
      </c>
      <c r="AT219" s="15" t="s">
        <v>163</v>
      </c>
      <c r="AU219" s="15" t="s">
        <v>107</v>
      </c>
      <c r="AY219" s="15" t="s">
        <v>162</v>
      </c>
      <c r="BE219" s="102">
        <f>IF(U219="základní",N219,0)</f>
        <v>0</v>
      </c>
      <c r="BF219" s="102">
        <f>IF(U219="snížená",N219,0)</f>
        <v>0</v>
      </c>
      <c r="BG219" s="102">
        <f>IF(U219="zákl. přenesená",N219,0)</f>
        <v>0</v>
      </c>
      <c r="BH219" s="102">
        <f>IF(U219="sníž. přenesená",N219,0)</f>
        <v>0</v>
      </c>
      <c r="BI219" s="102">
        <f>IF(U219="nulová",N219,0)</f>
        <v>0</v>
      </c>
      <c r="BJ219" s="15" t="s">
        <v>22</v>
      </c>
      <c r="BK219" s="102">
        <f>ROUND(L219*K219,2)</f>
        <v>0</v>
      </c>
      <c r="BL219" s="15" t="s">
        <v>167</v>
      </c>
      <c r="BM219" s="15" t="s">
        <v>330</v>
      </c>
    </row>
    <row r="220" spans="2:65" s="1" customFormat="1" ht="31.5" customHeight="1">
      <c r="B220" s="127"/>
      <c r="C220" s="156" t="s">
        <v>332</v>
      </c>
      <c r="D220" s="156" t="s">
        <v>163</v>
      </c>
      <c r="E220" s="157" t="s">
        <v>333</v>
      </c>
      <c r="F220" s="239" t="s">
        <v>334</v>
      </c>
      <c r="G220" s="240"/>
      <c r="H220" s="240"/>
      <c r="I220" s="240"/>
      <c r="J220" s="158" t="s">
        <v>166</v>
      </c>
      <c r="K220" s="159">
        <v>4.791</v>
      </c>
      <c r="L220" s="241">
        <v>0</v>
      </c>
      <c r="M220" s="240"/>
      <c r="N220" s="242">
        <f>ROUND(L220*K220,2)</f>
        <v>0</v>
      </c>
      <c r="O220" s="240"/>
      <c r="P220" s="240"/>
      <c r="Q220" s="240"/>
      <c r="R220" s="129"/>
      <c r="T220" s="160" t="s">
        <v>3</v>
      </c>
      <c r="U220" s="41" t="s">
        <v>45</v>
      </c>
      <c r="V220" s="33"/>
      <c r="W220" s="161">
        <f>V220*K220</f>
        <v>0</v>
      </c>
      <c r="X220" s="161">
        <v>2.45329</v>
      </c>
      <c r="Y220" s="161">
        <f>X220*K220</f>
        <v>11.75371239</v>
      </c>
      <c r="Z220" s="161">
        <v>0</v>
      </c>
      <c r="AA220" s="162">
        <f>Z220*K220</f>
        <v>0</v>
      </c>
      <c r="AR220" s="15" t="s">
        <v>167</v>
      </c>
      <c r="AT220" s="15" t="s">
        <v>163</v>
      </c>
      <c r="AU220" s="15" t="s">
        <v>107</v>
      </c>
      <c r="AY220" s="15" t="s">
        <v>162</v>
      </c>
      <c r="BE220" s="102">
        <f>IF(U220="základní",N220,0)</f>
        <v>0</v>
      </c>
      <c r="BF220" s="102">
        <f>IF(U220="snížená",N220,0)</f>
        <v>0</v>
      </c>
      <c r="BG220" s="102">
        <f>IF(U220="zákl. přenesená",N220,0)</f>
        <v>0</v>
      </c>
      <c r="BH220" s="102">
        <f>IF(U220="sníž. přenesená",N220,0)</f>
        <v>0</v>
      </c>
      <c r="BI220" s="102">
        <f>IF(U220="nulová",N220,0)</f>
        <v>0</v>
      </c>
      <c r="BJ220" s="15" t="s">
        <v>22</v>
      </c>
      <c r="BK220" s="102">
        <f>ROUND(L220*K220,2)</f>
        <v>0</v>
      </c>
      <c r="BL220" s="15" t="s">
        <v>167</v>
      </c>
      <c r="BM220" s="15" t="s">
        <v>335</v>
      </c>
    </row>
    <row r="221" spans="2:51" s="10" customFormat="1" ht="22.5" customHeight="1">
      <c r="B221" s="163"/>
      <c r="C221" s="164"/>
      <c r="D221" s="164"/>
      <c r="E221" s="165" t="s">
        <v>3</v>
      </c>
      <c r="F221" s="247" t="s">
        <v>803</v>
      </c>
      <c r="G221" s="248"/>
      <c r="H221" s="248"/>
      <c r="I221" s="248"/>
      <c r="J221" s="164"/>
      <c r="K221" s="166">
        <v>1.141</v>
      </c>
      <c r="L221" s="164"/>
      <c r="M221" s="164"/>
      <c r="N221" s="164"/>
      <c r="O221" s="164"/>
      <c r="P221" s="164"/>
      <c r="Q221" s="164"/>
      <c r="R221" s="167"/>
      <c r="T221" s="168"/>
      <c r="U221" s="164"/>
      <c r="V221" s="164"/>
      <c r="W221" s="164"/>
      <c r="X221" s="164"/>
      <c r="Y221" s="164"/>
      <c r="Z221" s="164"/>
      <c r="AA221" s="169"/>
      <c r="AT221" s="170" t="s">
        <v>170</v>
      </c>
      <c r="AU221" s="170" t="s">
        <v>107</v>
      </c>
      <c r="AV221" s="10" t="s">
        <v>107</v>
      </c>
      <c r="AW221" s="10" t="s">
        <v>37</v>
      </c>
      <c r="AX221" s="10" t="s">
        <v>80</v>
      </c>
      <c r="AY221" s="170" t="s">
        <v>162</v>
      </c>
    </row>
    <row r="222" spans="2:51" s="10" customFormat="1" ht="22.5" customHeight="1">
      <c r="B222" s="163"/>
      <c r="C222" s="164"/>
      <c r="D222" s="164"/>
      <c r="E222" s="165" t="s">
        <v>3</v>
      </c>
      <c r="F222" s="249" t="s">
        <v>804</v>
      </c>
      <c r="G222" s="248"/>
      <c r="H222" s="248"/>
      <c r="I222" s="248"/>
      <c r="J222" s="164"/>
      <c r="K222" s="166">
        <v>0.422</v>
      </c>
      <c r="L222" s="164"/>
      <c r="M222" s="164"/>
      <c r="N222" s="164"/>
      <c r="O222" s="164"/>
      <c r="P222" s="164"/>
      <c r="Q222" s="164"/>
      <c r="R222" s="167"/>
      <c r="T222" s="168"/>
      <c r="U222" s="164"/>
      <c r="V222" s="164"/>
      <c r="W222" s="164"/>
      <c r="X222" s="164"/>
      <c r="Y222" s="164"/>
      <c r="Z222" s="164"/>
      <c r="AA222" s="169"/>
      <c r="AT222" s="170" t="s">
        <v>170</v>
      </c>
      <c r="AU222" s="170" t="s">
        <v>107</v>
      </c>
      <c r="AV222" s="10" t="s">
        <v>107</v>
      </c>
      <c r="AW222" s="10" t="s">
        <v>37</v>
      </c>
      <c r="AX222" s="10" t="s">
        <v>80</v>
      </c>
      <c r="AY222" s="170" t="s">
        <v>162</v>
      </c>
    </row>
    <row r="223" spans="2:51" s="10" customFormat="1" ht="22.5" customHeight="1">
      <c r="B223" s="163"/>
      <c r="C223" s="164"/>
      <c r="D223" s="164"/>
      <c r="E223" s="165" t="s">
        <v>3</v>
      </c>
      <c r="F223" s="249" t="s">
        <v>805</v>
      </c>
      <c r="G223" s="248"/>
      <c r="H223" s="248"/>
      <c r="I223" s="248"/>
      <c r="J223" s="164"/>
      <c r="K223" s="166">
        <v>1.614</v>
      </c>
      <c r="L223" s="164"/>
      <c r="M223" s="164"/>
      <c r="N223" s="164"/>
      <c r="O223" s="164"/>
      <c r="P223" s="164"/>
      <c r="Q223" s="164"/>
      <c r="R223" s="167"/>
      <c r="T223" s="168"/>
      <c r="U223" s="164"/>
      <c r="V223" s="164"/>
      <c r="W223" s="164"/>
      <c r="X223" s="164"/>
      <c r="Y223" s="164"/>
      <c r="Z223" s="164"/>
      <c r="AA223" s="169"/>
      <c r="AT223" s="170" t="s">
        <v>170</v>
      </c>
      <c r="AU223" s="170" t="s">
        <v>107</v>
      </c>
      <c r="AV223" s="10" t="s">
        <v>107</v>
      </c>
      <c r="AW223" s="10" t="s">
        <v>37</v>
      </c>
      <c r="AX223" s="10" t="s">
        <v>80</v>
      </c>
      <c r="AY223" s="170" t="s">
        <v>162</v>
      </c>
    </row>
    <row r="224" spans="2:51" s="10" customFormat="1" ht="22.5" customHeight="1">
      <c r="B224" s="163"/>
      <c r="C224" s="164"/>
      <c r="D224" s="164"/>
      <c r="E224" s="165" t="s">
        <v>3</v>
      </c>
      <c r="F224" s="249" t="s">
        <v>805</v>
      </c>
      <c r="G224" s="248"/>
      <c r="H224" s="248"/>
      <c r="I224" s="248"/>
      <c r="J224" s="164"/>
      <c r="K224" s="166">
        <v>1.614</v>
      </c>
      <c r="L224" s="164"/>
      <c r="M224" s="164"/>
      <c r="N224" s="164"/>
      <c r="O224" s="164"/>
      <c r="P224" s="164"/>
      <c r="Q224" s="164"/>
      <c r="R224" s="167"/>
      <c r="T224" s="168"/>
      <c r="U224" s="164"/>
      <c r="V224" s="164"/>
      <c r="W224" s="164"/>
      <c r="X224" s="164"/>
      <c r="Y224" s="164"/>
      <c r="Z224" s="164"/>
      <c r="AA224" s="169"/>
      <c r="AT224" s="170" t="s">
        <v>170</v>
      </c>
      <c r="AU224" s="170" t="s">
        <v>107</v>
      </c>
      <c r="AV224" s="10" t="s">
        <v>107</v>
      </c>
      <c r="AW224" s="10" t="s">
        <v>37</v>
      </c>
      <c r="AX224" s="10" t="s">
        <v>80</v>
      </c>
      <c r="AY224" s="170" t="s">
        <v>162</v>
      </c>
    </row>
    <row r="225" spans="2:51" s="11" customFormat="1" ht="22.5" customHeight="1">
      <c r="B225" s="171"/>
      <c r="C225" s="172"/>
      <c r="D225" s="172"/>
      <c r="E225" s="173" t="s">
        <v>3</v>
      </c>
      <c r="F225" s="250" t="s">
        <v>202</v>
      </c>
      <c r="G225" s="251"/>
      <c r="H225" s="251"/>
      <c r="I225" s="251"/>
      <c r="J225" s="172"/>
      <c r="K225" s="174">
        <v>4.791</v>
      </c>
      <c r="L225" s="172"/>
      <c r="M225" s="172"/>
      <c r="N225" s="172"/>
      <c r="O225" s="172"/>
      <c r="P225" s="172"/>
      <c r="Q225" s="172"/>
      <c r="R225" s="175"/>
      <c r="T225" s="176"/>
      <c r="U225" s="172"/>
      <c r="V225" s="172"/>
      <c r="W225" s="172"/>
      <c r="X225" s="172"/>
      <c r="Y225" s="172"/>
      <c r="Z225" s="172"/>
      <c r="AA225" s="177"/>
      <c r="AT225" s="178" t="s">
        <v>170</v>
      </c>
      <c r="AU225" s="178" t="s">
        <v>107</v>
      </c>
      <c r="AV225" s="11" t="s">
        <v>167</v>
      </c>
      <c r="AW225" s="11" t="s">
        <v>37</v>
      </c>
      <c r="AX225" s="11" t="s">
        <v>22</v>
      </c>
      <c r="AY225" s="178" t="s">
        <v>162</v>
      </c>
    </row>
    <row r="226" spans="2:63" s="9" customFormat="1" ht="29.25" customHeight="1">
      <c r="B226" s="145"/>
      <c r="C226" s="146"/>
      <c r="D226" s="155" t="s">
        <v>122</v>
      </c>
      <c r="E226" s="155"/>
      <c r="F226" s="155"/>
      <c r="G226" s="155"/>
      <c r="H226" s="155"/>
      <c r="I226" s="155"/>
      <c r="J226" s="155"/>
      <c r="K226" s="155"/>
      <c r="L226" s="155"/>
      <c r="M226" s="155"/>
      <c r="N226" s="236">
        <f>BK226</f>
        <v>0</v>
      </c>
      <c r="O226" s="237"/>
      <c r="P226" s="237"/>
      <c r="Q226" s="237"/>
      <c r="R226" s="148"/>
      <c r="T226" s="149"/>
      <c r="U226" s="146"/>
      <c r="V226" s="146"/>
      <c r="W226" s="150">
        <f>SUM(W227:W248)</f>
        <v>0</v>
      </c>
      <c r="X226" s="146"/>
      <c r="Y226" s="150">
        <f>SUM(Y227:Y248)</f>
        <v>0.0071916</v>
      </c>
      <c r="Z226" s="146"/>
      <c r="AA226" s="151">
        <f>SUM(AA227:AA248)</f>
        <v>37.1252</v>
      </c>
      <c r="AR226" s="152" t="s">
        <v>22</v>
      </c>
      <c r="AT226" s="153" t="s">
        <v>79</v>
      </c>
      <c r="AU226" s="153" t="s">
        <v>22</v>
      </c>
      <c r="AY226" s="152" t="s">
        <v>162</v>
      </c>
      <c r="BK226" s="154">
        <f>SUM(BK227:BK248)</f>
        <v>0</v>
      </c>
    </row>
    <row r="227" spans="2:65" s="1" customFormat="1" ht="31.5" customHeight="1">
      <c r="B227" s="127"/>
      <c r="C227" s="156" t="s">
        <v>22</v>
      </c>
      <c r="D227" s="156" t="s">
        <v>163</v>
      </c>
      <c r="E227" s="157" t="s">
        <v>345</v>
      </c>
      <c r="F227" s="239" t="s">
        <v>346</v>
      </c>
      <c r="G227" s="240"/>
      <c r="H227" s="240"/>
      <c r="I227" s="240"/>
      <c r="J227" s="158" t="s">
        <v>241</v>
      </c>
      <c r="K227" s="159">
        <v>89.895</v>
      </c>
      <c r="L227" s="241">
        <v>0</v>
      </c>
      <c r="M227" s="240"/>
      <c r="N227" s="242">
        <f>ROUND(L227*K227,2)</f>
        <v>0</v>
      </c>
      <c r="O227" s="240"/>
      <c r="P227" s="240"/>
      <c r="Q227" s="240"/>
      <c r="R227" s="129"/>
      <c r="T227" s="160" t="s">
        <v>3</v>
      </c>
      <c r="U227" s="41" t="s">
        <v>45</v>
      </c>
      <c r="V227" s="33"/>
      <c r="W227" s="161">
        <f>V227*K227</f>
        <v>0</v>
      </c>
      <c r="X227" s="161">
        <v>8E-05</v>
      </c>
      <c r="Y227" s="161">
        <f>X227*K227</f>
        <v>0.0071916</v>
      </c>
      <c r="Z227" s="161">
        <v>0</v>
      </c>
      <c r="AA227" s="162">
        <f>Z227*K227</f>
        <v>0</v>
      </c>
      <c r="AR227" s="15" t="s">
        <v>167</v>
      </c>
      <c r="AT227" s="15" t="s">
        <v>163</v>
      </c>
      <c r="AU227" s="15" t="s">
        <v>107</v>
      </c>
      <c r="AY227" s="15" t="s">
        <v>162</v>
      </c>
      <c r="BE227" s="102">
        <f>IF(U227="základní",N227,0)</f>
        <v>0</v>
      </c>
      <c r="BF227" s="102">
        <f>IF(U227="snížená",N227,0)</f>
        <v>0</v>
      </c>
      <c r="BG227" s="102">
        <f>IF(U227="zákl. přenesená",N227,0)</f>
        <v>0</v>
      </c>
      <c r="BH227" s="102">
        <f>IF(U227="sníž. přenesená",N227,0)</f>
        <v>0</v>
      </c>
      <c r="BI227" s="102">
        <f>IF(U227="nulová",N227,0)</f>
        <v>0</v>
      </c>
      <c r="BJ227" s="15" t="s">
        <v>22</v>
      </c>
      <c r="BK227" s="102">
        <f>ROUND(L227*K227,2)</f>
        <v>0</v>
      </c>
      <c r="BL227" s="15" t="s">
        <v>167</v>
      </c>
      <c r="BM227" s="15" t="s">
        <v>347</v>
      </c>
    </row>
    <row r="228" spans="2:51" s="10" customFormat="1" ht="22.5" customHeight="1">
      <c r="B228" s="163"/>
      <c r="C228" s="164"/>
      <c r="D228" s="164"/>
      <c r="E228" s="165" t="s">
        <v>3</v>
      </c>
      <c r="F228" s="247" t="s">
        <v>806</v>
      </c>
      <c r="G228" s="248"/>
      <c r="H228" s="248"/>
      <c r="I228" s="248"/>
      <c r="J228" s="164"/>
      <c r="K228" s="166">
        <v>89.895</v>
      </c>
      <c r="L228" s="164"/>
      <c r="M228" s="164"/>
      <c r="N228" s="164"/>
      <c r="O228" s="164"/>
      <c r="P228" s="164"/>
      <c r="Q228" s="164"/>
      <c r="R228" s="167"/>
      <c r="T228" s="168"/>
      <c r="U228" s="164"/>
      <c r="V228" s="164"/>
      <c r="W228" s="164"/>
      <c r="X228" s="164"/>
      <c r="Y228" s="164"/>
      <c r="Z228" s="164"/>
      <c r="AA228" s="169"/>
      <c r="AT228" s="170" t="s">
        <v>170</v>
      </c>
      <c r="AU228" s="170" t="s">
        <v>107</v>
      </c>
      <c r="AV228" s="10" t="s">
        <v>107</v>
      </c>
      <c r="AW228" s="10" t="s">
        <v>37</v>
      </c>
      <c r="AX228" s="10" t="s">
        <v>22</v>
      </c>
      <c r="AY228" s="170" t="s">
        <v>162</v>
      </c>
    </row>
    <row r="229" spans="2:65" s="1" customFormat="1" ht="44.25" customHeight="1">
      <c r="B229" s="127"/>
      <c r="C229" s="156" t="s">
        <v>349</v>
      </c>
      <c r="D229" s="156" t="s">
        <v>163</v>
      </c>
      <c r="E229" s="157" t="s">
        <v>350</v>
      </c>
      <c r="F229" s="239" t="s">
        <v>351</v>
      </c>
      <c r="G229" s="240"/>
      <c r="H229" s="240"/>
      <c r="I229" s="240"/>
      <c r="J229" s="158" t="s">
        <v>182</v>
      </c>
      <c r="K229" s="159">
        <v>1790.25</v>
      </c>
      <c r="L229" s="241">
        <v>0</v>
      </c>
      <c r="M229" s="240"/>
      <c r="N229" s="242">
        <f>ROUND(L229*K229,2)</f>
        <v>0</v>
      </c>
      <c r="O229" s="240"/>
      <c r="P229" s="240"/>
      <c r="Q229" s="240"/>
      <c r="R229" s="129"/>
      <c r="T229" s="160" t="s">
        <v>3</v>
      </c>
      <c r="U229" s="41" t="s">
        <v>45</v>
      </c>
      <c r="V229" s="33"/>
      <c r="W229" s="161">
        <f>V229*K229</f>
        <v>0</v>
      </c>
      <c r="X229" s="161">
        <v>0</v>
      </c>
      <c r="Y229" s="161">
        <f>X229*K229</f>
        <v>0</v>
      </c>
      <c r="Z229" s="161">
        <v>0</v>
      </c>
      <c r="AA229" s="162">
        <f>Z229*K229</f>
        <v>0</v>
      </c>
      <c r="AR229" s="15" t="s">
        <v>167</v>
      </c>
      <c r="AT229" s="15" t="s">
        <v>163</v>
      </c>
      <c r="AU229" s="15" t="s">
        <v>107</v>
      </c>
      <c r="AY229" s="15" t="s">
        <v>162</v>
      </c>
      <c r="BE229" s="102">
        <f>IF(U229="základní",N229,0)</f>
        <v>0</v>
      </c>
      <c r="BF229" s="102">
        <f>IF(U229="snížená",N229,0)</f>
        <v>0</v>
      </c>
      <c r="BG229" s="102">
        <f>IF(U229="zákl. přenesená",N229,0)</f>
        <v>0</v>
      </c>
      <c r="BH229" s="102">
        <f>IF(U229="sníž. přenesená",N229,0)</f>
        <v>0</v>
      </c>
      <c r="BI229" s="102">
        <f>IF(U229="nulová",N229,0)</f>
        <v>0</v>
      </c>
      <c r="BJ229" s="15" t="s">
        <v>22</v>
      </c>
      <c r="BK229" s="102">
        <f>ROUND(L229*K229,2)</f>
        <v>0</v>
      </c>
      <c r="BL229" s="15" t="s">
        <v>167</v>
      </c>
      <c r="BM229" s="15" t="s">
        <v>352</v>
      </c>
    </row>
    <row r="230" spans="2:51" s="10" customFormat="1" ht="22.5" customHeight="1">
      <c r="B230" s="163"/>
      <c r="C230" s="164"/>
      <c r="D230" s="164"/>
      <c r="E230" s="165" t="s">
        <v>3</v>
      </c>
      <c r="F230" s="247" t="s">
        <v>807</v>
      </c>
      <c r="G230" s="248"/>
      <c r="H230" s="248"/>
      <c r="I230" s="248"/>
      <c r="J230" s="164"/>
      <c r="K230" s="166">
        <v>1591.8</v>
      </c>
      <c r="L230" s="164"/>
      <c r="M230" s="164"/>
      <c r="N230" s="164"/>
      <c r="O230" s="164"/>
      <c r="P230" s="164"/>
      <c r="Q230" s="164"/>
      <c r="R230" s="167"/>
      <c r="T230" s="168"/>
      <c r="U230" s="164"/>
      <c r="V230" s="164"/>
      <c r="W230" s="164"/>
      <c r="X230" s="164"/>
      <c r="Y230" s="164"/>
      <c r="Z230" s="164"/>
      <c r="AA230" s="169"/>
      <c r="AT230" s="170" t="s">
        <v>170</v>
      </c>
      <c r="AU230" s="170" t="s">
        <v>107</v>
      </c>
      <c r="AV230" s="10" t="s">
        <v>107</v>
      </c>
      <c r="AW230" s="10" t="s">
        <v>37</v>
      </c>
      <c r="AX230" s="10" t="s">
        <v>80</v>
      </c>
      <c r="AY230" s="170" t="s">
        <v>162</v>
      </c>
    </row>
    <row r="231" spans="2:51" s="10" customFormat="1" ht="22.5" customHeight="1">
      <c r="B231" s="163"/>
      <c r="C231" s="164"/>
      <c r="D231" s="164"/>
      <c r="E231" s="165" t="s">
        <v>3</v>
      </c>
      <c r="F231" s="249" t="s">
        <v>808</v>
      </c>
      <c r="G231" s="248"/>
      <c r="H231" s="248"/>
      <c r="I231" s="248"/>
      <c r="J231" s="164"/>
      <c r="K231" s="166">
        <v>63</v>
      </c>
      <c r="L231" s="164"/>
      <c r="M231" s="164"/>
      <c r="N231" s="164"/>
      <c r="O231" s="164"/>
      <c r="P231" s="164"/>
      <c r="Q231" s="164"/>
      <c r="R231" s="167"/>
      <c r="T231" s="168"/>
      <c r="U231" s="164"/>
      <c r="V231" s="164"/>
      <c r="W231" s="164"/>
      <c r="X231" s="164"/>
      <c r="Y231" s="164"/>
      <c r="Z231" s="164"/>
      <c r="AA231" s="169"/>
      <c r="AT231" s="170" t="s">
        <v>170</v>
      </c>
      <c r="AU231" s="170" t="s">
        <v>107</v>
      </c>
      <c r="AV231" s="10" t="s">
        <v>107</v>
      </c>
      <c r="AW231" s="10" t="s">
        <v>37</v>
      </c>
      <c r="AX231" s="10" t="s">
        <v>80</v>
      </c>
      <c r="AY231" s="170" t="s">
        <v>162</v>
      </c>
    </row>
    <row r="232" spans="2:51" s="10" customFormat="1" ht="22.5" customHeight="1">
      <c r="B232" s="163"/>
      <c r="C232" s="164"/>
      <c r="D232" s="164"/>
      <c r="E232" s="165" t="s">
        <v>3</v>
      </c>
      <c r="F232" s="249" t="s">
        <v>809</v>
      </c>
      <c r="G232" s="248"/>
      <c r="H232" s="248"/>
      <c r="I232" s="248"/>
      <c r="J232" s="164"/>
      <c r="K232" s="166">
        <v>135.45</v>
      </c>
      <c r="L232" s="164"/>
      <c r="M232" s="164"/>
      <c r="N232" s="164"/>
      <c r="O232" s="164"/>
      <c r="P232" s="164"/>
      <c r="Q232" s="164"/>
      <c r="R232" s="167"/>
      <c r="T232" s="168"/>
      <c r="U232" s="164"/>
      <c r="V232" s="164"/>
      <c r="W232" s="164"/>
      <c r="X232" s="164"/>
      <c r="Y232" s="164"/>
      <c r="Z232" s="164"/>
      <c r="AA232" s="169"/>
      <c r="AT232" s="170" t="s">
        <v>170</v>
      </c>
      <c r="AU232" s="170" t="s">
        <v>107</v>
      </c>
      <c r="AV232" s="10" t="s">
        <v>107</v>
      </c>
      <c r="AW232" s="10" t="s">
        <v>37</v>
      </c>
      <c r="AX232" s="10" t="s">
        <v>80</v>
      </c>
      <c r="AY232" s="170" t="s">
        <v>162</v>
      </c>
    </row>
    <row r="233" spans="2:51" s="11" customFormat="1" ht="22.5" customHeight="1">
      <c r="B233" s="171"/>
      <c r="C233" s="172"/>
      <c r="D233" s="172"/>
      <c r="E233" s="173" t="s">
        <v>3</v>
      </c>
      <c r="F233" s="250" t="s">
        <v>202</v>
      </c>
      <c r="G233" s="251"/>
      <c r="H233" s="251"/>
      <c r="I233" s="251"/>
      <c r="J233" s="172"/>
      <c r="K233" s="174">
        <v>1790.25</v>
      </c>
      <c r="L233" s="172"/>
      <c r="M233" s="172"/>
      <c r="N233" s="172"/>
      <c r="O233" s="172"/>
      <c r="P233" s="172"/>
      <c r="Q233" s="172"/>
      <c r="R233" s="175"/>
      <c r="T233" s="176"/>
      <c r="U233" s="172"/>
      <c r="V233" s="172"/>
      <c r="W233" s="172"/>
      <c r="X233" s="172"/>
      <c r="Y233" s="172"/>
      <c r="Z233" s="172"/>
      <c r="AA233" s="177"/>
      <c r="AT233" s="178" t="s">
        <v>170</v>
      </c>
      <c r="AU233" s="178" t="s">
        <v>107</v>
      </c>
      <c r="AV233" s="11" t="s">
        <v>167</v>
      </c>
      <c r="AW233" s="11" t="s">
        <v>37</v>
      </c>
      <c r="AX233" s="11" t="s">
        <v>22</v>
      </c>
      <c r="AY233" s="178" t="s">
        <v>162</v>
      </c>
    </row>
    <row r="234" spans="2:65" s="1" customFormat="1" ht="44.25" customHeight="1">
      <c r="B234" s="127"/>
      <c r="C234" s="156" t="s">
        <v>356</v>
      </c>
      <c r="D234" s="156" t="s">
        <v>163</v>
      </c>
      <c r="E234" s="157" t="s">
        <v>357</v>
      </c>
      <c r="F234" s="239" t="s">
        <v>358</v>
      </c>
      <c r="G234" s="240"/>
      <c r="H234" s="240"/>
      <c r="I234" s="240"/>
      <c r="J234" s="158" t="s">
        <v>182</v>
      </c>
      <c r="K234" s="159">
        <v>107415</v>
      </c>
      <c r="L234" s="241">
        <v>0</v>
      </c>
      <c r="M234" s="240"/>
      <c r="N234" s="242">
        <f aca="true" t="shared" si="15" ref="N234:N242">ROUND(L234*K234,2)</f>
        <v>0</v>
      </c>
      <c r="O234" s="240"/>
      <c r="P234" s="240"/>
      <c r="Q234" s="240"/>
      <c r="R234" s="129"/>
      <c r="T234" s="160" t="s">
        <v>3</v>
      </c>
      <c r="U234" s="41" t="s">
        <v>45</v>
      </c>
      <c r="V234" s="33"/>
      <c r="W234" s="161">
        <f aca="true" t="shared" si="16" ref="W234:W242">V234*K234</f>
        <v>0</v>
      </c>
      <c r="X234" s="161">
        <v>0</v>
      </c>
      <c r="Y234" s="161">
        <f aca="true" t="shared" si="17" ref="Y234:Y242">X234*K234</f>
        <v>0</v>
      </c>
      <c r="Z234" s="161">
        <v>0</v>
      </c>
      <c r="AA234" s="162">
        <f aca="true" t="shared" si="18" ref="AA234:AA242">Z234*K234</f>
        <v>0</v>
      </c>
      <c r="AR234" s="15" t="s">
        <v>167</v>
      </c>
      <c r="AT234" s="15" t="s">
        <v>163</v>
      </c>
      <c r="AU234" s="15" t="s">
        <v>107</v>
      </c>
      <c r="AY234" s="15" t="s">
        <v>162</v>
      </c>
      <c r="BE234" s="102">
        <f aca="true" t="shared" si="19" ref="BE234:BE242">IF(U234="základní",N234,0)</f>
        <v>0</v>
      </c>
      <c r="BF234" s="102">
        <f aca="true" t="shared" si="20" ref="BF234:BF242">IF(U234="snížená",N234,0)</f>
        <v>0</v>
      </c>
      <c r="BG234" s="102">
        <f aca="true" t="shared" si="21" ref="BG234:BG242">IF(U234="zákl. přenesená",N234,0)</f>
        <v>0</v>
      </c>
      <c r="BH234" s="102">
        <f aca="true" t="shared" si="22" ref="BH234:BH242">IF(U234="sníž. přenesená",N234,0)</f>
        <v>0</v>
      </c>
      <c r="BI234" s="102">
        <f aca="true" t="shared" si="23" ref="BI234:BI242">IF(U234="nulová",N234,0)</f>
        <v>0</v>
      </c>
      <c r="BJ234" s="15" t="s">
        <v>22</v>
      </c>
      <c r="BK234" s="102">
        <f aca="true" t="shared" si="24" ref="BK234:BK242">ROUND(L234*K234,2)</f>
        <v>0</v>
      </c>
      <c r="BL234" s="15" t="s">
        <v>167</v>
      </c>
      <c r="BM234" s="15" t="s">
        <v>359</v>
      </c>
    </row>
    <row r="235" spans="2:65" s="1" customFormat="1" ht="44.25" customHeight="1">
      <c r="B235" s="127"/>
      <c r="C235" s="156" t="s">
        <v>360</v>
      </c>
      <c r="D235" s="156" t="s">
        <v>163</v>
      </c>
      <c r="E235" s="157" t="s">
        <v>361</v>
      </c>
      <c r="F235" s="239" t="s">
        <v>362</v>
      </c>
      <c r="G235" s="240"/>
      <c r="H235" s="240"/>
      <c r="I235" s="240"/>
      <c r="J235" s="158" t="s">
        <v>182</v>
      </c>
      <c r="K235" s="159">
        <v>1790.25</v>
      </c>
      <c r="L235" s="241">
        <v>0</v>
      </c>
      <c r="M235" s="240"/>
      <c r="N235" s="242">
        <f t="shared" si="15"/>
        <v>0</v>
      </c>
      <c r="O235" s="240"/>
      <c r="P235" s="240"/>
      <c r="Q235" s="240"/>
      <c r="R235" s="129"/>
      <c r="T235" s="160" t="s">
        <v>3</v>
      </c>
      <c r="U235" s="41" t="s">
        <v>45</v>
      </c>
      <c r="V235" s="33"/>
      <c r="W235" s="161">
        <f t="shared" si="16"/>
        <v>0</v>
      </c>
      <c r="X235" s="161">
        <v>0</v>
      </c>
      <c r="Y235" s="161">
        <f t="shared" si="17"/>
        <v>0</v>
      </c>
      <c r="Z235" s="161">
        <v>0</v>
      </c>
      <c r="AA235" s="162">
        <f t="shared" si="18"/>
        <v>0</v>
      </c>
      <c r="AR235" s="15" t="s">
        <v>167</v>
      </c>
      <c r="AT235" s="15" t="s">
        <v>163</v>
      </c>
      <c r="AU235" s="15" t="s">
        <v>107</v>
      </c>
      <c r="AY235" s="15" t="s">
        <v>162</v>
      </c>
      <c r="BE235" s="102">
        <f t="shared" si="19"/>
        <v>0</v>
      </c>
      <c r="BF235" s="102">
        <f t="shared" si="20"/>
        <v>0</v>
      </c>
      <c r="BG235" s="102">
        <f t="shared" si="21"/>
        <v>0</v>
      </c>
      <c r="BH235" s="102">
        <f t="shared" si="22"/>
        <v>0</v>
      </c>
      <c r="BI235" s="102">
        <f t="shared" si="23"/>
        <v>0</v>
      </c>
      <c r="BJ235" s="15" t="s">
        <v>22</v>
      </c>
      <c r="BK235" s="102">
        <f t="shared" si="24"/>
        <v>0</v>
      </c>
      <c r="BL235" s="15" t="s">
        <v>167</v>
      </c>
      <c r="BM235" s="15" t="s">
        <v>363</v>
      </c>
    </row>
    <row r="236" spans="2:65" s="1" customFormat="1" ht="22.5" customHeight="1">
      <c r="B236" s="127"/>
      <c r="C236" s="156" t="s">
        <v>810</v>
      </c>
      <c r="D236" s="156" t="s">
        <v>163</v>
      </c>
      <c r="E236" s="157" t="s">
        <v>365</v>
      </c>
      <c r="F236" s="239" t="s">
        <v>366</v>
      </c>
      <c r="G236" s="240"/>
      <c r="H236" s="240"/>
      <c r="I236" s="240"/>
      <c r="J236" s="158" t="s">
        <v>182</v>
      </c>
      <c r="K236" s="159">
        <v>1790.25</v>
      </c>
      <c r="L236" s="241">
        <v>0</v>
      </c>
      <c r="M236" s="240"/>
      <c r="N236" s="242">
        <f t="shared" si="15"/>
        <v>0</v>
      </c>
      <c r="O236" s="240"/>
      <c r="P236" s="240"/>
      <c r="Q236" s="240"/>
      <c r="R236" s="129"/>
      <c r="T236" s="160" t="s">
        <v>3</v>
      </c>
      <c r="U236" s="41" t="s">
        <v>45</v>
      </c>
      <c r="V236" s="33"/>
      <c r="W236" s="161">
        <f t="shared" si="16"/>
        <v>0</v>
      </c>
      <c r="X236" s="161">
        <v>0</v>
      </c>
      <c r="Y236" s="161">
        <f t="shared" si="17"/>
        <v>0</v>
      </c>
      <c r="Z236" s="161">
        <v>0</v>
      </c>
      <c r="AA236" s="162">
        <f t="shared" si="18"/>
        <v>0</v>
      </c>
      <c r="AR236" s="15" t="s">
        <v>167</v>
      </c>
      <c r="AT236" s="15" t="s">
        <v>163</v>
      </c>
      <c r="AU236" s="15" t="s">
        <v>107</v>
      </c>
      <c r="AY236" s="15" t="s">
        <v>162</v>
      </c>
      <c r="BE236" s="102">
        <f t="shared" si="19"/>
        <v>0</v>
      </c>
      <c r="BF236" s="102">
        <f t="shared" si="20"/>
        <v>0</v>
      </c>
      <c r="BG236" s="102">
        <f t="shared" si="21"/>
        <v>0</v>
      </c>
      <c r="BH236" s="102">
        <f t="shared" si="22"/>
        <v>0</v>
      </c>
      <c r="BI236" s="102">
        <f t="shared" si="23"/>
        <v>0</v>
      </c>
      <c r="BJ236" s="15" t="s">
        <v>22</v>
      </c>
      <c r="BK236" s="102">
        <f t="shared" si="24"/>
        <v>0</v>
      </c>
      <c r="BL236" s="15" t="s">
        <v>167</v>
      </c>
      <c r="BM236" s="15" t="s">
        <v>811</v>
      </c>
    </row>
    <row r="237" spans="2:65" s="1" customFormat="1" ht="31.5" customHeight="1">
      <c r="B237" s="127"/>
      <c r="C237" s="156" t="s">
        <v>812</v>
      </c>
      <c r="D237" s="156" t="s">
        <v>163</v>
      </c>
      <c r="E237" s="157" t="s">
        <v>369</v>
      </c>
      <c r="F237" s="239" t="s">
        <v>370</v>
      </c>
      <c r="G237" s="240"/>
      <c r="H237" s="240"/>
      <c r="I237" s="240"/>
      <c r="J237" s="158" t="s">
        <v>182</v>
      </c>
      <c r="K237" s="159">
        <v>107415</v>
      </c>
      <c r="L237" s="241">
        <v>0</v>
      </c>
      <c r="M237" s="240"/>
      <c r="N237" s="242">
        <f t="shared" si="15"/>
        <v>0</v>
      </c>
      <c r="O237" s="240"/>
      <c r="P237" s="240"/>
      <c r="Q237" s="240"/>
      <c r="R237" s="129"/>
      <c r="T237" s="160" t="s">
        <v>3</v>
      </c>
      <c r="U237" s="41" t="s">
        <v>45</v>
      </c>
      <c r="V237" s="33"/>
      <c r="W237" s="161">
        <f t="shared" si="16"/>
        <v>0</v>
      </c>
      <c r="X237" s="161">
        <v>0</v>
      </c>
      <c r="Y237" s="161">
        <f t="shared" si="17"/>
        <v>0</v>
      </c>
      <c r="Z237" s="161">
        <v>0</v>
      </c>
      <c r="AA237" s="162">
        <f t="shared" si="18"/>
        <v>0</v>
      </c>
      <c r="AR237" s="15" t="s">
        <v>167</v>
      </c>
      <c r="AT237" s="15" t="s">
        <v>163</v>
      </c>
      <c r="AU237" s="15" t="s">
        <v>107</v>
      </c>
      <c r="AY237" s="15" t="s">
        <v>162</v>
      </c>
      <c r="BE237" s="102">
        <f t="shared" si="19"/>
        <v>0</v>
      </c>
      <c r="BF237" s="102">
        <f t="shared" si="20"/>
        <v>0</v>
      </c>
      <c r="BG237" s="102">
        <f t="shared" si="21"/>
        <v>0</v>
      </c>
      <c r="BH237" s="102">
        <f t="shared" si="22"/>
        <v>0</v>
      </c>
      <c r="BI237" s="102">
        <f t="shared" si="23"/>
        <v>0</v>
      </c>
      <c r="BJ237" s="15" t="s">
        <v>22</v>
      </c>
      <c r="BK237" s="102">
        <f t="shared" si="24"/>
        <v>0</v>
      </c>
      <c r="BL237" s="15" t="s">
        <v>167</v>
      </c>
      <c r="BM237" s="15" t="s">
        <v>813</v>
      </c>
    </row>
    <row r="238" spans="2:65" s="1" customFormat="1" ht="31.5" customHeight="1">
      <c r="B238" s="127"/>
      <c r="C238" s="156" t="s">
        <v>814</v>
      </c>
      <c r="D238" s="156" t="s">
        <v>163</v>
      </c>
      <c r="E238" s="157" t="s">
        <v>373</v>
      </c>
      <c r="F238" s="239" t="s">
        <v>374</v>
      </c>
      <c r="G238" s="240"/>
      <c r="H238" s="240"/>
      <c r="I238" s="240"/>
      <c r="J238" s="158" t="s">
        <v>182</v>
      </c>
      <c r="K238" s="159">
        <v>1790.25</v>
      </c>
      <c r="L238" s="241">
        <v>0</v>
      </c>
      <c r="M238" s="240"/>
      <c r="N238" s="242">
        <f t="shared" si="15"/>
        <v>0</v>
      </c>
      <c r="O238" s="240"/>
      <c r="P238" s="240"/>
      <c r="Q238" s="240"/>
      <c r="R238" s="129"/>
      <c r="T238" s="160" t="s">
        <v>3</v>
      </c>
      <c r="U238" s="41" t="s">
        <v>45</v>
      </c>
      <c r="V238" s="33"/>
      <c r="W238" s="161">
        <f t="shared" si="16"/>
        <v>0</v>
      </c>
      <c r="X238" s="161">
        <v>0</v>
      </c>
      <c r="Y238" s="161">
        <f t="shared" si="17"/>
        <v>0</v>
      </c>
      <c r="Z238" s="161">
        <v>0</v>
      </c>
      <c r="AA238" s="162">
        <f t="shared" si="18"/>
        <v>0</v>
      </c>
      <c r="AR238" s="15" t="s">
        <v>167</v>
      </c>
      <c r="AT238" s="15" t="s">
        <v>163</v>
      </c>
      <c r="AU238" s="15" t="s">
        <v>107</v>
      </c>
      <c r="AY238" s="15" t="s">
        <v>162</v>
      </c>
      <c r="BE238" s="102">
        <f t="shared" si="19"/>
        <v>0</v>
      </c>
      <c r="BF238" s="102">
        <f t="shared" si="20"/>
        <v>0</v>
      </c>
      <c r="BG238" s="102">
        <f t="shared" si="21"/>
        <v>0</v>
      </c>
      <c r="BH238" s="102">
        <f t="shared" si="22"/>
        <v>0</v>
      </c>
      <c r="BI238" s="102">
        <f t="shared" si="23"/>
        <v>0</v>
      </c>
      <c r="BJ238" s="15" t="s">
        <v>22</v>
      </c>
      <c r="BK238" s="102">
        <f t="shared" si="24"/>
        <v>0</v>
      </c>
      <c r="BL238" s="15" t="s">
        <v>167</v>
      </c>
      <c r="BM238" s="15" t="s">
        <v>815</v>
      </c>
    </row>
    <row r="239" spans="2:65" s="1" customFormat="1" ht="22.5" customHeight="1">
      <c r="B239" s="127"/>
      <c r="C239" s="156" t="s">
        <v>816</v>
      </c>
      <c r="D239" s="156" t="s">
        <v>163</v>
      </c>
      <c r="E239" s="157" t="s">
        <v>377</v>
      </c>
      <c r="F239" s="239" t="s">
        <v>378</v>
      </c>
      <c r="G239" s="240"/>
      <c r="H239" s="240"/>
      <c r="I239" s="240"/>
      <c r="J239" s="158" t="s">
        <v>241</v>
      </c>
      <c r="K239" s="159">
        <v>8.5</v>
      </c>
      <c r="L239" s="241">
        <v>0</v>
      </c>
      <c r="M239" s="240"/>
      <c r="N239" s="242">
        <f t="shared" si="15"/>
        <v>0</v>
      </c>
      <c r="O239" s="240"/>
      <c r="P239" s="240"/>
      <c r="Q239" s="240"/>
      <c r="R239" s="129"/>
      <c r="T239" s="160" t="s">
        <v>3</v>
      </c>
      <c r="U239" s="41" t="s">
        <v>45</v>
      </c>
      <c r="V239" s="33"/>
      <c r="W239" s="161">
        <f t="shared" si="16"/>
        <v>0</v>
      </c>
      <c r="X239" s="161">
        <v>0</v>
      </c>
      <c r="Y239" s="161">
        <f t="shared" si="17"/>
        <v>0</v>
      </c>
      <c r="Z239" s="161">
        <v>0</v>
      </c>
      <c r="AA239" s="162">
        <f t="shared" si="18"/>
        <v>0</v>
      </c>
      <c r="AR239" s="15" t="s">
        <v>167</v>
      </c>
      <c r="AT239" s="15" t="s">
        <v>163</v>
      </c>
      <c r="AU239" s="15" t="s">
        <v>107</v>
      </c>
      <c r="AY239" s="15" t="s">
        <v>162</v>
      </c>
      <c r="BE239" s="102">
        <f t="shared" si="19"/>
        <v>0</v>
      </c>
      <c r="BF239" s="102">
        <f t="shared" si="20"/>
        <v>0</v>
      </c>
      <c r="BG239" s="102">
        <f t="shared" si="21"/>
        <v>0</v>
      </c>
      <c r="BH239" s="102">
        <f t="shared" si="22"/>
        <v>0</v>
      </c>
      <c r="BI239" s="102">
        <f t="shared" si="23"/>
        <v>0</v>
      </c>
      <c r="BJ239" s="15" t="s">
        <v>22</v>
      </c>
      <c r="BK239" s="102">
        <f t="shared" si="24"/>
        <v>0</v>
      </c>
      <c r="BL239" s="15" t="s">
        <v>167</v>
      </c>
      <c r="BM239" s="15" t="s">
        <v>817</v>
      </c>
    </row>
    <row r="240" spans="2:65" s="1" customFormat="1" ht="31.5" customHeight="1">
      <c r="B240" s="127"/>
      <c r="C240" s="156" t="s">
        <v>818</v>
      </c>
      <c r="D240" s="156" t="s">
        <v>163</v>
      </c>
      <c r="E240" s="157" t="s">
        <v>381</v>
      </c>
      <c r="F240" s="239" t="s">
        <v>382</v>
      </c>
      <c r="G240" s="240"/>
      <c r="H240" s="240"/>
      <c r="I240" s="240"/>
      <c r="J240" s="158" t="s">
        <v>241</v>
      </c>
      <c r="K240" s="159">
        <v>510</v>
      </c>
      <c r="L240" s="241">
        <v>0</v>
      </c>
      <c r="M240" s="240"/>
      <c r="N240" s="242">
        <f t="shared" si="15"/>
        <v>0</v>
      </c>
      <c r="O240" s="240"/>
      <c r="P240" s="240"/>
      <c r="Q240" s="240"/>
      <c r="R240" s="129"/>
      <c r="T240" s="160" t="s">
        <v>3</v>
      </c>
      <c r="U240" s="41" t="s">
        <v>45</v>
      </c>
      <c r="V240" s="33"/>
      <c r="W240" s="161">
        <f t="shared" si="16"/>
        <v>0</v>
      </c>
      <c r="X240" s="161">
        <v>0</v>
      </c>
      <c r="Y240" s="161">
        <f t="shared" si="17"/>
        <v>0</v>
      </c>
      <c r="Z240" s="161">
        <v>0</v>
      </c>
      <c r="AA240" s="162">
        <f t="shared" si="18"/>
        <v>0</v>
      </c>
      <c r="AR240" s="15" t="s">
        <v>167</v>
      </c>
      <c r="AT240" s="15" t="s">
        <v>163</v>
      </c>
      <c r="AU240" s="15" t="s">
        <v>107</v>
      </c>
      <c r="AY240" s="15" t="s">
        <v>162</v>
      </c>
      <c r="BE240" s="102">
        <f t="shared" si="19"/>
        <v>0</v>
      </c>
      <c r="BF240" s="102">
        <f t="shared" si="20"/>
        <v>0</v>
      </c>
      <c r="BG240" s="102">
        <f t="shared" si="21"/>
        <v>0</v>
      </c>
      <c r="BH240" s="102">
        <f t="shared" si="22"/>
        <v>0</v>
      </c>
      <c r="BI240" s="102">
        <f t="shared" si="23"/>
        <v>0</v>
      </c>
      <c r="BJ240" s="15" t="s">
        <v>22</v>
      </c>
      <c r="BK240" s="102">
        <f t="shared" si="24"/>
        <v>0</v>
      </c>
      <c r="BL240" s="15" t="s">
        <v>167</v>
      </c>
      <c r="BM240" s="15" t="s">
        <v>819</v>
      </c>
    </row>
    <row r="241" spans="2:65" s="1" customFormat="1" ht="22.5" customHeight="1">
      <c r="B241" s="127"/>
      <c r="C241" s="156" t="s">
        <v>820</v>
      </c>
      <c r="D241" s="156" t="s">
        <v>163</v>
      </c>
      <c r="E241" s="157" t="s">
        <v>385</v>
      </c>
      <c r="F241" s="239" t="s">
        <v>386</v>
      </c>
      <c r="G241" s="240"/>
      <c r="H241" s="240"/>
      <c r="I241" s="240"/>
      <c r="J241" s="158" t="s">
        <v>241</v>
      </c>
      <c r="K241" s="159">
        <v>8.5</v>
      </c>
      <c r="L241" s="241">
        <v>0</v>
      </c>
      <c r="M241" s="240"/>
      <c r="N241" s="242">
        <f t="shared" si="15"/>
        <v>0</v>
      </c>
      <c r="O241" s="240"/>
      <c r="P241" s="240"/>
      <c r="Q241" s="240"/>
      <c r="R241" s="129"/>
      <c r="T241" s="160" t="s">
        <v>3</v>
      </c>
      <c r="U241" s="41" t="s">
        <v>45</v>
      </c>
      <c r="V241" s="33"/>
      <c r="W241" s="161">
        <f t="shared" si="16"/>
        <v>0</v>
      </c>
      <c r="X241" s="161">
        <v>0</v>
      </c>
      <c r="Y241" s="161">
        <f t="shared" si="17"/>
        <v>0</v>
      </c>
      <c r="Z241" s="161">
        <v>0</v>
      </c>
      <c r="AA241" s="162">
        <f t="shared" si="18"/>
        <v>0</v>
      </c>
      <c r="AR241" s="15" t="s">
        <v>167</v>
      </c>
      <c r="AT241" s="15" t="s">
        <v>163</v>
      </c>
      <c r="AU241" s="15" t="s">
        <v>107</v>
      </c>
      <c r="AY241" s="15" t="s">
        <v>162</v>
      </c>
      <c r="BE241" s="102">
        <f t="shared" si="19"/>
        <v>0</v>
      </c>
      <c r="BF241" s="102">
        <f t="shared" si="20"/>
        <v>0</v>
      </c>
      <c r="BG241" s="102">
        <f t="shared" si="21"/>
        <v>0</v>
      </c>
      <c r="BH241" s="102">
        <f t="shared" si="22"/>
        <v>0</v>
      </c>
      <c r="BI241" s="102">
        <f t="shared" si="23"/>
        <v>0</v>
      </c>
      <c r="BJ241" s="15" t="s">
        <v>22</v>
      </c>
      <c r="BK241" s="102">
        <f t="shared" si="24"/>
        <v>0</v>
      </c>
      <c r="BL241" s="15" t="s">
        <v>167</v>
      </c>
      <c r="BM241" s="15" t="s">
        <v>821</v>
      </c>
    </row>
    <row r="242" spans="2:65" s="1" customFormat="1" ht="31.5" customHeight="1">
      <c r="B242" s="127"/>
      <c r="C242" s="156" t="s">
        <v>388</v>
      </c>
      <c r="D242" s="156" t="s">
        <v>163</v>
      </c>
      <c r="E242" s="157" t="s">
        <v>389</v>
      </c>
      <c r="F242" s="239" t="s">
        <v>390</v>
      </c>
      <c r="G242" s="240"/>
      <c r="H242" s="240"/>
      <c r="I242" s="240"/>
      <c r="J242" s="158" t="s">
        <v>166</v>
      </c>
      <c r="K242" s="159">
        <v>8.145</v>
      </c>
      <c r="L242" s="241">
        <v>0</v>
      </c>
      <c r="M242" s="240"/>
      <c r="N242" s="242">
        <f t="shared" si="15"/>
        <v>0</v>
      </c>
      <c r="O242" s="240"/>
      <c r="P242" s="240"/>
      <c r="Q242" s="240"/>
      <c r="R242" s="129"/>
      <c r="T242" s="160" t="s">
        <v>3</v>
      </c>
      <c r="U242" s="41" t="s">
        <v>45</v>
      </c>
      <c r="V242" s="33"/>
      <c r="W242" s="161">
        <f t="shared" si="16"/>
        <v>0</v>
      </c>
      <c r="X242" s="161">
        <v>0</v>
      </c>
      <c r="Y242" s="161">
        <f t="shared" si="17"/>
        <v>0</v>
      </c>
      <c r="Z242" s="161">
        <v>2.2</v>
      </c>
      <c r="AA242" s="162">
        <f t="shared" si="18"/>
        <v>17.919</v>
      </c>
      <c r="AR242" s="15" t="s">
        <v>167</v>
      </c>
      <c r="AT242" s="15" t="s">
        <v>163</v>
      </c>
      <c r="AU242" s="15" t="s">
        <v>107</v>
      </c>
      <c r="AY242" s="15" t="s">
        <v>162</v>
      </c>
      <c r="BE242" s="102">
        <f t="shared" si="19"/>
        <v>0</v>
      </c>
      <c r="BF242" s="102">
        <f t="shared" si="20"/>
        <v>0</v>
      </c>
      <c r="BG242" s="102">
        <f t="shared" si="21"/>
        <v>0</v>
      </c>
      <c r="BH242" s="102">
        <f t="shared" si="22"/>
        <v>0</v>
      </c>
      <c r="BI242" s="102">
        <f t="shared" si="23"/>
        <v>0</v>
      </c>
      <c r="BJ242" s="15" t="s">
        <v>22</v>
      </c>
      <c r="BK242" s="102">
        <f t="shared" si="24"/>
        <v>0</v>
      </c>
      <c r="BL242" s="15" t="s">
        <v>167</v>
      </c>
      <c r="BM242" s="15" t="s">
        <v>391</v>
      </c>
    </row>
    <row r="243" spans="2:51" s="10" customFormat="1" ht="22.5" customHeight="1">
      <c r="B243" s="163"/>
      <c r="C243" s="164"/>
      <c r="D243" s="164"/>
      <c r="E243" s="165" t="s">
        <v>3</v>
      </c>
      <c r="F243" s="247" t="s">
        <v>822</v>
      </c>
      <c r="G243" s="248"/>
      <c r="H243" s="248"/>
      <c r="I243" s="248"/>
      <c r="J243" s="164"/>
      <c r="K243" s="166">
        <v>1.939</v>
      </c>
      <c r="L243" s="164"/>
      <c r="M243" s="164"/>
      <c r="N243" s="164"/>
      <c r="O243" s="164"/>
      <c r="P243" s="164"/>
      <c r="Q243" s="164"/>
      <c r="R243" s="167"/>
      <c r="T243" s="168"/>
      <c r="U243" s="164"/>
      <c r="V243" s="164"/>
      <c r="W243" s="164"/>
      <c r="X243" s="164"/>
      <c r="Y243" s="164"/>
      <c r="Z243" s="164"/>
      <c r="AA243" s="169"/>
      <c r="AT243" s="170" t="s">
        <v>170</v>
      </c>
      <c r="AU243" s="170" t="s">
        <v>107</v>
      </c>
      <c r="AV243" s="10" t="s">
        <v>107</v>
      </c>
      <c r="AW243" s="10" t="s">
        <v>37</v>
      </c>
      <c r="AX243" s="10" t="s">
        <v>80</v>
      </c>
      <c r="AY243" s="170" t="s">
        <v>162</v>
      </c>
    </row>
    <row r="244" spans="2:51" s="10" customFormat="1" ht="22.5" customHeight="1">
      <c r="B244" s="163"/>
      <c r="C244" s="164"/>
      <c r="D244" s="164"/>
      <c r="E244" s="165" t="s">
        <v>3</v>
      </c>
      <c r="F244" s="249" t="s">
        <v>823</v>
      </c>
      <c r="G244" s="248"/>
      <c r="H244" s="248"/>
      <c r="I244" s="248"/>
      <c r="J244" s="164"/>
      <c r="K244" s="166">
        <v>0.718</v>
      </c>
      <c r="L244" s="164"/>
      <c r="M244" s="164"/>
      <c r="N244" s="164"/>
      <c r="O244" s="164"/>
      <c r="P244" s="164"/>
      <c r="Q244" s="164"/>
      <c r="R244" s="167"/>
      <c r="T244" s="168"/>
      <c r="U244" s="164"/>
      <c r="V244" s="164"/>
      <c r="W244" s="164"/>
      <c r="X244" s="164"/>
      <c r="Y244" s="164"/>
      <c r="Z244" s="164"/>
      <c r="AA244" s="169"/>
      <c r="AT244" s="170" t="s">
        <v>170</v>
      </c>
      <c r="AU244" s="170" t="s">
        <v>107</v>
      </c>
      <c r="AV244" s="10" t="s">
        <v>107</v>
      </c>
      <c r="AW244" s="10" t="s">
        <v>37</v>
      </c>
      <c r="AX244" s="10" t="s">
        <v>80</v>
      </c>
      <c r="AY244" s="170" t="s">
        <v>162</v>
      </c>
    </row>
    <row r="245" spans="2:51" s="10" customFormat="1" ht="31.5" customHeight="1">
      <c r="B245" s="163"/>
      <c r="C245" s="164"/>
      <c r="D245" s="164"/>
      <c r="E245" s="165" t="s">
        <v>3</v>
      </c>
      <c r="F245" s="249" t="s">
        <v>824</v>
      </c>
      <c r="G245" s="248"/>
      <c r="H245" s="248"/>
      <c r="I245" s="248"/>
      <c r="J245" s="164"/>
      <c r="K245" s="166">
        <v>2.744</v>
      </c>
      <c r="L245" s="164"/>
      <c r="M245" s="164"/>
      <c r="N245" s="164"/>
      <c r="O245" s="164"/>
      <c r="P245" s="164"/>
      <c r="Q245" s="164"/>
      <c r="R245" s="167"/>
      <c r="T245" s="168"/>
      <c r="U245" s="164"/>
      <c r="V245" s="164"/>
      <c r="W245" s="164"/>
      <c r="X245" s="164"/>
      <c r="Y245" s="164"/>
      <c r="Z245" s="164"/>
      <c r="AA245" s="169"/>
      <c r="AT245" s="170" t="s">
        <v>170</v>
      </c>
      <c r="AU245" s="170" t="s">
        <v>107</v>
      </c>
      <c r="AV245" s="10" t="s">
        <v>107</v>
      </c>
      <c r="AW245" s="10" t="s">
        <v>37</v>
      </c>
      <c r="AX245" s="10" t="s">
        <v>80</v>
      </c>
      <c r="AY245" s="170" t="s">
        <v>162</v>
      </c>
    </row>
    <row r="246" spans="2:51" s="10" customFormat="1" ht="31.5" customHeight="1">
      <c r="B246" s="163"/>
      <c r="C246" s="164"/>
      <c r="D246" s="164"/>
      <c r="E246" s="165" t="s">
        <v>3</v>
      </c>
      <c r="F246" s="249" t="s">
        <v>824</v>
      </c>
      <c r="G246" s="248"/>
      <c r="H246" s="248"/>
      <c r="I246" s="248"/>
      <c r="J246" s="164"/>
      <c r="K246" s="166">
        <v>2.744</v>
      </c>
      <c r="L246" s="164"/>
      <c r="M246" s="164"/>
      <c r="N246" s="164"/>
      <c r="O246" s="164"/>
      <c r="P246" s="164"/>
      <c r="Q246" s="164"/>
      <c r="R246" s="167"/>
      <c r="T246" s="168"/>
      <c r="U246" s="164"/>
      <c r="V246" s="164"/>
      <c r="W246" s="164"/>
      <c r="X246" s="164"/>
      <c r="Y246" s="164"/>
      <c r="Z246" s="164"/>
      <c r="AA246" s="169"/>
      <c r="AT246" s="170" t="s">
        <v>170</v>
      </c>
      <c r="AU246" s="170" t="s">
        <v>107</v>
      </c>
      <c r="AV246" s="10" t="s">
        <v>107</v>
      </c>
      <c r="AW246" s="10" t="s">
        <v>37</v>
      </c>
      <c r="AX246" s="10" t="s">
        <v>80</v>
      </c>
      <c r="AY246" s="170" t="s">
        <v>162</v>
      </c>
    </row>
    <row r="247" spans="2:51" s="11" customFormat="1" ht="22.5" customHeight="1">
      <c r="B247" s="171"/>
      <c r="C247" s="172"/>
      <c r="D247" s="172"/>
      <c r="E247" s="173" t="s">
        <v>3</v>
      </c>
      <c r="F247" s="250" t="s">
        <v>202</v>
      </c>
      <c r="G247" s="251"/>
      <c r="H247" s="251"/>
      <c r="I247" s="251"/>
      <c r="J247" s="172"/>
      <c r="K247" s="174">
        <v>8.145</v>
      </c>
      <c r="L247" s="172"/>
      <c r="M247" s="172"/>
      <c r="N247" s="172"/>
      <c r="O247" s="172"/>
      <c r="P247" s="172"/>
      <c r="Q247" s="172"/>
      <c r="R247" s="175"/>
      <c r="T247" s="176"/>
      <c r="U247" s="172"/>
      <c r="V247" s="172"/>
      <c r="W247" s="172"/>
      <c r="X247" s="172"/>
      <c r="Y247" s="172"/>
      <c r="Z247" s="172"/>
      <c r="AA247" s="177"/>
      <c r="AT247" s="178" t="s">
        <v>170</v>
      </c>
      <c r="AU247" s="178" t="s">
        <v>107</v>
      </c>
      <c r="AV247" s="11" t="s">
        <v>167</v>
      </c>
      <c r="AW247" s="11" t="s">
        <v>37</v>
      </c>
      <c r="AX247" s="11" t="s">
        <v>22</v>
      </c>
      <c r="AY247" s="178" t="s">
        <v>162</v>
      </c>
    </row>
    <row r="248" spans="2:65" s="1" customFormat="1" ht="31.5" customHeight="1">
      <c r="B248" s="127"/>
      <c r="C248" s="156" t="s">
        <v>396</v>
      </c>
      <c r="D248" s="156" t="s">
        <v>163</v>
      </c>
      <c r="E248" s="157" t="s">
        <v>397</v>
      </c>
      <c r="F248" s="239" t="s">
        <v>398</v>
      </c>
      <c r="G248" s="240"/>
      <c r="H248" s="240"/>
      <c r="I248" s="240"/>
      <c r="J248" s="158" t="s">
        <v>182</v>
      </c>
      <c r="K248" s="159">
        <v>215.8</v>
      </c>
      <c r="L248" s="241">
        <v>0</v>
      </c>
      <c r="M248" s="240"/>
      <c r="N248" s="242">
        <f>ROUND(L248*K248,2)</f>
        <v>0</v>
      </c>
      <c r="O248" s="240"/>
      <c r="P248" s="240"/>
      <c r="Q248" s="240"/>
      <c r="R248" s="129"/>
      <c r="T248" s="160" t="s">
        <v>3</v>
      </c>
      <c r="U248" s="41" t="s">
        <v>45</v>
      </c>
      <c r="V248" s="33"/>
      <c r="W248" s="161">
        <f>V248*K248</f>
        <v>0</v>
      </c>
      <c r="X248" s="161">
        <v>0</v>
      </c>
      <c r="Y248" s="161">
        <f>X248*K248</f>
        <v>0</v>
      </c>
      <c r="Z248" s="161">
        <v>0.089</v>
      </c>
      <c r="AA248" s="162">
        <f>Z248*K248</f>
        <v>19.2062</v>
      </c>
      <c r="AR248" s="15" t="s">
        <v>167</v>
      </c>
      <c r="AT248" s="15" t="s">
        <v>163</v>
      </c>
      <c r="AU248" s="15" t="s">
        <v>107</v>
      </c>
      <c r="AY248" s="15" t="s">
        <v>162</v>
      </c>
      <c r="BE248" s="102">
        <f>IF(U248="základní",N248,0)</f>
        <v>0</v>
      </c>
      <c r="BF248" s="102">
        <f>IF(U248="snížená",N248,0)</f>
        <v>0</v>
      </c>
      <c r="BG248" s="102">
        <f>IF(U248="zákl. přenesená",N248,0)</f>
        <v>0</v>
      </c>
      <c r="BH248" s="102">
        <f>IF(U248="sníž. přenesená",N248,0)</f>
        <v>0</v>
      </c>
      <c r="BI248" s="102">
        <f>IF(U248="nulová",N248,0)</f>
        <v>0</v>
      </c>
      <c r="BJ248" s="15" t="s">
        <v>22</v>
      </c>
      <c r="BK248" s="102">
        <f>ROUND(L248*K248,2)</f>
        <v>0</v>
      </c>
      <c r="BL248" s="15" t="s">
        <v>167</v>
      </c>
      <c r="BM248" s="15" t="s">
        <v>399</v>
      </c>
    </row>
    <row r="249" spans="2:63" s="9" customFormat="1" ht="29.25" customHeight="1">
      <c r="B249" s="145"/>
      <c r="C249" s="146"/>
      <c r="D249" s="155" t="s">
        <v>123</v>
      </c>
      <c r="E249" s="155"/>
      <c r="F249" s="155"/>
      <c r="G249" s="155"/>
      <c r="H249" s="155"/>
      <c r="I249" s="155"/>
      <c r="J249" s="155"/>
      <c r="K249" s="155"/>
      <c r="L249" s="155"/>
      <c r="M249" s="155"/>
      <c r="N249" s="232">
        <f>BK249</f>
        <v>0</v>
      </c>
      <c r="O249" s="233"/>
      <c r="P249" s="233"/>
      <c r="Q249" s="233"/>
      <c r="R249" s="148"/>
      <c r="T249" s="149"/>
      <c r="U249" s="146"/>
      <c r="V249" s="146"/>
      <c r="W249" s="150">
        <f>SUM(W250:W255)</f>
        <v>0</v>
      </c>
      <c r="X249" s="146"/>
      <c r="Y249" s="150">
        <f>SUM(Y250:Y255)</f>
        <v>0</v>
      </c>
      <c r="Z249" s="146"/>
      <c r="AA249" s="151">
        <f>SUM(AA250:AA255)</f>
        <v>0</v>
      </c>
      <c r="AR249" s="152" t="s">
        <v>22</v>
      </c>
      <c r="AT249" s="153" t="s">
        <v>79</v>
      </c>
      <c r="AU249" s="153" t="s">
        <v>22</v>
      </c>
      <c r="AY249" s="152" t="s">
        <v>162</v>
      </c>
      <c r="BK249" s="154">
        <f>SUM(BK250:BK255)</f>
        <v>0</v>
      </c>
    </row>
    <row r="250" spans="2:65" s="1" customFormat="1" ht="22.5" customHeight="1">
      <c r="B250" s="127"/>
      <c r="C250" s="156" t="s">
        <v>341</v>
      </c>
      <c r="D250" s="156" t="s">
        <v>163</v>
      </c>
      <c r="E250" s="157" t="s">
        <v>402</v>
      </c>
      <c r="F250" s="239" t="s">
        <v>403</v>
      </c>
      <c r="G250" s="240"/>
      <c r="H250" s="240"/>
      <c r="I250" s="240"/>
      <c r="J250" s="158" t="s">
        <v>241</v>
      </c>
      <c r="K250" s="159">
        <v>13.5</v>
      </c>
      <c r="L250" s="241">
        <v>0</v>
      </c>
      <c r="M250" s="240"/>
      <c r="N250" s="242">
        <f aca="true" t="shared" si="25" ref="N250:N255">ROUND(L250*K250,2)</f>
        <v>0</v>
      </c>
      <c r="O250" s="240"/>
      <c r="P250" s="240"/>
      <c r="Q250" s="240"/>
      <c r="R250" s="129"/>
      <c r="T250" s="160" t="s">
        <v>3</v>
      </c>
      <c r="U250" s="41" t="s">
        <v>45</v>
      </c>
      <c r="V250" s="33"/>
      <c r="W250" s="161">
        <f aca="true" t="shared" si="26" ref="W250:W255">V250*K250</f>
        <v>0</v>
      </c>
      <c r="X250" s="161">
        <v>0</v>
      </c>
      <c r="Y250" s="161">
        <f aca="true" t="shared" si="27" ref="Y250:Y255">X250*K250</f>
        <v>0</v>
      </c>
      <c r="Z250" s="161">
        <v>0</v>
      </c>
      <c r="AA250" s="162">
        <f aca="true" t="shared" si="28" ref="AA250:AA255">Z250*K250</f>
        <v>0</v>
      </c>
      <c r="AR250" s="15" t="s">
        <v>167</v>
      </c>
      <c r="AT250" s="15" t="s">
        <v>163</v>
      </c>
      <c r="AU250" s="15" t="s">
        <v>107</v>
      </c>
      <c r="AY250" s="15" t="s">
        <v>162</v>
      </c>
      <c r="BE250" s="102">
        <f aca="true" t="shared" si="29" ref="BE250:BE255">IF(U250="základní",N250,0)</f>
        <v>0</v>
      </c>
      <c r="BF250" s="102">
        <f aca="true" t="shared" si="30" ref="BF250:BF255">IF(U250="snížená",N250,0)</f>
        <v>0</v>
      </c>
      <c r="BG250" s="102">
        <f aca="true" t="shared" si="31" ref="BG250:BG255">IF(U250="zákl. přenesená",N250,0)</f>
        <v>0</v>
      </c>
      <c r="BH250" s="102">
        <f aca="true" t="shared" si="32" ref="BH250:BH255">IF(U250="sníž. přenesená",N250,0)</f>
        <v>0</v>
      </c>
      <c r="BI250" s="102">
        <f aca="true" t="shared" si="33" ref="BI250:BI255">IF(U250="nulová",N250,0)</f>
        <v>0</v>
      </c>
      <c r="BJ250" s="15" t="s">
        <v>22</v>
      </c>
      <c r="BK250" s="102">
        <f aca="true" t="shared" si="34" ref="BK250:BK255">ROUND(L250*K250,2)</f>
        <v>0</v>
      </c>
      <c r="BL250" s="15" t="s">
        <v>167</v>
      </c>
      <c r="BM250" s="15" t="s">
        <v>825</v>
      </c>
    </row>
    <row r="251" spans="2:65" s="1" customFormat="1" ht="31.5" customHeight="1">
      <c r="B251" s="127"/>
      <c r="C251" s="156" t="s">
        <v>590</v>
      </c>
      <c r="D251" s="156" t="s">
        <v>163</v>
      </c>
      <c r="E251" s="157" t="s">
        <v>406</v>
      </c>
      <c r="F251" s="239" t="s">
        <v>407</v>
      </c>
      <c r="G251" s="240"/>
      <c r="H251" s="240"/>
      <c r="I251" s="240"/>
      <c r="J251" s="158" t="s">
        <v>241</v>
      </c>
      <c r="K251" s="159">
        <v>189</v>
      </c>
      <c r="L251" s="241">
        <v>0</v>
      </c>
      <c r="M251" s="240"/>
      <c r="N251" s="242">
        <f t="shared" si="25"/>
        <v>0</v>
      </c>
      <c r="O251" s="240"/>
      <c r="P251" s="240"/>
      <c r="Q251" s="240"/>
      <c r="R251" s="129"/>
      <c r="T251" s="160" t="s">
        <v>3</v>
      </c>
      <c r="U251" s="41" t="s">
        <v>45</v>
      </c>
      <c r="V251" s="33"/>
      <c r="W251" s="161">
        <f t="shared" si="26"/>
        <v>0</v>
      </c>
      <c r="X251" s="161">
        <v>0</v>
      </c>
      <c r="Y251" s="161">
        <f t="shared" si="27"/>
        <v>0</v>
      </c>
      <c r="Z251" s="161">
        <v>0</v>
      </c>
      <c r="AA251" s="162">
        <f t="shared" si="28"/>
        <v>0</v>
      </c>
      <c r="AR251" s="15" t="s">
        <v>167</v>
      </c>
      <c r="AT251" s="15" t="s">
        <v>163</v>
      </c>
      <c r="AU251" s="15" t="s">
        <v>107</v>
      </c>
      <c r="AY251" s="15" t="s">
        <v>162</v>
      </c>
      <c r="BE251" s="102">
        <f t="shared" si="29"/>
        <v>0</v>
      </c>
      <c r="BF251" s="102">
        <f t="shared" si="30"/>
        <v>0</v>
      </c>
      <c r="BG251" s="102">
        <f t="shared" si="31"/>
        <v>0</v>
      </c>
      <c r="BH251" s="102">
        <f t="shared" si="32"/>
        <v>0</v>
      </c>
      <c r="BI251" s="102">
        <f t="shared" si="33"/>
        <v>0</v>
      </c>
      <c r="BJ251" s="15" t="s">
        <v>22</v>
      </c>
      <c r="BK251" s="102">
        <f t="shared" si="34"/>
        <v>0</v>
      </c>
      <c r="BL251" s="15" t="s">
        <v>167</v>
      </c>
      <c r="BM251" s="15" t="s">
        <v>826</v>
      </c>
    </row>
    <row r="252" spans="2:65" s="1" customFormat="1" ht="31.5" customHeight="1">
      <c r="B252" s="127"/>
      <c r="C252" s="156" t="s">
        <v>594</v>
      </c>
      <c r="D252" s="156" t="s">
        <v>163</v>
      </c>
      <c r="E252" s="157" t="s">
        <v>410</v>
      </c>
      <c r="F252" s="239" t="s">
        <v>411</v>
      </c>
      <c r="G252" s="240"/>
      <c r="H252" s="240"/>
      <c r="I252" s="240"/>
      <c r="J252" s="158" t="s">
        <v>412</v>
      </c>
      <c r="K252" s="159">
        <v>110.084</v>
      </c>
      <c r="L252" s="241">
        <v>0</v>
      </c>
      <c r="M252" s="240"/>
      <c r="N252" s="242">
        <f t="shared" si="25"/>
        <v>0</v>
      </c>
      <c r="O252" s="240"/>
      <c r="P252" s="240"/>
      <c r="Q252" s="240"/>
      <c r="R252" s="129"/>
      <c r="T252" s="160" t="s">
        <v>3</v>
      </c>
      <c r="U252" s="41" t="s">
        <v>45</v>
      </c>
      <c r="V252" s="33"/>
      <c r="W252" s="161">
        <f t="shared" si="26"/>
        <v>0</v>
      </c>
      <c r="X252" s="161">
        <v>0</v>
      </c>
      <c r="Y252" s="161">
        <f t="shared" si="27"/>
        <v>0</v>
      </c>
      <c r="Z252" s="161">
        <v>0</v>
      </c>
      <c r="AA252" s="162">
        <f t="shared" si="28"/>
        <v>0</v>
      </c>
      <c r="AR252" s="15" t="s">
        <v>167</v>
      </c>
      <c r="AT252" s="15" t="s">
        <v>163</v>
      </c>
      <c r="AU252" s="15" t="s">
        <v>107</v>
      </c>
      <c r="AY252" s="15" t="s">
        <v>162</v>
      </c>
      <c r="BE252" s="102">
        <f t="shared" si="29"/>
        <v>0</v>
      </c>
      <c r="BF252" s="102">
        <f t="shared" si="30"/>
        <v>0</v>
      </c>
      <c r="BG252" s="102">
        <f t="shared" si="31"/>
        <v>0</v>
      </c>
      <c r="BH252" s="102">
        <f t="shared" si="32"/>
        <v>0</v>
      </c>
      <c r="BI252" s="102">
        <f t="shared" si="33"/>
        <v>0</v>
      </c>
      <c r="BJ252" s="15" t="s">
        <v>22</v>
      </c>
      <c r="BK252" s="102">
        <f t="shared" si="34"/>
        <v>0</v>
      </c>
      <c r="BL252" s="15" t="s">
        <v>167</v>
      </c>
      <c r="BM252" s="15" t="s">
        <v>827</v>
      </c>
    </row>
    <row r="253" spans="2:65" s="1" customFormat="1" ht="31.5" customHeight="1">
      <c r="B253" s="127"/>
      <c r="C253" s="156" t="s">
        <v>828</v>
      </c>
      <c r="D253" s="156" t="s">
        <v>163</v>
      </c>
      <c r="E253" s="157" t="s">
        <v>415</v>
      </c>
      <c r="F253" s="239" t="s">
        <v>416</v>
      </c>
      <c r="G253" s="240"/>
      <c r="H253" s="240"/>
      <c r="I253" s="240"/>
      <c r="J253" s="158" t="s">
        <v>412</v>
      </c>
      <c r="K253" s="159">
        <v>1651.26</v>
      </c>
      <c r="L253" s="241">
        <v>0</v>
      </c>
      <c r="M253" s="240"/>
      <c r="N253" s="242">
        <f t="shared" si="25"/>
        <v>0</v>
      </c>
      <c r="O253" s="240"/>
      <c r="P253" s="240"/>
      <c r="Q253" s="240"/>
      <c r="R253" s="129"/>
      <c r="T253" s="160" t="s">
        <v>3</v>
      </c>
      <c r="U253" s="41" t="s">
        <v>45</v>
      </c>
      <c r="V253" s="33"/>
      <c r="W253" s="161">
        <f t="shared" si="26"/>
        <v>0</v>
      </c>
      <c r="X253" s="161">
        <v>0</v>
      </c>
      <c r="Y253" s="161">
        <f t="shared" si="27"/>
        <v>0</v>
      </c>
      <c r="Z253" s="161">
        <v>0</v>
      </c>
      <c r="AA253" s="162">
        <f t="shared" si="28"/>
        <v>0</v>
      </c>
      <c r="AR253" s="15" t="s">
        <v>167</v>
      </c>
      <c r="AT253" s="15" t="s">
        <v>163</v>
      </c>
      <c r="AU253" s="15" t="s">
        <v>107</v>
      </c>
      <c r="AY253" s="15" t="s">
        <v>162</v>
      </c>
      <c r="BE253" s="102">
        <f t="shared" si="29"/>
        <v>0</v>
      </c>
      <c r="BF253" s="102">
        <f t="shared" si="30"/>
        <v>0</v>
      </c>
      <c r="BG253" s="102">
        <f t="shared" si="31"/>
        <v>0</v>
      </c>
      <c r="BH253" s="102">
        <f t="shared" si="32"/>
        <v>0</v>
      </c>
      <c r="BI253" s="102">
        <f t="shared" si="33"/>
        <v>0</v>
      </c>
      <c r="BJ253" s="15" t="s">
        <v>22</v>
      </c>
      <c r="BK253" s="102">
        <f t="shared" si="34"/>
        <v>0</v>
      </c>
      <c r="BL253" s="15" t="s">
        <v>167</v>
      </c>
      <c r="BM253" s="15" t="s">
        <v>829</v>
      </c>
    </row>
    <row r="254" spans="2:65" s="1" customFormat="1" ht="31.5" customHeight="1">
      <c r="B254" s="127"/>
      <c r="C254" s="156" t="s">
        <v>830</v>
      </c>
      <c r="D254" s="156" t="s">
        <v>163</v>
      </c>
      <c r="E254" s="157" t="s">
        <v>419</v>
      </c>
      <c r="F254" s="239" t="s">
        <v>420</v>
      </c>
      <c r="G254" s="240"/>
      <c r="H254" s="240"/>
      <c r="I254" s="240"/>
      <c r="J254" s="158" t="s">
        <v>412</v>
      </c>
      <c r="K254" s="159">
        <v>38.9</v>
      </c>
      <c r="L254" s="241">
        <v>0</v>
      </c>
      <c r="M254" s="240"/>
      <c r="N254" s="242">
        <f t="shared" si="25"/>
        <v>0</v>
      </c>
      <c r="O254" s="240"/>
      <c r="P254" s="240"/>
      <c r="Q254" s="240"/>
      <c r="R254" s="129"/>
      <c r="T254" s="160" t="s">
        <v>3</v>
      </c>
      <c r="U254" s="41" t="s">
        <v>45</v>
      </c>
      <c r="V254" s="33"/>
      <c r="W254" s="161">
        <f t="shared" si="26"/>
        <v>0</v>
      </c>
      <c r="X254" s="161">
        <v>0</v>
      </c>
      <c r="Y254" s="161">
        <f t="shared" si="27"/>
        <v>0</v>
      </c>
      <c r="Z254" s="161">
        <v>0</v>
      </c>
      <c r="AA254" s="162">
        <f t="shared" si="28"/>
        <v>0</v>
      </c>
      <c r="AR254" s="15" t="s">
        <v>167</v>
      </c>
      <c r="AT254" s="15" t="s">
        <v>163</v>
      </c>
      <c r="AU254" s="15" t="s">
        <v>107</v>
      </c>
      <c r="AY254" s="15" t="s">
        <v>162</v>
      </c>
      <c r="BE254" s="102">
        <f t="shared" si="29"/>
        <v>0</v>
      </c>
      <c r="BF254" s="102">
        <f t="shared" si="30"/>
        <v>0</v>
      </c>
      <c r="BG254" s="102">
        <f t="shared" si="31"/>
        <v>0</v>
      </c>
      <c r="BH254" s="102">
        <f t="shared" si="32"/>
        <v>0</v>
      </c>
      <c r="BI254" s="102">
        <f t="shared" si="33"/>
        <v>0</v>
      </c>
      <c r="BJ254" s="15" t="s">
        <v>22</v>
      </c>
      <c r="BK254" s="102">
        <f t="shared" si="34"/>
        <v>0</v>
      </c>
      <c r="BL254" s="15" t="s">
        <v>167</v>
      </c>
      <c r="BM254" s="15" t="s">
        <v>831</v>
      </c>
    </row>
    <row r="255" spans="2:65" s="1" customFormat="1" ht="31.5" customHeight="1">
      <c r="B255" s="127"/>
      <c r="C255" s="156" t="s">
        <v>832</v>
      </c>
      <c r="D255" s="156" t="s">
        <v>163</v>
      </c>
      <c r="E255" s="157" t="s">
        <v>423</v>
      </c>
      <c r="F255" s="239" t="s">
        <v>424</v>
      </c>
      <c r="G255" s="240"/>
      <c r="H255" s="240"/>
      <c r="I255" s="240"/>
      <c r="J255" s="158" t="s">
        <v>412</v>
      </c>
      <c r="K255" s="159">
        <v>71</v>
      </c>
      <c r="L255" s="241">
        <v>0</v>
      </c>
      <c r="M255" s="240"/>
      <c r="N255" s="242">
        <f t="shared" si="25"/>
        <v>0</v>
      </c>
      <c r="O255" s="240"/>
      <c r="P255" s="240"/>
      <c r="Q255" s="240"/>
      <c r="R255" s="129"/>
      <c r="T255" s="160" t="s">
        <v>3</v>
      </c>
      <c r="U255" s="41" t="s">
        <v>45</v>
      </c>
      <c r="V255" s="33"/>
      <c r="W255" s="161">
        <f t="shared" si="26"/>
        <v>0</v>
      </c>
      <c r="X255" s="161">
        <v>0</v>
      </c>
      <c r="Y255" s="161">
        <f t="shared" si="27"/>
        <v>0</v>
      </c>
      <c r="Z255" s="161">
        <v>0</v>
      </c>
      <c r="AA255" s="162">
        <f t="shared" si="28"/>
        <v>0</v>
      </c>
      <c r="AR255" s="15" t="s">
        <v>167</v>
      </c>
      <c r="AT255" s="15" t="s">
        <v>163</v>
      </c>
      <c r="AU255" s="15" t="s">
        <v>107</v>
      </c>
      <c r="AY255" s="15" t="s">
        <v>162</v>
      </c>
      <c r="BE255" s="102">
        <f t="shared" si="29"/>
        <v>0</v>
      </c>
      <c r="BF255" s="102">
        <f t="shared" si="30"/>
        <v>0</v>
      </c>
      <c r="BG255" s="102">
        <f t="shared" si="31"/>
        <v>0</v>
      </c>
      <c r="BH255" s="102">
        <f t="shared" si="32"/>
        <v>0</v>
      </c>
      <c r="BI255" s="102">
        <f t="shared" si="33"/>
        <v>0</v>
      </c>
      <c r="BJ255" s="15" t="s">
        <v>22</v>
      </c>
      <c r="BK255" s="102">
        <f t="shared" si="34"/>
        <v>0</v>
      </c>
      <c r="BL255" s="15" t="s">
        <v>167</v>
      </c>
      <c r="BM255" s="15" t="s">
        <v>833</v>
      </c>
    </row>
    <row r="256" spans="2:63" s="9" customFormat="1" ht="29.25" customHeight="1">
      <c r="B256" s="145"/>
      <c r="C256" s="146"/>
      <c r="D256" s="155" t="s">
        <v>124</v>
      </c>
      <c r="E256" s="155"/>
      <c r="F256" s="155"/>
      <c r="G256" s="155"/>
      <c r="H256" s="155"/>
      <c r="I256" s="155"/>
      <c r="J256" s="155"/>
      <c r="K256" s="155"/>
      <c r="L256" s="155"/>
      <c r="M256" s="155"/>
      <c r="N256" s="232">
        <f>BK256</f>
        <v>0</v>
      </c>
      <c r="O256" s="233"/>
      <c r="P256" s="233"/>
      <c r="Q256" s="233"/>
      <c r="R256" s="148"/>
      <c r="T256" s="149"/>
      <c r="U256" s="146"/>
      <c r="V256" s="146"/>
      <c r="W256" s="150">
        <f>W257</f>
        <v>0</v>
      </c>
      <c r="X256" s="146"/>
      <c r="Y256" s="150">
        <f>Y257</f>
        <v>0</v>
      </c>
      <c r="Z256" s="146"/>
      <c r="AA256" s="151">
        <f>AA257</f>
        <v>0</v>
      </c>
      <c r="AR256" s="152" t="s">
        <v>22</v>
      </c>
      <c r="AT256" s="153" t="s">
        <v>79</v>
      </c>
      <c r="AU256" s="153" t="s">
        <v>22</v>
      </c>
      <c r="AY256" s="152" t="s">
        <v>162</v>
      </c>
      <c r="BK256" s="154">
        <f>BK257</f>
        <v>0</v>
      </c>
    </row>
    <row r="257" spans="2:65" s="1" customFormat="1" ht="22.5" customHeight="1">
      <c r="B257" s="127"/>
      <c r="C257" s="156" t="s">
        <v>426</v>
      </c>
      <c r="D257" s="156" t="s">
        <v>163</v>
      </c>
      <c r="E257" s="157" t="s">
        <v>427</v>
      </c>
      <c r="F257" s="239" t="s">
        <v>428</v>
      </c>
      <c r="G257" s="240"/>
      <c r="H257" s="240"/>
      <c r="I257" s="240"/>
      <c r="J257" s="158" t="s">
        <v>412</v>
      </c>
      <c r="K257" s="159">
        <v>49.859</v>
      </c>
      <c r="L257" s="241">
        <v>0</v>
      </c>
      <c r="M257" s="240"/>
      <c r="N257" s="242">
        <f>ROUND(L257*K257,2)</f>
        <v>0</v>
      </c>
      <c r="O257" s="240"/>
      <c r="P257" s="240"/>
      <c r="Q257" s="240"/>
      <c r="R257" s="129"/>
      <c r="T257" s="160" t="s">
        <v>3</v>
      </c>
      <c r="U257" s="41" t="s">
        <v>45</v>
      </c>
      <c r="V257" s="33"/>
      <c r="W257" s="161">
        <f>V257*K257</f>
        <v>0</v>
      </c>
      <c r="X257" s="161">
        <v>0</v>
      </c>
      <c r="Y257" s="161">
        <f>X257*K257</f>
        <v>0</v>
      </c>
      <c r="Z257" s="161">
        <v>0</v>
      </c>
      <c r="AA257" s="162">
        <f>Z257*K257</f>
        <v>0</v>
      </c>
      <c r="AR257" s="15" t="s">
        <v>167</v>
      </c>
      <c r="AT257" s="15" t="s">
        <v>163</v>
      </c>
      <c r="AU257" s="15" t="s">
        <v>107</v>
      </c>
      <c r="AY257" s="15" t="s">
        <v>162</v>
      </c>
      <c r="BE257" s="102">
        <f>IF(U257="základní",N257,0)</f>
        <v>0</v>
      </c>
      <c r="BF257" s="102">
        <f>IF(U257="snížená",N257,0)</f>
        <v>0</v>
      </c>
      <c r="BG257" s="102">
        <f>IF(U257="zákl. přenesená",N257,0)</f>
        <v>0</v>
      </c>
      <c r="BH257" s="102">
        <f>IF(U257="sníž. přenesená",N257,0)</f>
        <v>0</v>
      </c>
      <c r="BI257" s="102">
        <f>IF(U257="nulová",N257,0)</f>
        <v>0</v>
      </c>
      <c r="BJ257" s="15" t="s">
        <v>22</v>
      </c>
      <c r="BK257" s="102">
        <f>ROUND(L257*K257,2)</f>
        <v>0</v>
      </c>
      <c r="BL257" s="15" t="s">
        <v>167</v>
      </c>
      <c r="BM257" s="15" t="s">
        <v>429</v>
      </c>
    </row>
    <row r="258" spans="2:63" s="9" customFormat="1" ht="37.5" customHeight="1">
      <c r="B258" s="145"/>
      <c r="C258" s="146"/>
      <c r="D258" s="147" t="s">
        <v>125</v>
      </c>
      <c r="E258" s="147"/>
      <c r="F258" s="147"/>
      <c r="G258" s="147"/>
      <c r="H258" s="147"/>
      <c r="I258" s="147"/>
      <c r="J258" s="147"/>
      <c r="K258" s="147"/>
      <c r="L258" s="147"/>
      <c r="M258" s="147"/>
      <c r="N258" s="234">
        <f>BK258</f>
        <v>0</v>
      </c>
      <c r="O258" s="235"/>
      <c r="P258" s="235"/>
      <c r="Q258" s="235"/>
      <c r="R258" s="148"/>
      <c r="T258" s="149"/>
      <c r="U258" s="146"/>
      <c r="V258" s="146"/>
      <c r="W258" s="150">
        <f>W259+W279+W316+W346+W352+W358+W391+W401+W407+W424+W435</f>
        <v>0</v>
      </c>
      <c r="X258" s="146"/>
      <c r="Y258" s="150">
        <f>Y259+Y279+Y316+Y346+Y352+Y358+Y391+Y401+Y407+Y424+Y435</f>
        <v>23.046129909999998</v>
      </c>
      <c r="Z258" s="146"/>
      <c r="AA258" s="151">
        <f>AA259+AA279+AA316+AA346+AA352+AA358+AA391+AA401+AA407+AA424+AA435</f>
        <v>72.95859926</v>
      </c>
      <c r="AR258" s="152" t="s">
        <v>107</v>
      </c>
      <c r="AT258" s="153" t="s">
        <v>79</v>
      </c>
      <c r="AU258" s="153" t="s">
        <v>80</v>
      </c>
      <c r="AY258" s="152" t="s">
        <v>162</v>
      </c>
      <c r="BK258" s="154">
        <f>BK259+BK279+BK316+BK346+BK352+BK358+BK391+BK401+BK407+BK424+BK435</f>
        <v>0</v>
      </c>
    </row>
    <row r="259" spans="2:63" s="9" customFormat="1" ht="19.5" customHeight="1">
      <c r="B259" s="145"/>
      <c r="C259" s="146"/>
      <c r="D259" s="155" t="s">
        <v>126</v>
      </c>
      <c r="E259" s="155"/>
      <c r="F259" s="155"/>
      <c r="G259" s="155"/>
      <c r="H259" s="155"/>
      <c r="I259" s="155"/>
      <c r="J259" s="155"/>
      <c r="K259" s="155"/>
      <c r="L259" s="155"/>
      <c r="M259" s="155"/>
      <c r="N259" s="236">
        <f>BK259</f>
        <v>0</v>
      </c>
      <c r="O259" s="237"/>
      <c r="P259" s="237"/>
      <c r="Q259" s="237"/>
      <c r="R259" s="148"/>
      <c r="T259" s="149"/>
      <c r="U259" s="146"/>
      <c r="V259" s="146"/>
      <c r="W259" s="150">
        <f>SUM(W260:W278)</f>
        <v>0</v>
      </c>
      <c r="X259" s="146"/>
      <c r="Y259" s="150">
        <f>SUM(Y260:Y278)</f>
        <v>0.21400036000000003</v>
      </c>
      <c r="Z259" s="146"/>
      <c r="AA259" s="151">
        <f>SUM(AA260:AA278)</f>
        <v>0</v>
      </c>
      <c r="AR259" s="152" t="s">
        <v>107</v>
      </c>
      <c r="AT259" s="153" t="s">
        <v>79</v>
      </c>
      <c r="AU259" s="153" t="s">
        <v>22</v>
      </c>
      <c r="AY259" s="152" t="s">
        <v>162</v>
      </c>
      <c r="BK259" s="154">
        <f>SUM(BK260:BK278)</f>
        <v>0</v>
      </c>
    </row>
    <row r="260" spans="2:65" s="1" customFormat="1" ht="44.25" customHeight="1">
      <c r="B260" s="127"/>
      <c r="C260" s="156" t="s">
        <v>438</v>
      </c>
      <c r="D260" s="156" t="s">
        <v>163</v>
      </c>
      <c r="E260" s="157" t="s">
        <v>439</v>
      </c>
      <c r="F260" s="239" t="s">
        <v>440</v>
      </c>
      <c r="G260" s="240"/>
      <c r="H260" s="240"/>
      <c r="I260" s="240"/>
      <c r="J260" s="158" t="s">
        <v>182</v>
      </c>
      <c r="K260" s="159">
        <v>119.796</v>
      </c>
      <c r="L260" s="241">
        <v>0</v>
      </c>
      <c r="M260" s="240"/>
      <c r="N260" s="242">
        <f>ROUND(L260*K260,2)</f>
        <v>0</v>
      </c>
      <c r="O260" s="240"/>
      <c r="P260" s="240"/>
      <c r="Q260" s="240"/>
      <c r="R260" s="129"/>
      <c r="T260" s="160" t="s">
        <v>3</v>
      </c>
      <c r="U260" s="41" t="s">
        <v>45</v>
      </c>
      <c r="V260" s="33"/>
      <c r="W260" s="161">
        <f>V260*K260</f>
        <v>0</v>
      </c>
      <c r="X260" s="161">
        <v>0</v>
      </c>
      <c r="Y260" s="161">
        <f>X260*K260</f>
        <v>0</v>
      </c>
      <c r="Z260" s="161">
        <v>0</v>
      </c>
      <c r="AA260" s="162">
        <f>Z260*K260</f>
        <v>0</v>
      </c>
      <c r="AR260" s="15" t="s">
        <v>299</v>
      </c>
      <c r="AT260" s="15" t="s">
        <v>163</v>
      </c>
      <c r="AU260" s="15" t="s">
        <v>107</v>
      </c>
      <c r="AY260" s="15" t="s">
        <v>162</v>
      </c>
      <c r="BE260" s="102">
        <f>IF(U260="základní",N260,0)</f>
        <v>0</v>
      </c>
      <c r="BF260" s="102">
        <f>IF(U260="snížená",N260,0)</f>
        <v>0</v>
      </c>
      <c r="BG260" s="102">
        <f>IF(U260="zákl. přenesená",N260,0)</f>
        <v>0</v>
      </c>
      <c r="BH260" s="102">
        <f>IF(U260="sníž. přenesená",N260,0)</f>
        <v>0</v>
      </c>
      <c r="BI260" s="102">
        <f>IF(U260="nulová",N260,0)</f>
        <v>0</v>
      </c>
      <c r="BJ260" s="15" t="s">
        <v>22</v>
      </c>
      <c r="BK260" s="102">
        <f>ROUND(L260*K260,2)</f>
        <v>0</v>
      </c>
      <c r="BL260" s="15" t="s">
        <v>299</v>
      </c>
      <c r="BM260" s="15" t="s">
        <v>441</v>
      </c>
    </row>
    <row r="261" spans="2:51" s="10" customFormat="1" ht="22.5" customHeight="1">
      <c r="B261" s="163"/>
      <c r="C261" s="164"/>
      <c r="D261" s="164"/>
      <c r="E261" s="165" t="s">
        <v>3</v>
      </c>
      <c r="F261" s="247" t="s">
        <v>834</v>
      </c>
      <c r="G261" s="248"/>
      <c r="H261" s="248"/>
      <c r="I261" s="248"/>
      <c r="J261" s="164"/>
      <c r="K261" s="166">
        <v>28.516</v>
      </c>
      <c r="L261" s="164"/>
      <c r="M261" s="164"/>
      <c r="N261" s="164"/>
      <c r="O261" s="164"/>
      <c r="P261" s="164"/>
      <c r="Q261" s="164"/>
      <c r="R261" s="167"/>
      <c r="T261" s="168"/>
      <c r="U261" s="164"/>
      <c r="V261" s="164"/>
      <c r="W261" s="164"/>
      <c r="X261" s="164"/>
      <c r="Y261" s="164"/>
      <c r="Z261" s="164"/>
      <c r="AA261" s="169"/>
      <c r="AT261" s="170" t="s">
        <v>170</v>
      </c>
      <c r="AU261" s="170" t="s">
        <v>107</v>
      </c>
      <c r="AV261" s="10" t="s">
        <v>107</v>
      </c>
      <c r="AW261" s="10" t="s">
        <v>37</v>
      </c>
      <c r="AX261" s="10" t="s">
        <v>80</v>
      </c>
      <c r="AY261" s="170" t="s">
        <v>162</v>
      </c>
    </row>
    <row r="262" spans="2:51" s="10" customFormat="1" ht="22.5" customHeight="1">
      <c r="B262" s="163"/>
      <c r="C262" s="164"/>
      <c r="D262" s="164"/>
      <c r="E262" s="165" t="s">
        <v>3</v>
      </c>
      <c r="F262" s="249" t="s">
        <v>745</v>
      </c>
      <c r="G262" s="248"/>
      <c r="H262" s="248"/>
      <c r="I262" s="248"/>
      <c r="J262" s="164"/>
      <c r="K262" s="166">
        <v>10.562</v>
      </c>
      <c r="L262" s="164"/>
      <c r="M262" s="164"/>
      <c r="N262" s="164"/>
      <c r="O262" s="164"/>
      <c r="P262" s="164"/>
      <c r="Q262" s="164"/>
      <c r="R262" s="167"/>
      <c r="T262" s="168"/>
      <c r="U262" s="164"/>
      <c r="V262" s="164"/>
      <c r="W262" s="164"/>
      <c r="X262" s="164"/>
      <c r="Y262" s="164"/>
      <c r="Z262" s="164"/>
      <c r="AA262" s="169"/>
      <c r="AT262" s="170" t="s">
        <v>170</v>
      </c>
      <c r="AU262" s="170" t="s">
        <v>107</v>
      </c>
      <c r="AV262" s="10" t="s">
        <v>107</v>
      </c>
      <c r="AW262" s="10" t="s">
        <v>37</v>
      </c>
      <c r="AX262" s="10" t="s">
        <v>80</v>
      </c>
      <c r="AY262" s="170" t="s">
        <v>162</v>
      </c>
    </row>
    <row r="263" spans="2:51" s="10" customFormat="1" ht="22.5" customHeight="1">
      <c r="B263" s="163"/>
      <c r="C263" s="164"/>
      <c r="D263" s="164"/>
      <c r="E263" s="165" t="s">
        <v>3</v>
      </c>
      <c r="F263" s="249" t="s">
        <v>835</v>
      </c>
      <c r="G263" s="248"/>
      <c r="H263" s="248"/>
      <c r="I263" s="248"/>
      <c r="J263" s="164"/>
      <c r="K263" s="166">
        <v>40.359</v>
      </c>
      <c r="L263" s="164"/>
      <c r="M263" s="164"/>
      <c r="N263" s="164"/>
      <c r="O263" s="164"/>
      <c r="P263" s="164"/>
      <c r="Q263" s="164"/>
      <c r="R263" s="167"/>
      <c r="T263" s="168"/>
      <c r="U263" s="164"/>
      <c r="V263" s="164"/>
      <c r="W263" s="164"/>
      <c r="X263" s="164"/>
      <c r="Y263" s="164"/>
      <c r="Z263" s="164"/>
      <c r="AA263" s="169"/>
      <c r="AT263" s="170" t="s">
        <v>170</v>
      </c>
      <c r="AU263" s="170" t="s">
        <v>107</v>
      </c>
      <c r="AV263" s="10" t="s">
        <v>107</v>
      </c>
      <c r="AW263" s="10" t="s">
        <v>37</v>
      </c>
      <c r="AX263" s="10" t="s">
        <v>80</v>
      </c>
      <c r="AY263" s="170" t="s">
        <v>162</v>
      </c>
    </row>
    <row r="264" spans="2:51" s="10" customFormat="1" ht="22.5" customHeight="1">
      <c r="B264" s="163"/>
      <c r="C264" s="164"/>
      <c r="D264" s="164"/>
      <c r="E264" s="165" t="s">
        <v>3</v>
      </c>
      <c r="F264" s="249" t="s">
        <v>835</v>
      </c>
      <c r="G264" s="248"/>
      <c r="H264" s="248"/>
      <c r="I264" s="248"/>
      <c r="J264" s="164"/>
      <c r="K264" s="166">
        <v>40.359</v>
      </c>
      <c r="L264" s="164"/>
      <c r="M264" s="164"/>
      <c r="N264" s="164"/>
      <c r="O264" s="164"/>
      <c r="P264" s="164"/>
      <c r="Q264" s="164"/>
      <c r="R264" s="167"/>
      <c r="T264" s="168"/>
      <c r="U264" s="164"/>
      <c r="V264" s="164"/>
      <c r="W264" s="164"/>
      <c r="X264" s="164"/>
      <c r="Y264" s="164"/>
      <c r="Z264" s="164"/>
      <c r="AA264" s="169"/>
      <c r="AT264" s="170" t="s">
        <v>170</v>
      </c>
      <c r="AU264" s="170" t="s">
        <v>107</v>
      </c>
      <c r="AV264" s="10" t="s">
        <v>107</v>
      </c>
      <c r="AW264" s="10" t="s">
        <v>37</v>
      </c>
      <c r="AX264" s="10" t="s">
        <v>80</v>
      </c>
      <c r="AY264" s="170" t="s">
        <v>162</v>
      </c>
    </row>
    <row r="265" spans="2:51" s="11" customFormat="1" ht="22.5" customHeight="1">
      <c r="B265" s="171"/>
      <c r="C265" s="172"/>
      <c r="D265" s="172"/>
      <c r="E265" s="173" t="s">
        <v>3</v>
      </c>
      <c r="F265" s="250" t="s">
        <v>202</v>
      </c>
      <c r="G265" s="251"/>
      <c r="H265" s="251"/>
      <c r="I265" s="251"/>
      <c r="J265" s="172"/>
      <c r="K265" s="174">
        <v>119.796</v>
      </c>
      <c r="L265" s="172"/>
      <c r="M265" s="172"/>
      <c r="N265" s="172"/>
      <c r="O265" s="172"/>
      <c r="P265" s="172"/>
      <c r="Q265" s="172"/>
      <c r="R265" s="175"/>
      <c r="T265" s="176"/>
      <c r="U265" s="172"/>
      <c r="V265" s="172"/>
      <c r="W265" s="172"/>
      <c r="X265" s="172"/>
      <c r="Y265" s="172"/>
      <c r="Z265" s="172"/>
      <c r="AA265" s="177"/>
      <c r="AT265" s="178" t="s">
        <v>170</v>
      </c>
      <c r="AU265" s="178" t="s">
        <v>107</v>
      </c>
      <c r="AV265" s="11" t="s">
        <v>167</v>
      </c>
      <c r="AW265" s="11" t="s">
        <v>37</v>
      </c>
      <c r="AX265" s="11" t="s">
        <v>22</v>
      </c>
      <c r="AY265" s="178" t="s">
        <v>162</v>
      </c>
    </row>
    <row r="266" spans="2:65" s="1" customFormat="1" ht="31.5" customHeight="1">
      <c r="B266" s="127"/>
      <c r="C266" s="179" t="s">
        <v>442</v>
      </c>
      <c r="D266" s="179" t="s">
        <v>204</v>
      </c>
      <c r="E266" s="180" t="s">
        <v>443</v>
      </c>
      <c r="F266" s="252" t="s">
        <v>444</v>
      </c>
      <c r="G266" s="253"/>
      <c r="H266" s="253"/>
      <c r="I266" s="253"/>
      <c r="J266" s="181" t="s">
        <v>182</v>
      </c>
      <c r="K266" s="182">
        <v>119.796</v>
      </c>
      <c r="L266" s="254">
        <v>0</v>
      </c>
      <c r="M266" s="253"/>
      <c r="N266" s="255">
        <f>ROUND(L266*K266,2)</f>
        <v>0</v>
      </c>
      <c r="O266" s="240"/>
      <c r="P266" s="240"/>
      <c r="Q266" s="240"/>
      <c r="R266" s="129"/>
      <c r="T266" s="160" t="s">
        <v>3</v>
      </c>
      <c r="U266" s="41" t="s">
        <v>45</v>
      </c>
      <c r="V266" s="33"/>
      <c r="W266" s="161">
        <f>V266*K266</f>
        <v>0</v>
      </c>
      <c r="X266" s="161">
        <v>0.00083</v>
      </c>
      <c r="Y266" s="161">
        <f>X266*K266</f>
        <v>0.09943068000000001</v>
      </c>
      <c r="Z266" s="161">
        <v>0</v>
      </c>
      <c r="AA266" s="162">
        <f>Z266*K266</f>
        <v>0</v>
      </c>
      <c r="AR266" s="15" t="s">
        <v>332</v>
      </c>
      <c r="AT266" s="15" t="s">
        <v>204</v>
      </c>
      <c r="AU266" s="15" t="s">
        <v>107</v>
      </c>
      <c r="AY266" s="15" t="s">
        <v>162</v>
      </c>
      <c r="BE266" s="102">
        <f>IF(U266="základní",N266,0)</f>
        <v>0</v>
      </c>
      <c r="BF266" s="102">
        <f>IF(U266="snížená",N266,0)</f>
        <v>0</v>
      </c>
      <c r="BG266" s="102">
        <f>IF(U266="zákl. přenesená",N266,0)</f>
        <v>0</v>
      </c>
      <c r="BH266" s="102">
        <f>IF(U266="sníž. přenesená",N266,0)</f>
        <v>0</v>
      </c>
      <c r="BI266" s="102">
        <f>IF(U266="nulová",N266,0)</f>
        <v>0</v>
      </c>
      <c r="BJ266" s="15" t="s">
        <v>22</v>
      </c>
      <c r="BK266" s="102">
        <f>ROUND(L266*K266,2)</f>
        <v>0</v>
      </c>
      <c r="BL266" s="15" t="s">
        <v>299</v>
      </c>
      <c r="BM266" s="15" t="s">
        <v>445</v>
      </c>
    </row>
    <row r="267" spans="2:65" s="1" customFormat="1" ht="22.5" customHeight="1">
      <c r="B267" s="127"/>
      <c r="C267" s="156" t="s">
        <v>446</v>
      </c>
      <c r="D267" s="156" t="s">
        <v>163</v>
      </c>
      <c r="E267" s="157" t="s">
        <v>447</v>
      </c>
      <c r="F267" s="239" t="s">
        <v>448</v>
      </c>
      <c r="G267" s="240"/>
      <c r="H267" s="240"/>
      <c r="I267" s="240"/>
      <c r="J267" s="158" t="s">
        <v>182</v>
      </c>
      <c r="K267" s="159">
        <v>924.8</v>
      </c>
      <c r="L267" s="241">
        <v>0</v>
      </c>
      <c r="M267" s="240"/>
      <c r="N267" s="242">
        <f>ROUND(L267*K267,2)</f>
        <v>0</v>
      </c>
      <c r="O267" s="240"/>
      <c r="P267" s="240"/>
      <c r="Q267" s="240"/>
      <c r="R267" s="129"/>
      <c r="T267" s="160" t="s">
        <v>3</v>
      </c>
      <c r="U267" s="41" t="s">
        <v>45</v>
      </c>
      <c r="V267" s="33"/>
      <c r="W267" s="161">
        <f>V267*K267</f>
        <v>0</v>
      </c>
      <c r="X267" s="161">
        <v>0</v>
      </c>
      <c r="Y267" s="161">
        <f>X267*K267</f>
        <v>0</v>
      </c>
      <c r="Z267" s="161">
        <v>0</v>
      </c>
      <c r="AA267" s="162">
        <f>Z267*K267</f>
        <v>0</v>
      </c>
      <c r="AR267" s="15" t="s">
        <v>299</v>
      </c>
      <c r="AT267" s="15" t="s">
        <v>163</v>
      </c>
      <c r="AU267" s="15" t="s">
        <v>107</v>
      </c>
      <c r="AY267" s="15" t="s">
        <v>162</v>
      </c>
      <c r="BE267" s="102">
        <f>IF(U267="základní",N267,0)</f>
        <v>0</v>
      </c>
      <c r="BF267" s="102">
        <f>IF(U267="snížená",N267,0)</f>
        <v>0</v>
      </c>
      <c r="BG267" s="102">
        <f>IF(U267="zákl. přenesená",N267,0)</f>
        <v>0</v>
      </c>
      <c r="BH267" s="102">
        <f>IF(U267="sníž. přenesená",N267,0)</f>
        <v>0</v>
      </c>
      <c r="BI267" s="102">
        <f>IF(U267="nulová",N267,0)</f>
        <v>0</v>
      </c>
      <c r="BJ267" s="15" t="s">
        <v>22</v>
      </c>
      <c r="BK267" s="102">
        <f>ROUND(L267*K267,2)</f>
        <v>0</v>
      </c>
      <c r="BL267" s="15" t="s">
        <v>299</v>
      </c>
      <c r="BM267" s="15" t="s">
        <v>449</v>
      </c>
    </row>
    <row r="268" spans="2:51" s="10" customFormat="1" ht="22.5" customHeight="1">
      <c r="B268" s="163"/>
      <c r="C268" s="164"/>
      <c r="D268" s="164"/>
      <c r="E268" s="165" t="s">
        <v>3</v>
      </c>
      <c r="F268" s="247" t="s">
        <v>836</v>
      </c>
      <c r="G268" s="248"/>
      <c r="H268" s="248"/>
      <c r="I268" s="248"/>
      <c r="J268" s="164"/>
      <c r="K268" s="166">
        <v>924.8</v>
      </c>
      <c r="L268" s="164"/>
      <c r="M268" s="164"/>
      <c r="N268" s="164"/>
      <c r="O268" s="164"/>
      <c r="P268" s="164"/>
      <c r="Q268" s="164"/>
      <c r="R268" s="167"/>
      <c r="T268" s="168"/>
      <c r="U268" s="164"/>
      <c r="V268" s="164"/>
      <c r="W268" s="164"/>
      <c r="X268" s="164"/>
      <c r="Y268" s="164"/>
      <c r="Z268" s="164"/>
      <c r="AA268" s="169"/>
      <c r="AT268" s="170" t="s">
        <v>170</v>
      </c>
      <c r="AU268" s="170" t="s">
        <v>107</v>
      </c>
      <c r="AV268" s="10" t="s">
        <v>107</v>
      </c>
      <c r="AW268" s="10" t="s">
        <v>37</v>
      </c>
      <c r="AX268" s="10" t="s">
        <v>22</v>
      </c>
      <c r="AY268" s="170" t="s">
        <v>162</v>
      </c>
    </row>
    <row r="269" spans="2:65" s="1" customFormat="1" ht="22.5" customHeight="1">
      <c r="B269" s="127"/>
      <c r="C269" s="179" t="s">
        <v>450</v>
      </c>
      <c r="D269" s="179" t="s">
        <v>204</v>
      </c>
      <c r="E269" s="180" t="s">
        <v>451</v>
      </c>
      <c r="F269" s="252" t="s">
        <v>452</v>
      </c>
      <c r="G269" s="253"/>
      <c r="H269" s="253"/>
      <c r="I269" s="253"/>
      <c r="J269" s="181" t="s">
        <v>182</v>
      </c>
      <c r="K269" s="182">
        <v>971.04</v>
      </c>
      <c r="L269" s="254">
        <v>0</v>
      </c>
      <c r="M269" s="253"/>
      <c r="N269" s="255">
        <f>ROUND(L269*K269,2)</f>
        <v>0</v>
      </c>
      <c r="O269" s="240"/>
      <c r="P269" s="240"/>
      <c r="Q269" s="240"/>
      <c r="R269" s="129"/>
      <c r="T269" s="160" t="s">
        <v>3</v>
      </c>
      <c r="U269" s="41" t="s">
        <v>45</v>
      </c>
      <c r="V269" s="33"/>
      <c r="W269" s="161">
        <f>V269*K269</f>
        <v>0</v>
      </c>
      <c r="X269" s="161">
        <v>0.00011</v>
      </c>
      <c r="Y269" s="161">
        <f>X269*K269</f>
        <v>0.1068144</v>
      </c>
      <c r="Z269" s="161">
        <v>0</v>
      </c>
      <c r="AA269" s="162">
        <f>Z269*K269</f>
        <v>0</v>
      </c>
      <c r="AR269" s="15" t="s">
        <v>332</v>
      </c>
      <c r="AT269" s="15" t="s">
        <v>204</v>
      </c>
      <c r="AU269" s="15" t="s">
        <v>107</v>
      </c>
      <c r="AY269" s="15" t="s">
        <v>162</v>
      </c>
      <c r="BE269" s="102">
        <f>IF(U269="základní",N269,0)</f>
        <v>0</v>
      </c>
      <c r="BF269" s="102">
        <f>IF(U269="snížená",N269,0)</f>
        <v>0</v>
      </c>
      <c r="BG269" s="102">
        <f>IF(U269="zákl. přenesená",N269,0)</f>
        <v>0</v>
      </c>
      <c r="BH269" s="102">
        <f>IF(U269="sníž. přenesená",N269,0)</f>
        <v>0</v>
      </c>
      <c r="BI269" s="102">
        <f>IF(U269="nulová",N269,0)</f>
        <v>0</v>
      </c>
      <c r="BJ269" s="15" t="s">
        <v>22</v>
      </c>
      <c r="BK269" s="102">
        <f>ROUND(L269*K269,2)</f>
        <v>0</v>
      </c>
      <c r="BL269" s="15" t="s">
        <v>299</v>
      </c>
      <c r="BM269" s="15" t="s">
        <v>453</v>
      </c>
    </row>
    <row r="270" spans="2:65" s="1" customFormat="1" ht="31.5" customHeight="1">
      <c r="B270" s="127"/>
      <c r="C270" s="156" t="s">
        <v>454</v>
      </c>
      <c r="D270" s="156" t="s">
        <v>163</v>
      </c>
      <c r="E270" s="157" t="s">
        <v>455</v>
      </c>
      <c r="F270" s="239" t="s">
        <v>456</v>
      </c>
      <c r="G270" s="240"/>
      <c r="H270" s="240"/>
      <c r="I270" s="240"/>
      <c r="J270" s="158" t="s">
        <v>241</v>
      </c>
      <c r="K270" s="159">
        <v>311.788</v>
      </c>
      <c r="L270" s="241">
        <v>0</v>
      </c>
      <c r="M270" s="240"/>
      <c r="N270" s="242">
        <f>ROUND(L270*K270,2)</f>
        <v>0</v>
      </c>
      <c r="O270" s="240"/>
      <c r="P270" s="240"/>
      <c r="Q270" s="240"/>
      <c r="R270" s="129"/>
      <c r="T270" s="160" t="s">
        <v>3</v>
      </c>
      <c r="U270" s="41" t="s">
        <v>45</v>
      </c>
      <c r="V270" s="33"/>
      <c r="W270" s="161">
        <f>V270*K270</f>
        <v>0</v>
      </c>
      <c r="X270" s="161">
        <v>0</v>
      </c>
      <c r="Y270" s="161">
        <f>X270*K270</f>
        <v>0</v>
      </c>
      <c r="Z270" s="161">
        <v>0</v>
      </c>
      <c r="AA270" s="162">
        <f>Z270*K270</f>
        <v>0</v>
      </c>
      <c r="AR270" s="15" t="s">
        <v>299</v>
      </c>
      <c r="AT270" s="15" t="s">
        <v>163</v>
      </c>
      <c r="AU270" s="15" t="s">
        <v>107</v>
      </c>
      <c r="AY270" s="15" t="s">
        <v>162</v>
      </c>
      <c r="BE270" s="102">
        <f>IF(U270="základní",N270,0)</f>
        <v>0</v>
      </c>
      <c r="BF270" s="102">
        <f>IF(U270="snížená",N270,0)</f>
        <v>0</v>
      </c>
      <c r="BG270" s="102">
        <f>IF(U270="zákl. přenesená",N270,0)</f>
        <v>0</v>
      </c>
      <c r="BH270" s="102">
        <f>IF(U270="sníž. přenesená",N270,0)</f>
        <v>0</v>
      </c>
      <c r="BI270" s="102">
        <f>IF(U270="nulová",N270,0)</f>
        <v>0</v>
      </c>
      <c r="BJ270" s="15" t="s">
        <v>22</v>
      </c>
      <c r="BK270" s="102">
        <f>ROUND(L270*K270,2)</f>
        <v>0</v>
      </c>
      <c r="BL270" s="15" t="s">
        <v>299</v>
      </c>
      <c r="BM270" s="15" t="s">
        <v>457</v>
      </c>
    </row>
    <row r="271" spans="2:65" s="1" customFormat="1" ht="31.5" customHeight="1">
      <c r="B271" s="127"/>
      <c r="C271" s="179" t="s">
        <v>460</v>
      </c>
      <c r="D271" s="179" t="s">
        <v>204</v>
      </c>
      <c r="E271" s="180" t="s">
        <v>461</v>
      </c>
      <c r="F271" s="252" t="s">
        <v>462</v>
      </c>
      <c r="G271" s="253"/>
      <c r="H271" s="253"/>
      <c r="I271" s="253"/>
      <c r="J271" s="181" t="s">
        <v>241</v>
      </c>
      <c r="K271" s="182">
        <v>219.04</v>
      </c>
      <c r="L271" s="254">
        <v>0</v>
      </c>
      <c r="M271" s="253"/>
      <c r="N271" s="255">
        <f>ROUND(L271*K271,2)</f>
        <v>0</v>
      </c>
      <c r="O271" s="240"/>
      <c r="P271" s="240"/>
      <c r="Q271" s="240"/>
      <c r="R271" s="129"/>
      <c r="T271" s="160" t="s">
        <v>3</v>
      </c>
      <c r="U271" s="41" t="s">
        <v>45</v>
      </c>
      <c r="V271" s="33"/>
      <c r="W271" s="161">
        <f>V271*K271</f>
        <v>0</v>
      </c>
      <c r="X271" s="161">
        <v>1E-05</v>
      </c>
      <c r="Y271" s="161">
        <f>X271*K271</f>
        <v>0.0021904</v>
      </c>
      <c r="Z271" s="161">
        <v>0</v>
      </c>
      <c r="AA271" s="162">
        <f>Z271*K271</f>
        <v>0</v>
      </c>
      <c r="AR271" s="15" t="s">
        <v>332</v>
      </c>
      <c r="AT271" s="15" t="s">
        <v>204</v>
      </c>
      <c r="AU271" s="15" t="s">
        <v>107</v>
      </c>
      <c r="AY271" s="15" t="s">
        <v>162</v>
      </c>
      <c r="BE271" s="102">
        <f>IF(U271="základní",N271,0)</f>
        <v>0</v>
      </c>
      <c r="BF271" s="102">
        <f>IF(U271="snížená",N271,0)</f>
        <v>0</v>
      </c>
      <c r="BG271" s="102">
        <f>IF(U271="zákl. přenesená",N271,0)</f>
        <v>0</v>
      </c>
      <c r="BH271" s="102">
        <f>IF(U271="sníž. přenesená",N271,0)</f>
        <v>0</v>
      </c>
      <c r="BI271" s="102">
        <f>IF(U271="nulová",N271,0)</f>
        <v>0</v>
      </c>
      <c r="BJ271" s="15" t="s">
        <v>22</v>
      </c>
      <c r="BK271" s="102">
        <f>ROUND(L271*K271,2)</f>
        <v>0</v>
      </c>
      <c r="BL271" s="15" t="s">
        <v>299</v>
      </c>
      <c r="BM271" s="15" t="s">
        <v>463</v>
      </c>
    </row>
    <row r="272" spans="2:51" s="10" customFormat="1" ht="22.5" customHeight="1">
      <c r="B272" s="163"/>
      <c r="C272" s="164"/>
      <c r="D272" s="164"/>
      <c r="E272" s="165" t="s">
        <v>3</v>
      </c>
      <c r="F272" s="247" t="s">
        <v>464</v>
      </c>
      <c r="G272" s="248"/>
      <c r="H272" s="248"/>
      <c r="I272" s="248"/>
      <c r="J272" s="164"/>
      <c r="K272" s="166">
        <v>118.8</v>
      </c>
      <c r="L272" s="164"/>
      <c r="M272" s="164"/>
      <c r="N272" s="164"/>
      <c r="O272" s="164"/>
      <c r="P272" s="164"/>
      <c r="Q272" s="164"/>
      <c r="R272" s="167"/>
      <c r="T272" s="168"/>
      <c r="U272" s="164"/>
      <c r="V272" s="164"/>
      <c r="W272" s="164"/>
      <c r="X272" s="164"/>
      <c r="Y272" s="164"/>
      <c r="Z272" s="164"/>
      <c r="AA272" s="169"/>
      <c r="AT272" s="170" t="s">
        <v>170</v>
      </c>
      <c r="AU272" s="170" t="s">
        <v>107</v>
      </c>
      <c r="AV272" s="10" t="s">
        <v>107</v>
      </c>
      <c r="AW272" s="10" t="s">
        <v>37</v>
      </c>
      <c r="AX272" s="10" t="s">
        <v>80</v>
      </c>
      <c r="AY272" s="170" t="s">
        <v>162</v>
      </c>
    </row>
    <row r="273" spans="2:51" s="10" customFormat="1" ht="22.5" customHeight="1">
      <c r="B273" s="163"/>
      <c r="C273" s="164"/>
      <c r="D273" s="164"/>
      <c r="E273" s="165" t="s">
        <v>3</v>
      </c>
      <c r="F273" s="249" t="s">
        <v>465</v>
      </c>
      <c r="G273" s="248"/>
      <c r="H273" s="248"/>
      <c r="I273" s="248"/>
      <c r="J273" s="164"/>
      <c r="K273" s="166">
        <v>24</v>
      </c>
      <c r="L273" s="164"/>
      <c r="M273" s="164"/>
      <c r="N273" s="164"/>
      <c r="O273" s="164"/>
      <c r="P273" s="164"/>
      <c r="Q273" s="164"/>
      <c r="R273" s="167"/>
      <c r="T273" s="168"/>
      <c r="U273" s="164"/>
      <c r="V273" s="164"/>
      <c r="W273" s="164"/>
      <c r="X273" s="164"/>
      <c r="Y273" s="164"/>
      <c r="Z273" s="164"/>
      <c r="AA273" s="169"/>
      <c r="AT273" s="170" t="s">
        <v>170</v>
      </c>
      <c r="AU273" s="170" t="s">
        <v>107</v>
      </c>
      <c r="AV273" s="10" t="s">
        <v>107</v>
      </c>
      <c r="AW273" s="10" t="s">
        <v>37</v>
      </c>
      <c r="AX273" s="10" t="s">
        <v>80</v>
      </c>
      <c r="AY273" s="170" t="s">
        <v>162</v>
      </c>
    </row>
    <row r="274" spans="2:51" s="10" customFormat="1" ht="22.5" customHeight="1">
      <c r="B274" s="163"/>
      <c r="C274" s="164"/>
      <c r="D274" s="164"/>
      <c r="E274" s="165" t="s">
        <v>3</v>
      </c>
      <c r="F274" s="249" t="s">
        <v>837</v>
      </c>
      <c r="G274" s="248"/>
      <c r="H274" s="248"/>
      <c r="I274" s="248"/>
      <c r="J274" s="164"/>
      <c r="K274" s="166">
        <v>76.24</v>
      </c>
      <c r="L274" s="164"/>
      <c r="M274" s="164"/>
      <c r="N274" s="164"/>
      <c r="O274" s="164"/>
      <c r="P274" s="164"/>
      <c r="Q274" s="164"/>
      <c r="R274" s="167"/>
      <c r="T274" s="168"/>
      <c r="U274" s="164"/>
      <c r="V274" s="164"/>
      <c r="W274" s="164"/>
      <c r="X274" s="164"/>
      <c r="Y274" s="164"/>
      <c r="Z274" s="164"/>
      <c r="AA274" s="169"/>
      <c r="AT274" s="170" t="s">
        <v>170</v>
      </c>
      <c r="AU274" s="170" t="s">
        <v>107</v>
      </c>
      <c r="AV274" s="10" t="s">
        <v>107</v>
      </c>
      <c r="AW274" s="10" t="s">
        <v>37</v>
      </c>
      <c r="AX274" s="10" t="s">
        <v>80</v>
      </c>
      <c r="AY274" s="170" t="s">
        <v>162</v>
      </c>
    </row>
    <row r="275" spans="2:51" s="11" customFormat="1" ht="22.5" customHeight="1">
      <c r="B275" s="171"/>
      <c r="C275" s="172"/>
      <c r="D275" s="172"/>
      <c r="E275" s="173" t="s">
        <v>3</v>
      </c>
      <c r="F275" s="250" t="s">
        <v>202</v>
      </c>
      <c r="G275" s="251"/>
      <c r="H275" s="251"/>
      <c r="I275" s="251"/>
      <c r="J275" s="172"/>
      <c r="K275" s="174">
        <v>219.04</v>
      </c>
      <c r="L275" s="172"/>
      <c r="M275" s="172"/>
      <c r="N275" s="172"/>
      <c r="O275" s="172"/>
      <c r="P275" s="172"/>
      <c r="Q275" s="172"/>
      <c r="R275" s="175"/>
      <c r="T275" s="176"/>
      <c r="U275" s="172"/>
      <c r="V275" s="172"/>
      <c r="W275" s="172"/>
      <c r="X275" s="172"/>
      <c r="Y275" s="172"/>
      <c r="Z275" s="172"/>
      <c r="AA275" s="177"/>
      <c r="AT275" s="178" t="s">
        <v>170</v>
      </c>
      <c r="AU275" s="178" t="s">
        <v>107</v>
      </c>
      <c r="AV275" s="11" t="s">
        <v>167</v>
      </c>
      <c r="AW275" s="11" t="s">
        <v>37</v>
      </c>
      <c r="AX275" s="11" t="s">
        <v>22</v>
      </c>
      <c r="AY275" s="178" t="s">
        <v>162</v>
      </c>
    </row>
    <row r="276" spans="2:65" s="1" customFormat="1" ht="22.5" customHeight="1">
      <c r="B276" s="127"/>
      <c r="C276" s="179" t="s">
        <v>466</v>
      </c>
      <c r="D276" s="179" t="s">
        <v>204</v>
      </c>
      <c r="E276" s="180" t="s">
        <v>467</v>
      </c>
      <c r="F276" s="252" t="s">
        <v>468</v>
      </c>
      <c r="G276" s="253"/>
      <c r="H276" s="253"/>
      <c r="I276" s="253"/>
      <c r="J276" s="181" t="s">
        <v>241</v>
      </c>
      <c r="K276" s="182">
        <v>92.748</v>
      </c>
      <c r="L276" s="254">
        <v>0</v>
      </c>
      <c r="M276" s="253"/>
      <c r="N276" s="255">
        <f>ROUND(L276*K276,2)</f>
        <v>0</v>
      </c>
      <c r="O276" s="240"/>
      <c r="P276" s="240"/>
      <c r="Q276" s="240"/>
      <c r="R276" s="129"/>
      <c r="T276" s="160" t="s">
        <v>3</v>
      </c>
      <c r="U276" s="41" t="s">
        <v>45</v>
      </c>
      <c r="V276" s="33"/>
      <c r="W276" s="161">
        <f>V276*K276</f>
        <v>0</v>
      </c>
      <c r="X276" s="161">
        <v>6E-05</v>
      </c>
      <c r="Y276" s="161">
        <f>X276*K276</f>
        <v>0.00556488</v>
      </c>
      <c r="Z276" s="161">
        <v>0</v>
      </c>
      <c r="AA276" s="162">
        <f>Z276*K276</f>
        <v>0</v>
      </c>
      <c r="AR276" s="15" t="s">
        <v>332</v>
      </c>
      <c r="AT276" s="15" t="s">
        <v>204</v>
      </c>
      <c r="AU276" s="15" t="s">
        <v>107</v>
      </c>
      <c r="AY276" s="15" t="s">
        <v>162</v>
      </c>
      <c r="BE276" s="102">
        <f>IF(U276="základní",N276,0)</f>
        <v>0</v>
      </c>
      <c r="BF276" s="102">
        <f>IF(U276="snížená",N276,0)</f>
        <v>0</v>
      </c>
      <c r="BG276" s="102">
        <f>IF(U276="zákl. přenesená",N276,0)</f>
        <v>0</v>
      </c>
      <c r="BH276" s="102">
        <f>IF(U276="sníž. přenesená",N276,0)</f>
        <v>0</v>
      </c>
      <c r="BI276" s="102">
        <f>IF(U276="nulová",N276,0)</f>
        <v>0</v>
      </c>
      <c r="BJ276" s="15" t="s">
        <v>22</v>
      </c>
      <c r="BK276" s="102">
        <f>ROUND(L276*K276,2)</f>
        <v>0</v>
      </c>
      <c r="BL276" s="15" t="s">
        <v>299</v>
      </c>
      <c r="BM276" s="15" t="s">
        <v>469</v>
      </c>
    </row>
    <row r="277" spans="2:51" s="10" customFormat="1" ht="22.5" customHeight="1">
      <c r="B277" s="163"/>
      <c r="C277" s="164"/>
      <c r="D277" s="164"/>
      <c r="E277" s="165" t="s">
        <v>3</v>
      </c>
      <c r="F277" s="247" t="s">
        <v>838</v>
      </c>
      <c r="G277" s="248"/>
      <c r="H277" s="248"/>
      <c r="I277" s="248"/>
      <c r="J277" s="164"/>
      <c r="K277" s="166">
        <v>92.748</v>
      </c>
      <c r="L277" s="164"/>
      <c r="M277" s="164"/>
      <c r="N277" s="164"/>
      <c r="O277" s="164"/>
      <c r="P277" s="164"/>
      <c r="Q277" s="164"/>
      <c r="R277" s="167"/>
      <c r="T277" s="168"/>
      <c r="U277" s="164"/>
      <c r="V277" s="164"/>
      <c r="W277" s="164"/>
      <c r="X277" s="164"/>
      <c r="Y277" s="164"/>
      <c r="Z277" s="164"/>
      <c r="AA277" s="169"/>
      <c r="AT277" s="170" t="s">
        <v>170</v>
      </c>
      <c r="AU277" s="170" t="s">
        <v>107</v>
      </c>
      <c r="AV277" s="10" t="s">
        <v>107</v>
      </c>
      <c r="AW277" s="10" t="s">
        <v>37</v>
      </c>
      <c r="AX277" s="10" t="s">
        <v>22</v>
      </c>
      <c r="AY277" s="170" t="s">
        <v>162</v>
      </c>
    </row>
    <row r="278" spans="2:65" s="1" customFormat="1" ht="31.5" customHeight="1">
      <c r="B278" s="127"/>
      <c r="C278" s="156" t="s">
        <v>471</v>
      </c>
      <c r="D278" s="156" t="s">
        <v>163</v>
      </c>
      <c r="E278" s="157" t="s">
        <v>472</v>
      </c>
      <c r="F278" s="239" t="s">
        <v>473</v>
      </c>
      <c r="G278" s="240"/>
      <c r="H278" s="240"/>
      <c r="I278" s="240"/>
      <c r="J278" s="158" t="s">
        <v>412</v>
      </c>
      <c r="K278" s="159">
        <v>0.214</v>
      </c>
      <c r="L278" s="241">
        <v>0</v>
      </c>
      <c r="M278" s="240"/>
      <c r="N278" s="242">
        <f>ROUND(L278*K278,2)</f>
        <v>0</v>
      </c>
      <c r="O278" s="240"/>
      <c r="P278" s="240"/>
      <c r="Q278" s="240"/>
      <c r="R278" s="129"/>
      <c r="T278" s="160" t="s">
        <v>3</v>
      </c>
      <c r="U278" s="41" t="s">
        <v>45</v>
      </c>
      <c r="V278" s="33"/>
      <c r="W278" s="161">
        <f>V278*K278</f>
        <v>0</v>
      </c>
      <c r="X278" s="161">
        <v>0</v>
      </c>
      <c r="Y278" s="161">
        <f>X278*K278</f>
        <v>0</v>
      </c>
      <c r="Z278" s="161">
        <v>0</v>
      </c>
      <c r="AA278" s="162">
        <f>Z278*K278</f>
        <v>0</v>
      </c>
      <c r="AR278" s="15" t="s">
        <v>299</v>
      </c>
      <c r="AT278" s="15" t="s">
        <v>163</v>
      </c>
      <c r="AU278" s="15" t="s">
        <v>107</v>
      </c>
      <c r="AY278" s="15" t="s">
        <v>162</v>
      </c>
      <c r="BE278" s="102">
        <f>IF(U278="základní",N278,0)</f>
        <v>0</v>
      </c>
      <c r="BF278" s="102">
        <f>IF(U278="snížená",N278,0)</f>
        <v>0</v>
      </c>
      <c r="BG278" s="102">
        <f>IF(U278="zákl. přenesená",N278,0)</f>
        <v>0</v>
      </c>
      <c r="BH278" s="102">
        <f>IF(U278="sníž. přenesená",N278,0)</f>
        <v>0</v>
      </c>
      <c r="BI278" s="102">
        <f>IF(U278="nulová",N278,0)</f>
        <v>0</v>
      </c>
      <c r="BJ278" s="15" t="s">
        <v>22</v>
      </c>
      <c r="BK278" s="102">
        <f>ROUND(L278*K278,2)</f>
        <v>0</v>
      </c>
      <c r="BL278" s="15" t="s">
        <v>299</v>
      </c>
      <c r="BM278" s="15" t="s">
        <v>474</v>
      </c>
    </row>
    <row r="279" spans="2:63" s="9" customFormat="1" ht="29.25" customHeight="1">
      <c r="B279" s="145"/>
      <c r="C279" s="146"/>
      <c r="D279" s="155" t="s">
        <v>127</v>
      </c>
      <c r="E279" s="155"/>
      <c r="F279" s="155"/>
      <c r="G279" s="155"/>
      <c r="H279" s="155"/>
      <c r="I279" s="155"/>
      <c r="J279" s="155"/>
      <c r="K279" s="155"/>
      <c r="L279" s="155"/>
      <c r="M279" s="155"/>
      <c r="N279" s="232">
        <f>BK279</f>
        <v>0</v>
      </c>
      <c r="O279" s="233"/>
      <c r="P279" s="233"/>
      <c r="Q279" s="233"/>
      <c r="R279" s="148"/>
      <c r="T279" s="149"/>
      <c r="U279" s="146"/>
      <c r="V279" s="146"/>
      <c r="W279" s="150">
        <f>SUM(W280:W315)</f>
        <v>0</v>
      </c>
      <c r="X279" s="146"/>
      <c r="Y279" s="150">
        <f>SUM(Y280:Y315)</f>
        <v>2.6937477800000003</v>
      </c>
      <c r="Z279" s="146"/>
      <c r="AA279" s="151">
        <f>SUM(AA280:AA315)</f>
        <v>66.733472</v>
      </c>
      <c r="AR279" s="152" t="s">
        <v>107</v>
      </c>
      <c r="AT279" s="153" t="s">
        <v>79</v>
      </c>
      <c r="AU279" s="153" t="s">
        <v>22</v>
      </c>
      <c r="AY279" s="152" t="s">
        <v>162</v>
      </c>
      <c r="BK279" s="154">
        <f>SUM(BK280:BK315)</f>
        <v>0</v>
      </c>
    </row>
    <row r="280" spans="2:65" s="1" customFormat="1" ht="31.5" customHeight="1">
      <c r="B280" s="127"/>
      <c r="C280" s="156" t="s">
        <v>475</v>
      </c>
      <c r="D280" s="156" t="s">
        <v>163</v>
      </c>
      <c r="E280" s="157" t="s">
        <v>476</v>
      </c>
      <c r="F280" s="239" t="s">
        <v>477</v>
      </c>
      <c r="G280" s="240"/>
      <c r="H280" s="240"/>
      <c r="I280" s="240"/>
      <c r="J280" s="158" t="s">
        <v>182</v>
      </c>
      <c r="K280" s="159">
        <v>1044.796</v>
      </c>
      <c r="L280" s="241">
        <v>0</v>
      </c>
      <c r="M280" s="240"/>
      <c r="N280" s="242">
        <f>ROUND(L280*K280,2)</f>
        <v>0</v>
      </c>
      <c r="O280" s="240"/>
      <c r="P280" s="240"/>
      <c r="Q280" s="240"/>
      <c r="R280" s="129"/>
      <c r="T280" s="160" t="s">
        <v>3</v>
      </c>
      <c r="U280" s="41" t="s">
        <v>45</v>
      </c>
      <c r="V280" s="33"/>
      <c r="W280" s="161">
        <f>V280*K280</f>
        <v>0</v>
      </c>
      <c r="X280" s="161">
        <v>0</v>
      </c>
      <c r="Y280" s="161">
        <f>X280*K280</f>
        <v>0</v>
      </c>
      <c r="Z280" s="161">
        <v>0.014</v>
      </c>
      <c r="AA280" s="162">
        <f>Z280*K280</f>
        <v>14.627144000000001</v>
      </c>
      <c r="AR280" s="15" t="s">
        <v>299</v>
      </c>
      <c r="AT280" s="15" t="s">
        <v>163</v>
      </c>
      <c r="AU280" s="15" t="s">
        <v>107</v>
      </c>
      <c r="AY280" s="15" t="s">
        <v>162</v>
      </c>
      <c r="BE280" s="102">
        <f>IF(U280="základní",N280,0)</f>
        <v>0</v>
      </c>
      <c r="BF280" s="102">
        <f>IF(U280="snížená",N280,0)</f>
        <v>0</v>
      </c>
      <c r="BG280" s="102">
        <f>IF(U280="zákl. přenesená",N280,0)</f>
        <v>0</v>
      </c>
      <c r="BH280" s="102">
        <f>IF(U280="sníž. přenesená",N280,0)</f>
        <v>0</v>
      </c>
      <c r="BI280" s="102">
        <f>IF(U280="nulová",N280,0)</f>
        <v>0</v>
      </c>
      <c r="BJ280" s="15" t="s">
        <v>22</v>
      </c>
      <c r="BK280" s="102">
        <f>ROUND(L280*K280,2)</f>
        <v>0</v>
      </c>
      <c r="BL280" s="15" t="s">
        <v>299</v>
      </c>
      <c r="BM280" s="15" t="s">
        <v>478</v>
      </c>
    </row>
    <row r="281" spans="2:51" s="10" customFormat="1" ht="22.5" customHeight="1">
      <c r="B281" s="163"/>
      <c r="C281" s="164"/>
      <c r="D281" s="164"/>
      <c r="E281" s="165" t="s">
        <v>3</v>
      </c>
      <c r="F281" s="247" t="s">
        <v>839</v>
      </c>
      <c r="G281" s="248"/>
      <c r="H281" s="248"/>
      <c r="I281" s="248"/>
      <c r="J281" s="164"/>
      <c r="K281" s="166">
        <v>28.516</v>
      </c>
      <c r="L281" s="164"/>
      <c r="M281" s="164"/>
      <c r="N281" s="164"/>
      <c r="O281" s="164"/>
      <c r="P281" s="164"/>
      <c r="Q281" s="164"/>
      <c r="R281" s="167"/>
      <c r="T281" s="168"/>
      <c r="U281" s="164"/>
      <c r="V281" s="164"/>
      <c r="W281" s="164"/>
      <c r="X281" s="164"/>
      <c r="Y281" s="164"/>
      <c r="Z281" s="164"/>
      <c r="AA281" s="169"/>
      <c r="AT281" s="170" t="s">
        <v>170</v>
      </c>
      <c r="AU281" s="170" t="s">
        <v>107</v>
      </c>
      <c r="AV281" s="10" t="s">
        <v>107</v>
      </c>
      <c r="AW281" s="10" t="s">
        <v>37</v>
      </c>
      <c r="AX281" s="10" t="s">
        <v>80</v>
      </c>
      <c r="AY281" s="170" t="s">
        <v>162</v>
      </c>
    </row>
    <row r="282" spans="2:51" s="10" customFormat="1" ht="22.5" customHeight="1">
      <c r="B282" s="163"/>
      <c r="C282" s="164"/>
      <c r="D282" s="164"/>
      <c r="E282" s="165" t="s">
        <v>3</v>
      </c>
      <c r="F282" s="249" t="s">
        <v>745</v>
      </c>
      <c r="G282" s="248"/>
      <c r="H282" s="248"/>
      <c r="I282" s="248"/>
      <c r="J282" s="164"/>
      <c r="K282" s="166">
        <v>10.562</v>
      </c>
      <c r="L282" s="164"/>
      <c r="M282" s="164"/>
      <c r="N282" s="164"/>
      <c r="O282" s="164"/>
      <c r="P282" s="164"/>
      <c r="Q282" s="164"/>
      <c r="R282" s="167"/>
      <c r="T282" s="168"/>
      <c r="U282" s="164"/>
      <c r="V282" s="164"/>
      <c r="W282" s="164"/>
      <c r="X282" s="164"/>
      <c r="Y282" s="164"/>
      <c r="Z282" s="164"/>
      <c r="AA282" s="169"/>
      <c r="AT282" s="170" t="s">
        <v>170</v>
      </c>
      <c r="AU282" s="170" t="s">
        <v>107</v>
      </c>
      <c r="AV282" s="10" t="s">
        <v>107</v>
      </c>
      <c r="AW282" s="10" t="s">
        <v>37</v>
      </c>
      <c r="AX282" s="10" t="s">
        <v>80</v>
      </c>
      <c r="AY282" s="170" t="s">
        <v>162</v>
      </c>
    </row>
    <row r="283" spans="2:51" s="10" customFormat="1" ht="22.5" customHeight="1">
      <c r="B283" s="163"/>
      <c r="C283" s="164"/>
      <c r="D283" s="164"/>
      <c r="E283" s="165" t="s">
        <v>3</v>
      </c>
      <c r="F283" s="249" t="s">
        <v>840</v>
      </c>
      <c r="G283" s="248"/>
      <c r="H283" s="248"/>
      <c r="I283" s="248"/>
      <c r="J283" s="164"/>
      <c r="K283" s="166">
        <v>40.359</v>
      </c>
      <c r="L283" s="164"/>
      <c r="M283" s="164"/>
      <c r="N283" s="164"/>
      <c r="O283" s="164"/>
      <c r="P283" s="164"/>
      <c r="Q283" s="164"/>
      <c r="R283" s="167"/>
      <c r="T283" s="168"/>
      <c r="U283" s="164"/>
      <c r="V283" s="164"/>
      <c r="W283" s="164"/>
      <c r="X283" s="164"/>
      <c r="Y283" s="164"/>
      <c r="Z283" s="164"/>
      <c r="AA283" s="169"/>
      <c r="AT283" s="170" t="s">
        <v>170</v>
      </c>
      <c r="AU283" s="170" t="s">
        <v>107</v>
      </c>
      <c r="AV283" s="10" t="s">
        <v>107</v>
      </c>
      <c r="AW283" s="10" t="s">
        <v>37</v>
      </c>
      <c r="AX283" s="10" t="s">
        <v>80</v>
      </c>
      <c r="AY283" s="170" t="s">
        <v>162</v>
      </c>
    </row>
    <row r="284" spans="2:51" s="10" customFormat="1" ht="22.5" customHeight="1">
      <c r="B284" s="163"/>
      <c r="C284" s="164"/>
      <c r="D284" s="164"/>
      <c r="E284" s="165" t="s">
        <v>3</v>
      </c>
      <c r="F284" s="249" t="s">
        <v>840</v>
      </c>
      <c r="G284" s="248"/>
      <c r="H284" s="248"/>
      <c r="I284" s="248"/>
      <c r="J284" s="164"/>
      <c r="K284" s="166">
        <v>40.359</v>
      </c>
      <c r="L284" s="164"/>
      <c r="M284" s="164"/>
      <c r="N284" s="164"/>
      <c r="O284" s="164"/>
      <c r="P284" s="164"/>
      <c r="Q284" s="164"/>
      <c r="R284" s="167"/>
      <c r="T284" s="168"/>
      <c r="U284" s="164"/>
      <c r="V284" s="164"/>
      <c r="W284" s="164"/>
      <c r="X284" s="164"/>
      <c r="Y284" s="164"/>
      <c r="Z284" s="164"/>
      <c r="AA284" s="169"/>
      <c r="AT284" s="170" t="s">
        <v>170</v>
      </c>
      <c r="AU284" s="170" t="s">
        <v>107</v>
      </c>
      <c r="AV284" s="10" t="s">
        <v>107</v>
      </c>
      <c r="AW284" s="10" t="s">
        <v>37</v>
      </c>
      <c r="AX284" s="10" t="s">
        <v>80</v>
      </c>
      <c r="AY284" s="170" t="s">
        <v>162</v>
      </c>
    </row>
    <row r="285" spans="2:51" s="10" customFormat="1" ht="22.5" customHeight="1">
      <c r="B285" s="163"/>
      <c r="C285" s="164"/>
      <c r="D285" s="164"/>
      <c r="E285" s="165" t="s">
        <v>3</v>
      </c>
      <c r="F285" s="249" t="s">
        <v>841</v>
      </c>
      <c r="G285" s="248"/>
      <c r="H285" s="248"/>
      <c r="I285" s="248"/>
      <c r="J285" s="164"/>
      <c r="K285" s="166">
        <v>925</v>
      </c>
      <c r="L285" s="164"/>
      <c r="M285" s="164"/>
      <c r="N285" s="164"/>
      <c r="O285" s="164"/>
      <c r="P285" s="164"/>
      <c r="Q285" s="164"/>
      <c r="R285" s="167"/>
      <c r="T285" s="168"/>
      <c r="U285" s="164"/>
      <c r="V285" s="164"/>
      <c r="W285" s="164"/>
      <c r="X285" s="164"/>
      <c r="Y285" s="164"/>
      <c r="Z285" s="164"/>
      <c r="AA285" s="169"/>
      <c r="AT285" s="170" t="s">
        <v>170</v>
      </c>
      <c r="AU285" s="170" t="s">
        <v>107</v>
      </c>
      <c r="AV285" s="10" t="s">
        <v>107</v>
      </c>
      <c r="AW285" s="10" t="s">
        <v>37</v>
      </c>
      <c r="AX285" s="10" t="s">
        <v>80</v>
      </c>
      <c r="AY285" s="170" t="s">
        <v>162</v>
      </c>
    </row>
    <row r="286" spans="2:51" s="11" customFormat="1" ht="22.5" customHeight="1">
      <c r="B286" s="171"/>
      <c r="C286" s="172"/>
      <c r="D286" s="172"/>
      <c r="E286" s="173" t="s">
        <v>3</v>
      </c>
      <c r="F286" s="250" t="s">
        <v>202</v>
      </c>
      <c r="G286" s="251"/>
      <c r="H286" s="251"/>
      <c r="I286" s="251"/>
      <c r="J286" s="172"/>
      <c r="K286" s="174">
        <v>1044.796</v>
      </c>
      <c r="L286" s="172"/>
      <c r="M286" s="172"/>
      <c r="N286" s="172"/>
      <c r="O286" s="172"/>
      <c r="P286" s="172"/>
      <c r="Q286" s="172"/>
      <c r="R286" s="175"/>
      <c r="T286" s="176"/>
      <c r="U286" s="172"/>
      <c r="V286" s="172"/>
      <c r="W286" s="172"/>
      <c r="X286" s="172"/>
      <c r="Y286" s="172"/>
      <c r="Z286" s="172"/>
      <c r="AA286" s="177"/>
      <c r="AT286" s="178" t="s">
        <v>170</v>
      </c>
      <c r="AU286" s="178" t="s">
        <v>107</v>
      </c>
      <c r="AV286" s="11" t="s">
        <v>167</v>
      </c>
      <c r="AW286" s="11" t="s">
        <v>37</v>
      </c>
      <c r="AX286" s="11" t="s">
        <v>22</v>
      </c>
      <c r="AY286" s="178" t="s">
        <v>162</v>
      </c>
    </row>
    <row r="287" spans="2:65" s="1" customFormat="1" ht="31.5" customHeight="1">
      <c r="B287" s="127"/>
      <c r="C287" s="156" t="s">
        <v>481</v>
      </c>
      <c r="D287" s="156" t="s">
        <v>163</v>
      </c>
      <c r="E287" s="157" t="s">
        <v>482</v>
      </c>
      <c r="F287" s="239" t="s">
        <v>483</v>
      </c>
      <c r="G287" s="240"/>
      <c r="H287" s="240"/>
      <c r="I287" s="240"/>
      <c r="J287" s="158" t="s">
        <v>182</v>
      </c>
      <c r="K287" s="159">
        <v>8684.388</v>
      </c>
      <c r="L287" s="241">
        <v>0</v>
      </c>
      <c r="M287" s="240"/>
      <c r="N287" s="242">
        <f>ROUND(L287*K287,2)</f>
        <v>0</v>
      </c>
      <c r="O287" s="240"/>
      <c r="P287" s="240"/>
      <c r="Q287" s="240"/>
      <c r="R287" s="129"/>
      <c r="T287" s="160" t="s">
        <v>3</v>
      </c>
      <c r="U287" s="41" t="s">
        <v>45</v>
      </c>
      <c r="V287" s="33"/>
      <c r="W287" s="161">
        <f>V287*K287</f>
        <v>0</v>
      </c>
      <c r="X287" s="161">
        <v>0</v>
      </c>
      <c r="Y287" s="161">
        <f>X287*K287</f>
        <v>0</v>
      </c>
      <c r="Z287" s="161">
        <v>0.006</v>
      </c>
      <c r="AA287" s="162">
        <f>Z287*K287</f>
        <v>52.106328000000005</v>
      </c>
      <c r="AR287" s="15" t="s">
        <v>299</v>
      </c>
      <c r="AT287" s="15" t="s">
        <v>163</v>
      </c>
      <c r="AU287" s="15" t="s">
        <v>107</v>
      </c>
      <c r="AY287" s="15" t="s">
        <v>162</v>
      </c>
      <c r="BE287" s="102">
        <f>IF(U287="základní",N287,0)</f>
        <v>0</v>
      </c>
      <c r="BF287" s="102">
        <f>IF(U287="snížená",N287,0)</f>
        <v>0</v>
      </c>
      <c r="BG287" s="102">
        <f>IF(U287="zákl. přenesená",N287,0)</f>
        <v>0</v>
      </c>
      <c r="BH287" s="102">
        <f>IF(U287="sníž. přenesená",N287,0)</f>
        <v>0</v>
      </c>
      <c r="BI287" s="102">
        <f>IF(U287="nulová",N287,0)</f>
        <v>0</v>
      </c>
      <c r="BJ287" s="15" t="s">
        <v>22</v>
      </c>
      <c r="BK287" s="102">
        <f>ROUND(L287*K287,2)</f>
        <v>0</v>
      </c>
      <c r="BL287" s="15" t="s">
        <v>299</v>
      </c>
      <c r="BM287" s="15" t="s">
        <v>484</v>
      </c>
    </row>
    <row r="288" spans="2:51" s="10" customFormat="1" ht="22.5" customHeight="1">
      <c r="B288" s="163"/>
      <c r="C288" s="164"/>
      <c r="D288" s="164"/>
      <c r="E288" s="165" t="s">
        <v>3</v>
      </c>
      <c r="F288" s="247" t="s">
        <v>842</v>
      </c>
      <c r="G288" s="248"/>
      <c r="H288" s="248"/>
      <c r="I288" s="248"/>
      <c r="J288" s="164"/>
      <c r="K288" s="166">
        <v>119.796</v>
      </c>
      <c r="L288" s="164"/>
      <c r="M288" s="164"/>
      <c r="N288" s="164"/>
      <c r="O288" s="164"/>
      <c r="P288" s="164"/>
      <c r="Q288" s="164"/>
      <c r="R288" s="167"/>
      <c r="T288" s="168"/>
      <c r="U288" s="164"/>
      <c r="V288" s="164"/>
      <c r="W288" s="164"/>
      <c r="X288" s="164"/>
      <c r="Y288" s="164"/>
      <c r="Z288" s="164"/>
      <c r="AA288" s="169"/>
      <c r="AT288" s="170" t="s">
        <v>170</v>
      </c>
      <c r="AU288" s="170" t="s">
        <v>107</v>
      </c>
      <c r="AV288" s="10" t="s">
        <v>107</v>
      </c>
      <c r="AW288" s="10" t="s">
        <v>37</v>
      </c>
      <c r="AX288" s="10" t="s">
        <v>80</v>
      </c>
      <c r="AY288" s="170" t="s">
        <v>162</v>
      </c>
    </row>
    <row r="289" spans="2:51" s="10" customFormat="1" ht="22.5" customHeight="1">
      <c r="B289" s="163"/>
      <c r="C289" s="164"/>
      <c r="D289" s="164"/>
      <c r="E289" s="165" t="s">
        <v>3</v>
      </c>
      <c r="F289" s="249" t="s">
        <v>843</v>
      </c>
      <c r="G289" s="248"/>
      <c r="H289" s="248"/>
      <c r="I289" s="248"/>
      <c r="J289" s="164"/>
      <c r="K289" s="166">
        <v>2775</v>
      </c>
      <c r="L289" s="164"/>
      <c r="M289" s="164"/>
      <c r="N289" s="164"/>
      <c r="O289" s="164"/>
      <c r="P289" s="164"/>
      <c r="Q289" s="164"/>
      <c r="R289" s="167"/>
      <c r="T289" s="168"/>
      <c r="U289" s="164"/>
      <c r="V289" s="164"/>
      <c r="W289" s="164"/>
      <c r="X289" s="164"/>
      <c r="Y289" s="164"/>
      <c r="Z289" s="164"/>
      <c r="AA289" s="169"/>
      <c r="AT289" s="170" t="s">
        <v>170</v>
      </c>
      <c r="AU289" s="170" t="s">
        <v>107</v>
      </c>
      <c r="AV289" s="10" t="s">
        <v>107</v>
      </c>
      <c r="AW289" s="10" t="s">
        <v>37</v>
      </c>
      <c r="AX289" s="10" t="s">
        <v>80</v>
      </c>
      <c r="AY289" s="170" t="s">
        <v>162</v>
      </c>
    </row>
    <row r="290" spans="2:51" s="11" customFormat="1" ht="22.5" customHeight="1">
      <c r="B290" s="171"/>
      <c r="C290" s="172"/>
      <c r="D290" s="172"/>
      <c r="E290" s="173" t="s">
        <v>3</v>
      </c>
      <c r="F290" s="250" t="s">
        <v>202</v>
      </c>
      <c r="G290" s="251"/>
      <c r="H290" s="251"/>
      <c r="I290" s="251"/>
      <c r="J290" s="172"/>
      <c r="K290" s="174">
        <v>2894.796</v>
      </c>
      <c r="L290" s="172"/>
      <c r="M290" s="172"/>
      <c r="N290" s="172"/>
      <c r="O290" s="172"/>
      <c r="P290" s="172"/>
      <c r="Q290" s="172"/>
      <c r="R290" s="175"/>
      <c r="T290" s="176"/>
      <c r="U290" s="172"/>
      <c r="V290" s="172"/>
      <c r="W290" s="172"/>
      <c r="X290" s="172"/>
      <c r="Y290" s="172"/>
      <c r="Z290" s="172"/>
      <c r="AA290" s="177"/>
      <c r="AT290" s="178" t="s">
        <v>170</v>
      </c>
      <c r="AU290" s="178" t="s">
        <v>107</v>
      </c>
      <c r="AV290" s="11" t="s">
        <v>167</v>
      </c>
      <c r="AW290" s="11" t="s">
        <v>37</v>
      </c>
      <c r="AX290" s="11" t="s">
        <v>22</v>
      </c>
      <c r="AY290" s="178" t="s">
        <v>162</v>
      </c>
    </row>
    <row r="291" spans="2:65" s="1" customFormat="1" ht="44.25" customHeight="1">
      <c r="B291" s="127"/>
      <c r="C291" s="156" t="s">
        <v>510</v>
      </c>
      <c r="D291" s="156" t="s">
        <v>163</v>
      </c>
      <c r="E291" s="157" t="s">
        <v>511</v>
      </c>
      <c r="F291" s="239" t="s">
        <v>512</v>
      </c>
      <c r="G291" s="240"/>
      <c r="H291" s="240"/>
      <c r="I291" s="240"/>
      <c r="J291" s="158" t="s">
        <v>182</v>
      </c>
      <c r="K291" s="159">
        <v>925</v>
      </c>
      <c r="L291" s="241">
        <v>0</v>
      </c>
      <c r="M291" s="240"/>
      <c r="N291" s="242">
        <f>ROUND(L291*K291,2)</f>
        <v>0</v>
      </c>
      <c r="O291" s="240"/>
      <c r="P291" s="240"/>
      <c r="Q291" s="240"/>
      <c r="R291" s="129"/>
      <c r="T291" s="160" t="s">
        <v>3</v>
      </c>
      <c r="U291" s="41" t="s">
        <v>45</v>
      </c>
      <c r="V291" s="33"/>
      <c r="W291" s="161">
        <f>V291*K291</f>
        <v>0</v>
      </c>
      <c r="X291" s="161">
        <v>8E-05</v>
      </c>
      <c r="Y291" s="161">
        <f>X291*K291</f>
        <v>0.07400000000000001</v>
      </c>
      <c r="Z291" s="161">
        <v>0</v>
      </c>
      <c r="AA291" s="162">
        <f>Z291*K291</f>
        <v>0</v>
      </c>
      <c r="AR291" s="15" t="s">
        <v>299</v>
      </c>
      <c r="AT291" s="15" t="s">
        <v>163</v>
      </c>
      <c r="AU291" s="15" t="s">
        <v>107</v>
      </c>
      <c r="AY291" s="15" t="s">
        <v>162</v>
      </c>
      <c r="BE291" s="102">
        <f>IF(U291="základní",N291,0)</f>
        <v>0</v>
      </c>
      <c r="BF291" s="102">
        <f>IF(U291="snížená",N291,0)</f>
        <v>0</v>
      </c>
      <c r="BG291" s="102">
        <f>IF(U291="zákl. přenesená",N291,0)</f>
        <v>0</v>
      </c>
      <c r="BH291" s="102">
        <f>IF(U291="sníž. přenesená",N291,0)</f>
        <v>0</v>
      </c>
      <c r="BI291" s="102">
        <f>IF(U291="nulová",N291,0)</f>
        <v>0</v>
      </c>
      <c r="BJ291" s="15" t="s">
        <v>22</v>
      </c>
      <c r="BK291" s="102">
        <f>ROUND(L291*K291,2)</f>
        <v>0</v>
      </c>
      <c r="BL291" s="15" t="s">
        <v>299</v>
      </c>
      <c r="BM291" s="15" t="s">
        <v>513</v>
      </c>
    </row>
    <row r="292" spans="2:65" s="1" customFormat="1" ht="22.5" customHeight="1">
      <c r="B292" s="127"/>
      <c r="C292" s="179" t="s">
        <v>514</v>
      </c>
      <c r="D292" s="179" t="s">
        <v>204</v>
      </c>
      <c r="E292" s="180" t="s">
        <v>515</v>
      </c>
      <c r="F292" s="252" t="s">
        <v>516</v>
      </c>
      <c r="G292" s="253"/>
      <c r="H292" s="253"/>
      <c r="I292" s="253"/>
      <c r="J292" s="181" t="s">
        <v>182</v>
      </c>
      <c r="K292" s="182">
        <v>1063.75</v>
      </c>
      <c r="L292" s="254">
        <v>0</v>
      </c>
      <c r="M292" s="253"/>
      <c r="N292" s="255">
        <f>ROUND(L292*K292,2)</f>
        <v>0</v>
      </c>
      <c r="O292" s="240"/>
      <c r="P292" s="240"/>
      <c r="Q292" s="240"/>
      <c r="R292" s="129"/>
      <c r="T292" s="160" t="s">
        <v>3</v>
      </c>
      <c r="U292" s="41" t="s">
        <v>45</v>
      </c>
      <c r="V292" s="33"/>
      <c r="W292" s="161">
        <f>V292*K292</f>
        <v>0</v>
      </c>
      <c r="X292" s="161">
        <v>0.0019</v>
      </c>
      <c r="Y292" s="161">
        <f>X292*K292</f>
        <v>2.021125</v>
      </c>
      <c r="Z292" s="161">
        <v>0</v>
      </c>
      <c r="AA292" s="162">
        <f>Z292*K292</f>
        <v>0</v>
      </c>
      <c r="AR292" s="15" t="s">
        <v>332</v>
      </c>
      <c r="AT292" s="15" t="s">
        <v>204</v>
      </c>
      <c r="AU292" s="15" t="s">
        <v>107</v>
      </c>
      <c r="AY292" s="15" t="s">
        <v>162</v>
      </c>
      <c r="BE292" s="102">
        <f>IF(U292="základní",N292,0)</f>
        <v>0</v>
      </c>
      <c r="BF292" s="102">
        <f>IF(U292="snížená",N292,0)</f>
        <v>0</v>
      </c>
      <c r="BG292" s="102">
        <f>IF(U292="zákl. přenesená",N292,0)</f>
        <v>0</v>
      </c>
      <c r="BH292" s="102">
        <f>IF(U292="sníž. přenesená",N292,0)</f>
        <v>0</v>
      </c>
      <c r="BI292" s="102">
        <f>IF(U292="nulová",N292,0)</f>
        <v>0</v>
      </c>
      <c r="BJ292" s="15" t="s">
        <v>22</v>
      </c>
      <c r="BK292" s="102">
        <f>ROUND(L292*K292,2)</f>
        <v>0</v>
      </c>
      <c r="BL292" s="15" t="s">
        <v>299</v>
      </c>
      <c r="BM292" s="15" t="s">
        <v>517</v>
      </c>
    </row>
    <row r="293" spans="2:65" s="1" customFormat="1" ht="31.5" customHeight="1">
      <c r="B293" s="127"/>
      <c r="C293" s="156" t="s">
        <v>518</v>
      </c>
      <c r="D293" s="156" t="s">
        <v>163</v>
      </c>
      <c r="E293" s="157" t="s">
        <v>519</v>
      </c>
      <c r="F293" s="239" t="s">
        <v>520</v>
      </c>
      <c r="G293" s="240"/>
      <c r="H293" s="240"/>
      <c r="I293" s="240"/>
      <c r="J293" s="158" t="s">
        <v>241</v>
      </c>
      <c r="K293" s="159">
        <v>453.52</v>
      </c>
      <c r="L293" s="241">
        <v>0</v>
      </c>
      <c r="M293" s="240"/>
      <c r="N293" s="242">
        <f>ROUND(L293*K293,2)</f>
        <v>0</v>
      </c>
      <c r="O293" s="240"/>
      <c r="P293" s="240"/>
      <c r="Q293" s="240"/>
      <c r="R293" s="129"/>
      <c r="T293" s="160" t="s">
        <v>3</v>
      </c>
      <c r="U293" s="41" t="s">
        <v>45</v>
      </c>
      <c r="V293" s="33"/>
      <c r="W293" s="161">
        <f>V293*K293</f>
        <v>0</v>
      </c>
      <c r="X293" s="161">
        <v>0.00012</v>
      </c>
      <c r="Y293" s="161">
        <f>X293*K293</f>
        <v>0.054422399999999996</v>
      </c>
      <c r="Z293" s="161">
        <v>0</v>
      </c>
      <c r="AA293" s="162">
        <f>Z293*K293</f>
        <v>0</v>
      </c>
      <c r="AR293" s="15" t="s">
        <v>299</v>
      </c>
      <c r="AT293" s="15" t="s">
        <v>163</v>
      </c>
      <c r="AU293" s="15" t="s">
        <v>107</v>
      </c>
      <c r="AY293" s="15" t="s">
        <v>162</v>
      </c>
      <c r="BE293" s="102">
        <f>IF(U293="základní",N293,0)</f>
        <v>0</v>
      </c>
      <c r="BF293" s="102">
        <f>IF(U293="snížená",N293,0)</f>
        <v>0</v>
      </c>
      <c r="BG293" s="102">
        <f>IF(U293="zákl. přenesená",N293,0)</f>
        <v>0</v>
      </c>
      <c r="BH293" s="102">
        <f>IF(U293="sníž. přenesená",N293,0)</f>
        <v>0</v>
      </c>
      <c r="BI293" s="102">
        <f>IF(U293="nulová",N293,0)</f>
        <v>0</v>
      </c>
      <c r="BJ293" s="15" t="s">
        <v>22</v>
      </c>
      <c r="BK293" s="102">
        <f>ROUND(L293*K293,2)</f>
        <v>0</v>
      </c>
      <c r="BL293" s="15" t="s">
        <v>299</v>
      </c>
      <c r="BM293" s="15" t="s">
        <v>521</v>
      </c>
    </row>
    <row r="294" spans="2:51" s="10" customFormat="1" ht="22.5" customHeight="1">
      <c r="B294" s="163"/>
      <c r="C294" s="164"/>
      <c r="D294" s="164"/>
      <c r="E294" s="165" t="s">
        <v>3</v>
      </c>
      <c r="F294" s="247" t="s">
        <v>844</v>
      </c>
      <c r="G294" s="248"/>
      <c r="H294" s="248"/>
      <c r="I294" s="248"/>
      <c r="J294" s="164"/>
      <c r="K294" s="166">
        <v>117.8</v>
      </c>
      <c r="L294" s="164"/>
      <c r="M294" s="164"/>
      <c r="N294" s="164"/>
      <c r="O294" s="164"/>
      <c r="P294" s="164"/>
      <c r="Q294" s="164"/>
      <c r="R294" s="167"/>
      <c r="T294" s="168"/>
      <c r="U294" s="164"/>
      <c r="V294" s="164"/>
      <c r="W294" s="164"/>
      <c r="X294" s="164"/>
      <c r="Y294" s="164"/>
      <c r="Z294" s="164"/>
      <c r="AA294" s="169"/>
      <c r="AT294" s="170" t="s">
        <v>170</v>
      </c>
      <c r="AU294" s="170" t="s">
        <v>107</v>
      </c>
      <c r="AV294" s="10" t="s">
        <v>107</v>
      </c>
      <c r="AW294" s="10" t="s">
        <v>37</v>
      </c>
      <c r="AX294" s="10" t="s">
        <v>80</v>
      </c>
      <c r="AY294" s="170" t="s">
        <v>162</v>
      </c>
    </row>
    <row r="295" spans="2:51" s="10" customFormat="1" ht="22.5" customHeight="1">
      <c r="B295" s="163"/>
      <c r="C295" s="164"/>
      <c r="D295" s="164"/>
      <c r="E295" s="165" t="s">
        <v>3</v>
      </c>
      <c r="F295" s="249" t="s">
        <v>845</v>
      </c>
      <c r="G295" s="248"/>
      <c r="H295" s="248"/>
      <c r="I295" s="248"/>
      <c r="J295" s="164"/>
      <c r="K295" s="166">
        <v>27.1</v>
      </c>
      <c r="L295" s="164"/>
      <c r="M295" s="164"/>
      <c r="N295" s="164"/>
      <c r="O295" s="164"/>
      <c r="P295" s="164"/>
      <c r="Q295" s="164"/>
      <c r="R295" s="167"/>
      <c r="T295" s="168"/>
      <c r="U295" s="164"/>
      <c r="V295" s="164"/>
      <c r="W295" s="164"/>
      <c r="X295" s="164"/>
      <c r="Y295" s="164"/>
      <c r="Z295" s="164"/>
      <c r="AA295" s="169"/>
      <c r="AT295" s="170" t="s">
        <v>170</v>
      </c>
      <c r="AU295" s="170" t="s">
        <v>107</v>
      </c>
      <c r="AV295" s="10" t="s">
        <v>107</v>
      </c>
      <c r="AW295" s="10" t="s">
        <v>37</v>
      </c>
      <c r="AX295" s="10" t="s">
        <v>80</v>
      </c>
      <c r="AY295" s="170" t="s">
        <v>162</v>
      </c>
    </row>
    <row r="296" spans="2:51" s="10" customFormat="1" ht="31.5" customHeight="1">
      <c r="B296" s="163"/>
      <c r="C296" s="164"/>
      <c r="D296" s="164"/>
      <c r="E296" s="165" t="s">
        <v>3</v>
      </c>
      <c r="F296" s="249" t="s">
        <v>846</v>
      </c>
      <c r="G296" s="248"/>
      <c r="H296" s="248"/>
      <c r="I296" s="248"/>
      <c r="J296" s="164"/>
      <c r="K296" s="166">
        <v>278.22</v>
      </c>
      <c r="L296" s="164"/>
      <c r="M296" s="164"/>
      <c r="N296" s="164"/>
      <c r="O296" s="164"/>
      <c r="P296" s="164"/>
      <c r="Q296" s="164"/>
      <c r="R296" s="167"/>
      <c r="T296" s="168"/>
      <c r="U296" s="164"/>
      <c r="V296" s="164"/>
      <c r="W296" s="164"/>
      <c r="X296" s="164"/>
      <c r="Y296" s="164"/>
      <c r="Z296" s="164"/>
      <c r="AA296" s="169"/>
      <c r="AT296" s="170" t="s">
        <v>170</v>
      </c>
      <c r="AU296" s="170" t="s">
        <v>107</v>
      </c>
      <c r="AV296" s="10" t="s">
        <v>107</v>
      </c>
      <c r="AW296" s="10" t="s">
        <v>37</v>
      </c>
      <c r="AX296" s="10" t="s">
        <v>80</v>
      </c>
      <c r="AY296" s="170" t="s">
        <v>162</v>
      </c>
    </row>
    <row r="297" spans="2:51" s="10" customFormat="1" ht="22.5" customHeight="1">
      <c r="B297" s="163"/>
      <c r="C297" s="164"/>
      <c r="D297" s="164"/>
      <c r="E297" s="165" t="s">
        <v>3</v>
      </c>
      <c r="F297" s="249" t="s">
        <v>847</v>
      </c>
      <c r="G297" s="248"/>
      <c r="H297" s="248"/>
      <c r="I297" s="248"/>
      <c r="J297" s="164"/>
      <c r="K297" s="166">
        <v>30.4</v>
      </c>
      <c r="L297" s="164"/>
      <c r="M297" s="164"/>
      <c r="N297" s="164"/>
      <c r="O297" s="164"/>
      <c r="P297" s="164"/>
      <c r="Q297" s="164"/>
      <c r="R297" s="167"/>
      <c r="T297" s="168"/>
      <c r="U297" s="164"/>
      <c r="V297" s="164"/>
      <c r="W297" s="164"/>
      <c r="X297" s="164"/>
      <c r="Y297" s="164"/>
      <c r="Z297" s="164"/>
      <c r="AA297" s="169"/>
      <c r="AT297" s="170" t="s">
        <v>170</v>
      </c>
      <c r="AU297" s="170" t="s">
        <v>107</v>
      </c>
      <c r="AV297" s="10" t="s">
        <v>107</v>
      </c>
      <c r="AW297" s="10" t="s">
        <v>37</v>
      </c>
      <c r="AX297" s="10" t="s">
        <v>80</v>
      </c>
      <c r="AY297" s="170" t="s">
        <v>162</v>
      </c>
    </row>
    <row r="298" spans="2:51" s="11" customFormat="1" ht="22.5" customHeight="1">
      <c r="B298" s="171"/>
      <c r="C298" s="172"/>
      <c r="D298" s="172"/>
      <c r="E298" s="173" t="s">
        <v>3</v>
      </c>
      <c r="F298" s="250" t="s">
        <v>202</v>
      </c>
      <c r="G298" s="251"/>
      <c r="H298" s="251"/>
      <c r="I298" s="251"/>
      <c r="J298" s="172"/>
      <c r="K298" s="174">
        <v>453.52</v>
      </c>
      <c r="L298" s="172"/>
      <c r="M298" s="172"/>
      <c r="N298" s="172"/>
      <c r="O298" s="172"/>
      <c r="P298" s="172"/>
      <c r="Q298" s="172"/>
      <c r="R298" s="175"/>
      <c r="T298" s="176"/>
      <c r="U298" s="172"/>
      <c r="V298" s="172"/>
      <c r="W298" s="172"/>
      <c r="X298" s="172"/>
      <c r="Y298" s="172"/>
      <c r="Z298" s="172"/>
      <c r="AA298" s="177"/>
      <c r="AT298" s="178" t="s">
        <v>170</v>
      </c>
      <c r="AU298" s="178" t="s">
        <v>107</v>
      </c>
      <c r="AV298" s="11" t="s">
        <v>167</v>
      </c>
      <c r="AW298" s="11" t="s">
        <v>37</v>
      </c>
      <c r="AX298" s="11" t="s">
        <v>22</v>
      </c>
      <c r="AY298" s="178" t="s">
        <v>162</v>
      </c>
    </row>
    <row r="299" spans="2:65" s="1" customFormat="1" ht="31.5" customHeight="1">
      <c r="B299" s="127"/>
      <c r="C299" s="179" t="s">
        <v>524</v>
      </c>
      <c r="D299" s="179" t="s">
        <v>204</v>
      </c>
      <c r="E299" s="180" t="s">
        <v>525</v>
      </c>
      <c r="F299" s="252" t="s">
        <v>526</v>
      </c>
      <c r="G299" s="253"/>
      <c r="H299" s="253"/>
      <c r="I299" s="253"/>
      <c r="J299" s="181" t="s">
        <v>188</v>
      </c>
      <c r="K299" s="182">
        <v>121.66</v>
      </c>
      <c r="L299" s="254">
        <v>0</v>
      </c>
      <c r="M299" s="253"/>
      <c r="N299" s="255">
        <f>ROUND(L299*K299,2)</f>
        <v>0</v>
      </c>
      <c r="O299" s="240"/>
      <c r="P299" s="240"/>
      <c r="Q299" s="240"/>
      <c r="R299" s="129"/>
      <c r="T299" s="160" t="s">
        <v>3</v>
      </c>
      <c r="U299" s="41" t="s">
        <v>45</v>
      </c>
      <c r="V299" s="33"/>
      <c r="W299" s="161">
        <f>V299*K299</f>
        <v>0</v>
      </c>
      <c r="X299" s="161">
        <v>0.00278</v>
      </c>
      <c r="Y299" s="161">
        <f>X299*K299</f>
        <v>0.3382148</v>
      </c>
      <c r="Z299" s="161">
        <v>0</v>
      </c>
      <c r="AA299" s="162">
        <f>Z299*K299</f>
        <v>0</v>
      </c>
      <c r="AR299" s="15" t="s">
        <v>332</v>
      </c>
      <c r="AT299" s="15" t="s">
        <v>204</v>
      </c>
      <c r="AU299" s="15" t="s">
        <v>107</v>
      </c>
      <c r="AY299" s="15" t="s">
        <v>162</v>
      </c>
      <c r="BE299" s="102">
        <f>IF(U299="základní",N299,0)</f>
        <v>0</v>
      </c>
      <c r="BF299" s="102">
        <f>IF(U299="snížená",N299,0)</f>
        <v>0</v>
      </c>
      <c r="BG299" s="102">
        <f>IF(U299="zákl. přenesená",N299,0)</f>
        <v>0</v>
      </c>
      <c r="BH299" s="102">
        <f>IF(U299="sníž. přenesená",N299,0)</f>
        <v>0</v>
      </c>
      <c r="BI299" s="102">
        <f>IF(U299="nulová",N299,0)</f>
        <v>0</v>
      </c>
      <c r="BJ299" s="15" t="s">
        <v>22</v>
      </c>
      <c r="BK299" s="102">
        <f>ROUND(L299*K299,2)</f>
        <v>0</v>
      </c>
      <c r="BL299" s="15" t="s">
        <v>299</v>
      </c>
      <c r="BM299" s="15" t="s">
        <v>527</v>
      </c>
    </row>
    <row r="300" spans="2:51" s="10" customFormat="1" ht="22.5" customHeight="1">
      <c r="B300" s="163"/>
      <c r="C300" s="164"/>
      <c r="D300" s="164"/>
      <c r="E300" s="165" t="s">
        <v>3</v>
      </c>
      <c r="F300" s="247" t="s">
        <v>848</v>
      </c>
      <c r="G300" s="248"/>
      <c r="H300" s="248"/>
      <c r="I300" s="248"/>
      <c r="J300" s="164"/>
      <c r="K300" s="166">
        <v>221.2</v>
      </c>
      <c r="L300" s="164"/>
      <c r="M300" s="164"/>
      <c r="N300" s="164"/>
      <c r="O300" s="164"/>
      <c r="P300" s="164"/>
      <c r="Q300" s="164"/>
      <c r="R300" s="167"/>
      <c r="T300" s="168"/>
      <c r="U300" s="164"/>
      <c r="V300" s="164"/>
      <c r="W300" s="164"/>
      <c r="X300" s="164"/>
      <c r="Y300" s="164"/>
      <c r="Z300" s="164"/>
      <c r="AA300" s="169"/>
      <c r="AT300" s="170" t="s">
        <v>170</v>
      </c>
      <c r="AU300" s="170" t="s">
        <v>107</v>
      </c>
      <c r="AV300" s="10" t="s">
        <v>107</v>
      </c>
      <c r="AW300" s="10" t="s">
        <v>37</v>
      </c>
      <c r="AX300" s="10" t="s">
        <v>22</v>
      </c>
      <c r="AY300" s="170" t="s">
        <v>162</v>
      </c>
    </row>
    <row r="301" spans="2:65" s="1" customFormat="1" ht="44.25" customHeight="1">
      <c r="B301" s="127"/>
      <c r="C301" s="179" t="s">
        <v>529</v>
      </c>
      <c r="D301" s="179" t="s">
        <v>204</v>
      </c>
      <c r="E301" s="180" t="s">
        <v>530</v>
      </c>
      <c r="F301" s="252" t="s">
        <v>849</v>
      </c>
      <c r="G301" s="253"/>
      <c r="H301" s="253"/>
      <c r="I301" s="253"/>
      <c r="J301" s="181" t="s">
        <v>188</v>
      </c>
      <c r="K301" s="182">
        <v>59.895</v>
      </c>
      <c r="L301" s="254">
        <v>0</v>
      </c>
      <c r="M301" s="253"/>
      <c r="N301" s="255">
        <f>ROUND(L301*K301,2)</f>
        <v>0</v>
      </c>
      <c r="O301" s="240"/>
      <c r="P301" s="240"/>
      <c r="Q301" s="240"/>
      <c r="R301" s="129"/>
      <c r="T301" s="160" t="s">
        <v>3</v>
      </c>
      <c r="U301" s="41" t="s">
        <v>45</v>
      </c>
      <c r="V301" s="33"/>
      <c r="W301" s="161">
        <f>V301*K301</f>
        <v>0</v>
      </c>
      <c r="X301" s="161">
        <v>0.00111</v>
      </c>
      <c r="Y301" s="161">
        <f>X301*K301</f>
        <v>0.06648345000000001</v>
      </c>
      <c r="Z301" s="161">
        <v>0</v>
      </c>
      <c r="AA301" s="162">
        <f>Z301*K301</f>
        <v>0</v>
      </c>
      <c r="AR301" s="15" t="s">
        <v>332</v>
      </c>
      <c r="AT301" s="15" t="s">
        <v>204</v>
      </c>
      <c r="AU301" s="15" t="s">
        <v>107</v>
      </c>
      <c r="AY301" s="15" t="s">
        <v>162</v>
      </c>
      <c r="BE301" s="102">
        <f>IF(U301="základní",N301,0)</f>
        <v>0</v>
      </c>
      <c r="BF301" s="102">
        <f>IF(U301="snížená",N301,0)</f>
        <v>0</v>
      </c>
      <c r="BG301" s="102">
        <f>IF(U301="zákl. přenesená",N301,0)</f>
        <v>0</v>
      </c>
      <c r="BH301" s="102">
        <f>IF(U301="sníž. přenesená",N301,0)</f>
        <v>0</v>
      </c>
      <c r="BI301" s="102">
        <f>IF(U301="nulová",N301,0)</f>
        <v>0</v>
      </c>
      <c r="BJ301" s="15" t="s">
        <v>22</v>
      </c>
      <c r="BK301" s="102">
        <f>ROUND(L301*K301,2)</f>
        <v>0</v>
      </c>
      <c r="BL301" s="15" t="s">
        <v>299</v>
      </c>
      <c r="BM301" s="15" t="s">
        <v>532</v>
      </c>
    </row>
    <row r="302" spans="2:51" s="10" customFormat="1" ht="22.5" customHeight="1">
      <c r="B302" s="163"/>
      <c r="C302" s="164"/>
      <c r="D302" s="164"/>
      <c r="E302" s="165" t="s">
        <v>3</v>
      </c>
      <c r="F302" s="247" t="s">
        <v>850</v>
      </c>
      <c r="G302" s="248"/>
      <c r="H302" s="248"/>
      <c r="I302" s="248"/>
      <c r="J302" s="164"/>
      <c r="K302" s="166">
        <v>57.9</v>
      </c>
      <c r="L302" s="164"/>
      <c r="M302" s="164"/>
      <c r="N302" s="164"/>
      <c r="O302" s="164"/>
      <c r="P302" s="164"/>
      <c r="Q302" s="164"/>
      <c r="R302" s="167"/>
      <c r="T302" s="168"/>
      <c r="U302" s="164"/>
      <c r="V302" s="164"/>
      <c r="W302" s="164"/>
      <c r="X302" s="164"/>
      <c r="Y302" s="164"/>
      <c r="Z302" s="164"/>
      <c r="AA302" s="169"/>
      <c r="AT302" s="170" t="s">
        <v>170</v>
      </c>
      <c r="AU302" s="170" t="s">
        <v>107</v>
      </c>
      <c r="AV302" s="10" t="s">
        <v>107</v>
      </c>
      <c r="AW302" s="10" t="s">
        <v>37</v>
      </c>
      <c r="AX302" s="10" t="s">
        <v>80</v>
      </c>
      <c r="AY302" s="170" t="s">
        <v>162</v>
      </c>
    </row>
    <row r="303" spans="2:51" s="10" customFormat="1" ht="22.5" customHeight="1">
      <c r="B303" s="163"/>
      <c r="C303" s="164"/>
      <c r="D303" s="164"/>
      <c r="E303" s="165" t="s">
        <v>3</v>
      </c>
      <c r="F303" s="249" t="s">
        <v>851</v>
      </c>
      <c r="G303" s="248"/>
      <c r="H303" s="248"/>
      <c r="I303" s="248"/>
      <c r="J303" s="164"/>
      <c r="K303" s="166">
        <v>35.8</v>
      </c>
      <c r="L303" s="164"/>
      <c r="M303" s="164"/>
      <c r="N303" s="164"/>
      <c r="O303" s="164"/>
      <c r="P303" s="164"/>
      <c r="Q303" s="164"/>
      <c r="R303" s="167"/>
      <c r="T303" s="168"/>
      <c r="U303" s="164"/>
      <c r="V303" s="164"/>
      <c r="W303" s="164"/>
      <c r="X303" s="164"/>
      <c r="Y303" s="164"/>
      <c r="Z303" s="164"/>
      <c r="AA303" s="169"/>
      <c r="AT303" s="170" t="s">
        <v>170</v>
      </c>
      <c r="AU303" s="170" t="s">
        <v>107</v>
      </c>
      <c r="AV303" s="10" t="s">
        <v>107</v>
      </c>
      <c r="AW303" s="10" t="s">
        <v>37</v>
      </c>
      <c r="AX303" s="10" t="s">
        <v>80</v>
      </c>
      <c r="AY303" s="170" t="s">
        <v>162</v>
      </c>
    </row>
    <row r="304" spans="2:51" s="10" customFormat="1" ht="22.5" customHeight="1">
      <c r="B304" s="163"/>
      <c r="C304" s="164"/>
      <c r="D304" s="164"/>
      <c r="E304" s="165" t="s">
        <v>3</v>
      </c>
      <c r="F304" s="249" t="s">
        <v>852</v>
      </c>
      <c r="G304" s="248"/>
      <c r="H304" s="248"/>
      <c r="I304" s="248"/>
      <c r="J304" s="164"/>
      <c r="K304" s="166">
        <v>15.2</v>
      </c>
      <c r="L304" s="164"/>
      <c r="M304" s="164"/>
      <c r="N304" s="164"/>
      <c r="O304" s="164"/>
      <c r="P304" s="164"/>
      <c r="Q304" s="164"/>
      <c r="R304" s="167"/>
      <c r="T304" s="168"/>
      <c r="U304" s="164"/>
      <c r="V304" s="164"/>
      <c r="W304" s="164"/>
      <c r="X304" s="164"/>
      <c r="Y304" s="164"/>
      <c r="Z304" s="164"/>
      <c r="AA304" s="169"/>
      <c r="AT304" s="170" t="s">
        <v>170</v>
      </c>
      <c r="AU304" s="170" t="s">
        <v>107</v>
      </c>
      <c r="AV304" s="10" t="s">
        <v>107</v>
      </c>
      <c r="AW304" s="10" t="s">
        <v>37</v>
      </c>
      <c r="AX304" s="10" t="s">
        <v>80</v>
      </c>
      <c r="AY304" s="170" t="s">
        <v>162</v>
      </c>
    </row>
    <row r="305" spans="2:51" s="11" customFormat="1" ht="22.5" customHeight="1">
      <c r="B305" s="171"/>
      <c r="C305" s="172"/>
      <c r="D305" s="172"/>
      <c r="E305" s="173" t="s">
        <v>3</v>
      </c>
      <c r="F305" s="250" t="s">
        <v>202</v>
      </c>
      <c r="G305" s="251"/>
      <c r="H305" s="251"/>
      <c r="I305" s="251"/>
      <c r="J305" s="172"/>
      <c r="K305" s="174">
        <v>108.9</v>
      </c>
      <c r="L305" s="172"/>
      <c r="M305" s="172"/>
      <c r="N305" s="172"/>
      <c r="O305" s="172"/>
      <c r="P305" s="172"/>
      <c r="Q305" s="172"/>
      <c r="R305" s="175"/>
      <c r="T305" s="176"/>
      <c r="U305" s="172"/>
      <c r="V305" s="172"/>
      <c r="W305" s="172"/>
      <c r="X305" s="172"/>
      <c r="Y305" s="172"/>
      <c r="Z305" s="172"/>
      <c r="AA305" s="177"/>
      <c r="AT305" s="178" t="s">
        <v>170</v>
      </c>
      <c r="AU305" s="178" t="s">
        <v>107</v>
      </c>
      <c r="AV305" s="11" t="s">
        <v>167</v>
      </c>
      <c r="AW305" s="11" t="s">
        <v>37</v>
      </c>
      <c r="AX305" s="11" t="s">
        <v>22</v>
      </c>
      <c r="AY305" s="178" t="s">
        <v>162</v>
      </c>
    </row>
    <row r="306" spans="2:65" s="1" customFormat="1" ht="44.25" customHeight="1">
      <c r="B306" s="127"/>
      <c r="C306" s="179" t="s">
        <v>534</v>
      </c>
      <c r="D306" s="179" t="s">
        <v>204</v>
      </c>
      <c r="E306" s="180" t="s">
        <v>507</v>
      </c>
      <c r="F306" s="252" t="s">
        <v>508</v>
      </c>
      <c r="G306" s="253"/>
      <c r="H306" s="253"/>
      <c r="I306" s="253"/>
      <c r="J306" s="181" t="s">
        <v>188</v>
      </c>
      <c r="K306" s="182">
        <v>78.441</v>
      </c>
      <c r="L306" s="254">
        <v>0</v>
      </c>
      <c r="M306" s="253"/>
      <c r="N306" s="255">
        <f>ROUND(L306*K306,2)</f>
        <v>0</v>
      </c>
      <c r="O306" s="240"/>
      <c r="P306" s="240"/>
      <c r="Q306" s="240"/>
      <c r="R306" s="129"/>
      <c r="T306" s="160" t="s">
        <v>3</v>
      </c>
      <c r="U306" s="41" t="s">
        <v>45</v>
      </c>
      <c r="V306" s="33"/>
      <c r="W306" s="161">
        <f>V306*K306</f>
        <v>0</v>
      </c>
      <c r="X306" s="161">
        <v>0.00111</v>
      </c>
      <c r="Y306" s="161">
        <f>X306*K306</f>
        <v>0.08706951000000002</v>
      </c>
      <c r="Z306" s="161">
        <v>0</v>
      </c>
      <c r="AA306" s="162">
        <f>Z306*K306</f>
        <v>0</v>
      </c>
      <c r="AR306" s="15" t="s">
        <v>332</v>
      </c>
      <c r="AT306" s="15" t="s">
        <v>204</v>
      </c>
      <c r="AU306" s="15" t="s">
        <v>107</v>
      </c>
      <c r="AY306" s="15" t="s">
        <v>162</v>
      </c>
      <c r="BE306" s="102">
        <f>IF(U306="základní",N306,0)</f>
        <v>0</v>
      </c>
      <c r="BF306" s="102">
        <f>IF(U306="snížená",N306,0)</f>
        <v>0</v>
      </c>
      <c r="BG306" s="102">
        <f>IF(U306="zákl. přenesená",N306,0)</f>
        <v>0</v>
      </c>
      <c r="BH306" s="102">
        <f>IF(U306="sníž. přenesená",N306,0)</f>
        <v>0</v>
      </c>
      <c r="BI306" s="102">
        <f>IF(U306="nulová",N306,0)</f>
        <v>0</v>
      </c>
      <c r="BJ306" s="15" t="s">
        <v>22</v>
      </c>
      <c r="BK306" s="102">
        <f>ROUND(L306*K306,2)</f>
        <v>0</v>
      </c>
      <c r="BL306" s="15" t="s">
        <v>299</v>
      </c>
      <c r="BM306" s="15" t="s">
        <v>535</v>
      </c>
    </row>
    <row r="307" spans="2:51" s="10" customFormat="1" ht="22.5" customHeight="1">
      <c r="B307" s="163"/>
      <c r="C307" s="164"/>
      <c r="D307" s="164"/>
      <c r="E307" s="165" t="s">
        <v>3</v>
      </c>
      <c r="F307" s="247" t="s">
        <v>852</v>
      </c>
      <c r="G307" s="248"/>
      <c r="H307" s="248"/>
      <c r="I307" s="248"/>
      <c r="J307" s="164"/>
      <c r="K307" s="166">
        <v>15.2</v>
      </c>
      <c r="L307" s="164"/>
      <c r="M307" s="164"/>
      <c r="N307" s="164"/>
      <c r="O307" s="164"/>
      <c r="P307" s="164"/>
      <c r="Q307" s="164"/>
      <c r="R307" s="167"/>
      <c r="T307" s="168"/>
      <c r="U307" s="164"/>
      <c r="V307" s="164"/>
      <c r="W307" s="164"/>
      <c r="X307" s="164"/>
      <c r="Y307" s="164"/>
      <c r="Z307" s="164"/>
      <c r="AA307" s="169"/>
      <c r="AT307" s="170" t="s">
        <v>170</v>
      </c>
      <c r="AU307" s="170" t="s">
        <v>107</v>
      </c>
      <c r="AV307" s="10" t="s">
        <v>107</v>
      </c>
      <c r="AW307" s="10" t="s">
        <v>37</v>
      </c>
      <c r="AX307" s="10" t="s">
        <v>80</v>
      </c>
      <c r="AY307" s="170" t="s">
        <v>162</v>
      </c>
    </row>
    <row r="308" spans="2:51" s="10" customFormat="1" ht="22.5" customHeight="1">
      <c r="B308" s="163"/>
      <c r="C308" s="164"/>
      <c r="D308" s="164"/>
      <c r="E308" s="165" t="s">
        <v>3</v>
      </c>
      <c r="F308" s="249" t="s">
        <v>853</v>
      </c>
      <c r="G308" s="248"/>
      <c r="H308" s="248"/>
      <c r="I308" s="248"/>
      <c r="J308" s="164"/>
      <c r="K308" s="166">
        <v>127.42</v>
      </c>
      <c r="L308" s="164"/>
      <c r="M308" s="164"/>
      <c r="N308" s="164"/>
      <c r="O308" s="164"/>
      <c r="P308" s="164"/>
      <c r="Q308" s="164"/>
      <c r="R308" s="167"/>
      <c r="T308" s="168"/>
      <c r="U308" s="164"/>
      <c r="V308" s="164"/>
      <c r="W308" s="164"/>
      <c r="X308" s="164"/>
      <c r="Y308" s="164"/>
      <c r="Z308" s="164"/>
      <c r="AA308" s="169"/>
      <c r="AT308" s="170" t="s">
        <v>170</v>
      </c>
      <c r="AU308" s="170" t="s">
        <v>107</v>
      </c>
      <c r="AV308" s="10" t="s">
        <v>107</v>
      </c>
      <c r="AW308" s="10" t="s">
        <v>37</v>
      </c>
      <c r="AX308" s="10" t="s">
        <v>80</v>
      </c>
      <c r="AY308" s="170" t="s">
        <v>162</v>
      </c>
    </row>
    <row r="309" spans="2:51" s="11" customFormat="1" ht="22.5" customHeight="1">
      <c r="B309" s="171"/>
      <c r="C309" s="172"/>
      <c r="D309" s="172"/>
      <c r="E309" s="173" t="s">
        <v>3</v>
      </c>
      <c r="F309" s="250" t="s">
        <v>202</v>
      </c>
      <c r="G309" s="251"/>
      <c r="H309" s="251"/>
      <c r="I309" s="251"/>
      <c r="J309" s="172"/>
      <c r="K309" s="174">
        <v>142.62</v>
      </c>
      <c r="L309" s="172"/>
      <c r="M309" s="172"/>
      <c r="N309" s="172"/>
      <c r="O309" s="172"/>
      <c r="P309" s="172"/>
      <c r="Q309" s="172"/>
      <c r="R309" s="175"/>
      <c r="T309" s="176"/>
      <c r="U309" s="172"/>
      <c r="V309" s="172"/>
      <c r="W309" s="172"/>
      <c r="X309" s="172"/>
      <c r="Y309" s="172"/>
      <c r="Z309" s="172"/>
      <c r="AA309" s="177"/>
      <c r="AT309" s="178" t="s">
        <v>170</v>
      </c>
      <c r="AU309" s="178" t="s">
        <v>107</v>
      </c>
      <c r="AV309" s="11" t="s">
        <v>167</v>
      </c>
      <c r="AW309" s="11" t="s">
        <v>37</v>
      </c>
      <c r="AX309" s="11" t="s">
        <v>22</v>
      </c>
      <c r="AY309" s="178" t="s">
        <v>162</v>
      </c>
    </row>
    <row r="310" spans="2:65" s="1" customFormat="1" ht="31.5" customHeight="1">
      <c r="B310" s="127"/>
      <c r="C310" s="179" t="s">
        <v>536</v>
      </c>
      <c r="D310" s="179" t="s">
        <v>204</v>
      </c>
      <c r="E310" s="180" t="s">
        <v>503</v>
      </c>
      <c r="F310" s="252" t="s">
        <v>504</v>
      </c>
      <c r="G310" s="253"/>
      <c r="H310" s="253"/>
      <c r="I310" s="253"/>
      <c r="J310" s="181" t="s">
        <v>188</v>
      </c>
      <c r="K310" s="182">
        <v>11.429</v>
      </c>
      <c r="L310" s="254">
        <v>0</v>
      </c>
      <c r="M310" s="253"/>
      <c r="N310" s="255">
        <f>ROUND(L310*K310,2)</f>
        <v>0</v>
      </c>
      <c r="O310" s="240"/>
      <c r="P310" s="240"/>
      <c r="Q310" s="240"/>
      <c r="R310" s="129"/>
      <c r="T310" s="160" t="s">
        <v>3</v>
      </c>
      <c r="U310" s="41" t="s">
        <v>45</v>
      </c>
      <c r="V310" s="33"/>
      <c r="W310" s="161">
        <f>V310*K310</f>
        <v>0</v>
      </c>
      <c r="X310" s="161">
        <v>0.00278</v>
      </c>
      <c r="Y310" s="161">
        <f>X310*K310</f>
        <v>0.03177262</v>
      </c>
      <c r="Z310" s="161">
        <v>0</v>
      </c>
      <c r="AA310" s="162">
        <f>Z310*K310</f>
        <v>0</v>
      </c>
      <c r="AR310" s="15" t="s">
        <v>332</v>
      </c>
      <c r="AT310" s="15" t="s">
        <v>204</v>
      </c>
      <c r="AU310" s="15" t="s">
        <v>107</v>
      </c>
      <c r="AY310" s="15" t="s">
        <v>162</v>
      </c>
      <c r="BE310" s="102">
        <f>IF(U310="základní",N310,0)</f>
        <v>0</v>
      </c>
      <c r="BF310" s="102">
        <f>IF(U310="snížená",N310,0)</f>
        <v>0</v>
      </c>
      <c r="BG310" s="102">
        <f>IF(U310="zákl. přenesená",N310,0)</f>
        <v>0</v>
      </c>
      <c r="BH310" s="102">
        <f>IF(U310="sníž. přenesená",N310,0)</f>
        <v>0</v>
      </c>
      <c r="BI310" s="102">
        <f>IF(U310="nulová",N310,0)</f>
        <v>0</v>
      </c>
      <c r="BJ310" s="15" t="s">
        <v>22</v>
      </c>
      <c r="BK310" s="102">
        <f>ROUND(L310*K310,2)</f>
        <v>0</v>
      </c>
      <c r="BL310" s="15" t="s">
        <v>299</v>
      </c>
      <c r="BM310" s="15" t="s">
        <v>537</v>
      </c>
    </row>
    <row r="311" spans="2:51" s="10" customFormat="1" ht="22.5" customHeight="1">
      <c r="B311" s="163"/>
      <c r="C311" s="164"/>
      <c r="D311" s="164"/>
      <c r="E311" s="165" t="s">
        <v>3</v>
      </c>
      <c r="F311" s="247" t="s">
        <v>854</v>
      </c>
      <c r="G311" s="248"/>
      <c r="H311" s="248"/>
      <c r="I311" s="248"/>
      <c r="J311" s="164"/>
      <c r="K311" s="166">
        <v>20.78</v>
      </c>
      <c r="L311" s="164"/>
      <c r="M311" s="164"/>
      <c r="N311" s="164"/>
      <c r="O311" s="164"/>
      <c r="P311" s="164"/>
      <c r="Q311" s="164"/>
      <c r="R311" s="167"/>
      <c r="T311" s="168"/>
      <c r="U311" s="164"/>
      <c r="V311" s="164"/>
      <c r="W311" s="164"/>
      <c r="X311" s="164"/>
      <c r="Y311" s="164"/>
      <c r="Z311" s="164"/>
      <c r="AA311" s="169"/>
      <c r="AT311" s="170" t="s">
        <v>170</v>
      </c>
      <c r="AU311" s="170" t="s">
        <v>107</v>
      </c>
      <c r="AV311" s="10" t="s">
        <v>107</v>
      </c>
      <c r="AW311" s="10" t="s">
        <v>37</v>
      </c>
      <c r="AX311" s="10" t="s">
        <v>22</v>
      </c>
      <c r="AY311" s="170" t="s">
        <v>162</v>
      </c>
    </row>
    <row r="312" spans="2:65" s="1" customFormat="1" ht="22.5" customHeight="1">
      <c r="B312" s="127"/>
      <c r="C312" s="156" t="s">
        <v>538</v>
      </c>
      <c r="D312" s="156" t="s">
        <v>163</v>
      </c>
      <c r="E312" s="157" t="s">
        <v>539</v>
      </c>
      <c r="F312" s="239" t="s">
        <v>540</v>
      </c>
      <c r="G312" s="240"/>
      <c r="H312" s="240"/>
      <c r="I312" s="240"/>
      <c r="J312" s="158" t="s">
        <v>188</v>
      </c>
      <c r="K312" s="159">
        <v>5</v>
      </c>
      <c r="L312" s="241">
        <v>0</v>
      </c>
      <c r="M312" s="240"/>
      <c r="N312" s="242">
        <f>ROUND(L312*K312,2)</f>
        <v>0</v>
      </c>
      <c r="O312" s="240"/>
      <c r="P312" s="240"/>
      <c r="Q312" s="240"/>
      <c r="R312" s="129"/>
      <c r="T312" s="160" t="s">
        <v>3</v>
      </c>
      <c r="U312" s="41" t="s">
        <v>45</v>
      </c>
      <c r="V312" s="33"/>
      <c r="W312" s="161">
        <f>V312*K312</f>
        <v>0</v>
      </c>
      <c r="X312" s="161">
        <v>0.00038</v>
      </c>
      <c r="Y312" s="161">
        <f>X312*K312</f>
        <v>0.0019000000000000002</v>
      </c>
      <c r="Z312" s="161">
        <v>0</v>
      </c>
      <c r="AA312" s="162">
        <f>Z312*K312</f>
        <v>0</v>
      </c>
      <c r="AR312" s="15" t="s">
        <v>299</v>
      </c>
      <c r="AT312" s="15" t="s">
        <v>163</v>
      </c>
      <c r="AU312" s="15" t="s">
        <v>107</v>
      </c>
      <c r="AY312" s="15" t="s">
        <v>162</v>
      </c>
      <c r="BE312" s="102">
        <f>IF(U312="základní",N312,0)</f>
        <v>0</v>
      </c>
      <c r="BF312" s="102">
        <f>IF(U312="snížená",N312,0)</f>
        <v>0</v>
      </c>
      <c r="BG312" s="102">
        <f>IF(U312="zákl. přenesená",N312,0)</f>
        <v>0</v>
      </c>
      <c r="BH312" s="102">
        <f>IF(U312="sníž. přenesená",N312,0)</f>
        <v>0</v>
      </c>
      <c r="BI312" s="102">
        <f>IF(U312="nulová",N312,0)</f>
        <v>0</v>
      </c>
      <c r="BJ312" s="15" t="s">
        <v>22</v>
      </c>
      <c r="BK312" s="102">
        <f>ROUND(L312*K312,2)</f>
        <v>0</v>
      </c>
      <c r="BL312" s="15" t="s">
        <v>299</v>
      </c>
      <c r="BM312" s="15" t="s">
        <v>541</v>
      </c>
    </row>
    <row r="313" spans="2:65" s="1" customFormat="1" ht="31.5" customHeight="1">
      <c r="B313" s="127"/>
      <c r="C313" s="179" t="s">
        <v>542</v>
      </c>
      <c r="D313" s="179" t="s">
        <v>204</v>
      </c>
      <c r="E313" s="180" t="s">
        <v>543</v>
      </c>
      <c r="F313" s="252" t="s">
        <v>544</v>
      </c>
      <c r="G313" s="253"/>
      <c r="H313" s="253"/>
      <c r="I313" s="253"/>
      <c r="J313" s="181" t="s">
        <v>188</v>
      </c>
      <c r="K313" s="182">
        <v>5</v>
      </c>
      <c r="L313" s="254">
        <v>0</v>
      </c>
      <c r="M313" s="253"/>
      <c r="N313" s="255">
        <f>ROUND(L313*K313,2)</f>
        <v>0</v>
      </c>
      <c r="O313" s="240"/>
      <c r="P313" s="240"/>
      <c r="Q313" s="240"/>
      <c r="R313" s="129"/>
      <c r="T313" s="160" t="s">
        <v>3</v>
      </c>
      <c r="U313" s="41" t="s">
        <v>45</v>
      </c>
      <c r="V313" s="33"/>
      <c r="W313" s="161">
        <f>V313*K313</f>
        <v>0</v>
      </c>
      <c r="X313" s="161">
        <v>0.0017</v>
      </c>
      <c r="Y313" s="161">
        <f>X313*K313</f>
        <v>0.008499999999999999</v>
      </c>
      <c r="Z313" s="161">
        <v>0</v>
      </c>
      <c r="AA313" s="162">
        <f>Z313*K313</f>
        <v>0</v>
      </c>
      <c r="AR313" s="15" t="s">
        <v>332</v>
      </c>
      <c r="AT313" s="15" t="s">
        <v>204</v>
      </c>
      <c r="AU313" s="15" t="s">
        <v>107</v>
      </c>
      <c r="AY313" s="15" t="s">
        <v>162</v>
      </c>
      <c r="BE313" s="102">
        <f>IF(U313="základní",N313,0)</f>
        <v>0</v>
      </c>
      <c r="BF313" s="102">
        <f>IF(U313="snížená",N313,0)</f>
        <v>0</v>
      </c>
      <c r="BG313" s="102">
        <f>IF(U313="zákl. přenesená",N313,0)</f>
        <v>0</v>
      </c>
      <c r="BH313" s="102">
        <f>IF(U313="sníž. přenesená",N313,0)</f>
        <v>0</v>
      </c>
      <c r="BI313" s="102">
        <f>IF(U313="nulová",N313,0)</f>
        <v>0</v>
      </c>
      <c r="BJ313" s="15" t="s">
        <v>22</v>
      </c>
      <c r="BK313" s="102">
        <f>ROUND(L313*K313,2)</f>
        <v>0</v>
      </c>
      <c r="BL313" s="15" t="s">
        <v>299</v>
      </c>
      <c r="BM313" s="15" t="s">
        <v>545</v>
      </c>
    </row>
    <row r="314" spans="2:65" s="1" customFormat="1" ht="22.5" customHeight="1">
      <c r="B314" s="127"/>
      <c r="C314" s="156" t="s">
        <v>546</v>
      </c>
      <c r="D314" s="156" t="s">
        <v>163</v>
      </c>
      <c r="E314" s="157" t="s">
        <v>547</v>
      </c>
      <c r="F314" s="239" t="s">
        <v>548</v>
      </c>
      <c r="G314" s="240"/>
      <c r="H314" s="240"/>
      <c r="I314" s="240"/>
      <c r="J314" s="158" t="s">
        <v>188</v>
      </c>
      <c r="K314" s="159">
        <v>27</v>
      </c>
      <c r="L314" s="241">
        <v>0</v>
      </c>
      <c r="M314" s="240"/>
      <c r="N314" s="242">
        <f>ROUND(L314*K314,2)</f>
        <v>0</v>
      </c>
      <c r="O314" s="240"/>
      <c r="P314" s="240"/>
      <c r="Q314" s="240"/>
      <c r="R314" s="129"/>
      <c r="T314" s="160" t="s">
        <v>3</v>
      </c>
      <c r="U314" s="41" t="s">
        <v>45</v>
      </c>
      <c r="V314" s="33"/>
      <c r="W314" s="161">
        <f>V314*K314</f>
        <v>0</v>
      </c>
      <c r="X314" s="161">
        <v>0.00038</v>
      </c>
      <c r="Y314" s="161">
        <f>X314*K314</f>
        <v>0.01026</v>
      </c>
      <c r="Z314" s="161">
        <v>0</v>
      </c>
      <c r="AA314" s="162">
        <f>Z314*K314</f>
        <v>0</v>
      </c>
      <c r="AR314" s="15" t="s">
        <v>299</v>
      </c>
      <c r="AT314" s="15" t="s">
        <v>163</v>
      </c>
      <c r="AU314" s="15" t="s">
        <v>107</v>
      </c>
      <c r="AY314" s="15" t="s">
        <v>162</v>
      </c>
      <c r="BE314" s="102">
        <f>IF(U314="základní",N314,0)</f>
        <v>0</v>
      </c>
      <c r="BF314" s="102">
        <f>IF(U314="snížená",N314,0)</f>
        <v>0</v>
      </c>
      <c r="BG314" s="102">
        <f>IF(U314="zákl. přenesená",N314,0)</f>
        <v>0</v>
      </c>
      <c r="BH314" s="102">
        <f>IF(U314="sníž. přenesená",N314,0)</f>
        <v>0</v>
      </c>
      <c r="BI314" s="102">
        <f>IF(U314="nulová",N314,0)</f>
        <v>0</v>
      </c>
      <c r="BJ314" s="15" t="s">
        <v>22</v>
      </c>
      <c r="BK314" s="102">
        <f>ROUND(L314*K314,2)</f>
        <v>0</v>
      </c>
      <c r="BL314" s="15" t="s">
        <v>299</v>
      </c>
      <c r="BM314" s="15" t="s">
        <v>549</v>
      </c>
    </row>
    <row r="315" spans="2:65" s="1" customFormat="1" ht="31.5" customHeight="1">
      <c r="B315" s="127"/>
      <c r="C315" s="156" t="s">
        <v>550</v>
      </c>
      <c r="D315" s="156" t="s">
        <v>163</v>
      </c>
      <c r="E315" s="157" t="s">
        <v>551</v>
      </c>
      <c r="F315" s="239" t="s">
        <v>552</v>
      </c>
      <c r="G315" s="240"/>
      <c r="H315" s="240"/>
      <c r="I315" s="240"/>
      <c r="J315" s="158" t="s">
        <v>412</v>
      </c>
      <c r="K315" s="159">
        <v>2.694</v>
      </c>
      <c r="L315" s="241">
        <v>0</v>
      </c>
      <c r="M315" s="240"/>
      <c r="N315" s="242">
        <f>ROUND(L315*K315,2)</f>
        <v>0</v>
      </c>
      <c r="O315" s="240"/>
      <c r="P315" s="240"/>
      <c r="Q315" s="240"/>
      <c r="R315" s="129"/>
      <c r="T315" s="160" t="s">
        <v>3</v>
      </c>
      <c r="U315" s="41" t="s">
        <v>45</v>
      </c>
      <c r="V315" s="33"/>
      <c r="W315" s="161">
        <f>V315*K315</f>
        <v>0</v>
      </c>
      <c r="X315" s="161">
        <v>0</v>
      </c>
      <c r="Y315" s="161">
        <f>X315*K315</f>
        <v>0</v>
      </c>
      <c r="Z315" s="161">
        <v>0</v>
      </c>
      <c r="AA315" s="162">
        <f>Z315*K315</f>
        <v>0</v>
      </c>
      <c r="AR315" s="15" t="s">
        <v>299</v>
      </c>
      <c r="AT315" s="15" t="s">
        <v>163</v>
      </c>
      <c r="AU315" s="15" t="s">
        <v>107</v>
      </c>
      <c r="AY315" s="15" t="s">
        <v>162</v>
      </c>
      <c r="BE315" s="102">
        <f>IF(U315="základní",N315,0)</f>
        <v>0</v>
      </c>
      <c r="BF315" s="102">
        <f>IF(U315="snížená",N315,0)</f>
        <v>0</v>
      </c>
      <c r="BG315" s="102">
        <f>IF(U315="zákl. přenesená",N315,0)</f>
        <v>0</v>
      </c>
      <c r="BH315" s="102">
        <f>IF(U315="sníž. přenesená",N315,0)</f>
        <v>0</v>
      </c>
      <c r="BI315" s="102">
        <f>IF(U315="nulová",N315,0)</f>
        <v>0</v>
      </c>
      <c r="BJ315" s="15" t="s">
        <v>22</v>
      </c>
      <c r="BK315" s="102">
        <f>ROUND(L315*K315,2)</f>
        <v>0</v>
      </c>
      <c r="BL315" s="15" t="s">
        <v>299</v>
      </c>
      <c r="BM315" s="15" t="s">
        <v>553</v>
      </c>
    </row>
    <row r="316" spans="2:63" s="9" customFormat="1" ht="29.25" customHeight="1">
      <c r="B316" s="145"/>
      <c r="C316" s="146"/>
      <c r="D316" s="155" t="s">
        <v>128</v>
      </c>
      <c r="E316" s="155"/>
      <c r="F316" s="155"/>
      <c r="G316" s="155"/>
      <c r="H316" s="155"/>
      <c r="I316" s="155"/>
      <c r="J316" s="155"/>
      <c r="K316" s="155"/>
      <c r="L316" s="155"/>
      <c r="M316" s="155"/>
      <c r="N316" s="232">
        <f>BK316</f>
        <v>0</v>
      </c>
      <c r="O316" s="233"/>
      <c r="P316" s="233"/>
      <c r="Q316" s="233"/>
      <c r="R316" s="148"/>
      <c r="T316" s="149"/>
      <c r="U316" s="146"/>
      <c r="V316" s="146"/>
      <c r="W316" s="150">
        <f>SUM(W317:W345)</f>
        <v>0</v>
      </c>
      <c r="X316" s="146"/>
      <c r="Y316" s="150">
        <f>SUM(Y317:Y345)</f>
        <v>10.97331032</v>
      </c>
      <c r="Z316" s="146"/>
      <c r="AA316" s="151">
        <f>SUM(AA317:AA345)</f>
        <v>0.1643362</v>
      </c>
      <c r="AR316" s="152" t="s">
        <v>107</v>
      </c>
      <c r="AT316" s="153" t="s">
        <v>79</v>
      </c>
      <c r="AU316" s="153" t="s">
        <v>22</v>
      </c>
      <c r="AY316" s="152" t="s">
        <v>162</v>
      </c>
      <c r="BK316" s="154">
        <f>SUM(BK317:BK345)</f>
        <v>0</v>
      </c>
    </row>
    <row r="317" spans="2:65" s="1" customFormat="1" ht="31.5" customHeight="1">
      <c r="B317" s="127"/>
      <c r="C317" s="156" t="s">
        <v>650</v>
      </c>
      <c r="D317" s="156" t="s">
        <v>163</v>
      </c>
      <c r="E317" s="157" t="s">
        <v>855</v>
      </c>
      <c r="F317" s="239" t="s">
        <v>856</v>
      </c>
      <c r="G317" s="240"/>
      <c r="H317" s="240"/>
      <c r="I317" s="240"/>
      <c r="J317" s="158" t="s">
        <v>182</v>
      </c>
      <c r="K317" s="159">
        <v>117.383</v>
      </c>
      <c r="L317" s="241">
        <v>0</v>
      </c>
      <c r="M317" s="240"/>
      <c r="N317" s="242">
        <f>ROUND(L317*K317,2)</f>
        <v>0</v>
      </c>
      <c r="O317" s="240"/>
      <c r="P317" s="240"/>
      <c r="Q317" s="240"/>
      <c r="R317" s="129"/>
      <c r="T317" s="160" t="s">
        <v>3</v>
      </c>
      <c r="U317" s="41" t="s">
        <v>45</v>
      </c>
      <c r="V317" s="33"/>
      <c r="W317" s="161">
        <f>V317*K317</f>
        <v>0</v>
      </c>
      <c r="X317" s="161">
        <v>0</v>
      </c>
      <c r="Y317" s="161">
        <f>X317*K317</f>
        <v>0</v>
      </c>
      <c r="Z317" s="161">
        <v>0.0014</v>
      </c>
      <c r="AA317" s="162">
        <f>Z317*K317</f>
        <v>0.1643362</v>
      </c>
      <c r="AR317" s="15" t="s">
        <v>299</v>
      </c>
      <c r="AT317" s="15" t="s">
        <v>163</v>
      </c>
      <c r="AU317" s="15" t="s">
        <v>107</v>
      </c>
      <c r="AY317" s="15" t="s">
        <v>162</v>
      </c>
      <c r="BE317" s="102">
        <f>IF(U317="základní",N317,0)</f>
        <v>0</v>
      </c>
      <c r="BF317" s="102">
        <f>IF(U317="snížená",N317,0)</f>
        <v>0</v>
      </c>
      <c r="BG317" s="102">
        <f>IF(U317="zákl. přenesená",N317,0)</f>
        <v>0</v>
      </c>
      <c r="BH317" s="102">
        <f>IF(U317="sníž. přenesená",N317,0)</f>
        <v>0</v>
      </c>
      <c r="BI317" s="102">
        <f>IF(U317="nulová",N317,0)</f>
        <v>0</v>
      </c>
      <c r="BJ317" s="15" t="s">
        <v>22</v>
      </c>
      <c r="BK317" s="102">
        <f>ROUND(L317*K317,2)</f>
        <v>0</v>
      </c>
      <c r="BL317" s="15" t="s">
        <v>299</v>
      </c>
      <c r="BM317" s="15" t="s">
        <v>857</v>
      </c>
    </row>
    <row r="318" spans="2:65" s="1" customFormat="1" ht="31.5" customHeight="1">
      <c r="B318" s="127"/>
      <c r="C318" s="156" t="s">
        <v>678</v>
      </c>
      <c r="D318" s="156" t="s">
        <v>163</v>
      </c>
      <c r="E318" s="157" t="s">
        <v>858</v>
      </c>
      <c r="F318" s="239" t="s">
        <v>859</v>
      </c>
      <c r="G318" s="240"/>
      <c r="H318" s="240"/>
      <c r="I318" s="240"/>
      <c r="J318" s="158" t="s">
        <v>182</v>
      </c>
      <c r="K318" s="159">
        <v>80.718</v>
      </c>
      <c r="L318" s="241">
        <v>0</v>
      </c>
      <c r="M318" s="240"/>
      <c r="N318" s="242">
        <f>ROUND(L318*K318,2)</f>
        <v>0</v>
      </c>
      <c r="O318" s="240"/>
      <c r="P318" s="240"/>
      <c r="Q318" s="240"/>
      <c r="R318" s="129"/>
      <c r="T318" s="160" t="s">
        <v>3</v>
      </c>
      <c r="U318" s="41" t="s">
        <v>45</v>
      </c>
      <c r="V318" s="33"/>
      <c r="W318" s="161">
        <f>V318*K318</f>
        <v>0</v>
      </c>
      <c r="X318" s="161">
        <v>0.006</v>
      </c>
      <c r="Y318" s="161">
        <f>X318*K318</f>
        <v>0.484308</v>
      </c>
      <c r="Z318" s="161">
        <v>0</v>
      </c>
      <c r="AA318" s="162">
        <f>Z318*K318</f>
        <v>0</v>
      </c>
      <c r="AR318" s="15" t="s">
        <v>299</v>
      </c>
      <c r="AT318" s="15" t="s">
        <v>163</v>
      </c>
      <c r="AU318" s="15" t="s">
        <v>107</v>
      </c>
      <c r="AY318" s="15" t="s">
        <v>162</v>
      </c>
      <c r="BE318" s="102">
        <f>IF(U318="základní",N318,0)</f>
        <v>0</v>
      </c>
      <c r="BF318" s="102">
        <f>IF(U318="snížená",N318,0)</f>
        <v>0</v>
      </c>
      <c r="BG318" s="102">
        <f>IF(U318="zákl. přenesená",N318,0)</f>
        <v>0</v>
      </c>
      <c r="BH318" s="102">
        <f>IF(U318="sníž. přenesená",N318,0)</f>
        <v>0</v>
      </c>
      <c r="BI318" s="102">
        <f>IF(U318="nulová",N318,0)</f>
        <v>0</v>
      </c>
      <c r="BJ318" s="15" t="s">
        <v>22</v>
      </c>
      <c r="BK318" s="102">
        <f>ROUND(L318*K318,2)</f>
        <v>0</v>
      </c>
      <c r="BL318" s="15" t="s">
        <v>299</v>
      </c>
      <c r="BM318" s="15" t="s">
        <v>860</v>
      </c>
    </row>
    <row r="319" spans="2:51" s="10" customFormat="1" ht="22.5" customHeight="1">
      <c r="B319" s="163"/>
      <c r="C319" s="164"/>
      <c r="D319" s="164"/>
      <c r="E319" s="165" t="s">
        <v>3</v>
      </c>
      <c r="F319" s="247" t="s">
        <v>835</v>
      </c>
      <c r="G319" s="248"/>
      <c r="H319" s="248"/>
      <c r="I319" s="248"/>
      <c r="J319" s="164"/>
      <c r="K319" s="166">
        <v>40.359</v>
      </c>
      <c r="L319" s="164"/>
      <c r="M319" s="164"/>
      <c r="N319" s="164"/>
      <c r="O319" s="164"/>
      <c r="P319" s="164"/>
      <c r="Q319" s="164"/>
      <c r="R319" s="167"/>
      <c r="T319" s="168"/>
      <c r="U319" s="164"/>
      <c r="V319" s="164"/>
      <c r="W319" s="164"/>
      <c r="X319" s="164"/>
      <c r="Y319" s="164"/>
      <c r="Z319" s="164"/>
      <c r="AA319" s="169"/>
      <c r="AT319" s="170" t="s">
        <v>170</v>
      </c>
      <c r="AU319" s="170" t="s">
        <v>107</v>
      </c>
      <c r="AV319" s="10" t="s">
        <v>107</v>
      </c>
      <c r="AW319" s="10" t="s">
        <v>37</v>
      </c>
      <c r="AX319" s="10" t="s">
        <v>80</v>
      </c>
      <c r="AY319" s="170" t="s">
        <v>162</v>
      </c>
    </row>
    <row r="320" spans="2:51" s="10" customFormat="1" ht="22.5" customHeight="1">
      <c r="B320" s="163"/>
      <c r="C320" s="164"/>
      <c r="D320" s="164"/>
      <c r="E320" s="165" t="s">
        <v>3</v>
      </c>
      <c r="F320" s="249" t="s">
        <v>835</v>
      </c>
      <c r="G320" s="248"/>
      <c r="H320" s="248"/>
      <c r="I320" s="248"/>
      <c r="J320" s="164"/>
      <c r="K320" s="166">
        <v>40.359</v>
      </c>
      <c r="L320" s="164"/>
      <c r="M320" s="164"/>
      <c r="N320" s="164"/>
      <c r="O320" s="164"/>
      <c r="P320" s="164"/>
      <c r="Q320" s="164"/>
      <c r="R320" s="167"/>
      <c r="T320" s="168"/>
      <c r="U320" s="164"/>
      <c r="V320" s="164"/>
      <c r="W320" s="164"/>
      <c r="X320" s="164"/>
      <c r="Y320" s="164"/>
      <c r="Z320" s="164"/>
      <c r="AA320" s="169"/>
      <c r="AT320" s="170" t="s">
        <v>170</v>
      </c>
      <c r="AU320" s="170" t="s">
        <v>107</v>
      </c>
      <c r="AV320" s="10" t="s">
        <v>107</v>
      </c>
      <c r="AW320" s="10" t="s">
        <v>37</v>
      </c>
      <c r="AX320" s="10" t="s">
        <v>80</v>
      </c>
      <c r="AY320" s="170" t="s">
        <v>162</v>
      </c>
    </row>
    <row r="321" spans="2:51" s="11" customFormat="1" ht="22.5" customHeight="1">
      <c r="B321" s="171"/>
      <c r="C321" s="172"/>
      <c r="D321" s="172"/>
      <c r="E321" s="173" t="s">
        <v>3</v>
      </c>
      <c r="F321" s="250" t="s">
        <v>202</v>
      </c>
      <c r="G321" s="251"/>
      <c r="H321" s="251"/>
      <c r="I321" s="251"/>
      <c r="J321" s="172"/>
      <c r="K321" s="174">
        <v>80.718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170</v>
      </c>
      <c r="AU321" s="178" t="s">
        <v>107</v>
      </c>
      <c r="AV321" s="11" t="s">
        <v>167</v>
      </c>
      <c r="AW321" s="11" t="s">
        <v>37</v>
      </c>
      <c r="AX321" s="11" t="s">
        <v>22</v>
      </c>
      <c r="AY321" s="178" t="s">
        <v>162</v>
      </c>
    </row>
    <row r="322" spans="2:65" s="1" customFormat="1" ht="31.5" customHeight="1">
      <c r="B322" s="127"/>
      <c r="C322" s="179" t="s">
        <v>666</v>
      </c>
      <c r="D322" s="179" t="s">
        <v>204</v>
      </c>
      <c r="E322" s="180" t="s">
        <v>287</v>
      </c>
      <c r="F322" s="252" t="s">
        <v>288</v>
      </c>
      <c r="G322" s="253"/>
      <c r="H322" s="253"/>
      <c r="I322" s="253"/>
      <c r="J322" s="181" t="s">
        <v>182</v>
      </c>
      <c r="K322" s="182">
        <v>82.332</v>
      </c>
      <c r="L322" s="254">
        <v>0</v>
      </c>
      <c r="M322" s="253"/>
      <c r="N322" s="255">
        <f>ROUND(L322*K322,2)</f>
        <v>0</v>
      </c>
      <c r="O322" s="240"/>
      <c r="P322" s="240"/>
      <c r="Q322" s="240"/>
      <c r="R322" s="129"/>
      <c r="T322" s="160" t="s">
        <v>3</v>
      </c>
      <c r="U322" s="41" t="s">
        <v>45</v>
      </c>
      <c r="V322" s="33"/>
      <c r="W322" s="161">
        <f>V322*K322</f>
        <v>0</v>
      </c>
      <c r="X322" s="161">
        <v>0.00068</v>
      </c>
      <c r="Y322" s="161">
        <f>X322*K322</f>
        <v>0.05598576</v>
      </c>
      <c r="Z322" s="161">
        <v>0</v>
      </c>
      <c r="AA322" s="162">
        <f>Z322*K322</f>
        <v>0</v>
      </c>
      <c r="AR322" s="15" t="s">
        <v>332</v>
      </c>
      <c r="AT322" s="15" t="s">
        <v>204</v>
      </c>
      <c r="AU322" s="15" t="s">
        <v>107</v>
      </c>
      <c r="AY322" s="15" t="s">
        <v>162</v>
      </c>
      <c r="BE322" s="102">
        <f>IF(U322="základní",N322,0)</f>
        <v>0</v>
      </c>
      <c r="BF322" s="102">
        <f>IF(U322="snížená",N322,0)</f>
        <v>0</v>
      </c>
      <c r="BG322" s="102">
        <f>IF(U322="zákl. přenesená",N322,0)</f>
        <v>0</v>
      </c>
      <c r="BH322" s="102">
        <f>IF(U322="sníž. přenesená",N322,0)</f>
        <v>0</v>
      </c>
      <c r="BI322" s="102">
        <f>IF(U322="nulová",N322,0)</f>
        <v>0</v>
      </c>
      <c r="BJ322" s="15" t="s">
        <v>22</v>
      </c>
      <c r="BK322" s="102">
        <f>ROUND(L322*K322,2)</f>
        <v>0</v>
      </c>
      <c r="BL322" s="15" t="s">
        <v>299</v>
      </c>
      <c r="BM322" s="15" t="s">
        <v>861</v>
      </c>
    </row>
    <row r="323" spans="2:65" s="1" customFormat="1" ht="31.5" customHeight="1">
      <c r="B323" s="127"/>
      <c r="C323" s="156" t="s">
        <v>554</v>
      </c>
      <c r="D323" s="156" t="s">
        <v>163</v>
      </c>
      <c r="E323" s="157" t="s">
        <v>555</v>
      </c>
      <c r="F323" s="239" t="s">
        <v>556</v>
      </c>
      <c r="G323" s="240"/>
      <c r="H323" s="240"/>
      <c r="I323" s="240"/>
      <c r="J323" s="158" t="s">
        <v>182</v>
      </c>
      <c r="K323" s="159">
        <v>39.078</v>
      </c>
      <c r="L323" s="241">
        <v>0</v>
      </c>
      <c r="M323" s="240"/>
      <c r="N323" s="242">
        <f>ROUND(L323*K323,2)</f>
        <v>0</v>
      </c>
      <c r="O323" s="240"/>
      <c r="P323" s="240"/>
      <c r="Q323" s="240"/>
      <c r="R323" s="129"/>
      <c r="T323" s="160" t="s">
        <v>3</v>
      </c>
      <c r="U323" s="41" t="s">
        <v>45</v>
      </c>
      <c r="V323" s="33"/>
      <c r="W323" s="161">
        <f>V323*K323</f>
        <v>0</v>
      </c>
      <c r="X323" s="161">
        <v>0</v>
      </c>
      <c r="Y323" s="161">
        <f>X323*K323</f>
        <v>0</v>
      </c>
      <c r="Z323" s="161">
        <v>0</v>
      </c>
      <c r="AA323" s="162">
        <f>Z323*K323</f>
        <v>0</v>
      </c>
      <c r="AR323" s="15" t="s">
        <v>299</v>
      </c>
      <c r="AT323" s="15" t="s">
        <v>163</v>
      </c>
      <c r="AU323" s="15" t="s">
        <v>107</v>
      </c>
      <c r="AY323" s="15" t="s">
        <v>162</v>
      </c>
      <c r="BE323" s="102">
        <f>IF(U323="základní",N323,0)</f>
        <v>0</v>
      </c>
      <c r="BF323" s="102">
        <f>IF(U323="snížená",N323,0)</f>
        <v>0</v>
      </c>
      <c r="BG323" s="102">
        <f>IF(U323="zákl. přenesená",N323,0)</f>
        <v>0</v>
      </c>
      <c r="BH323" s="102">
        <f>IF(U323="sníž. přenesená",N323,0)</f>
        <v>0</v>
      </c>
      <c r="BI323" s="102">
        <f>IF(U323="nulová",N323,0)</f>
        <v>0</v>
      </c>
      <c r="BJ323" s="15" t="s">
        <v>22</v>
      </c>
      <c r="BK323" s="102">
        <f>ROUND(L323*K323,2)</f>
        <v>0</v>
      </c>
      <c r="BL323" s="15" t="s">
        <v>299</v>
      </c>
      <c r="BM323" s="15" t="s">
        <v>557</v>
      </c>
    </row>
    <row r="324" spans="2:51" s="10" customFormat="1" ht="22.5" customHeight="1">
      <c r="B324" s="163"/>
      <c r="C324" s="164"/>
      <c r="D324" s="164"/>
      <c r="E324" s="165" t="s">
        <v>3</v>
      </c>
      <c r="F324" s="247" t="s">
        <v>834</v>
      </c>
      <c r="G324" s="248"/>
      <c r="H324" s="248"/>
      <c r="I324" s="248"/>
      <c r="J324" s="164"/>
      <c r="K324" s="166">
        <v>28.516</v>
      </c>
      <c r="L324" s="164"/>
      <c r="M324" s="164"/>
      <c r="N324" s="164"/>
      <c r="O324" s="164"/>
      <c r="P324" s="164"/>
      <c r="Q324" s="164"/>
      <c r="R324" s="167"/>
      <c r="T324" s="168"/>
      <c r="U324" s="164"/>
      <c r="V324" s="164"/>
      <c r="W324" s="164"/>
      <c r="X324" s="164"/>
      <c r="Y324" s="164"/>
      <c r="Z324" s="164"/>
      <c r="AA324" s="169"/>
      <c r="AT324" s="170" t="s">
        <v>170</v>
      </c>
      <c r="AU324" s="170" t="s">
        <v>107</v>
      </c>
      <c r="AV324" s="10" t="s">
        <v>107</v>
      </c>
      <c r="AW324" s="10" t="s">
        <v>37</v>
      </c>
      <c r="AX324" s="10" t="s">
        <v>80</v>
      </c>
      <c r="AY324" s="170" t="s">
        <v>162</v>
      </c>
    </row>
    <row r="325" spans="2:51" s="10" customFormat="1" ht="22.5" customHeight="1">
      <c r="B325" s="163"/>
      <c r="C325" s="164"/>
      <c r="D325" s="164"/>
      <c r="E325" s="165" t="s">
        <v>3</v>
      </c>
      <c r="F325" s="249" t="s">
        <v>745</v>
      </c>
      <c r="G325" s="248"/>
      <c r="H325" s="248"/>
      <c r="I325" s="248"/>
      <c r="J325" s="164"/>
      <c r="K325" s="166">
        <v>10.562</v>
      </c>
      <c r="L325" s="164"/>
      <c r="M325" s="164"/>
      <c r="N325" s="164"/>
      <c r="O325" s="164"/>
      <c r="P325" s="164"/>
      <c r="Q325" s="164"/>
      <c r="R325" s="167"/>
      <c r="T325" s="168"/>
      <c r="U325" s="164"/>
      <c r="V325" s="164"/>
      <c r="W325" s="164"/>
      <c r="X325" s="164"/>
      <c r="Y325" s="164"/>
      <c r="Z325" s="164"/>
      <c r="AA325" s="169"/>
      <c r="AT325" s="170" t="s">
        <v>170</v>
      </c>
      <c r="AU325" s="170" t="s">
        <v>107</v>
      </c>
      <c r="AV325" s="10" t="s">
        <v>107</v>
      </c>
      <c r="AW325" s="10" t="s">
        <v>37</v>
      </c>
      <c r="AX325" s="10" t="s">
        <v>80</v>
      </c>
      <c r="AY325" s="170" t="s">
        <v>162</v>
      </c>
    </row>
    <row r="326" spans="2:51" s="11" customFormat="1" ht="22.5" customHeight="1">
      <c r="B326" s="171"/>
      <c r="C326" s="172"/>
      <c r="D326" s="172"/>
      <c r="E326" s="173" t="s">
        <v>3</v>
      </c>
      <c r="F326" s="250" t="s">
        <v>202</v>
      </c>
      <c r="G326" s="251"/>
      <c r="H326" s="251"/>
      <c r="I326" s="251"/>
      <c r="J326" s="172"/>
      <c r="K326" s="174">
        <v>39.078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170</v>
      </c>
      <c r="AU326" s="178" t="s">
        <v>107</v>
      </c>
      <c r="AV326" s="11" t="s">
        <v>167</v>
      </c>
      <c r="AW326" s="11" t="s">
        <v>37</v>
      </c>
      <c r="AX326" s="11" t="s">
        <v>22</v>
      </c>
      <c r="AY326" s="178" t="s">
        <v>162</v>
      </c>
    </row>
    <row r="327" spans="2:65" s="1" customFormat="1" ht="22.5" customHeight="1">
      <c r="B327" s="127"/>
      <c r="C327" s="179" t="s">
        <v>559</v>
      </c>
      <c r="D327" s="179" t="s">
        <v>204</v>
      </c>
      <c r="E327" s="180" t="s">
        <v>560</v>
      </c>
      <c r="F327" s="252" t="s">
        <v>561</v>
      </c>
      <c r="G327" s="253"/>
      <c r="H327" s="253"/>
      <c r="I327" s="253"/>
      <c r="J327" s="181" t="s">
        <v>182</v>
      </c>
      <c r="K327" s="182">
        <v>39.86</v>
      </c>
      <c r="L327" s="254">
        <v>0</v>
      </c>
      <c r="M327" s="253"/>
      <c r="N327" s="255">
        <f>ROUND(L327*K327,2)</f>
        <v>0</v>
      </c>
      <c r="O327" s="240"/>
      <c r="P327" s="240"/>
      <c r="Q327" s="240"/>
      <c r="R327" s="129"/>
      <c r="T327" s="160" t="s">
        <v>3</v>
      </c>
      <c r="U327" s="41" t="s">
        <v>45</v>
      </c>
      <c r="V327" s="33"/>
      <c r="W327" s="161">
        <f>V327*K327</f>
        <v>0</v>
      </c>
      <c r="X327" s="161">
        <v>0.00325</v>
      </c>
      <c r="Y327" s="161">
        <f>X327*K327</f>
        <v>0.129545</v>
      </c>
      <c r="Z327" s="161">
        <v>0</v>
      </c>
      <c r="AA327" s="162">
        <f>Z327*K327</f>
        <v>0</v>
      </c>
      <c r="AR327" s="15" t="s">
        <v>332</v>
      </c>
      <c r="AT327" s="15" t="s">
        <v>204</v>
      </c>
      <c r="AU327" s="15" t="s">
        <v>107</v>
      </c>
      <c r="AY327" s="15" t="s">
        <v>162</v>
      </c>
      <c r="BE327" s="102">
        <f>IF(U327="základní",N327,0)</f>
        <v>0</v>
      </c>
      <c r="BF327" s="102">
        <f>IF(U327="snížená",N327,0)</f>
        <v>0</v>
      </c>
      <c r="BG327" s="102">
        <f>IF(U327="zákl. přenesená",N327,0)</f>
        <v>0</v>
      </c>
      <c r="BH327" s="102">
        <f>IF(U327="sníž. přenesená",N327,0)</f>
        <v>0</v>
      </c>
      <c r="BI327" s="102">
        <f>IF(U327="nulová",N327,0)</f>
        <v>0</v>
      </c>
      <c r="BJ327" s="15" t="s">
        <v>22</v>
      </c>
      <c r="BK327" s="102">
        <f>ROUND(L327*K327,2)</f>
        <v>0</v>
      </c>
      <c r="BL327" s="15" t="s">
        <v>299</v>
      </c>
      <c r="BM327" s="15" t="s">
        <v>562</v>
      </c>
    </row>
    <row r="328" spans="2:65" s="1" customFormat="1" ht="31.5" customHeight="1">
      <c r="B328" s="127"/>
      <c r="C328" s="156" t="s">
        <v>658</v>
      </c>
      <c r="D328" s="156" t="s">
        <v>163</v>
      </c>
      <c r="E328" s="157" t="s">
        <v>555</v>
      </c>
      <c r="F328" s="239" t="s">
        <v>556</v>
      </c>
      <c r="G328" s="240"/>
      <c r="H328" s="240"/>
      <c r="I328" s="240"/>
      <c r="J328" s="158" t="s">
        <v>182</v>
      </c>
      <c r="K328" s="159">
        <v>150.833</v>
      </c>
      <c r="L328" s="241">
        <v>0</v>
      </c>
      <c r="M328" s="240"/>
      <c r="N328" s="242">
        <f>ROUND(L328*K328,2)</f>
        <v>0</v>
      </c>
      <c r="O328" s="240"/>
      <c r="P328" s="240"/>
      <c r="Q328" s="240"/>
      <c r="R328" s="129"/>
      <c r="T328" s="160" t="s">
        <v>3</v>
      </c>
      <c r="U328" s="41" t="s">
        <v>45</v>
      </c>
      <c r="V328" s="33"/>
      <c r="W328" s="161">
        <f>V328*K328</f>
        <v>0</v>
      </c>
      <c r="X328" s="161">
        <v>0</v>
      </c>
      <c r="Y328" s="161">
        <f>X328*K328</f>
        <v>0</v>
      </c>
      <c r="Z328" s="161">
        <v>0</v>
      </c>
      <c r="AA328" s="162">
        <f>Z328*K328</f>
        <v>0</v>
      </c>
      <c r="AR328" s="15" t="s">
        <v>299</v>
      </c>
      <c r="AT328" s="15" t="s">
        <v>163</v>
      </c>
      <c r="AU328" s="15" t="s">
        <v>107</v>
      </c>
      <c r="AY328" s="15" t="s">
        <v>162</v>
      </c>
      <c r="BE328" s="102">
        <f>IF(U328="základní",N328,0)</f>
        <v>0</v>
      </c>
      <c r="BF328" s="102">
        <f>IF(U328="snížená",N328,0)</f>
        <v>0</v>
      </c>
      <c r="BG328" s="102">
        <f>IF(U328="zákl. přenesená",N328,0)</f>
        <v>0</v>
      </c>
      <c r="BH328" s="102">
        <f>IF(U328="sníž. přenesená",N328,0)</f>
        <v>0</v>
      </c>
      <c r="BI328" s="102">
        <f>IF(U328="nulová",N328,0)</f>
        <v>0</v>
      </c>
      <c r="BJ328" s="15" t="s">
        <v>22</v>
      </c>
      <c r="BK328" s="102">
        <f>ROUND(L328*K328,2)</f>
        <v>0</v>
      </c>
      <c r="BL328" s="15" t="s">
        <v>299</v>
      </c>
      <c r="BM328" s="15" t="s">
        <v>862</v>
      </c>
    </row>
    <row r="329" spans="2:51" s="10" customFormat="1" ht="22.5" customHeight="1">
      <c r="B329" s="163"/>
      <c r="C329" s="164"/>
      <c r="D329" s="164"/>
      <c r="E329" s="165" t="s">
        <v>3</v>
      </c>
      <c r="F329" s="247" t="s">
        <v>835</v>
      </c>
      <c r="G329" s="248"/>
      <c r="H329" s="248"/>
      <c r="I329" s="248"/>
      <c r="J329" s="164"/>
      <c r="K329" s="166">
        <v>40.359</v>
      </c>
      <c r="L329" s="164"/>
      <c r="M329" s="164"/>
      <c r="N329" s="164"/>
      <c r="O329" s="164"/>
      <c r="P329" s="164"/>
      <c r="Q329" s="164"/>
      <c r="R329" s="167"/>
      <c r="T329" s="168"/>
      <c r="U329" s="164"/>
      <c r="V329" s="164"/>
      <c r="W329" s="164"/>
      <c r="X329" s="164"/>
      <c r="Y329" s="164"/>
      <c r="Z329" s="164"/>
      <c r="AA329" s="169"/>
      <c r="AT329" s="170" t="s">
        <v>170</v>
      </c>
      <c r="AU329" s="170" t="s">
        <v>107</v>
      </c>
      <c r="AV329" s="10" t="s">
        <v>107</v>
      </c>
      <c r="AW329" s="10" t="s">
        <v>37</v>
      </c>
      <c r="AX329" s="10" t="s">
        <v>80</v>
      </c>
      <c r="AY329" s="170" t="s">
        <v>162</v>
      </c>
    </row>
    <row r="330" spans="2:51" s="10" customFormat="1" ht="22.5" customHeight="1">
      <c r="B330" s="163"/>
      <c r="C330" s="164"/>
      <c r="D330" s="164"/>
      <c r="E330" s="165" t="s">
        <v>3</v>
      </c>
      <c r="F330" s="249" t="s">
        <v>835</v>
      </c>
      <c r="G330" s="248"/>
      <c r="H330" s="248"/>
      <c r="I330" s="248"/>
      <c r="J330" s="164"/>
      <c r="K330" s="166">
        <v>40.359</v>
      </c>
      <c r="L330" s="164"/>
      <c r="M330" s="164"/>
      <c r="N330" s="164"/>
      <c r="O330" s="164"/>
      <c r="P330" s="164"/>
      <c r="Q330" s="164"/>
      <c r="R330" s="167"/>
      <c r="T330" s="168"/>
      <c r="U330" s="164"/>
      <c r="V330" s="164"/>
      <c r="W330" s="164"/>
      <c r="X330" s="164"/>
      <c r="Y330" s="164"/>
      <c r="Z330" s="164"/>
      <c r="AA330" s="169"/>
      <c r="AT330" s="170" t="s">
        <v>170</v>
      </c>
      <c r="AU330" s="170" t="s">
        <v>107</v>
      </c>
      <c r="AV330" s="10" t="s">
        <v>107</v>
      </c>
      <c r="AW330" s="10" t="s">
        <v>37</v>
      </c>
      <c r="AX330" s="10" t="s">
        <v>80</v>
      </c>
      <c r="AY330" s="170" t="s">
        <v>162</v>
      </c>
    </row>
    <row r="331" spans="2:51" s="10" customFormat="1" ht="22.5" customHeight="1">
      <c r="B331" s="163"/>
      <c r="C331" s="164"/>
      <c r="D331" s="164"/>
      <c r="E331" s="165" t="s">
        <v>3</v>
      </c>
      <c r="F331" s="249" t="s">
        <v>863</v>
      </c>
      <c r="G331" s="248"/>
      <c r="H331" s="248"/>
      <c r="I331" s="248"/>
      <c r="J331" s="164"/>
      <c r="K331" s="166">
        <v>47.6</v>
      </c>
      <c r="L331" s="164"/>
      <c r="M331" s="164"/>
      <c r="N331" s="164"/>
      <c r="O331" s="164"/>
      <c r="P331" s="164"/>
      <c r="Q331" s="164"/>
      <c r="R331" s="167"/>
      <c r="T331" s="168"/>
      <c r="U331" s="164"/>
      <c r="V331" s="164"/>
      <c r="W331" s="164"/>
      <c r="X331" s="164"/>
      <c r="Y331" s="164"/>
      <c r="Z331" s="164"/>
      <c r="AA331" s="169"/>
      <c r="AT331" s="170" t="s">
        <v>170</v>
      </c>
      <c r="AU331" s="170" t="s">
        <v>107</v>
      </c>
      <c r="AV331" s="10" t="s">
        <v>107</v>
      </c>
      <c r="AW331" s="10" t="s">
        <v>37</v>
      </c>
      <c r="AX331" s="10" t="s">
        <v>80</v>
      </c>
      <c r="AY331" s="170" t="s">
        <v>162</v>
      </c>
    </row>
    <row r="332" spans="2:51" s="10" customFormat="1" ht="22.5" customHeight="1">
      <c r="B332" s="163"/>
      <c r="C332" s="164"/>
      <c r="D332" s="164"/>
      <c r="E332" s="165" t="s">
        <v>3</v>
      </c>
      <c r="F332" s="249" t="s">
        <v>864</v>
      </c>
      <c r="G332" s="248"/>
      <c r="H332" s="248"/>
      <c r="I332" s="248"/>
      <c r="J332" s="164"/>
      <c r="K332" s="166">
        <v>22.515</v>
      </c>
      <c r="L332" s="164"/>
      <c r="M332" s="164"/>
      <c r="N332" s="164"/>
      <c r="O332" s="164"/>
      <c r="P332" s="164"/>
      <c r="Q332" s="164"/>
      <c r="R332" s="167"/>
      <c r="T332" s="168"/>
      <c r="U332" s="164"/>
      <c r="V332" s="164"/>
      <c r="W332" s="164"/>
      <c r="X332" s="164"/>
      <c r="Y332" s="164"/>
      <c r="Z332" s="164"/>
      <c r="AA332" s="169"/>
      <c r="AT332" s="170" t="s">
        <v>170</v>
      </c>
      <c r="AU332" s="170" t="s">
        <v>107</v>
      </c>
      <c r="AV332" s="10" t="s">
        <v>107</v>
      </c>
      <c r="AW332" s="10" t="s">
        <v>37</v>
      </c>
      <c r="AX332" s="10" t="s">
        <v>80</v>
      </c>
      <c r="AY332" s="170" t="s">
        <v>162</v>
      </c>
    </row>
    <row r="333" spans="2:51" s="11" customFormat="1" ht="22.5" customHeight="1">
      <c r="B333" s="171"/>
      <c r="C333" s="172"/>
      <c r="D333" s="172"/>
      <c r="E333" s="173" t="s">
        <v>3</v>
      </c>
      <c r="F333" s="250" t="s">
        <v>202</v>
      </c>
      <c r="G333" s="251"/>
      <c r="H333" s="251"/>
      <c r="I333" s="251"/>
      <c r="J333" s="172"/>
      <c r="K333" s="174">
        <v>150.833</v>
      </c>
      <c r="L333" s="172"/>
      <c r="M333" s="172"/>
      <c r="N333" s="172"/>
      <c r="O333" s="172"/>
      <c r="P333" s="172"/>
      <c r="Q333" s="172"/>
      <c r="R333" s="175"/>
      <c r="T333" s="176"/>
      <c r="U333" s="172"/>
      <c r="V333" s="172"/>
      <c r="W333" s="172"/>
      <c r="X333" s="172"/>
      <c r="Y333" s="172"/>
      <c r="Z333" s="172"/>
      <c r="AA333" s="177"/>
      <c r="AT333" s="178" t="s">
        <v>170</v>
      </c>
      <c r="AU333" s="178" t="s">
        <v>107</v>
      </c>
      <c r="AV333" s="11" t="s">
        <v>167</v>
      </c>
      <c r="AW333" s="11" t="s">
        <v>37</v>
      </c>
      <c r="AX333" s="11" t="s">
        <v>22</v>
      </c>
      <c r="AY333" s="178" t="s">
        <v>162</v>
      </c>
    </row>
    <row r="334" spans="2:65" s="1" customFormat="1" ht="31.5" customHeight="1">
      <c r="B334" s="127"/>
      <c r="C334" s="179" t="s">
        <v>185</v>
      </c>
      <c r="D334" s="179" t="s">
        <v>204</v>
      </c>
      <c r="E334" s="180" t="s">
        <v>865</v>
      </c>
      <c r="F334" s="252" t="s">
        <v>866</v>
      </c>
      <c r="G334" s="253"/>
      <c r="H334" s="253"/>
      <c r="I334" s="253"/>
      <c r="J334" s="181" t="s">
        <v>182</v>
      </c>
      <c r="K334" s="182">
        <v>22.965</v>
      </c>
      <c r="L334" s="254">
        <v>0</v>
      </c>
      <c r="M334" s="253"/>
      <c r="N334" s="255">
        <f>ROUND(L334*K334,2)</f>
        <v>0</v>
      </c>
      <c r="O334" s="240"/>
      <c r="P334" s="240"/>
      <c r="Q334" s="240"/>
      <c r="R334" s="129"/>
      <c r="T334" s="160" t="s">
        <v>3</v>
      </c>
      <c r="U334" s="41" t="s">
        <v>45</v>
      </c>
      <c r="V334" s="33"/>
      <c r="W334" s="161">
        <f>V334*K334</f>
        <v>0</v>
      </c>
      <c r="X334" s="161">
        <v>0.005</v>
      </c>
      <c r="Y334" s="161">
        <f>X334*K334</f>
        <v>0.114825</v>
      </c>
      <c r="Z334" s="161">
        <v>0</v>
      </c>
      <c r="AA334" s="162">
        <f>Z334*K334</f>
        <v>0</v>
      </c>
      <c r="AR334" s="15" t="s">
        <v>332</v>
      </c>
      <c r="AT334" s="15" t="s">
        <v>204</v>
      </c>
      <c r="AU334" s="15" t="s">
        <v>107</v>
      </c>
      <c r="AY334" s="15" t="s">
        <v>162</v>
      </c>
      <c r="BE334" s="102">
        <f>IF(U334="základní",N334,0)</f>
        <v>0</v>
      </c>
      <c r="BF334" s="102">
        <f>IF(U334="snížená",N334,0)</f>
        <v>0</v>
      </c>
      <c r="BG334" s="102">
        <f>IF(U334="zákl. přenesená",N334,0)</f>
        <v>0</v>
      </c>
      <c r="BH334" s="102">
        <f>IF(U334="sníž. přenesená",N334,0)</f>
        <v>0</v>
      </c>
      <c r="BI334" s="102">
        <f>IF(U334="nulová",N334,0)</f>
        <v>0</v>
      </c>
      <c r="BJ334" s="15" t="s">
        <v>22</v>
      </c>
      <c r="BK334" s="102">
        <f>ROUND(L334*K334,2)</f>
        <v>0</v>
      </c>
      <c r="BL334" s="15" t="s">
        <v>299</v>
      </c>
      <c r="BM334" s="15" t="s">
        <v>867</v>
      </c>
    </row>
    <row r="335" spans="2:65" s="1" customFormat="1" ht="31.5" customHeight="1">
      <c r="B335" s="127"/>
      <c r="C335" s="179" t="s">
        <v>175</v>
      </c>
      <c r="D335" s="179" t="s">
        <v>204</v>
      </c>
      <c r="E335" s="180" t="s">
        <v>868</v>
      </c>
      <c r="F335" s="252" t="s">
        <v>869</v>
      </c>
      <c r="G335" s="253"/>
      <c r="H335" s="253"/>
      <c r="I335" s="253"/>
      <c r="J335" s="181" t="s">
        <v>182</v>
      </c>
      <c r="K335" s="182">
        <v>47.6</v>
      </c>
      <c r="L335" s="254">
        <v>0</v>
      </c>
      <c r="M335" s="253"/>
      <c r="N335" s="255">
        <f>ROUND(L335*K335,2)</f>
        <v>0</v>
      </c>
      <c r="O335" s="240"/>
      <c r="P335" s="240"/>
      <c r="Q335" s="240"/>
      <c r="R335" s="129"/>
      <c r="T335" s="160" t="s">
        <v>3</v>
      </c>
      <c r="U335" s="41" t="s">
        <v>45</v>
      </c>
      <c r="V335" s="33"/>
      <c r="W335" s="161">
        <f>V335*K335</f>
        <v>0</v>
      </c>
      <c r="X335" s="161">
        <v>0.0045</v>
      </c>
      <c r="Y335" s="161">
        <f>X335*K335</f>
        <v>0.2142</v>
      </c>
      <c r="Z335" s="161">
        <v>0</v>
      </c>
      <c r="AA335" s="162">
        <f>Z335*K335</f>
        <v>0</v>
      </c>
      <c r="AR335" s="15" t="s">
        <v>332</v>
      </c>
      <c r="AT335" s="15" t="s">
        <v>204</v>
      </c>
      <c r="AU335" s="15" t="s">
        <v>107</v>
      </c>
      <c r="AY335" s="15" t="s">
        <v>162</v>
      </c>
      <c r="BE335" s="102">
        <f>IF(U335="základní",N335,0)</f>
        <v>0</v>
      </c>
      <c r="BF335" s="102">
        <f>IF(U335="snížená",N335,0)</f>
        <v>0</v>
      </c>
      <c r="BG335" s="102">
        <f>IF(U335="zákl. přenesená",N335,0)</f>
        <v>0</v>
      </c>
      <c r="BH335" s="102">
        <f>IF(U335="sníž. přenesená",N335,0)</f>
        <v>0</v>
      </c>
      <c r="BI335" s="102">
        <f>IF(U335="nulová",N335,0)</f>
        <v>0</v>
      </c>
      <c r="BJ335" s="15" t="s">
        <v>22</v>
      </c>
      <c r="BK335" s="102">
        <f>ROUND(L335*K335,2)</f>
        <v>0</v>
      </c>
      <c r="BL335" s="15" t="s">
        <v>299</v>
      </c>
      <c r="BM335" s="15" t="s">
        <v>870</v>
      </c>
    </row>
    <row r="336" spans="2:65" s="1" customFormat="1" ht="31.5" customHeight="1">
      <c r="B336" s="127"/>
      <c r="C336" s="179" t="s">
        <v>662</v>
      </c>
      <c r="D336" s="179" t="s">
        <v>204</v>
      </c>
      <c r="E336" s="180" t="s">
        <v>871</v>
      </c>
      <c r="F336" s="252" t="s">
        <v>872</v>
      </c>
      <c r="G336" s="253"/>
      <c r="H336" s="253"/>
      <c r="I336" s="253"/>
      <c r="J336" s="181" t="s">
        <v>182</v>
      </c>
      <c r="K336" s="182">
        <v>82.332</v>
      </c>
      <c r="L336" s="254">
        <v>0</v>
      </c>
      <c r="M336" s="253"/>
      <c r="N336" s="255">
        <f>ROUND(L336*K336,2)</f>
        <v>0</v>
      </c>
      <c r="O336" s="240"/>
      <c r="P336" s="240"/>
      <c r="Q336" s="240"/>
      <c r="R336" s="129"/>
      <c r="T336" s="160" t="s">
        <v>3</v>
      </c>
      <c r="U336" s="41" t="s">
        <v>45</v>
      </c>
      <c r="V336" s="33"/>
      <c r="W336" s="161">
        <f>V336*K336</f>
        <v>0</v>
      </c>
      <c r="X336" s="161">
        <v>0.0012</v>
      </c>
      <c r="Y336" s="161">
        <f>X336*K336</f>
        <v>0.09879839999999998</v>
      </c>
      <c r="Z336" s="161">
        <v>0</v>
      </c>
      <c r="AA336" s="162">
        <f>Z336*K336</f>
        <v>0</v>
      </c>
      <c r="AR336" s="15" t="s">
        <v>332</v>
      </c>
      <c r="AT336" s="15" t="s">
        <v>204</v>
      </c>
      <c r="AU336" s="15" t="s">
        <v>107</v>
      </c>
      <c r="AY336" s="15" t="s">
        <v>162</v>
      </c>
      <c r="BE336" s="102">
        <f>IF(U336="základní",N336,0)</f>
        <v>0</v>
      </c>
      <c r="BF336" s="102">
        <f>IF(U336="snížená",N336,0)</f>
        <v>0</v>
      </c>
      <c r="BG336" s="102">
        <f>IF(U336="zákl. přenesená",N336,0)</f>
        <v>0</v>
      </c>
      <c r="BH336" s="102">
        <f>IF(U336="sníž. přenesená",N336,0)</f>
        <v>0</v>
      </c>
      <c r="BI336" s="102">
        <f>IF(U336="nulová",N336,0)</f>
        <v>0</v>
      </c>
      <c r="BJ336" s="15" t="s">
        <v>22</v>
      </c>
      <c r="BK336" s="102">
        <f>ROUND(L336*K336,2)</f>
        <v>0</v>
      </c>
      <c r="BL336" s="15" t="s">
        <v>299</v>
      </c>
      <c r="BM336" s="15" t="s">
        <v>873</v>
      </c>
    </row>
    <row r="337" spans="2:65" s="1" customFormat="1" ht="31.5" customHeight="1">
      <c r="B337" s="127"/>
      <c r="C337" s="156" t="s">
        <v>563</v>
      </c>
      <c r="D337" s="156" t="s">
        <v>163</v>
      </c>
      <c r="E337" s="157" t="s">
        <v>564</v>
      </c>
      <c r="F337" s="239" t="s">
        <v>565</v>
      </c>
      <c r="G337" s="240"/>
      <c r="H337" s="240"/>
      <c r="I337" s="240"/>
      <c r="J337" s="158" t="s">
        <v>182</v>
      </c>
      <c r="K337" s="159">
        <v>854.175</v>
      </c>
      <c r="L337" s="241">
        <v>0</v>
      </c>
      <c r="M337" s="240"/>
      <c r="N337" s="242">
        <f>ROUND(L337*K337,2)</f>
        <v>0</v>
      </c>
      <c r="O337" s="240"/>
      <c r="P337" s="240"/>
      <c r="Q337" s="240"/>
      <c r="R337" s="129"/>
      <c r="T337" s="160" t="s">
        <v>3</v>
      </c>
      <c r="U337" s="41" t="s">
        <v>45</v>
      </c>
      <c r="V337" s="33"/>
      <c r="W337" s="161">
        <f>V337*K337</f>
        <v>0</v>
      </c>
      <c r="X337" s="161">
        <v>0</v>
      </c>
      <c r="Y337" s="161">
        <f>X337*K337</f>
        <v>0</v>
      </c>
      <c r="Z337" s="161">
        <v>0</v>
      </c>
      <c r="AA337" s="162">
        <f>Z337*K337</f>
        <v>0</v>
      </c>
      <c r="AR337" s="15" t="s">
        <v>299</v>
      </c>
      <c r="AT337" s="15" t="s">
        <v>163</v>
      </c>
      <c r="AU337" s="15" t="s">
        <v>107</v>
      </c>
      <c r="AY337" s="15" t="s">
        <v>162</v>
      </c>
      <c r="BE337" s="102">
        <f>IF(U337="základní",N337,0)</f>
        <v>0</v>
      </c>
      <c r="BF337" s="102">
        <f>IF(U337="snížená",N337,0)</f>
        <v>0</v>
      </c>
      <c r="BG337" s="102">
        <f>IF(U337="zákl. přenesená",N337,0)</f>
        <v>0</v>
      </c>
      <c r="BH337" s="102">
        <f>IF(U337="sníž. přenesená",N337,0)</f>
        <v>0</v>
      </c>
      <c r="BI337" s="102">
        <f>IF(U337="nulová",N337,0)</f>
        <v>0</v>
      </c>
      <c r="BJ337" s="15" t="s">
        <v>22</v>
      </c>
      <c r="BK337" s="102">
        <f>ROUND(L337*K337,2)</f>
        <v>0</v>
      </c>
      <c r="BL337" s="15" t="s">
        <v>299</v>
      </c>
      <c r="BM337" s="15" t="s">
        <v>566</v>
      </c>
    </row>
    <row r="338" spans="2:51" s="10" customFormat="1" ht="22.5" customHeight="1">
      <c r="B338" s="163"/>
      <c r="C338" s="164"/>
      <c r="D338" s="164"/>
      <c r="E338" s="165" t="s">
        <v>3</v>
      </c>
      <c r="F338" s="247" t="s">
        <v>874</v>
      </c>
      <c r="G338" s="248"/>
      <c r="H338" s="248"/>
      <c r="I338" s="248"/>
      <c r="J338" s="164"/>
      <c r="K338" s="166">
        <v>738.72</v>
      </c>
      <c r="L338" s="164"/>
      <c r="M338" s="164"/>
      <c r="N338" s="164"/>
      <c r="O338" s="164"/>
      <c r="P338" s="164"/>
      <c r="Q338" s="164"/>
      <c r="R338" s="167"/>
      <c r="T338" s="168"/>
      <c r="U338" s="164"/>
      <c r="V338" s="164"/>
      <c r="W338" s="164"/>
      <c r="X338" s="164"/>
      <c r="Y338" s="164"/>
      <c r="Z338" s="164"/>
      <c r="AA338" s="169"/>
      <c r="AT338" s="170" t="s">
        <v>170</v>
      </c>
      <c r="AU338" s="170" t="s">
        <v>107</v>
      </c>
      <c r="AV338" s="10" t="s">
        <v>107</v>
      </c>
      <c r="AW338" s="10" t="s">
        <v>37</v>
      </c>
      <c r="AX338" s="10" t="s">
        <v>80</v>
      </c>
      <c r="AY338" s="170" t="s">
        <v>162</v>
      </c>
    </row>
    <row r="339" spans="2:51" s="10" customFormat="1" ht="22.5" customHeight="1">
      <c r="B339" s="163"/>
      <c r="C339" s="164"/>
      <c r="D339" s="164"/>
      <c r="E339" s="165" t="s">
        <v>3</v>
      </c>
      <c r="F339" s="249" t="s">
        <v>875</v>
      </c>
      <c r="G339" s="248"/>
      <c r="H339" s="248"/>
      <c r="I339" s="248"/>
      <c r="J339" s="164"/>
      <c r="K339" s="166">
        <v>115.455</v>
      </c>
      <c r="L339" s="164"/>
      <c r="M339" s="164"/>
      <c r="N339" s="164"/>
      <c r="O339" s="164"/>
      <c r="P339" s="164"/>
      <c r="Q339" s="164"/>
      <c r="R339" s="167"/>
      <c r="T339" s="168"/>
      <c r="U339" s="164"/>
      <c r="V339" s="164"/>
      <c r="W339" s="164"/>
      <c r="X339" s="164"/>
      <c r="Y339" s="164"/>
      <c r="Z339" s="164"/>
      <c r="AA339" s="169"/>
      <c r="AT339" s="170" t="s">
        <v>170</v>
      </c>
      <c r="AU339" s="170" t="s">
        <v>107</v>
      </c>
      <c r="AV339" s="10" t="s">
        <v>107</v>
      </c>
      <c r="AW339" s="10" t="s">
        <v>37</v>
      </c>
      <c r="AX339" s="10" t="s">
        <v>80</v>
      </c>
      <c r="AY339" s="170" t="s">
        <v>162</v>
      </c>
    </row>
    <row r="340" spans="2:51" s="11" customFormat="1" ht="22.5" customHeight="1">
      <c r="B340" s="171"/>
      <c r="C340" s="172"/>
      <c r="D340" s="172"/>
      <c r="E340" s="173" t="s">
        <v>3</v>
      </c>
      <c r="F340" s="250" t="s">
        <v>202</v>
      </c>
      <c r="G340" s="251"/>
      <c r="H340" s="251"/>
      <c r="I340" s="251"/>
      <c r="J340" s="172"/>
      <c r="K340" s="174">
        <v>854.175</v>
      </c>
      <c r="L340" s="172"/>
      <c r="M340" s="172"/>
      <c r="N340" s="172"/>
      <c r="O340" s="172"/>
      <c r="P340" s="172"/>
      <c r="Q340" s="172"/>
      <c r="R340" s="175"/>
      <c r="T340" s="176"/>
      <c r="U340" s="172"/>
      <c r="V340" s="172"/>
      <c r="W340" s="172"/>
      <c r="X340" s="172"/>
      <c r="Y340" s="172"/>
      <c r="Z340" s="172"/>
      <c r="AA340" s="177"/>
      <c r="AT340" s="178" t="s">
        <v>170</v>
      </c>
      <c r="AU340" s="178" t="s">
        <v>107</v>
      </c>
      <c r="AV340" s="11" t="s">
        <v>167</v>
      </c>
      <c r="AW340" s="11" t="s">
        <v>37</v>
      </c>
      <c r="AX340" s="11" t="s">
        <v>22</v>
      </c>
      <c r="AY340" s="178" t="s">
        <v>162</v>
      </c>
    </row>
    <row r="341" spans="2:65" s="1" customFormat="1" ht="31.5" customHeight="1">
      <c r="B341" s="127"/>
      <c r="C341" s="179" t="s">
        <v>569</v>
      </c>
      <c r="D341" s="179" t="s">
        <v>204</v>
      </c>
      <c r="E341" s="180" t="s">
        <v>570</v>
      </c>
      <c r="F341" s="252" t="s">
        <v>571</v>
      </c>
      <c r="G341" s="253"/>
      <c r="H341" s="253"/>
      <c r="I341" s="253"/>
      <c r="J341" s="181" t="s">
        <v>182</v>
      </c>
      <c r="K341" s="182">
        <v>1742.517</v>
      </c>
      <c r="L341" s="254">
        <v>0</v>
      </c>
      <c r="M341" s="253"/>
      <c r="N341" s="255">
        <f>ROUND(L341*K341,2)</f>
        <v>0</v>
      </c>
      <c r="O341" s="240"/>
      <c r="P341" s="240"/>
      <c r="Q341" s="240"/>
      <c r="R341" s="129"/>
      <c r="T341" s="160" t="s">
        <v>3</v>
      </c>
      <c r="U341" s="41" t="s">
        <v>45</v>
      </c>
      <c r="V341" s="33"/>
      <c r="W341" s="161">
        <f>V341*K341</f>
        <v>0</v>
      </c>
      <c r="X341" s="161">
        <v>0.0056</v>
      </c>
      <c r="Y341" s="161">
        <f>X341*K341</f>
        <v>9.7580952</v>
      </c>
      <c r="Z341" s="161">
        <v>0</v>
      </c>
      <c r="AA341" s="162">
        <f>Z341*K341</f>
        <v>0</v>
      </c>
      <c r="AR341" s="15" t="s">
        <v>332</v>
      </c>
      <c r="AT341" s="15" t="s">
        <v>204</v>
      </c>
      <c r="AU341" s="15" t="s">
        <v>107</v>
      </c>
      <c r="AY341" s="15" t="s">
        <v>162</v>
      </c>
      <c r="BE341" s="102">
        <f>IF(U341="základní",N341,0)</f>
        <v>0</v>
      </c>
      <c r="BF341" s="102">
        <f>IF(U341="snížená",N341,0)</f>
        <v>0</v>
      </c>
      <c r="BG341" s="102">
        <f>IF(U341="zákl. přenesená",N341,0)</f>
        <v>0</v>
      </c>
      <c r="BH341" s="102">
        <f>IF(U341="sníž. přenesená",N341,0)</f>
        <v>0</v>
      </c>
      <c r="BI341" s="102">
        <f>IF(U341="nulová",N341,0)</f>
        <v>0</v>
      </c>
      <c r="BJ341" s="15" t="s">
        <v>22</v>
      </c>
      <c r="BK341" s="102">
        <f>ROUND(L341*K341,2)</f>
        <v>0</v>
      </c>
      <c r="BL341" s="15" t="s">
        <v>299</v>
      </c>
      <c r="BM341" s="15" t="s">
        <v>572</v>
      </c>
    </row>
    <row r="342" spans="2:65" s="1" customFormat="1" ht="31.5" customHeight="1">
      <c r="B342" s="127"/>
      <c r="C342" s="156" t="s">
        <v>733</v>
      </c>
      <c r="D342" s="156" t="s">
        <v>163</v>
      </c>
      <c r="E342" s="157" t="s">
        <v>876</v>
      </c>
      <c r="F342" s="239" t="s">
        <v>877</v>
      </c>
      <c r="G342" s="240"/>
      <c r="H342" s="240"/>
      <c r="I342" s="240"/>
      <c r="J342" s="158" t="s">
        <v>182</v>
      </c>
      <c r="K342" s="159">
        <v>29.4</v>
      </c>
      <c r="L342" s="241">
        <v>0</v>
      </c>
      <c r="M342" s="240"/>
      <c r="N342" s="242">
        <f>ROUND(L342*K342,2)</f>
        <v>0</v>
      </c>
      <c r="O342" s="240"/>
      <c r="P342" s="240"/>
      <c r="Q342" s="240"/>
      <c r="R342" s="129"/>
      <c r="T342" s="160" t="s">
        <v>3</v>
      </c>
      <c r="U342" s="41" t="s">
        <v>45</v>
      </c>
      <c r="V342" s="33"/>
      <c r="W342" s="161">
        <f>V342*K342</f>
        <v>0</v>
      </c>
      <c r="X342" s="161">
        <v>0</v>
      </c>
      <c r="Y342" s="161">
        <f>X342*K342</f>
        <v>0</v>
      </c>
      <c r="Z342" s="161">
        <v>0</v>
      </c>
      <c r="AA342" s="162">
        <f>Z342*K342</f>
        <v>0</v>
      </c>
      <c r="AR342" s="15" t="s">
        <v>299</v>
      </c>
      <c r="AT342" s="15" t="s">
        <v>163</v>
      </c>
      <c r="AU342" s="15" t="s">
        <v>107</v>
      </c>
      <c r="AY342" s="15" t="s">
        <v>162</v>
      </c>
      <c r="BE342" s="102">
        <f>IF(U342="základní",N342,0)</f>
        <v>0</v>
      </c>
      <c r="BF342" s="102">
        <f>IF(U342="snížená",N342,0)</f>
        <v>0</v>
      </c>
      <c r="BG342" s="102">
        <f>IF(U342="zákl. přenesená",N342,0)</f>
        <v>0</v>
      </c>
      <c r="BH342" s="102">
        <f>IF(U342="sníž. přenesená",N342,0)</f>
        <v>0</v>
      </c>
      <c r="BI342" s="102">
        <f>IF(U342="nulová",N342,0)</f>
        <v>0</v>
      </c>
      <c r="BJ342" s="15" t="s">
        <v>22</v>
      </c>
      <c r="BK342" s="102">
        <f>ROUND(L342*K342,2)</f>
        <v>0</v>
      </c>
      <c r="BL342" s="15" t="s">
        <v>299</v>
      </c>
      <c r="BM342" s="15" t="s">
        <v>878</v>
      </c>
    </row>
    <row r="343" spans="2:51" s="10" customFormat="1" ht="22.5" customHeight="1">
      <c r="B343" s="163"/>
      <c r="C343" s="164"/>
      <c r="D343" s="164"/>
      <c r="E343" s="165" t="s">
        <v>3</v>
      </c>
      <c r="F343" s="247" t="s">
        <v>879</v>
      </c>
      <c r="G343" s="248"/>
      <c r="H343" s="248"/>
      <c r="I343" s="248"/>
      <c r="J343" s="164"/>
      <c r="K343" s="166">
        <v>29.4</v>
      </c>
      <c r="L343" s="164"/>
      <c r="M343" s="164"/>
      <c r="N343" s="164"/>
      <c r="O343" s="164"/>
      <c r="P343" s="164"/>
      <c r="Q343" s="164"/>
      <c r="R343" s="167"/>
      <c r="T343" s="168"/>
      <c r="U343" s="164"/>
      <c r="V343" s="164"/>
      <c r="W343" s="164"/>
      <c r="X343" s="164"/>
      <c r="Y343" s="164"/>
      <c r="Z343" s="164"/>
      <c r="AA343" s="169"/>
      <c r="AT343" s="170" t="s">
        <v>170</v>
      </c>
      <c r="AU343" s="170" t="s">
        <v>107</v>
      </c>
      <c r="AV343" s="10" t="s">
        <v>107</v>
      </c>
      <c r="AW343" s="10" t="s">
        <v>37</v>
      </c>
      <c r="AX343" s="10" t="s">
        <v>22</v>
      </c>
      <c r="AY343" s="170" t="s">
        <v>162</v>
      </c>
    </row>
    <row r="344" spans="2:65" s="1" customFormat="1" ht="31.5" customHeight="1">
      <c r="B344" s="127"/>
      <c r="C344" s="179" t="s">
        <v>727</v>
      </c>
      <c r="D344" s="179" t="s">
        <v>204</v>
      </c>
      <c r="E344" s="180" t="s">
        <v>880</v>
      </c>
      <c r="F344" s="252" t="s">
        <v>881</v>
      </c>
      <c r="G344" s="253"/>
      <c r="H344" s="253"/>
      <c r="I344" s="253"/>
      <c r="J344" s="181" t="s">
        <v>182</v>
      </c>
      <c r="K344" s="182">
        <v>29.988</v>
      </c>
      <c r="L344" s="254">
        <v>0</v>
      </c>
      <c r="M344" s="253"/>
      <c r="N344" s="255">
        <f>ROUND(L344*K344,2)</f>
        <v>0</v>
      </c>
      <c r="O344" s="240"/>
      <c r="P344" s="240"/>
      <c r="Q344" s="240"/>
      <c r="R344" s="129"/>
      <c r="T344" s="160" t="s">
        <v>3</v>
      </c>
      <c r="U344" s="41" t="s">
        <v>45</v>
      </c>
      <c r="V344" s="33"/>
      <c r="W344" s="161">
        <f>V344*K344</f>
        <v>0</v>
      </c>
      <c r="X344" s="161">
        <v>0.00392</v>
      </c>
      <c r="Y344" s="161">
        <f>X344*K344</f>
        <v>0.11755296</v>
      </c>
      <c r="Z344" s="161">
        <v>0</v>
      </c>
      <c r="AA344" s="162">
        <f>Z344*K344</f>
        <v>0</v>
      </c>
      <c r="AR344" s="15" t="s">
        <v>332</v>
      </c>
      <c r="AT344" s="15" t="s">
        <v>204</v>
      </c>
      <c r="AU344" s="15" t="s">
        <v>107</v>
      </c>
      <c r="AY344" s="15" t="s">
        <v>162</v>
      </c>
      <c r="BE344" s="102">
        <f>IF(U344="základní",N344,0)</f>
        <v>0</v>
      </c>
      <c r="BF344" s="102">
        <f>IF(U344="snížená",N344,0)</f>
        <v>0</v>
      </c>
      <c r="BG344" s="102">
        <f>IF(U344="zákl. přenesená",N344,0)</f>
        <v>0</v>
      </c>
      <c r="BH344" s="102">
        <f>IF(U344="sníž. přenesená",N344,0)</f>
        <v>0</v>
      </c>
      <c r="BI344" s="102">
        <f>IF(U344="nulová",N344,0)</f>
        <v>0</v>
      </c>
      <c r="BJ344" s="15" t="s">
        <v>22</v>
      </c>
      <c r="BK344" s="102">
        <f>ROUND(L344*K344,2)</f>
        <v>0</v>
      </c>
      <c r="BL344" s="15" t="s">
        <v>299</v>
      </c>
      <c r="BM344" s="15" t="s">
        <v>882</v>
      </c>
    </row>
    <row r="345" spans="2:65" s="1" customFormat="1" ht="31.5" customHeight="1">
      <c r="B345" s="127"/>
      <c r="C345" s="156" t="s">
        <v>573</v>
      </c>
      <c r="D345" s="156" t="s">
        <v>163</v>
      </c>
      <c r="E345" s="157" t="s">
        <v>574</v>
      </c>
      <c r="F345" s="239" t="s">
        <v>575</v>
      </c>
      <c r="G345" s="240"/>
      <c r="H345" s="240"/>
      <c r="I345" s="240"/>
      <c r="J345" s="158" t="s">
        <v>412</v>
      </c>
      <c r="K345" s="159">
        <v>10.973</v>
      </c>
      <c r="L345" s="241">
        <v>0</v>
      </c>
      <c r="M345" s="240"/>
      <c r="N345" s="242">
        <f>ROUND(L345*K345,2)</f>
        <v>0</v>
      </c>
      <c r="O345" s="240"/>
      <c r="P345" s="240"/>
      <c r="Q345" s="240"/>
      <c r="R345" s="129"/>
      <c r="T345" s="160" t="s">
        <v>3</v>
      </c>
      <c r="U345" s="41" t="s">
        <v>45</v>
      </c>
      <c r="V345" s="33"/>
      <c r="W345" s="161">
        <f>V345*K345</f>
        <v>0</v>
      </c>
      <c r="X345" s="161">
        <v>0</v>
      </c>
      <c r="Y345" s="161">
        <f>X345*K345</f>
        <v>0</v>
      </c>
      <c r="Z345" s="161">
        <v>0</v>
      </c>
      <c r="AA345" s="162">
        <f>Z345*K345</f>
        <v>0</v>
      </c>
      <c r="AR345" s="15" t="s">
        <v>299</v>
      </c>
      <c r="AT345" s="15" t="s">
        <v>163</v>
      </c>
      <c r="AU345" s="15" t="s">
        <v>107</v>
      </c>
      <c r="AY345" s="15" t="s">
        <v>162</v>
      </c>
      <c r="BE345" s="102">
        <f>IF(U345="základní",N345,0)</f>
        <v>0</v>
      </c>
      <c r="BF345" s="102">
        <f>IF(U345="snížená",N345,0)</f>
        <v>0</v>
      </c>
      <c r="BG345" s="102">
        <f>IF(U345="zákl. přenesená",N345,0)</f>
        <v>0</v>
      </c>
      <c r="BH345" s="102">
        <f>IF(U345="sníž. přenesená",N345,0)</f>
        <v>0</v>
      </c>
      <c r="BI345" s="102">
        <f>IF(U345="nulová",N345,0)</f>
        <v>0</v>
      </c>
      <c r="BJ345" s="15" t="s">
        <v>22</v>
      </c>
      <c r="BK345" s="102">
        <f>ROUND(L345*K345,2)</f>
        <v>0</v>
      </c>
      <c r="BL345" s="15" t="s">
        <v>299</v>
      </c>
      <c r="BM345" s="15" t="s">
        <v>576</v>
      </c>
    </row>
    <row r="346" spans="2:63" s="9" customFormat="1" ht="29.25" customHeight="1">
      <c r="B346" s="145"/>
      <c r="C346" s="146"/>
      <c r="D346" s="155" t="s">
        <v>130</v>
      </c>
      <c r="E346" s="155"/>
      <c r="F346" s="155"/>
      <c r="G346" s="155"/>
      <c r="H346" s="155"/>
      <c r="I346" s="155"/>
      <c r="J346" s="155"/>
      <c r="K346" s="155"/>
      <c r="L346" s="155"/>
      <c r="M346" s="155"/>
      <c r="N346" s="232">
        <f>BK346</f>
        <v>0</v>
      </c>
      <c r="O346" s="233"/>
      <c r="P346" s="233"/>
      <c r="Q346" s="233"/>
      <c r="R346" s="148"/>
      <c r="T346" s="149"/>
      <c r="U346" s="146"/>
      <c r="V346" s="146"/>
      <c r="W346" s="150">
        <f>SUM(W347:W351)</f>
        <v>0</v>
      </c>
      <c r="X346" s="146"/>
      <c r="Y346" s="150">
        <f>SUM(Y347:Y351)</f>
        <v>0</v>
      </c>
      <c r="Z346" s="146"/>
      <c r="AA346" s="151">
        <f>SUM(AA347:AA351)</f>
        <v>0</v>
      </c>
      <c r="AR346" s="152" t="s">
        <v>107</v>
      </c>
      <c r="AT346" s="153" t="s">
        <v>79</v>
      </c>
      <c r="AU346" s="153" t="s">
        <v>22</v>
      </c>
      <c r="AY346" s="152" t="s">
        <v>162</v>
      </c>
      <c r="BK346" s="154">
        <f>SUM(BK347:BK351)</f>
        <v>0</v>
      </c>
    </row>
    <row r="347" spans="2:65" s="1" customFormat="1" ht="22.5" customHeight="1">
      <c r="B347" s="127"/>
      <c r="C347" s="156" t="s">
        <v>582</v>
      </c>
      <c r="D347" s="156" t="s">
        <v>163</v>
      </c>
      <c r="E347" s="157" t="s">
        <v>583</v>
      </c>
      <c r="F347" s="239" t="s">
        <v>883</v>
      </c>
      <c r="G347" s="240"/>
      <c r="H347" s="240"/>
      <c r="I347" s="240"/>
      <c r="J347" s="158" t="s">
        <v>188</v>
      </c>
      <c r="K347" s="159">
        <v>6</v>
      </c>
      <c r="L347" s="241">
        <v>0</v>
      </c>
      <c r="M347" s="240"/>
      <c r="N347" s="242">
        <f>ROUND(L347*K347,2)</f>
        <v>0</v>
      </c>
      <c r="O347" s="240"/>
      <c r="P347" s="240"/>
      <c r="Q347" s="240"/>
      <c r="R347" s="129"/>
      <c r="T347" s="160" t="s">
        <v>3</v>
      </c>
      <c r="U347" s="41" t="s">
        <v>45</v>
      </c>
      <c r="V347" s="33"/>
      <c r="W347" s="161">
        <f>V347*K347</f>
        <v>0</v>
      </c>
      <c r="X347" s="161">
        <v>0</v>
      </c>
      <c r="Y347" s="161">
        <f>X347*K347</f>
        <v>0</v>
      </c>
      <c r="Z347" s="161">
        <v>0</v>
      </c>
      <c r="AA347" s="162">
        <f>Z347*K347</f>
        <v>0</v>
      </c>
      <c r="AR347" s="15" t="s">
        <v>299</v>
      </c>
      <c r="AT347" s="15" t="s">
        <v>163</v>
      </c>
      <c r="AU347" s="15" t="s">
        <v>107</v>
      </c>
      <c r="AY347" s="15" t="s">
        <v>162</v>
      </c>
      <c r="BE347" s="102">
        <f>IF(U347="základní",N347,0)</f>
        <v>0</v>
      </c>
      <c r="BF347" s="102">
        <f>IF(U347="snížená",N347,0)</f>
        <v>0</v>
      </c>
      <c r="BG347" s="102">
        <f>IF(U347="zákl. přenesená",N347,0)</f>
        <v>0</v>
      </c>
      <c r="BH347" s="102">
        <f>IF(U347="sníž. přenesená",N347,0)</f>
        <v>0</v>
      </c>
      <c r="BI347" s="102">
        <f>IF(U347="nulová",N347,0)</f>
        <v>0</v>
      </c>
      <c r="BJ347" s="15" t="s">
        <v>22</v>
      </c>
      <c r="BK347" s="102">
        <f>ROUND(L347*K347,2)</f>
        <v>0</v>
      </c>
      <c r="BL347" s="15" t="s">
        <v>299</v>
      </c>
      <c r="BM347" s="15" t="s">
        <v>585</v>
      </c>
    </row>
    <row r="348" spans="2:65" s="1" customFormat="1" ht="31.5" customHeight="1">
      <c r="B348" s="127"/>
      <c r="C348" s="156" t="s">
        <v>884</v>
      </c>
      <c r="D348" s="156" t="s">
        <v>163</v>
      </c>
      <c r="E348" s="157" t="s">
        <v>885</v>
      </c>
      <c r="F348" s="239" t="s">
        <v>588</v>
      </c>
      <c r="G348" s="240"/>
      <c r="H348" s="240"/>
      <c r="I348" s="240"/>
      <c r="J348" s="158" t="s">
        <v>241</v>
      </c>
      <c r="K348" s="159">
        <v>116.9</v>
      </c>
      <c r="L348" s="241">
        <v>0</v>
      </c>
      <c r="M348" s="240"/>
      <c r="N348" s="242">
        <f>ROUND(L348*K348,2)</f>
        <v>0</v>
      </c>
      <c r="O348" s="240"/>
      <c r="P348" s="240"/>
      <c r="Q348" s="240"/>
      <c r="R348" s="129"/>
      <c r="T348" s="160" t="s">
        <v>3</v>
      </c>
      <c r="U348" s="41" t="s">
        <v>45</v>
      </c>
      <c r="V348" s="33"/>
      <c r="W348" s="161">
        <f>V348*K348</f>
        <v>0</v>
      </c>
      <c r="X348" s="161">
        <v>0</v>
      </c>
      <c r="Y348" s="161">
        <f>X348*K348</f>
        <v>0</v>
      </c>
      <c r="Z348" s="161">
        <v>0</v>
      </c>
      <c r="AA348" s="162">
        <f>Z348*K348</f>
        <v>0</v>
      </c>
      <c r="AR348" s="15" t="s">
        <v>299</v>
      </c>
      <c r="AT348" s="15" t="s">
        <v>163</v>
      </c>
      <c r="AU348" s="15" t="s">
        <v>107</v>
      </c>
      <c r="AY348" s="15" t="s">
        <v>162</v>
      </c>
      <c r="BE348" s="102">
        <f>IF(U348="základní",N348,0)</f>
        <v>0</v>
      </c>
      <c r="BF348" s="102">
        <f>IF(U348="snížená",N348,0)</f>
        <v>0</v>
      </c>
      <c r="BG348" s="102">
        <f>IF(U348="zákl. přenesená",N348,0)</f>
        <v>0</v>
      </c>
      <c r="BH348" s="102">
        <f>IF(U348="sníž. přenesená",N348,0)</f>
        <v>0</v>
      </c>
      <c r="BI348" s="102">
        <f>IF(U348="nulová",N348,0)</f>
        <v>0</v>
      </c>
      <c r="BJ348" s="15" t="s">
        <v>22</v>
      </c>
      <c r="BK348" s="102">
        <f>ROUND(L348*K348,2)</f>
        <v>0</v>
      </c>
      <c r="BL348" s="15" t="s">
        <v>299</v>
      </c>
      <c r="BM348" s="15" t="s">
        <v>886</v>
      </c>
    </row>
    <row r="349" spans="2:65" s="1" customFormat="1" ht="22.5" customHeight="1">
      <c r="B349" s="127"/>
      <c r="C349" s="156" t="s">
        <v>380</v>
      </c>
      <c r="D349" s="156" t="s">
        <v>163</v>
      </c>
      <c r="E349" s="157" t="s">
        <v>591</v>
      </c>
      <c r="F349" s="239" t="s">
        <v>887</v>
      </c>
      <c r="G349" s="240"/>
      <c r="H349" s="240"/>
      <c r="I349" s="240"/>
      <c r="J349" s="158" t="s">
        <v>597</v>
      </c>
      <c r="K349" s="159">
        <v>1</v>
      </c>
      <c r="L349" s="241">
        <v>0</v>
      </c>
      <c r="M349" s="240"/>
      <c r="N349" s="242">
        <f>ROUND(L349*K349,2)</f>
        <v>0</v>
      </c>
      <c r="O349" s="240"/>
      <c r="P349" s="240"/>
      <c r="Q349" s="240"/>
      <c r="R349" s="129"/>
      <c r="T349" s="160" t="s">
        <v>3</v>
      </c>
      <c r="U349" s="41" t="s">
        <v>45</v>
      </c>
      <c r="V349" s="33"/>
      <c r="W349" s="161">
        <f>V349*K349</f>
        <v>0</v>
      </c>
      <c r="X349" s="161">
        <v>0</v>
      </c>
      <c r="Y349" s="161">
        <f>X349*K349</f>
        <v>0</v>
      </c>
      <c r="Z349" s="161">
        <v>0</v>
      </c>
      <c r="AA349" s="162">
        <f>Z349*K349</f>
        <v>0</v>
      </c>
      <c r="AR349" s="15" t="s">
        <v>299</v>
      </c>
      <c r="AT349" s="15" t="s">
        <v>163</v>
      </c>
      <c r="AU349" s="15" t="s">
        <v>107</v>
      </c>
      <c r="AY349" s="15" t="s">
        <v>162</v>
      </c>
      <c r="BE349" s="102">
        <f>IF(U349="základní",N349,0)</f>
        <v>0</v>
      </c>
      <c r="BF349" s="102">
        <f>IF(U349="snížená",N349,0)</f>
        <v>0</v>
      </c>
      <c r="BG349" s="102">
        <f>IF(U349="zákl. přenesená",N349,0)</f>
        <v>0</v>
      </c>
      <c r="BH349" s="102">
        <f>IF(U349="sníž. přenesená",N349,0)</f>
        <v>0</v>
      </c>
      <c r="BI349" s="102">
        <f>IF(U349="nulová",N349,0)</f>
        <v>0</v>
      </c>
      <c r="BJ349" s="15" t="s">
        <v>22</v>
      </c>
      <c r="BK349" s="102">
        <f>ROUND(L349*K349,2)</f>
        <v>0</v>
      </c>
      <c r="BL349" s="15" t="s">
        <v>299</v>
      </c>
      <c r="BM349" s="15" t="s">
        <v>888</v>
      </c>
    </row>
    <row r="350" spans="2:65" s="1" customFormat="1" ht="31.5" customHeight="1">
      <c r="B350" s="127"/>
      <c r="C350" s="156" t="s">
        <v>889</v>
      </c>
      <c r="D350" s="156" t="s">
        <v>163</v>
      </c>
      <c r="E350" s="157" t="s">
        <v>890</v>
      </c>
      <c r="F350" s="239" t="s">
        <v>592</v>
      </c>
      <c r="G350" s="240"/>
      <c r="H350" s="240"/>
      <c r="I350" s="240"/>
      <c r="J350" s="158" t="s">
        <v>241</v>
      </c>
      <c r="K350" s="159">
        <v>180</v>
      </c>
      <c r="L350" s="241">
        <v>0</v>
      </c>
      <c r="M350" s="240"/>
      <c r="N350" s="242">
        <f>ROUND(L350*K350,2)</f>
        <v>0</v>
      </c>
      <c r="O350" s="240"/>
      <c r="P350" s="240"/>
      <c r="Q350" s="240"/>
      <c r="R350" s="129"/>
      <c r="T350" s="160" t="s">
        <v>3</v>
      </c>
      <c r="U350" s="41" t="s">
        <v>45</v>
      </c>
      <c r="V350" s="33"/>
      <c r="W350" s="161">
        <f>V350*K350</f>
        <v>0</v>
      </c>
      <c r="X350" s="161">
        <v>0</v>
      </c>
      <c r="Y350" s="161">
        <f>X350*K350</f>
        <v>0</v>
      </c>
      <c r="Z350" s="161">
        <v>0</v>
      </c>
      <c r="AA350" s="162">
        <f>Z350*K350</f>
        <v>0</v>
      </c>
      <c r="AR350" s="15" t="s">
        <v>299</v>
      </c>
      <c r="AT350" s="15" t="s">
        <v>163</v>
      </c>
      <c r="AU350" s="15" t="s">
        <v>107</v>
      </c>
      <c r="AY350" s="15" t="s">
        <v>162</v>
      </c>
      <c r="BE350" s="102">
        <f>IF(U350="základní",N350,0)</f>
        <v>0</v>
      </c>
      <c r="BF350" s="102">
        <f>IF(U350="snížená",N350,0)</f>
        <v>0</v>
      </c>
      <c r="BG350" s="102">
        <f>IF(U350="zákl. přenesená",N350,0)</f>
        <v>0</v>
      </c>
      <c r="BH350" s="102">
        <f>IF(U350="sníž. přenesená",N350,0)</f>
        <v>0</v>
      </c>
      <c r="BI350" s="102">
        <f>IF(U350="nulová",N350,0)</f>
        <v>0</v>
      </c>
      <c r="BJ350" s="15" t="s">
        <v>22</v>
      </c>
      <c r="BK350" s="102">
        <f>ROUND(L350*K350,2)</f>
        <v>0</v>
      </c>
      <c r="BL350" s="15" t="s">
        <v>299</v>
      </c>
      <c r="BM350" s="15" t="s">
        <v>891</v>
      </c>
    </row>
    <row r="351" spans="2:65" s="1" customFormat="1" ht="22.5" customHeight="1">
      <c r="B351" s="127"/>
      <c r="C351" s="156" t="s">
        <v>892</v>
      </c>
      <c r="D351" s="156" t="s">
        <v>163</v>
      </c>
      <c r="E351" s="157" t="s">
        <v>595</v>
      </c>
      <c r="F351" s="239" t="s">
        <v>596</v>
      </c>
      <c r="G351" s="240"/>
      <c r="H351" s="240"/>
      <c r="I351" s="240"/>
      <c r="J351" s="158" t="s">
        <v>597</v>
      </c>
      <c r="K351" s="159">
        <v>1</v>
      </c>
      <c r="L351" s="241">
        <v>0</v>
      </c>
      <c r="M351" s="240"/>
      <c r="N351" s="242">
        <f>ROUND(L351*K351,2)</f>
        <v>0</v>
      </c>
      <c r="O351" s="240"/>
      <c r="P351" s="240"/>
      <c r="Q351" s="240"/>
      <c r="R351" s="129"/>
      <c r="T351" s="160" t="s">
        <v>3</v>
      </c>
      <c r="U351" s="41" t="s">
        <v>45</v>
      </c>
      <c r="V351" s="33"/>
      <c r="W351" s="161">
        <f>V351*K351</f>
        <v>0</v>
      </c>
      <c r="X351" s="161">
        <v>0</v>
      </c>
      <c r="Y351" s="161">
        <f>X351*K351</f>
        <v>0</v>
      </c>
      <c r="Z351" s="161">
        <v>0</v>
      </c>
      <c r="AA351" s="162">
        <f>Z351*K351</f>
        <v>0</v>
      </c>
      <c r="AR351" s="15" t="s">
        <v>299</v>
      </c>
      <c r="AT351" s="15" t="s">
        <v>163</v>
      </c>
      <c r="AU351" s="15" t="s">
        <v>107</v>
      </c>
      <c r="AY351" s="15" t="s">
        <v>162</v>
      </c>
      <c r="BE351" s="102">
        <f>IF(U351="základní",N351,0)</f>
        <v>0</v>
      </c>
      <c r="BF351" s="102">
        <f>IF(U351="snížená",N351,0)</f>
        <v>0</v>
      </c>
      <c r="BG351" s="102">
        <f>IF(U351="zákl. přenesená",N351,0)</f>
        <v>0</v>
      </c>
      <c r="BH351" s="102">
        <f>IF(U351="sníž. přenesená",N351,0)</f>
        <v>0</v>
      </c>
      <c r="BI351" s="102">
        <f>IF(U351="nulová",N351,0)</f>
        <v>0</v>
      </c>
      <c r="BJ351" s="15" t="s">
        <v>22</v>
      </c>
      <c r="BK351" s="102">
        <f>ROUND(L351*K351,2)</f>
        <v>0</v>
      </c>
      <c r="BL351" s="15" t="s">
        <v>299</v>
      </c>
      <c r="BM351" s="15" t="s">
        <v>893</v>
      </c>
    </row>
    <row r="352" spans="2:63" s="9" customFormat="1" ht="29.25" customHeight="1">
      <c r="B352" s="145"/>
      <c r="C352" s="146"/>
      <c r="D352" s="155" t="s">
        <v>131</v>
      </c>
      <c r="E352" s="155"/>
      <c r="F352" s="155"/>
      <c r="G352" s="155"/>
      <c r="H352" s="155"/>
      <c r="I352" s="155"/>
      <c r="J352" s="155"/>
      <c r="K352" s="155"/>
      <c r="L352" s="155"/>
      <c r="M352" s="155"/>
      <c r="N352" s="232">
        <f>BK352</f>
        <v>0</v>
      </c>
      <c r="O352" s="233"/>
      <c r="P352" s="233"/>
      <c r="Q352" s="233"/>
      <c r="R352" s="148"/>
      <c r="T352" s="149"/>
      <c r="U352" s="146"/>
      <c r="V352" s="146"/>
      <c r="W352" s="150">
        <f>SUM(W353:W357)</f>
        <v>0</v>
      </c>
      <c r="X352" s="146"/>
      <c r="Y352" s="150">
        <f>SUM(Y353:Y357)</f>
        <v>1.5206400000000002</v>
      </c>
      <c r="Z352" s="146"/>
      <c r="AA352" s="151">
        <f>SUM(AA353:AA357)</f>
        <v>1.2778425</v>
      </c>
      <c r="AR352" s="152" t="s">
        <v>107</v>
      </c>
      <c r="AT352" s="153" t="s">
        <v>79</v>
      </c>
      <c r="AU352" s="153" t="s">
        <v>22</v>
      </c>
      <c r="AY352" s="152" t="s">
        <v>162</v>
      </c>
      <c r="BK352" s="154">
        <f>SUM(BK353:BK357)</f>
        <v>0</v>
      </c>
    </row>
    <row r="353" spans="2:65" s="1" customFormat="1" ht="31.5" customHeight="1">
      <c r="B353" s="127"/>
      <c r="C353" s="156" t="s">
        <v>599</v>
      </c>
      <c r="D353" s="156" t="s">
        <v>163</v>
      </c>
      <c r="E353" s="157" t="s">
        <v>600</v>
      </c>
      <c r="F353" s="239" t="s">
        <v>601</v>
      </c>
      <c r="G353" s="240"/>
      <c r="H353" s="240"/>
      <c r="I353" s="240"/>
      <c r="J353" s="158" t="s">
        <v>182</v>
      </c>
      <c r="K353" s="159">
        <v>74.25</v>
      </c>
      <c r="L353" s="241">
        <v>0</v>
      </c>
      <c r="M353" s="240"/>
      <c r="N353" s="242">
        <f>ROUND(L353*K353,2)</f>
        <v>0</v>
      </c>
      <c r="O353" s="240"/>
      <c r="P353" s="240"/>
      <c r="Q353" s="240"/>
      <c r="R353" s="129"/>
      <c r="T353" s="160" t="s">
        <v>3</v>
      </c>
      <c r="U353" s="41" t="s">
        <v>45</v>
      </c>
      <c r="V353" s="33"/>
      <c r="W353" s="161">
        <f>V353*K353</f>
        <v>0</v>
      </c>
      <c r="X353" s="161">
        <v>0</v>
      </c>
      <c r="Y353" s="161">
        <f>X353*K353</f>
        <v>0</v>
      </c>
      <c r="Z353" s="161">
        <v>0.01721</v>
      </c>
      <c r="AA353" s="162">
        <f>Z353*K353</f>
        <v>1.2778425</v>
      </c>
      <c r="AR353" s="15" t="s">
        <v>299</v>
      </c>
      <c r="AT353" s="15" t="s">
        <v>163</v>
      </c>
      <c r="AU353" s="15" t="s">
        <v>107</v>
      </c>
      <c r="AY353" s="15" t="s">
        <v>162</v>
      </c>
      <c r="BE353" s="102">
        <f>IF(U353="základní",N353,0)</f>
        <v>0</v>
      </c>
      <c r="BF353" s="102">
        <f>IF(U353="snížená",N353,0)</f>
        <v>0</v>
      </c>
      <c r="BG353" s="102">
        <f>IF(U353="zákl. přenesená",N353,0)</f>
        <v>0</v>
      </c>
      <c r="BH353" s="102">
        <f>IF(U353="sníž. přenesená",N353,0)</f>
        <v>0</v>
      </c>
      <c r="BI353" s="102">
        <f>IF(U353="nulová",N353,0)</f>
        <v>0</v>
      </c>
      <c r="BJ353" s="15" t="s">
        <v>22</v>
      </c>
      <c r="BK353" s="102">
        <f>ROUND(L353*K353,2)</f>
        <v>0</v>
      </c>
      <c r="BL353" s="15" t="s">
        <v>299</v>
      </c>
      <c r="BM353" s="15" t="s">
        <v>602</v>
      </c>
    </row>
    <row r="354" spans="2:51" s="10" customFormat="1" ht="22.5" customHeight="1">
      <c r="B354" s="163"/>
      <c r="C354" s="164"/>
      <c r="D354" s="164"/>
      <c r="E354" s="165" t="s">
        <v>3</v>
      </c>
      <c r="F354" s="247" t="s">
        <v>894</v>
      </c>
      <c r="G354" s="248"/>
      <c r="H354" s="248"/>
      <c r="I354" s="248"/>
      <c r="J354" s="164"/>
      <c r="K354" s="166">
        <v>44.71</v>
      </c>
      <c r="L354" s="164"/>
      <c r="M354" s="164"/>
      <c r="N354" s="164"/>
      <c r="O354" s="164"/>
      <c r="P354" s="164"/>
      <c r="Q354" s="164"/>
      <c r="R354" s="167"/>
      <c r="T354" s="168"/>
      <c r="U354" s="164"/>
      <c r="V354" s="164"/>
      <c r="W354" s="164"/>
      <c r="X354" s="164"/>
      <c r="Y354" s="164"/>
      <c r="Z354" s="164"/>
      <c r="AA354" s="169"/>
      <c r="AT354" s="170" t="s">
        <v>170</v>
      </c>
      <c r="AU354" s="170" t="s">
        <v>107</v>
      </c>
      <c r="AV354" s="10" t="s">
        <v>107</v>
      </c>
      <c r="AW354" s="10" t="s">
        <v>37</v>
      </c>
      <c r="AX354" s="10" t="s">
        <v>80</v>
      </c>
      <c r="AY354" s="170" t="s">
        <v>162</v>
      </c>
    </row>
    <row r="355" spans="2:51" s="10" customFormat="1" ht="22.5" customHeight="1">
      <c r="B355" s="163"/>
      <c r="C355" s="164"/>
      <c r="D355" s="164"/>
      <c r="E355" s="165" t="s">
        <v>3</v>
      </c>
      <c r="F355" s="249" t="s">
        <v>895</v>
      </c>
      <c r="G355" s="248"/>
      <c r="H355" s="248"/>
      <c r="I355" s="248"/>
      <c r="J355" s="164"/>
      <c r="K355" s="166">
        <v>29.54</v>
      </c>
      <c r="L355" s="164"/>
      <c r="M355" s="164"/>
      <c r="N355" s="164"/>
      <c r="O355" s="164"/>
      <c r="P355" s="164"/>
      <c r="Q355" s="164"/>
      <c r="R355" s="167"/>
      <c r="T355" s="168"/>
      <c r="U355" s="164"/>
      <c r="V355" s="164"/>
      <c r="W355" s="164"/>
      <c r="X355" s="164"/>
      <c r="Y355" s="164"/>
      <c r="Z355" s="164"/>
      <c r="AA355" s="169"/>
      <c r="AT355" s="170" t="s">
        <v>170</v>
      </c>
      <c r="AU355" s="170" t="s">
        <v>107</v>
      </c>
      <c r="AV355" s="10" t="s">
        <v>107</v>
      </c>
      <c r="AW355" s="10" t="s">
        <v>37</v>
      </c>
      <c r="AX355" s="10" t="s">
        <v>80</v>
      </c>
      <c r="AY355" s="170" t="s">
        <v>162</v>
      </c>
    </row>
    <row r="356" spans="2:51" s="11" customFormat="1" ht="22.5" customHeight="1">
      <c r="B356" s="171"/>
      <c r="C356" s="172"/>
      <c r="D356" s="172"/>
      <c r="E356" s="173" t="s">
        <v>3</v>
      </c>
      <c r="F356" s="250" t="s">
        <v>202</v>
      </c>
      <c r="G356" s="251"/>
      <c r="H356" s="251"/>
      <c r="I356" s="251"/>
      <c r="J356" s="172"/>
      <c r="K356" s="174">
        <v>74.25</v>
      </c>
      <c r="L356" s="172"/>
      <c r="M356" s="172"/>
      <c r="N356" s="172"/>
      <c r="O356" s="172"/>
      <c r="P356" s="172"/>
      <c r="Q356" s="172"/>
      <c r="R356" s="175"/>
      <c r="T356" s="176"/>
      <c r="U356" s="172"/>
      <c r="V356" s="172"/>
      <c r="W356" s="172"/>
      <c r="X356" s="172"/>
      <c r="Y356" s="172"/>
      <c r="Z356" s="172"/>
      <c r="AA356" s="177"/>
      <c r="AT356" s="178" t="s">
        <v>170</v>
      </c>
      <c r="AU356" s="178" t="s">
        <v>107</v>
      </c>
      <c r="AV356" s="11" t="s">
        <v>167</v>
      </c>
      <c r="AW356" s="11" t="s">
        <v>37</v>
      </c>
      <c r="AX356" s="11" t="s">
        <v>22</v>
      </c>
      <c r="AY356" s="178" t="s">
        <v>162</v>
      </c>
    </row>
    <row r="357" spans="2:65" s="1" customFormat="1" ht="31.5" customHeight="1">
      <c r="B357" s="127"/>
      <c r="C357" s="156" t="s">
        <v>603</v>
      </c>
      <c r="D357" s="156" t="s">
        <v>163</v>
      </c>
      <c r="E357" s="157" t="s">
        <v>604</v>
      </c>
      <c r="F357" s="239" t="s">
        <v>605</v>
      </c>
      <c r="G357" s="240"/>
      <c r="H357" s="240"/>
      <c r="I357" s="240"/>
      <c r="J357" s="158" t="s">
        <v>182</v>
      </c>
      <c r="K357" s="159">
        <v>74.25</v>
      </c>
      <c r="L357" s="241">
        <v>0</v>
      </c>
      <c r="M357" s="240"/>
      <c r="N357" s="242">
        <f>ROUND(L357*K357,2)</f>
        <v>0</v>
      </c>
      <c r="O357" s="240"/>
      <c r="P357" s="240"/>
      <c r="Q357" s="240"/>
      <c r="R357" s="129"/>
      <c r="T357" s="160" t="s">
        <v>3</v>
      </c>
      <c r="U357" s="41" t="s">
        <v>45</v>
      </c>
      <c r="V357" s="33"/>
      <c r="W357" s="161">
        <f>V357*K357</f>
        <v>0</v>
      </c>
      <c r="X357" s="161">
        <v>0.02048</v>
      </c>
      <c r="Y357" s="161">
        <f>X357*K357</f>
        <v>1.5206400000000002</v>
      </c>
      <c r="Z357" s="161">
        <v>0</v>
      </c>
      <c r="AA357" s="162">
        <f>Z357*K357</f>
        <v>0</v>
      </c>
      <c r="AR357" s="15" t="s">
        <v>299</v>
      </c>
      <c r="AT357" s="15" t="s">
        <v>163</v>
      </c>
      <c r="AU357" s="15" t="s">
        <v>107</v>
      </c>
      <c r="AY357" s="15" t="s">
        <v>162</v>
      </c>
      <c r="BE357" s="102">
        <f>IF(U357="základní",N357,0)</f>
        <v>0</v>
      </c>
      <c r="BF357" s="102">
        <f>IF(U357="snížená",N357,0)</f>
        <v>0</v>
      </c>
      <c r="BG357" s="102">
        <f>IF(U357="zákl. přenesená",N357,0)</f>
        <v>0</v>
      </c>
      <c r="BH357" s="102">
        <f>IF(U357="sníž. přenesená",N357,0)</f>
        <v>0</v>
      </c>
      <c r="BI357" s="102">
        <f>IF(U357="nulová",N357,0)</f>
        <v>0</v>
      </c>
      <c r="BJ357" s="15" t="s">
        <v>22</v>
      </c>
      <c r="BK357" s="102">
        <f>ROUND(L357*K357,2)</f>
        <v>0</v>
      </c>
      <c r="BL357" s="15" t="s">
        <v>299</v>
      </c>
      <c r="BM357" s="15" t="s">
        <v>606</v>
      </c>
    </row>
    <row r="358" spans="2:63" s="9" customFormat="1" ht="29.25" customHeight="1">
      <c r="B358" s="145"/>
      <c r="C358" s="146"/>
      <c r="D358" s="155" t="s">
        <v>132</v>
      </c>
      <c r="E358" s="155"/>
      <c r="F358" s="155"/>
      <c r="G358" s="155"/>
      <c r="H358" s="155"/>
      <c r="I358" s="155"/>
      <c r="J358" s="155"/>
      <c r="K358" s="155"/>
      <c r="L358" s="155"/>
      <c r="M358" s="155"/>
      <c r="N358" s="232">
        <f>BK358</f>
        <v>0</v>
      </c>
      <c r="O358" s="233"/>
      <c r="P358" s="233"/>
      <c r="Q358" s="233"/>
      <c r="R358" s="148"/>
      <c r="T358" s="149"/>
      <c r="U358" s="146"/>
      <c r="V358" s="146"/>
      <c r="W358" s="150">
        <f>SUM(W359:W390)</f>
        <v>0</v>
      </c>
      <c r="X358" s="146"/>
      <c r="Y358" s="150">
        <f>SUM(Y359:Y390)</f>
        <v>4.360732</v>
      </c>
      <c r="Z358" s="146"/>
      <c r="AA358" s="151">
        <f>SUM(AA359:AA390)</f>
        <v>3.49408322</v>
      </c>
      <c r="AR358" s="152" t="s">
        <v>107</v>
      </c>
      <c r="AT358" s="153" t="s">
        <v>79</v>
      </c>
      <c r="AU358" s="153" t="s">
        <v>22</v>
      </c>
      <c r="AY358" s="152" t="s">
        <v>162</v>
      </c>
      <c r="BK358" s="154">
        <f>SUM(BK359:BK390)</f>
        <v>0</v>
      </c>
    </row>
    <row r="359" spans="2:65" s="1" customFormat="1" ht="22.5" customHeight="1">
      <c r="B359" s="127"/>
      <c r="C359" s="156" t="s">
        <v>607</v>
      </c>
      <c r="D359" s="156" t="s">
        <v>163</v>
      </c>
      <c r="E359" s="157" t="s">
        <v>608</v>
      </c>
      <c r="F359" s="239" t="s">
        <v>609</v>
      </c>
      <c r="G359" s="240"/>
      <c r="H359" s="240"/>
      <c r="I359" s="240"/>
      <c r="J359" s="158" t="s">
        <v>241</v>
      </c>
      <c r="K359" s="159">
        <v>30.7</v>
      </c>
      <c r="L359" s="241">
        <v>0</v>
      </c>
      <c r="M359" s="240"/>
      <c r="N359" s="242">
        <f>ROUND(L359*K359,2)</f>
        <v>0</v>
      </c>
      <c r="O359" s="240"/>
      <c r="P359" s="240"/>
      <c r="Q359" s="240"/>
      <c r="R359" s="129"/>
      <c r="T359" s="160" t="s">
        <v>3</v>
      </c>
      <c r="U359" s="41" t="s">
        <v>45</v>
      </c>
      <c r="V359" s="33"/>
      <c r="W359" s="161">
        <f>V359*K359</f>
        <v>0</v>
      </c>
      <c r="X359" s="161">
        <v>0</v>
      </c>
      <c r="Y359" s="161">
        <f>X359*K359</f>
        <v>0</v>
      </c>
      <c r="Z359" s="161">
        <v>0.00176</v>
      </c>
      <c r="AA359" s="162">
        <f>Z359*K359</f>
        <v>0.054032000000000004</v>
      </c>
      <c r="AR359" s="15" t="s">
        <v>299</v>
      </c>
      <c r="AT359" s="15" t="s">
        <v>163</v>
      </c>
      <c r="AU359" s="15" t="s">
        <v>107</v>
      </c>
      <c r="AY359" s="15" t="s">
        <v>162</v>
      </c>
      <c r="BE359" s="102">
        <f>IF(U359="základní",N359,0)</f>
        <v>0</v>
      </c>
      <c r="BF359" s="102">
        <f>IF(U359="snížená",N359,0)</f>
        <v>0</v>
      </c>
      <c r="BG359" s="102">
        <f>IF(U359="zákl. přenesená",N359,0)</f>
        <v>0</v>
      </c>
      <c r="BH359" s="102">
        <f>IF(U359="sníž. přenesená",N359,0)</f>
        <v>0</v>
      </c>
      <c r="BI359" s="102">
        <f>IF(U359="nulová",N359,0)</f>
        <v>0</v>
      </c>
      <c r="BJ359" s="15" t="s">
        <v>22</v>
      </c>
      <c r="BK359" s="102">
        <f>ROUND(L359*K359,2)</f>
        <v>0</v>
      </c>
      <c r="BL359" s="15" t="s">
        <v>299</v>
      </c>
      <c r="BM359" s="15" t="s">
        <v>610</v>
      </c>
    </row>
    <row r="360" spans="2:65" s="1" customFormat="1" ht="22.5" customHeight="1">
      <c r="B360" s="127"/>
      <c r="C360" s="156" t="s">
        <v>611</v>
      </c>
      <c r="D360" s="156" t="s">
        <v>163</v>
      </c>
      <c r="E360" s="157" t="s">
        <v>612</v>
      </c>
      <c r="F360" s="239" t="s">
        <v>613</v>
      </c>
      <c r="G360" s="240"/>
      <c r="H360" s="240"/>
      <c r="I360" s="240"/>
      <c r="J360" s="158" t="s">
        <v>182</v>
      </c>
      <c r="K360" s="159">
        <v>369.529</v>
      </c>
      <c r="L360" s="241">
        <v>0</v>
      </c>
      <c r="M360" s="240"/>
      <c r="N360" s="242">
        <f>ROUND(L360*K360,2)</f>
        <v>0</v>
      </c>
      <c r="O360" s="240"/>
      <c r="P360" s="240"/>
      <c r="Q360" s="240"/>
      <c r="R360" s="129"/>
      <c r="T360" s="160" t="s">
        <v>3</v>
      </c>
      <c r="U360" s="41" t="s">
        <v>45</v>
      </c>
      <c r="V360" s="33"/>
      <c r="W360" s="161">
        <f>V360*K360</f>
        <v>0</v>
      </c>
      <c r="X360" s="161">
        <v>0</v>
      </c>
      <c r="Y360" s="161">
        <f>X360*K360</f>
        <v>0</v>
      </c>
      <c r="Z360" s="161">
        <v>0.00594</v>
      </c>
      <c r="AA360" s="162">
        <f>Z360*K360</f>
        <v>2.19500226</v>
      </c>
      <c r="AR360" s="15" t="s">
        <v>299</v>
      </c>
      <c r="AT360" s="15" t="s">
        <v>163</v>
      </c>
      <c r="AU360" s="15" t="s">
        <v>107</v>
      </c>
      <c r="AY360" s="15" t="s">
        <v>162</v>
      </c>
      <c r="BE360" s="102">
        <f>IF(U360="základní",N360,0)</f>
        <v>0</v>
      </c>
      <c r="BF360" s="102">
        <f>IF(U360="snížená",N360,0)</f>
        <v>0</v>
      </c>
      <c r="BG360" s="102">
        <f>IF(U360="zákl. přenesená",N360,0)</f>
        <v>0</v>
      </c>
      <c r="BH360" s="102">
        <f>IF(U360="sníž. přenesená",N360,0)</f>
        <v>0</v>
      </c>
      <c r="BI360" s="102">
        <f>IF(U360="nulová",N360,0)</f>
        <v>0</v>
      </c>
      <c r="BJ360" s="15" t="s">
        <v>22</v>
      </c>
      <c r="BK360" s="102">
        <f>ROUND(L360*K360,2)</f>
        <v>0</v>
      </c>
      <c r="BL360" s="15" t="s">
        <v>299</v>
      </c>
      <c r="BM360" s="15" t="s">
        <v>614</v>
      </c>
    </row>
    <row r="361" spans="2:51" s="10" customFormat="1" ht="22.5" customHeight="1">
      <c r="B361" s="163"/>
      <c r="C361" s="164"/>
      <c r="D361" s="164"/>
      <c r="E361" s="165" t="s">
        <v>3</v>
      </c>
      <c r="F361" s="247" t="s">
        <v>896</v>
      </c>
      <c r="G361" s="248"/>
      <c r="H361" s="248"/>
      <c r="I361" s="248"/>
      <c r="J361" s="164"/>
      <c r="K361" s="166">
        <v>78.906</v>
      </c>
      <c r="L361" s="164"/>
      <c r="M361" s="164"/>
      <c r="N361" s="164"/>
      <c r="O361" s="164"/>
      <c r="P361" s="164"/>
      <c r="Q361" s="164"/>
      <c r="R361" s="167"/>
      <c r="T361" s="168"/>
      <c r="U361" s="164"/>
      <c r="V361" s="164"/>
      <c r="W361" s="164"/>
      <c r="X361" s="164"/>
      <c r="Y361" s="164"/>
      <c r="Z361" s="164"/>
      <c r="AA361" s="169"/>
      <c r="AT361" s="170" t="s">
        <v>170</v>
      </c>
      <c r="AU361" s="170" t="s">
        <v>107</v>
      </c>
      <c r="AV361" s="10" t="s">
        <v>107</v>
      </c>
      <c r="AW361" s="10" t="s">
        <v>37</v>
      </c>
      <c r="AX361" s="10" t="s">
        <v>80</v>
      </c>
      <c r="AY361" s="170" t="s">
        <v>162</v>
      </c>
    </row>
    <row r="362" spans="2:51" s="10" customFormat="1" ht="22.5" customHeight="1">
      <c r="B362" s="163"/>
      <c r="C362" s="164"/>
      <c r="D362" s="164"/>
      <c r="E362" s="165" t="s">
        <v>3</v>
      </c>
      <c r="F362" s="249" t="s">
        <v>897</v>
      </c>
      <c r="G362" s="248"/>
      <c r="H362" s="248"/>
      <c r="I362" s="248"/>
      <c r="J362" s="164"/>
      <c r="K362" s="166">
        <v>18.721</v>
      </c>
      <c r="L362" s="164"/>
      <c r="M362" s="164"/>
      <c r="N362" s="164"/>
      <c r="O362" s="164"/>
      <c r="P362" s="164"/>
      <c r="Q362" s="164"/>
      <c r="R362" s="167"/>
      <c r="T362" s="168"/>
      <c r="U362" s="164"/>
      <c r="V362" s="164"/>
      <c r="W362" s="164"/>
      <c r="X362" s="164"/>
      <c r="Y362" s="164"/>
      <c r="Z362" s="164"/>
      <c r="AA362" s="169"/>
      <c r="AT362" s="170" t="s">
        <v>170</v>
      </c>
      <c r="AU362" s="170" t="s">
        <v>107</v>
      </c>
      <c r="AV362" s="10" t="s">
        <v>107</v>
      </c>
      <c r="AW362" s="10" t="s">
        <v>37</v>
      </c>
      <c r="AX362" s="10" t="s">
        <v>80</v>
      </c>
      <c r="AY362" s="170" t="s">
        <v>162</v>
      </c>
    </row>
    <row r="363" spans="2:51" s="10" customFormat="1" ht="22.5" customHeight="1">
      <c r="B363" s="163"/>
      <c r="C363" s="164"/>
      <c r="D363" s="164"/>
      <c r="E363" s="165" t="s">
        <v>3</v>
      </c>
      <c r="F363" s="249" t="s">
        <v>898</v>
      </c>
      <c r="G363" s="248"/>
      <c r="H363" s="248"/>
      <c r="I363" s="248"/>
      <c r="J363" s="164"/>
      <c r="K363" s="166">
        <v>7.02</v>
      </c>
      <c r="L363" s="164"/>
      <c r="M363" s="164"/>
      <c r="N363" s="164"/>
      <c r="O363" s="164"/>
      <c r="P363" s="164"/>
      <c r="Q363" s="164"/>
      <c r="R363" s="167"/>
      <c r="T363" s="168"/>
      <c r="U363" s="164"/>
      <c r="V363" s="164"/>
      <c r="W363" s="164"/>
      <c r="X363" s="164"/>
      <c r="Y363" s="164"/>
      <c r="Z363" s="164"/>
      <c r="AA363" s="169"/>
      <c r="AT363" s="170" t="s">
        <v>170</v>
      </c>
      <c r="AU363" s="170" t="s">
        <v>107</v>
      </c>
      <c r="AV363" s="10" t="s">
        <v>107</v>
      </c>
      <c r="AW363" s="10" t="s">
        <v>37</v>
      </c>
      <c r="AX363" s="10" t="s">
        <v>80</v>
      </c>
      <c r="AY363" s="170" t="s">
        <v>162</v>
      </c>
    </row>
    <row r="364" spans="2:51" s="10" customFormat="1" ht="22.5" customHeight="1">
      <c r="B364" s="163"/>
      <c r="C364" s="164"/>
      <c r="D364" s="164"/>
      <c r="E364" s="165" t="s">
        <v>3</v>
      </c>
      <c r="F364" s="249" t="s">
        <v>899</v>
      </c>
      <c r="G364" s="248"/>
      <c r="H364" s="248"/>
      <c r="I364" s="248"/>
      <c r="J364" s="164"/>
      <c r="K364" s="166">
        <v>61.844</v>
      </c>
      <c r="L364" s="164"/>
      <c r="M364" s="164"/>
      <c r="N364" s="164"/>
      <c r="O364" s="164"/>
      <c r="P364" s="164"/>
      <c r="Q364" s="164"/>
      <c r="R364" s="167"/>
      <c r="T364" s="168"/>
      <c r="U364" s="164"/>
      <c r="V364" s="164"/>
      <c r="W364" s="164"/>
      <c r="X364" s="164"/>
      <c r="Y364" s="164"/>
      <c r="Z364" s="164"/>
      <c r="AA364" s="169"/>
      <c r="AT364" s="170" t="s">
        <v>170</v>
      </c>
      <c r="AU364" s="170" t="s">
        <v>107</v>
      </c>
      <c r="AV364" s="10" t="s">
        <v>107</v>
      </c>
      <c r="AW364" s="10" t="s">
        <v>37</v>
      </c>
      <c r="AX364" s="10" t="s">
        <v>80</v>
      </c>
      <c r="AY364" s="170" t="s">
        <v>162</v>
      </c>
    </row>
    <row r="365" spans="2:51" s="10" customFormat="1" ht="22.5" customHeight="1">
      <c r="B365" s="163"/>
      <c r="C365" s="164"/>
      <c r="D365" s="164"/>
      <c r="E365" s="165" t="s">
        <v>3</v>
      </c>
      <c r="F365" s="249" t="s">
        <v>900</v>
      </c>
      <c r="G365" s="248"/>
      <c r="H365" s="248"/>
      <c r="I365" s="248"/>
      <c r="J365" s="164"/>
      <c r="K365" s="166">
        <v>115.785</v>
      </c>
      <c r="L365" s="164"/>
      <c r="M365" s="164"/>
      <c r="N365" s="164"/>
      <c r="O365" s="164"/>
      <c r="P365" s="164"/>
      <c r="Q365" s="164"/>
      <c r="R365" s="167"/>
      <c r="T365" s="168"/>
      <c r="U365" s="164"/>
      <c r="V365" s="164"/>
      <c r="W365" s="164"/>
      <c r="X365" s="164"/>
      <c r="Y365" s="164"/>
      <c r="Z365" s="164"/>
      <c r="AA365" s="169"/>
      <c r="AT365" s="170" t="s">
        <v>170</v>
      </c>
      <c r="AU365" s="170" t="s">
        <v>107</v>
      </c>
      <c r="AV365" s="10" t="s">
        <v>107</v>
      </c>
      <c r="AW365" s="10" t="s">
        <v>37</v>
      </c>
      <c r="AX365" s="10" t="s">
        <v>80</v>
      </c>
      <c r="AY365" s="170" t="s">
        <v>162</v>
      </c>
    </row>
    <row r="366" spans="2:51" s="10" customFormat="1" ht="22.5" customHeight="1">
      <c r="B366" s="163"/>
      <c r="C366" s="164"/>
      <c r="D366" s="164"/>
      <c r="E366" s="165" t="s">
        <v>3</v>
      </c>
      <c r="F366" s="249" t="s">
        <v>901</v>
      </c>
      <c r="G366" s="248"/>
      <c r="H366" s="248"/>
      <c r="I366" s="248"/>
      <c r="J366" s="164"/>
      <c r="K366" s="166">
        <v>40.466</v>
      </c>
      <c r="L366" s="164"/>
      <c r="M366" s="164"/>
      <c r="N366" s="164"/>
      <c r="O366" s="164"/>
      <c r="P366" s="164"/>
      <c r="Q366" s="164"/>
      <c r="R366" s="167"/>
      <c r="T366" s="168"/>
      <c r="U366" s="164"/>
      <c r="V366" s="164"/>
      <c r="W366" s="164"/>
      <c r="X366" s="164"/>
      <c r="Y366" s="164"/>
      <c r="Z366" s="164"/>
      <c r="AA366" s="169"/>
      <c r="AT366" s="170" t="s">
        <v>170</v>
      </c>
      <c r="AU366" s="170" t="s">
        <v>107</v>
      </c>
      <c r="AV366" s="10" t="s">
        <v>107</v>
      </c>
      <c r="AW366" s="10" t="s">
        <v>37</v>
      </c>
      <c r="AX366" s="10" t="s">
        <v>80</v>
      </c>
      <c r="AY366" s="170" t="s">
        <v>162</v>
      </c>
    </row>
    <row r="367" spans="2:51" s="10" customFormat="1" ht="22.5" customHeight="1">
      <c r="B367" s="163"/>
      <c r="C367" s="164"/>
      <c r="D367" s="164"/>
      <c r="E367" s="165" t="s">
        <v>3</v>
      </c>
      <c r="F367" s="249" t="s">
        <v>902</v>
      </c>
      <c r="G367" s="248"/>
      <c r="H367" s="248"/>
      <c r="I367" s="248"/>
      <c r="J367" s="164"/>
      <c r="K367" s="166">
        <v>46.787</v>
      </c>
      <c r="L367" s="164"/>
      <c r="M367" s="164"/>
      <c r="N367" s="164"/>
      <c r="O367" s="164"/>
      <c r="P367" s="164"/>
      <c r="Q367" s="164"/>
      <c r="R367" s="167"/>
      <c r="T367" s="168"/>
      <c r="U367" s="164"/>
      <c r="V367" s="164"/>
      <c r="W367" s="164"/>
      <c r="X367" s="164"/>
      <c r="Y367" s="164"/>
      <c r="Z367" s="164"/>
      <c r="AA367" s="169"/>
      <c r="AT367" s="170" t="s">
        <v>170</v>
      </c>
      <c r="AU367" s="170" t="s">
        <v>107</v>
      </c>
      <c r="AV367" s="10" t="s">
        <v>107</v>
      </c>
      <c r="AW367" s="10" t="s">
        <v>37</v>
      </c>
      <c r="AX367" s="10" t="s">
        <v>80</v>
      </c>
      <c r="AY367" s="170" t="s">
        <v>162</v>
      </c>
    </row>
    <row r="368" spans="2:51" s="11" customFormat="1" ht="22.5" customHeight="1">
      <c r="B368" s="171"/>
      <c r="C368" s="172"/>
      <c r="D368" s="172"/>
      <c r="E368" s="173" t="s">
        <v>3</v>
      </c>
      <c r="F368" s="250" t="s">
        <v>202</v>
      </c>
      <c r="G368" s="251"/>
      <c r="H368" s="251"/>
      <c r="I368" s="251"/>
      <c r="J368" s="172"/>
      <c r="K368" s="174">
        <v>369.529</v>
      </c>
      <c r="L368" s="172"/>
      <c r="M368" s="172"/>
      <c r="N368" s="172"/>
      <c r="O368" s="172"/>
      <c r="P368" s="172"/>
      <c r="Q368" s="172"/>
      <c r="R368" s="175"/>
      <c r="T368" s="176"/>
      <c r="U368" s="172"/>
      <c r="V368" s="172"/>
      <c r="W368" s="172"/>
      <c r="X368" s="172"/>
      <c r="Y368" s="172"/>
      <c r="Z368" s="172"/>
      <c r="AA368" s="177"/>
      <c r="AT368" s="178" t="s">
        <v>170</v>
      </c>
      <c r="AU368" s="178" t="s">
        <v>107</v>
      </c>
      <c r="AV368" s="11" t="s">
        <v>167</v>
      </c>
      <c r="AW368" s="11" t="s">
        <v>37</v>
      </c>
      <c r="AX368" s="11" t="s">
        <v>22</v>
      </c>
      <c r="AY368" s="178" t="s">
        <v>162</v>
      </c>
    </row>
    <row r="369" spans="2:65" s="1" customFormat="1" ht="31.5" customHeight="1">
      <c r="B369" s="127"/>
      <c r="C369" s="156" t="s">
        <v>615</v>
      </c>
      <c r="D369" s="156" t="s">
        <v>163</v>
      </c>
      <c r="E369" s="157" t="s">
        <v>616</v>
      </c>
      <c r="F369" s="239" t="s">
        <v>617</v>
      </c>
      <c r="G369" s="240"/>
      <c r="H369" s="240"/>
      <c r="I369" s="240"/>
      <c r="J369" s="158" t="s">
        <v>241</v>
      </c>
      <c r="K369" s="159">
        <v>92.748</v>
      </c>
      <c r="L369" s="241">
        <v>0</v>
      </c>
      <c r="M369" s="240"/>
      <c r="N369" s="242">
        <f>ROUND(L369*K369,2)</f>
        <v>0</v>
      </c>
      <c r="O369" s="240"/>
      <c r="P369" s="240"/>
      <c r="Q369" s="240"/>
      <c r="R369" s="129"/>
      <c r="T369" s="160" t="s">
        <v>3</v>
      </c>
      <c r="U369" s="41" t="s">
        <v>45</v>
      </c>
      <c r="V369" s="33"/>
      <c r="W369" s="161">
        <f>V369*K369</f>
        <v>0</v>
      </c>
      <c r="X369" s="161">
        <v>0</v>
      </c>
      <c r="Y369" s="161">
        <f>X369*K369</f>
        <v>0</v>
      </c>
      <c r="Z369" s="161">
        <v>0.00177</v>
      </c>
      <c r="AA369" s="162">
        <f>Z369*K369</f>
        <v>0.16416396000000003</v>
      </c>
      <c r="AR369" s="15" t="s">
        <v>299</v>
      </c>
      <c r="AT369" s="15" t="s">
        <v>163</v>
      </c>
      <c r="AU369" s="15" t="s">
        <v>107</v>
      </c>
      <c r="AY369" s="15" t="s">
        <v>162</v>
      </c>
      <c r="BE369" s="102">
        <f>IF(U369="základní",N369,0)</f>
        <v>0</v>
      </c>
      <c r="BF369" s="102">
        <f>IF(U369="snížená",N369,0)</f>
        <v>0</v>
      </c>
      <c r="BG369" s="102">
        <f>IF(U369="zákl. přenesená",N369,0)</f>
        <v>0</v>
      </c>
      <c r="BH369" s="102">
        <f>IF(U369="sníž. přenesená",N369,0)</f>
        <v>0</v>
      </c>
      <c r="BI369" s="102">
        <f>IF(U369="nulová",N369,0)</f>
        <v>0</v>
      </c>
      <c r="BJ369" s="15" t="s">
        <v>22</v>
      </c>
      <c r="BK369" s="102">
        <f>ROUND(L369*K369,2)</f>
        <v>0</v>
      </c>
      <c r="BL369" s="15" t="s">
        <v>299</v>
      </c>
      <c r="BM369" s="15" t="s">
        <v>618</v>
      </c>
    </row>
    <row r="370" spans="2:65" s="1" customFormat="1" ht="22.5" customHeight="1">
      <c r="B370" s="127"/>
      <c r="C370" s="156" t="s">
        <v>903</v>
      </c>
      <c r="D370" s="156" t="s">
        <v>163</v>
      </c>
      <c r="E370" s="157" t="s">
        <v>904</v>
      </c>
      <c r="F370" s="239" t="s">
        <v>905</v>
      </c>
      <c r="G370" s="240"/>
      <c r="H370" s="240"/>
      <c r="I370" s="240"/>
      <c r="J370" s="158" t="s">
        <v>241</v>
      </c>
      <c r="K370" s="159">
        <v>179.4</v>
      </c>
      <c r="L370" s="241">
        <v>0</v>
      </c>
      <c r="M370" s="240"/>
      <c r="N370" s="242">
        <f>ROUND(L370*K370,2)</f>
        <v>0</v>
      </c>
      <c r="O370" s="240"/>
      <c r="P370" s="240"/>
      <c r="Q370" s="240"/>
      <c r="R370" s="129"/>
      <c r="T370" s="160" t="s">
        <v>3</v>
      </c>
      <c r="U370" s="41" t="s">
        <v>45</v>
      </c>
      <c r="V370" s="33"/>
      <c r="W370" s="161">
        <f>V370*K370</f>
        <v>0</v>
      </c>
      <c r="X370" s="161">
        <v>0</v>
      </c>
      <c r="Y370" s="161">
        <f>X370*K370</f>
        <v>0</v>
      </c>
      <c r="Z370" s="161">
        <v>0.00167</v>
      </c>
      <c r="AA370" s="162">
        <f>Z370*K370</f>
        <v>0.29959800000000003</v>
      </c>
      <c r="AR370" s="15" t="s">
        <v>299</v>
      </c>
      <c r="AT370" s="15" t="s">
        <v>163</v>
      </c>
      <c r="AU370" s="15" t="s">
        <v>107</v>
      </c>
      <c r="AY370" s="15" t="s">
        <v>162</v>
      </c>
      <c r="BE370" s="102">
        <f>IF(U370="základní",N370,0)</f>
        <v>0</v>
      </c>
      <c r="BF370" s="102">
        <f>IF(U370="snížená",N370,0)</f>
        <v>0</v>
      </c>
      <c r="BG370" s="102">
        <f>IF(U370="zákl. přenesená",N370,0)</f>
        <v>0</v>
      </c>
      <c r="BH370" s="102">
        <f>IF(U370="sníž. přenesená",N370,0)</f>
        <v>0</v>
      </c>
      <c r="BI370" s="102">
        <f>IF(U370="nulová",N370,0)</f>
        <v>0</v>
      </c>
      <c r="BJ370" s="15" t="s">
        <v>22</v>
      </c>
      <c r="BK370" s="102">
        <f>ROUND(L370*K370,2)</f>
        <v>0</v>
      </c>
      <c r="BL370" s="15" t="s">
        <v>299</v>
      </c>
      <c r="BM370" s="15" t="s">
        <v>906</v>
      </c>
    </row>
    <row r="371" spans="2:51" s="10" customFormat="1" ht="22.5" customHeight="1">
      <c r="B371" s="163"/>
      <c r="C371" s="164"/>
      <c r="D371" s="164"/>
      <c r="E371" s="165" t="s">
        <v>3</v>
      </c>
      <c r="F371" s="247" t="s">
        <v>907</v>
      </c>
      <c r="G371" s="248"/>
      <c r="H371" s="248"/>
      <c r="I371" s="248"/>
      <c r="J371" s="164"/>
      <c r="K371" s="166">
        <v>35.2</v>
      </c>
      <c r="L371" s="164"/>
      <c r="M371" s="164"/>
      <c r="N371" s="164"/>
      <c r="O371" s="164"/>
      <c r="P371" s="164"/>
      <c r="Q371" s="164"/>
      <c r="R371" s="167"/>
      <c r="T371" s="168"/>
      <c r="U371" s="164"/>
      <c r="V371" s="164"/>
      <c r="W371" s="164"/>
      <c r="X371" s="164"/>
      <c r="Y371" s="164"/>
      <c r="Z371" s="164"/>
      <c r="AA371" s="169"/>
      <c r="AT371" s="170" t="s">
        <v>170</v>
      </c>
      <c r="AU371" s="170" t="s">
        <v>107</v>
      </c>
      <c r="AV371" s="10" t="s">
        <v>107</v>
      </c>
      <c r="AW371" s="10" t="s">
        <v>37</v>
      </c>
      <c r="AX371" s="10" t="s">
        <v>80</v>
      </c>
      <c r="AY371" s="170" t="s">
        <v>162</v>
      </c>
    </row>
    <row r="372" spans="2:51" s="10" customFormat="1" ht="22.5" customHeight="1">
      <c r="B372" s="163"/>
      <c r="C372" s="164"/>
      <c r="D372" s="164"/>
      <c r="E372" s="165" t="s">
        <v>3</v>
      </c>
      <c r="F372" s="249" t="s">
        <v>908</v>
      </c>
      <c r="G372" s="248"/>
      <c r="H372" s="248"/>
      <c r="I372" s="248"/>
      <c r="J372" s="164"/>
      <c r="K372" s="166">
        <v>59.9</v>
      </c>
      <c r="L372" s="164"/>
      <c r="M372" s="164"/>
      <c r="N372" s="164"/>
      <c r="O372" s="164"/>
      <c r="P372" s="164"/>
      <c r="Q372" s="164"/>
      <c r="R372" s="167"/>
      <c r="T372" s="168"/>
      <c r="U372" s="164"/>
      <c r="V372" s="164"/>
      <c r="W372" s="164"/>
      <c r="X372" s="164"/>
      <c r="Y372" s="164"/>
      <c r="Z372" s="164"/>
      <c r="AA372" s="169"/>
      <c r="AT372" s="170" t="s">
        <v>170</v>
      </c>
      <c r="AU372" s="170" t="s">
        <v>107</v>
      </c>
      <c r="AV372" s="10" t="s">
        <v>107</v>
      </c>
      <c r="AW372" s="10" t="s">
        <v>37</v>
      </c>
      <c r="AX372" s="10" t="s">
        <v>80</v>
      </c>
      <c r="AY372" s="170" t="s">
        <v>162</v>
      </c>
    </row>
    <row r="373" spans="2:51" s="10" customFormat="1" ht="22.5" customHeight="1">
      <c r="B373" s="163"/>
      <c r="C373" s="164"/>
      <c r="D373" s="164"/>
      <c r="E373" s="165" t="s">
        <v>3</v>
      </c>
      <c r="F373" s="249" t="s">
        <v>909</v>
      </c>
      <c r="G373" s="248"/>
      <c r="H373" s="248"/>
      <c r="I373" s="248"/>
      <c r="J373" s="164"/>
      <c r="K373" s="166">
        <v>42.15</v>
      </c>
      <c r="L373" s="164"/>
      <c r="M373" s="164"/>
      <c r="N373" s="164"/>
      <c r="O373" s="164"/>
      <c r="P373" s="164"/>
      <c r="Q373" s="164"/>
      <c r="R373" s="167"/>
      <c r="T373" s="168"/>
      <c r="U373" s="164"/>
      <c r="V373" s="164"/>
      <c r="W373" s="164"/>
      <c r="X373" s="164"/>
      <c r="Y373" s="164"/>
      <c r="Z373" s="164"/>
      <c r="AA373" s="169"/>
      <c r="AT373" s="170" t="s">
        <v>170</v>
      </c>
      <c r="AU373" s="170" t="s">
        <v>107</v>
      </c>
      <c r="AV373" s="10" t="s">
        <v>107</v>
      </c>
      <c r="AW373" s="10" t="s">
        <v>37</v>
      </c>
      <c r="AX373" s="10" t="s">
        <v>80</v>
      </c>
      <c r="AY373" s="170" t="s">
        <v>162</v>
      </c>
    </row>
    <row r="374" spans="2:51" s="10" customFormat="1" ht="22.5" customHeight="1">
      <c r="B374" s="163"/>
      <c r="C374" s="164"/>
      <c r="D374" s="164"/>
      <c r="E374" s="165" t="s">
        <v>3</v>
      </c>
      <c r="F374" s="249" t="s">
        <v>909</v>
      </c>
      <c r="G374" s="248"/>
      <c r="H374" s="248"/>
      <c r="I374" s="248"/>
      <c r="J374" s="164"/>
      <c r="K374" s="166">
        <v>42.15</v>
      </c>
      <c r="L374" s="164"/>
      <c r="M374" s="164"/>
      <c r="N374" s="164"/>
      <c r="O374" s="164"/>
      <c r="P374" s="164"/>
      <c r="Q374" s="164"/>
      <c r="R374" s="167"/>
      <c r="T374" s="168"/>
      <c r="U374" s="164"/>
      <c r="V374" s="164"/>
      <c r="W374" s="164"/>
      <c r="X374" s="164"/>
      <c r="Y374" s="164"/>
      <c r="Z374" s="164"/>
      <c r="AA374" s="169"/>
      <c r="AT374" s="170" t="s">
        <v>170</v>
      </c>
      <c r="AU374" s="170" t="s">
        <v>107</v>
      </c>
      <c r="AV374" s="10" t="s">
        <v>107</v>
      </c>
      <c r="AW374" s="10" t="s">
        <v>37</v>
      </c>
      <c r="AX374" s="10" t="s">
        <v>80</v>
      </c>
      <c r="AY374" s="170" t="s">
        <v>162</v>
      </c>
    </row>
    <row r="375" spans="2:51" s="11" customFormat="1" ht="22.5" customHeight="1">
      <c r="B375" s="171"/>
      <c r="C375" s="172"/>
      <c r="D375" s="172"/>
      <c r="E375" s="173" t="s">
        <v>3</v>
      </c>
      <c r="F375" s="250" t="s">
        <v>202</v>
      </c>
      <c r="G375" s="251"/>
      <c r="H375" s="251"/>
      <c r="I375" s="251"/>
      <c r="J375" s="172"/>
      <c r="K375" s="174">
        <v>179.4</v>
      </c>
      <c r="L375" s="172"/>
      <c r="M375" s="172"/>
      <c r="N375" s="172"/>
      <c r="O375" s="172"/>
      <c r="P375" s="172"/>
      <c r="Q375" s="172"/>
      <c r="R375" s="175"/>
      <c r="T375" s="176"/>
      <c r="U375" s="172"/>
      <c r="V375" s="172"/>
      <c r="W375" s="172"/>
      <c r="X375" s="172"/>
      <c r="Y375" s="172"/>
      <c r="Z375" s="172"/>
      <c r="AA375" s="177"/>
      <c r="AT375" s="178" t="s">
        <v>170</v>
      </c>
      <c r="AU375" s="178" t="s">
        <v>107</v>
      </c>
      <c r="AV375" s="11" t="s">
        <v>167</v>
      </c>
      <c r="AW375" s="11" t="s">
        <v>37</v>
      </c>
      <c r="AX375" s="11" t="s">
        <v>22</v>
      </c>
      <c r="AY375" s="178" t="s">
        <v>162</v>
      </c>
    </row>
    <row r="376" spans="2:65" s="1" customFormat="1" ht="22.5" customHeight="1">
      <c r="B376" s="127"/>
      <c r="C376" s="156" t="s">
        <v>364</v>
      </c>
      <c r="D376" s="156" t="s">
        <v>163</v>
      </c>
      <c r="E376" s="157" t="s">
        <v>910</v>
      </c>
      <c r="F376" s="239" t="s">
        <v>911</v>
      </c>
      <c r="G376" s="240"/>
      <c r="H376" s="240"/>
      <c r="I376" s="240"/>
      <c r="J376" s="158" t="s">
        <v>241</v>
      </c>
      <c r="K376" s="159">
        <v>239.98</v>
      </c>
      <c r="L376" s="241">
        <v>0</v>
      </c>
      <c r="M376" s="240"/>
      <c r="N376" s="242">
        <f>ROUND(L376*K376,2)</f>
        <v>0</v>
      </c>
      <c r="O376" s="240"/>
      <c r="P376" s="240"/>
      <c r="Q376" s="240"/>
      <c r="R376" s="129"/>
      <c r="T376" s="160" t="s">
        <v>3</v>
      </c>
      <c r="U376" s="41" t="s">
        <v>45</v>
      </c>
      <c r="V376" s="33"/>
      <c r="W376" s="161">
        <f>V376*K376</f>
        <v>0</v>
      </c>
      <c r="X376" s="161">
        <v>0</v>
      </c>
      <c r="Y376" s="161">
        <f>X376*K376</f>
        <v>0</v>
      </c>
      <c r="Z376" s="161">
        <v>0.00175</v>
      </c>
      <c r="AA376" s="162">
        <f>Z376*K376</f>
        <v>0.419965</v>
      </c>
      <c r="AR376" s="15" t="s">
        <v>299</v>
      </c>
      <c r="AT376" s="15" t="s">
        <v>163</v>
      </c>
      <c r="AU376" s="15" t="s">
        <v>107</v>
      </c>
      <c r="AY376" s="15" t="s">
        <v>162</v>
      </c>
      <c r="BE376" s="102">
        <f>IF(U376="základní",N376,0)</f>
        <v>0</v>
      </c>
      <c r="BF376" s="102">
        <f>IF(U376="snížená",N376,0)</f>
        <v>0</v>
      </c>
      <c r="BG376" s="102">
        <f>IF(U376="zákl. přenesená",N376,0)</f>
        <v>0</v>
      </c>
      <c r="BH376" s="102">
        <f>IF(U376="sníž. přenesená",N376,0)</f>
        <v>0</v>
      </c>
      <c r="BI376" s="102">
        <f>IF(U376="nulová",N376,0)</f>
        <v>0</v>
      </c>
      <c r="BJ376" s="15" t="s">
        <v>22</v>
      </c>
      <c r="BK376" s="102">
        <f>ROUND(L376*K376,2)</f>
        <v>0</v>
      </c>
      <c r="BL376" s="15" t="s">
        <v>299</v>
      </c>
      <c r="BM376" s="15" t="s">
        <v>912</v>
      </c>
    </row>
    <row r="377" spans="2:51" s="10" customFormat="1" ht="22.5" customHeight="1">
      <c r="B377" s="163"/>
      <c r="C377" s="164"/>
      <c r="D377" s="164"/>
      <c r="E377" s="165" t="s">
        <v>3</v>
      </c>
      <c r="F377" s="247" t="s">
        <v>913</v>
      </c>
      <c r="G377" s="248"/>
      <c r="H377" s="248"/>
      <c r="I377" s="248"/>
      <c r="J377" s="164"/>
      <c r="K377" s="166">
        <v>72.99</v>
      </c>
      <c r="L377" s="164"/>
      <c r="M377" s="164"/>
      <c r="N377" s="164"/>
      <c r="O377" s="164"/>
      <c r="P377" s="164"/>
      <c r="Q377" s="164"/>
      <c r="R377" s="167"/>
      <c r="T377" s="168"/>
      <c r="U377" s="164"/>
      <c r="V377" s="164"/>
      <c r="W377" s="164"/>
      <c r="X377" s="164"/>
      <c r="Y377" s="164"/>
      <c r="Z377" s="164"/>
      <c r="AA377" s="169"/>
      <c r="AT377" s="170" t="s">
        <v>170</v>
      </c>
      <c r="AU377" s="170" t="s">
        <v>107</v>
      </c>
      <c r="AV377" s="10" t="s">
        <v>107</v>
      </c>
      <c r="AW377" s="10" t="s">
        <v>37</v>
      </c>
      <c r="AX377" s="10" t="s">
        <v>80</v>
      </c>
      <c r="AY377" s="170" t="s">
        <v>162</v>
      </c>
    </row>
    <row r="378" spans="2:51" s="10" customFormat="1" ht="22.5" customHeight="1">
      <c r="B378" s="163"/>
      <c r="C378" s="164"/>
      <c r="D378" s="164"/>
      <c r="E378" s="165" t="s">
        <v>3</v>
      </c>
      <c r="F378" s="249" t="s">
        <v>914</v>
      </c>
      <c r="G378" s="248"/>
      <c r="H378" s="248"/>
      <c r="I378" s="248"/>
      <c r="J378" s="164"/>
      <c r="K378" s="166">
        <v>129.106</v>
      </c>
      <c r="L378" s="164"/>
      <c r="M378" s="164"/>
      <c r="N378" s="164"/>
      <c r="O378" s="164"/>
      <c r="P378" s="164"/>
      <c r="Q378" s="164"/>
      <c r="R378" s="167"/>
      <c r="T378" s="168"/>
      <c r="U378" s="164"/>
      <c r="V378" s="164"/>
      <c r="W378" s="164"/>
      <c r="X378" s="164"/>
      <c r="Y378" s="164"/>
      <c r="Z378" s="164"/>
      <c r="AA378" s="169"/>
      <c r="AT378" s="170" t="s">
        <v>170</v>
      </c>
      <c r="AU378" s="170" t="s">
        <v>107</v>
      </c>
      <c r="AV378" s="10" t="s">
        <v>107</v>
      </c>
      <c r="AW378" s="10" t="s">
        <v>37</v>
      </c>
      <c r="AX378" s="10" t="s">
        <v>80</v>
      </c>
      <c r="AY378" s="170" t="s">
        <v>162</v>
      </c>
    </row>
    <row r="379" spans="2:51" s="10" customFormat="1" ht="22.5" customHeight="1">
      <c r="B379" s="163"/>
      <c r="C379" s="164"/>
      <c r="D379" s="164"/>
      <c r="E379" s="165" t="s">
        <v>3</v>
      </c>
      <c r="F379" s="249" t="s">
        <v>915</v>
      </c>
      <c r="G379" s="248"/>
      <c r="H379" s="248"/>
      <c r="I379" s="248"/>
      <c r="J379" s="164"/>
      <c r="K379" s="166">
        <v>31.104</v>
      </c>
      <c r="L379" s="164"/>
      <c r="M379" s="164"/>
      <c r="N379" s="164"/>
      <c r="O379" s="164"/>
      <c r="P379" s="164"/>
      <c r="Q379" s="164"/>
      <c r="R379" s="167"/>
      <c r="T379" s="168"/>
      <c r="U379" s="164"/>
      <c r="V379" s="164"/>
      <c r="W379" s="164"/>
      <c r="X379" s="164"/>
      <c r="Y379" s="164"/>
      <c r="Z379" s="164"/>
      <c r="AA379" s="169"/>
      <c r="AT379" s="170" t="s">
        <v>170</v>
      </c>
      <c r="AU379" s="170" t="s">
        <v>107</v>
      </c>
      <c r="AV379" s="10" t="s">
        <v>107</v>
      </c>
      <c r="AW379" s="10" t="s">
        <v>37</v>
      </c>
      <c r="AX379" s="10" t="s">
        <v>80</v>
      </c>
      <c r="AY379" s="170" t="s">
        <v>162</v>
      </c>
    </row>
    <row r="380" spans="2:51" s="10" customFormat="1" ht="22.5" customHeight="1">
      <c r="B380" s="163"/>
      <c r="C380" s="164"/>
      <c r="D380" s="164"/>
      <c r="E380" s="165" t="s">
        <v>3</v>
      </c>
      <c r="F380" s="249" t="s">
        <v>916</v>
      </c>
      <c r="G380" s="248"/>
      <c r="H380" s="248"/>
      <c r="I380" s="248"/>
      <c r="J380" s="164"/>
      <c r="K380" s="166">
        <v>6.78</v>
      </c>
      <c r="L380" s="164"/>
      <c r="M380" s="164"/>
      <c r="N380" s="164"/>
      <c r="O380" s="164"/>
      <c r="P380" s="164"/>
      <c r="Q380" s="164"/>
      <c r="R380" s="167"/>
      <c r="T380" s="168"/>
      <c r="U380" s="164"/>
      <c r="V380" s="164"/>
      <c r="W380" s="164"/>
      <c r="X380" s="164"/>
      <c r="Y380" s="164"/>
      <c r="Z380" s="164"/>
      <c r="AA380" s="169"/>
      <c r="AT380" s="170" t="s">
        <v>170</v>
      </c>
      <c r="AU380" s="170" t="s">
        <v>107</v>
      </c>
      <c r="AV380" s="10" t="s">
        <v>107</v>
      </c>
      <c r="AW380" s="10" t="s">
        <v>37</v>
      </c>
      <c r="AX380" s="10" t="s">
        <v>80</v>
      </c>
      <c r="AY380" s="170" t="s">
        <v>162</v>
      </c>
    </row>
    <row r="381" spans="2:51" s="11" customFormat="1" ht="22.5" customHeight="1">
      <c r="B381" s="171"/>
      <c r="C381" s="172"/>
      <c r="D381" s="172"/>
      <c r="E381" s="173" t="s">
        <v>3</v>
      </c>
      <c r="F381" s="250" t="s">
        <v>202</v>
      </c>
      <c r="G381" s="251"/>
      <c r="H381" s="251"/>
      <c r="I381" s="251"/>
      <c r="J381" s="172"/>
      <c r="K381" s="174">
        <v>239.98</v>
      </c>
      <c r="L381" s="172"/>
      <c r="M381" s="172"/>
      <c r="N381" s="172"/>
      <c r="O381" s="172"/>
      <c r="P381" s="172"/>
      <c r="Q381" s="172"/>
      <c r="R381" s="175"/>
      <c r="T381" s="176"/>
      <c r="U381" s="172"/>
      <c r="V381" s="172"/>
      <c r="W381" s="172"/>
      <c r="X381" s="172"/>
      <c r="Y381" s="172"/>
      <c r="Z381" s="172"/>
      <c r="AA381" s="177"/>
      <c r="AT381" s="178" t="s">
        <v>170</v>
      </c>
      <c r="AU381" s="178" t="s">
        <v>107</v>
      </c>
      <c r="AV381" s="11" t="s">
        <v>167</v>
      </c>
      <c r="AW381" s="11" t="s">
        <v>37</v>
      </c>
      <c r="AX381" s="11" t="s">
        <v>22</v>
      </c>
      <c r="AY381" s="178" t="s">
        <v>162</v>
      </c>
    </row>
    <row r="382" spans="2:65" s="1" customFormat="1" ht="22.5" customHeight="1">
      <c r="B382" s="127"/>
      <c r="C382" s="156" t="s">
        <v>372</v>
      </c>
      <c r="D382" s="156" t="s">
        <v>163</v>
      </c>
      <c r="E382" s="157" t="s">
        <v>917</v>
      </c>
      <c r="F382" s="239" t="s">
        <v>918</v>
      </c>
      <c r="G382" s="240"/>
      <c r="H382" s="240"/>
      <c r="I382" s="240"/>
      <c r="J382" s="158" t="s">
        <v>241</v>
      </c>
      <c r="K382" s="159">
        <v>33.8</v>
      </c>
      <c r="L382" s="241">
        <v>0</v>
      </c>
      <c r="M382" s="240"/>
      <c r="N382" s="242">
        <f>ROUND(L382*K382,2)</f>
        <v>0</v>
      </c>
      <c r="O382" s="240"/>
      <c r="P382" s="240"/>
      <c r="Q382" s="240"/>
      <c r="R382" s="129"/>
      <c r="T382" s="160" t="s">
        <v>3</v>
      </c>
      <c r="U382" s="41" t="s">
        <v>45</v>
      </c>
      <c r="V382" s="33"/>
      <c r="W382" s="161">
        <f>V382*K382</f>
        <v>0</v>
      </c>
      <c r="X382" s="161">
        <v>0</v>
      </c>
      <c r="Y382" s="161">
        <f>X382*K382</f>
        <v>0</v>
      </c>
      <c r="Z382" s="161">
        <v>0.01069</v>
      </c>
      <c r="AA382" s="162">
        <f>Z382*K382</f>
        <v>0.361322</v>
      </c>
      <c r="AR382" s="15" t="s">
        <v>299</v>
      </c>
      <c r="AT382" s="15" t="s">
        <v>163</v>
      </c>
      <c r="AU382" s="15" t="s">
        <v>107</v>
      </c>
      <c r="AY382" s="15" t="s">
        <v>162</v>
      </c>
      <c r="BE382" s="102">
        <f>IF(U382="základní",N382,0)</f>
        <v>0</v>
      </c>
      <c r="BF382" s="102">
        <f>IF(U382="snížená",N382,0)</f>
        <v>0</v>
      </c>
      <c r="BG382" s="102">
        <f>IF(U382="zákl. přenesená",N382,0)</f>
        <v>0</v>
      </c>
      <c r="BH382" s="102">
        <f>IF(U382="sníž. přenesená",N382,0)</f>
        <v>0</v>
      </c>
      <c r="BI382" s="102">
        <f>IF(U382="nulová",N382,0)</f>
        <v>0</v>
      </c>
      <c r="BJ382" s="15" t="s">
        <v>22</v>
      </c>
      <c r="BK382" s="102">
        <f>ROUND(L382*K382,2)</f>
        <v>0</v>
      </c>
      <c r="BL382" s="15" t="s">
        <v>299</v>
      </c>
      <c r="BM382" s="15" t="s">
        <v>919</v>
      </c>
    </row>
    <row r="383" spans="2:65" s="1" customFormat="1" ht="44.25" customHeight="1">
      <c r="B383" s="127"/>
      <c r="C383" s="156" t="s">
        <v>384</v>
      </c>
      <c r="D383" s="156" t="s">
        <v>163</v>
      </c>
      <c r="E383" s="157" t="s">
        <v>920</v>
      </c>
      <c r="F383" s="239" t="s">
        <v>921</v>
      </c>
      <c r="G383" s="240"/>
      <c r="H383" s="240"/>
      <c r="I383" s="240"/>
      <c r="J383" s="158" t="s">
        <v>182</v>
      </c>
      <c r="K383" s="159">
        <v>370</v>
      </c>
      <c r="L383" s="241">
        <v>0</v>
      </c>
      <c r="M383" s="240"/>
      <c r="N383" s="242">
        <f>ROUND(L383*K383,2)</f>
        <v>0</v>
      </c>
      <c r="O383" s="240"/>
      <c r="P383" s="240"/>
      <c r="Q383" s="240"/>
      <c r="R383" s="129"/>
      <c r="T383" s="160" t="s">
        <v>3</v>
      </c>
      <c r="U383" s="41" t="s">
        <v>45</v>
      </c>
      <c r="V383" s="33"/>
      <c r="W383" s="161">
        <f>V383*K383</f>
        <v>0</v>
      </c>
      <c r="X383" s="161">
        <v>0.0078</v>
      </c>
      <c r="Y383" s="161">
        <f>X383*K383</f>
        <v>2.8859999999999997</v>
      </c>
      <c r="Z383" s="161">
        <v>0</v>
      </c>
      <c r="AA383" s="162">
        <f>Z383*K383</f>
        <v>0</v>
      </c>
      <c r="AR383" s="15" t="s">
        <v>299</v>
      </c>
      <c r="AT383" s="15" t="s">
        <v>163</v>
      </c>
      <c r="AU383" s="15" t="s">
        <v>107</v>
      </c>
      <c r="AY383" s="15" t="s">
        <v>162</v>
      </c>
      <c r="BE383" s="102">
        <f>IF(U383="základní",N383,0)</f>
        <v>0</v>
      </c>
      <c r="BF383" s="102">
        <f>IF(U383="snížená",N383,0)</f>
        <v>0</v>
      </c>
      <c r="BG383" s="102">
        <f>IF(U383="zákl. přenesená",N383,0)</f>
        <v>0</v>
      </c>
      <c r="BH383" s="102">
        <f>IF(U383="sníž. přenesená",N383,0)</f>
        <v>0</v>
      </c>
      <c r="BI383" s="102">
        <f>IF(U383="nulová",N383,0)</f>
        <v>0</v>
      </c>
      <c r="BJ383" s="15" t="s">
        <v>22</v>
      </c>
      <c r="BK383" s="102">
        <f>ROUND(L383*K383,2)</f>
        <v>0</v>
      </c>
      <c r="BL383" s="15" t="s">
        <v>299</v>
      </c>
      <c r="BM383" s="15" t="s">
        <v>922</v>
      </c>
    </row>
    <row r="384" spans="2:65" s="1" customFormat="1" ht="31.5" customHeight="1">
      <c r="B384" s="127"/>
      <c r="C384" s="156" t="s">
        <v>923</v>
      </c>
      <c r="D384" s="156" t="s">
        <v>163</v>
      </c>
      <c r="E384" s="157" t="s">
        <v>620</v>
      </c>
      <c r="F384" s="239" t="s">
        <v>621</v>
      </c>
      <c r="G384" s="240"/>
      <c r="H384" s="240"/>
      <c r="I384" s="240"/>
      <c r="J384" s="158" t="s">
        <v>241</v>
      </c>
      <c r="K384" s="159">
        <v>179.4</v>
      </c>
      <c r="L384" s="241">
        <v>0</v>
      </c>
      <c r="M384" s="240"/>
      <c r="N384" s="242">
        <f>ROUND(L384*K384,2)</f>
        <v>0</v>
      </c>
      <c r="O384" s="240"/>
      <c r="P384" s="240"/>
      <c r="Q384" s="240"/>
      <c r="R384" s="129"/>
      <c r="T384" s="160" t="s">
        <v>3</v>
      </c>
      <c r="U384" s="41" t="s">
        <v>45</v>
      </c>
      <c r="V384" s="33"/>
      <c r="W384" s="161">
        <f>V384*K384</f>
        <v>0</v>
      </c>
      <c r="X384" s="161">
        <v>0.00291</v>
      </c>
      <c r="Y384" s="161">
        <f>X384*K384</f>
        <v>0.522054</v>
      </c>
      <c r="Z384" s="161">
        <v>0</v>
      </c>
      <c r="AA384" s="162">
        <f>Z384*K384</f>
        <v>0</v>
      </c>
      <c r="AR384" s="15" t="s">
        <v>299</v>
      </c>
      <c r="AT384" s="15" t="s">
        <v>163</v>
      </c>
      <c r="AU384" s="15" t="s">
        <v>107</v>
      </c>
      <c r="AY384" s="15" t="s">
        <v>162</v>
      </c>
      <c r="BE384" s="102">
        <f>IF(U384="základní",N384,0)</f>
        <v>0</v>
      </c>
      <c r="BF384" s="102">
        <f>IF(U384="snížená",N384,0)</f>
        <v>0</v>
      </c>
      <c r="BG384" s="102">
        <f>IF(U384="zákl. přenesená",N384,0)</f>
        <v>0</v>
      </c>
      <c r="BH384" s="102">
        <f>IF(U384="sníž. přenesená",N384,0)</f>
        <v>0</v>
      </c>
      <c r="BI384" s="102">
        <f>IF(U384="nulová",N384,0)</f>
        <v>0</v>
      </c>
      <c r="BJ384" s="15" t="s">
        <v>22</v>
      </c>
      <c r="BK384" s="102">
        <f>ROUND(L384*K384,2)</f>
        <v>0</v>
      </c>
      <c r="BL384" s="15" t="s">
        <v>299</v>
      </c>
      <c r="BM384" s="15" t="s">
        <v>924</v>
      </c>
    </row>
    <row r="385" spans="2:65" s="1" customFormat="1" ht="31.5" customHeight="1">
      <c r="B385" s="127"/>
      <c r="C385" s="156" t="s">
        <v>376</v>
      </c>
      <c r="D385" s="156" t="s">
        <v>163</v>
      </c>
      <c r="E385" s="157" t="s">
        <v>925</v>
      </c>
      <c r="F385" s="239" t="s">
        <v>926</v>
      </c>
      <c r="G385" s="240"/>
      <c r="H385" s="240"/>
      <c r="I385" s="240"/>
      <c r="J385" s="158" t="s">
        <v>241</v>
      </c>
      <c r="K385" s="159">
        <v>250</v>
      </c>
      <c r="L385" s="241">
        <v>0</v>
      </c>
      <c r="M385" s="240"/>
      <c r="N385" s="242">
        <f>ROUND(L385*K385,2)</f>
        <v>0</v>
      </c>
      <c r="O385" s="240"/>
      <c r="P385" s="240"/>
      <c r="Q385" s="240"/>
      <c r="R385" s="129"/>
      <c r="T385" s="160" t="s">
        <v>3</v>
      </c>
      <c r="U385" s="41" t="s">
        <v>45</v>
      </c>
      <c r="V385" s="33"/>
      <c r="W385" s="161">
        <f>V385*K385</f>
        <v>0</v>
      </c>
      <c r="X385" s="161">
        <v>0.00333</v>
      </c>
      <c r="Y385" s="161">
        <f>X385*K385</f>
        <v>0.8325</v>
      </c>
      <c r="Z385" s="161">
        <v>0</v>
      </c>
      <c r="AA385" s="162">
        <f>Z385*K385</f>
        <v>0</v>
      </c>
      <c r="AR385" s="15" t="s">
        <v>299</v>
      </c>
      <c r="AT385" s="15" t="s">
        <v>163</v>
      </c>
      <c r="AU385" s="15" t="s">
        <v>107</v>
      </c>
      <c r="AY385" s="15" t="s">
        <v>162</v>
      </c>
      <c r="BE385" s="102">
        <f>IF(U385="základní",N385,0)</f>
        <v>0</v>
      </c>
      <c r="BF385" s="102">
        <f>IF(U385="snížená",N385,0)</f>
        <v>0</v>
      </c>
      <c r="BG385" s="102">
        <f>IF(U385="zákl. přenesená",N385,0)</f>
        <v>0</v>
      </c>
      <c r="BH385" s="102">
        <f>IF(U385="sníž. přenesená",N385,0)</f>
        <v>0</v>
      </c>
      <c r="BI385" s="102">
        <f>IF(U385="nulová",N385,0)</f>
        <v>0</v>
      </c>
      <c r="BJ385" s="15" t="s">
        <v>22</v>
      </c>
      <c r="BK385" s="102">
        <f>ROUND(L385*K385,2)</f>
        <v>0</v>
      </c>
      <c r="BL385" s="15" t="s">
        <v>299</v>
      </c>
      <c r="BM385" s="15" t="s">
        <v>927</v>
      </c>
    </row>
    <row r="386" spans="2:65" s="1" customFormat="1" ht="31.5" customHeight="1">
      <c r="B386" s="127"/>
      <c r="C386" s="156" t="s">
        <v>368</v>
      </c>
      <c r="D386" s="156" t="s">
        <v>163</v>
      </c>
      <c r="E386" s="157" t="s">
        <v>624</v>
      </c>
      <c r="F386" s="239" t="s">
        <v>625</v>
      </c>
      <c r="G386" s="240"/>
      <c r="H386" s="240"/>
      <c r="I386" s="240"/>
      <c r="J386" s="158" t="s">
        <v>241</v>
      </c>
      <c r="K386" s="159">
        <v>33.8</v>
      </c>
      <c r="L386" s="241">
        <v>0</v>
      </c>
      <c r="M386" s="240"/>
      <c r="N386" s="242">
        <f>ROUND(L386*K386,2)</f>
        <v>0</v>
      </c>
      <c r="O386" s="240"/>
      <c r="P386" s="240"/>
      <c r="Q386" s="240"/>
      <c r="R386" s="129"/>
      <c r="T386" s="160" t="s">
        <v>3</v>
      </c>
      <c r="U386" s="41" t="s">
        <v>45</v>
      </c>
      <c r="V386" s="33"/>
      <c r="W386" s="161">
        <f>V386*K386</f>
        <v>0</v>
      </c>
      <c r="X386" s="161">
        <v>0.00163</v>
      </c>
      <c r="Y386" s="161">
        <f>X386*K386</f>
        <v>0.05509399999999999</v>
      </c>
      <c r="Z386" s="161">
        <v>0</v>
      </c>
      <c r="AA386" s="162">
        <f>Z386*K386</f>
        <v>0</v>
      </c>
      <c r="AR386" s="15" t="s">
        <v>299</v>
      </c>
      <c r="AT386" s="15" t="s">
        <v>163</v>
      </c>
      <c r="AU386" s="15" t="s">
        <v>107</v>
      </c>
      <c r="AY386" s="15" t="s">
        <v>162</v>
      </c>
      <c r="BE386" s="102">
        <f>IF(U386="základní",N386,0)</f>
        <v>0</v>
      </c>
      <c r="BF386" s="102">
        <f>IF(U386="snížená",N386,0)</f>
        <v>0</v>
      </c>
      <c r="BG386" s="102">
        <f>IF(U386="zákl. přenesená",N386,0)</f>
        <v>0</v>
      </c>
      <c r="BH386" s="102">
        <f>IF(U386="sníž. přenesená",N386,0)</f>
        <v>0</v>
      </c>
      <c r="BI386" s="102">
        <f>IF(U386="nulová",N386,0)</f>
        <v>0</v>
      </c>
      <c r="BJ386" s="15" t="s">
        <v>22</v>
      </c>
      <c r="BK386" s="102">
        <f>ROUND(L386*K386,2)</f>
        <v>0</v>
      </c>
      <c r="BL386" s="15" t="s">
        <v>299</v>
      </c>
      <c r="BM386" s="15" t="s">
        <v>928</v>
      </c>
    </row>
    <row r="387" spans="2:51" s="10" customFormat="1" ht="22.5" customHeight="1">
      <c r="B387" s="163"/>
      <c r="C387" s="164"/>
      <c r="D387" s="164"/>
      <c r="E387" s="165" t="s">
        <v>3</v>
      </c>
      <c r="F387" s="247" t="s">
        <v>929</v>
      </c>
      <c r="G387" s="248"/>
      <c r="H387" s="248"/>
      <c r="I387" s="248"/>
      <c r="J387" s="164"/>
      <c r="K387" s="166">
        <v>33.8</v>
      </c>
      <c r="L387" s="164"/>
      <c r="M387" s="164"/>
      <c r="N387" s="164"/>
      <c r="O387" s="164"/>
      <c r="P387" s="164"/>
      <c r="Q387" s="164"/>
      <c r="R387" s="167"/>
      <c r="T387" s="168"/>
      <c r="U387" s="164"/>
      <c r="V387" s="164"/>
      <c r="W387" s="164"/>
      <c r="X387" s="164"/>
      <c r="Y387" s="164"/>
      <c r="Z387" s="164"/>
      <c r="AA387" s="169"/>
      <c r="AT387" s="170" t="s">
        <v>170</v>
      </c>
      <c r="AU387" s="170" t="s">
        <v>107</v>
      </c>
      <c r="AV387" s="10" t="s">
        <v>107</v>
      </c>
      <c r="AW387" s="10" t="s">
        <v>37</v>
      </c>
      <c r="AX387" s="10" t="s">
        <v>22</v>
      </c>
      <c r="AY387" s="170" t="s">
        <v>162</v>
      </c>
    </row>
    <row r="388" spans="2:65" s="1" customFormat="1" ht="31.5" customHeight="1">
      <c r="B388" s="127"/>
      <c r="C388" s="156" t="s">
        <v>627</v>
      </c>
      <c r="D388" s="156" t="s">
        <v>163</v>
      </c>
      <c r="E388" s="157" t="s">
        <v>628</v>
      </c>
      <c r="F388" s="239" t="s">
        <v>629</v>
      </c>
      <c r="G388" s="240"/>
      <c r="H388" s="240"/>
      <c r="I388" s="240"/>
      <c r="J388" s="158" t="s">
        <v>241</v>
      </c>
      <c r="K388" s="159">
        <v>30.7</v>
      </c>
      <c r="L388" s="241">
        <v>0</v>
      </c>
      <c r="M388" s="240"/>
      <c r="N388" s="242">
        <f>ROUND(L388*K388,2)</f>
        <v>0</v>
      </c>
      <c r="O388" s="240"/>
      <c r="P388" s="240"/>
      <c r="Q388" s="240"/>
      <c r="R388" s="129"/>
      <c r="T388" s="160" t="s">
        <v>3</v>
      </c>
      <c r="U388" s="41" t="s">
        <v>45</v>
      </c>
      <c r="V388" s="33"/>
      <c r="W388" s="161">
        <f>V388*K388</f>
        <v>0</v>
      </c>
      <c r="X388" s="161">
        <v>0.00212</v>
      </c>
      <c r="Y388" s="161">
        <f>X388*K388</f>
        <v>0.065084</v>
      </c>
      <c r="Z388" s="161">
        <v>0</v>
      </c>
      <c r="AA388" s="162">
        <f>Z388*K388</f>
        <v>0</v>
      </c>
      <c r="AR388" s="15" t="s">
        <v>299</v>
      </c>
      <c r="AT388" s="15" t="s">
        <v>163</v>
      </c>
      <c r="AU388" s="15" t="s">
        <v>107</v>
      </c>
      <c r="AY388" s="15" t="s">
        <v>162</v>
      </c>
      <c r="BE388" s="102">
        <f>IF(U388="základní",N388,0)</f>
        <v>0</v>
      </c>
      <c r="BF388" s="102">
        <f>IF(U388="snížená",N388,0)</f>
        <v>0</v>
      </c>
      <c r="BG388" s="102">
        <f>IF(U388="zákl. přenesená",N388,0)</f>
        <v>0</v>
      </c>
      <c r="BH388" s="102">
        <f>IF(U388="sníž. přenesená",N388,0)</f>
        <v>0</v>
      </c>
      <c r="BI388" s="102">
        <f>IF(U388="nulová",N388,0)</f>
        <v>0</v>
      </c>
      <c r="BJ388" s="15" t="s">
        <v>22</v>
      </c>
      <c r="BK388" s="102">
        <f>ROUND(L388*K388,2)</f>
        <v>0</v>
      </c>
      <c r="BL388" s="15" t="s">
        <v>299</v>
      </c>
      <c r="BM388" s="15" t="s">
        <v>630</v>
      </c>
    </row>
    <row r="389" spans="2:51" s="10" customFormat="1" ht="22.5" customHeight="1">
      <c r="B389" s="163"/>
      <c r="C389" s="164"/>
      <c r="D389" s="164"/>
      <c r="E389" s="165" t="s">
        <v>3</v>
      </c>
      <c r="F389" s="247" t="s">
        <v>930</v>
      </c>
      <c r="G389" s="248"/>
      <c r="H389" s="248"/>
      <c r="I389" s="248"/>
      <c r="J389" s="164"/>
      <c r="K389" s="166">
        <v>30.7</v>
      </c>
      <c r="L389" s="164"/>
      <c r="M389" s="164"/>
      <c r="N389" s="164"/>
      <c r="O389" s="164"/>
      <c r="P389" s="164"/>
      <c r="Q389" s="164"/>
      <c r="R389" s="167"/>
      <c r="T389" s="168"/>
      <c r="U389" s="164"/>
      <c r="V389" s="164"/>
      <c r="W389" s="164"/>
      <c r="X389" s="164"/>
      <c r="Y389" s="164"/>
      <c r="Z389" s="164"/>
      <c r="AA389" s="169"/>
      <c r="AT389" s="170" t="s">
        <v>170</v>
      </c>
      <c r="AU389" s="170" t="s">
        <v>107</v>
      </c>
      <c r="AV389" s="10" t="s">
        <v>107</v>
      </c>
      <c r="AW389" s="10" t="s">
        <v>37</v>
      </c>
      <c r="AX389" s="10" t="s">
        <v>22</v>
      </c>
      <c r="AY389" s="170" t="s">
        <v>162</v>
      </c>
    </row>
    <row r="390" spans="2:65" s="1" customFormat="1" ht="31.5" customHeight="1">
      <c r="B390" s="127"/>
      <c r="C390" s="156" t="s">
        <v>631</v>
      </c>
      <c r="D390" s="156" t="s">
        <v>163</v>
      </c>
      <c r="E390" s="157" t="s">
        <v>632</v>
      </c>
      <c r="F390" s="239" t="s">
        <v>633</v>
      </c>
      <c r="G390" s="240"/>
      <c r="H390" s="240"/>
      <c r="I390" s="240"/>
      <c r="J390" s="158" t="s">
        <v>412</v>
      </c>
      <c r="K390" s="159">
        <v>4.361</v>
      </c>
      <c r="L390" s="241">
        <v>0</v>
      </c>
      <c r="M390" s="240"/>
      <c r="N390" s="242">
        <f>ROUND(L390*K390,2)</f>
        <v>0</v>
      </c>
      <c r="O390" s="240"/>
      <c r="P390" s="240"/>
      <c r="Q390" s="240"/>
      <c r="R390" s="129"/>
      <c r="T390" s="160" t="s">
        <v>3</v>
      </c>
      <c r="U390" s="41" t="s">
        <v>45</v>
      </c>
      <c r="V390" s="33"/>
      <c r="W390" s="161">
        <f>V390*K390</f>
        <v>0</v>
      </c>
      <c r="X390" s="161">
        <v>0</v>
      </c>
      <c r="Y390" s="161">
        <f>X390*K390</f>
        <v>0</v>
      </c>
      <c r="Z390" s="161">
        <v>0</v>
      </c>
      <c r="AA390" s="162">
        <f>Z390*K390</f>
        <v>0</v>
      </c>
      <c r="AR390" s="15" t="s">
        <v>299</v>
      </c>
      <c r="AT390" s="15" t="s">
        <v>163</v>
      </c>
      <c r="AU390" s="15" t="s">
        <v>107</v>
      </c>
      <c r="AY390" s="15" t="s">
        <v>162</v>
      </c>
      <c r="BE390" s="102">
        <f>IF(U390="základní",N390,0)</f>
        <v>0</v>
      </c>
      <c r="BF390" s="102">
        <f>IF(U390="snížená",N390,0)</f>
        <v>0</v>
      </c>
      <c r="BG390" s="102">
        <f>IF(U390="zákl. přenesená",N390,0)</f>
        <v>0</v>
      </c>
      <c r="BH390" s="102">
        <f>IF(U390="sníž. přenesená",N390,0)</f>
        <v>0</v>
      </c>
      <c r="BI390" s="102">
        <f>IF(U390="nulová",N390,0)</f>
        <v>0</v>
      </c>
      <c r="BJ390" s="15" t="s">
        <v>22</v>
      </c>
      <c r="BK390" s="102">
        <f>ROUND(L390*K390,2)</f>
        <v>0</v>
      </c>
      <c r="BL390" s="15" t="s">
        <v>299</v>
      </c>
      <c r="BM390" s="15" t="s">
        <v>634</v>
      </c>
    </row>
    <row r="391" spans="2:63" s="9" customFormat="1" ht="29.25" customHeight="1">
      <c r="B391" s="145"/>
      <c r="C391" s="146"/>
      <c r="D391" s="155" t="s">
        <v>133</v>
      </c>
      <c r="E391" s="155"/>
      <c r="F391" s="155"/>
      <c r="G391" s="155"/>
      <c r="H391" s="155"/>
      <c r="I391" s="155"/>
      <c r="J391" s="155"/>
      <c r="K391" s="155"/>
      <c r="L391" s="155"/>
      <c r="M391" s="155"/>
      <c r="N391" s="232">
        <f>BK391</f>
        <v>0</v>
      </c>
      <c r="O391" s="233"/>
      <c r="P391" s="233"/>
      <c r="Q391" s="233"/>
      <c r="R391" s="148"/>
      <c r="T391" s="149"/>
      <c r="U391" s="146"/>
      <c r="V391" s="146"/>
      <c r="W391" s="150">
        <f>SUM(W392:W400)</f>
        <v>0</v>
      </c>
      <c r="X391" s="146"/>
      <c r="Y391" s="150">
        <f>SUM(Y392:Y400)</f>
        <v>0.8266349000000001</v>
      </c>
      <c r="Z391" s="146"/>
      <c r="AA391" s="151">
        <f>SUM(AA392:AA400)</f>
        <v>1.28886534</v>
      </c>
      <c r="AR391" s="152" t="s">
        <v>107</v>
      </c>
      <c r="AT391" s="153" t="s">
        <v>79</v>
      </c>
      <c r="AU391" s="153" t="s">
        <v>22</v>
      </c>
      <c r="AY391" s="152" t="s">
        <v>162</v>
      </c>
      <c r="BK391" s="154">
        <f>SUM(BK392:BK400)</f>
        <v>0</v>
      </c>
    </row>
    <row r="392" spans="2:65" s="1" customFormat="1" ht="31.5" customHeight="1">
      <c r="B392" s="127"/>
      <c r="C392" s="156" t="s">
        <v>674</v>
      </c>
      <c r="D392" s="156" t="s">
        <v>163</v>
      </c>
      <c r="E392" s="157" t="s">
        <v>931</v>
      </c>
      <c r="F392" s="239" t="s">
        <v>932</v>
      </c>
      <c r="G392" s="240"/>
      <c r="H392" s="240"/>
      <c r="I392" s="240"/>
      <c r="J392" s="158" t="s">
        <v>182</v>
      </c>
      <c r="K392" s="159">
        <v>80.718</v>
      </c>
      <c r="L392" s="241">
        <v>0</v>
      </c>
      <c r="M392" s="240"/>
      <c r="N392" s="242">
        <f>ROUND(L392*K392,2)</f>
        <v>0</v>
      </c>
      <c r="O392" s="240"/>
      <c r="P392" s="240"/>
      <c r="Q392" s="240"/>
      <c r="R392" s="129"/>
      <c r="T392" s="160" t="s">
        <v>3</v>
      </c>
      <c r="U392" s="41" t="s">
        <v>45</v>
      </c>
      <c r="V392" s="33"/>
      <c r="W392" s="161">
        <f>V392*K392</f>
        <v>0</v>
      </c>
      <c r="X392" s="161">
        <v>0</v>
      </c>
      <c r="Y392" s="161">
        <f>X392*K392</f>
        <v>0</v>
      </c>
      <c r="Z392" s="161">
        <v>0</v>
      </c>
      <c r="AA392" s="162">
        <f>Z392*K392</f>
        <v>0</v>
      </c>
      <c r="AR392" s="15" t="s">
        <v>299</v>
      </c>
      <c r="AT392" s="15" t="s">
        <v>163</v>
      </c>
      <c r="AU392" s="15" t="s">
        <v>107</v>
      </c>
      <c r="AY392" s="15" t="s">
        <v>162</v>
      </c>
      <c r="BE392" s="102">
        <f>IF(U392="základní",N392,0)</f>
        <v>0</v>
      </c>
      <c r="BF392" s="102">
        <f>IF(U392="snížená",N392,0)</f>
        <v>0</v>
      </c>
      <c r="BG392" s="102">
        <f>IF(U392="zákl. přenesená",N392,0)</f>
        <v>0</v>
      </c>
      <c r="BH392" s="102">
        <f>IF(U392="sníž. přenesená",N392,0)</f>
        <v>0</v>
      </c>
      <c r="BI392" s="102">
        <f>IF(U392="nulová",N392,0)</f>
        <v>0</v>
      </c>
      <c r="BJ392" s="15" t="s">
        <v>22</v>
      </c>
      <c r="BK392" s="102">
        <f>ROUND(L392*K392,2)</f>
        <v>0</v>
      </c>
      <c r="BL392" s="15" t="s">
        <v>299</v>
      </c>
      <c r="BM392" s="15" t="s">
        <v>933</v>
      </c>
    </row>
    <row r="393" spans="2:65" s="1" customFormat="1" ht="31.5" customHeight="1">
      <c r="B393" s="127"/>
      <c r="C393" s="179" t="s">
        <v>670</v>
      </c>
      <c r="D393" s="179" t="s">
        <v>204</v>
      </c>
      <c r="E393" s="180" t="s">
        <v>934</v>
      </c>
      <c r="F393" s="252" t="s">
        <v>935</v>
      </c>
      <c r="G393" s="253"/>
      <c r="H393" s="253"/>
      <c r="I393" s="253"/>
      <c r="J393" s="181" t="s">
        <v>182</v>
      </c>
      <c r="K393" s="182">
        <v>88.79</v>
      </c>
      <c r="L393" s="254">
        <v>0</v>
      </c>
      <c r="M393" s="253"/>
      <c r="N393" s="255">
        <f>ROUND(L393*K393,2)</f>
        <v>0</v>
      </c>
      <c r="O393" s="240"/>
      <c r="P393" s="240"/>
      <c r="Q393" s="240"/>
      <c r="R393" s="129"/>
      <c r="T393" s="160" t="s">
        <v>3</v>
      </c>
      <c r="U393" s="41" t="s">
        <v>45</v>
      </c>
      <c r="V393" s="33"/>
      <c r="W393" s="161">
        <f>V393*K393</f>
        <v>0</v>
      </c>
      <c r="X393" s="161">
        <v>0.00931</v>
      </c>
      <c r="Y393" s="161">
        <f>X393*K393</f>
        <v>0.8266349000000001</v>
      </c>
      <c r="Z393" s="161">
        <v>0</v>
      </c>
      <c r="AA393" s="162">
        <f>Z393*K393</f>
        <v>0</v>
      </c>
      <c r="AR393" s="15" t="s">
        <v>332</v>
      </c>
      <c r="AT393" s="15" t="s">
        <v>204</v>
      </c>
      <c r="AU393" s="15" t="s">
        <v>107</v>
      </c>
      <c r="AY393" s="15" t="s">
        <v>162</v>
      </c>
      <c r="BE393" s="102">
        <f>IF(U393="základní",N393,0)</f>
        <v>0</v>
      </c>
      <c r="BF393" s="102">
        <f>IF(U393="snížená",N393,0)</f>
        <v>0</v>
      </c>
      <c r="BG393" s="102">
        <f>IF(U393="zákl. přenesená",N393,0)</f>
        <v>0</v>
      </c>
      <c r="BH393" s="102">
        <f>IF(U393="sníž. přenesená",N393,0)</f>
        <v>0</v>
      </c>
      <c r="BI393" s="102">
        <f>IF(U393="nulová",N393,0)</f>
        <v>0</v>
      </c>
      <c r="BJ393" s="15" t="s">
        <v>22</v>
      </c>
      <c r="BK393" s="102">
        <f>ROUND(L393*K393,2)</f>
        <v>0</v>
      </c>
      <c r="BL393" s="15" t="s">
        <v>299</v>
      </c>
      <c r="BM393" s="15" t="s">
        <v>936</v>
      </c>
    </row>
    <row r="394" spans="2:65" s="1" customFormat="1" ht="31.5" customHeight="1">
      <c r="B394" s="127"/>
      <c r="C394" s="156" t="s">
        <v>646</v>
      </c>
      <c r="D394" s="156" t="s">
        <v>163</v>
      </c>
      <c r="E394" s="157" t="s">
        <v>937</v>
      </c>
      <c r="F394" s="239" t="s">
        <v>938</v>
      </c>
      <c r="G394" s="240"/>
      <c r="H394" s="240"/>
      <c r="I394" s="240"/>
      <c r="J394" s="158" t="s">
        <v>182</v>
      </c>
      <c r="K394" s="159">
        <v>117.383</v>
      </c>
      <c r="L394" s="241">
        <v>0</v>
      </c>
      <c r="M394" s="240"/>
      <c r="N394" s="242">
        <f>ROUND(L394*K394,2)</f>
        <v>0</v>
      </c>
      <c r="O394" s="240"/>
      <c r="P394" s="240"/>
      <c r="Q394" s="240"/>
      <c r="R394" s="129"/>
      <c r="T394" s="160" t="s">
        <v>3</v>
      </c>
      <c r="U394" s="41" t="s">
        <v>45</v>
      </c>
      <c r="V394" s="33"/>
      <c r="W394" s="161">
        <f>V394*K394</f>
        <v>0</v>
      </c>
      <c r="X394" s="161">
        <v>0</v>
      </c>
      <c r="Y394" s="161">
        <f>X394*K394</f>
        <v>0</v>
      </c>
      <c r="Z394" s="161">
        <v>0.01098</v>
      </c>
      <c r="AA394" s="162">
        <f>Z394*K394</f>
        <v>1.28886534</v>
      </c>
      <c r="AR394" s="15" t="s">
        <v>299</v>
      </c>
      <c r="AT394" s="15" t="s">
        <v>163</v>
      </c>
      <c r="AU394" s="15" t="s">
        <v>107</v>
      </c>
      <c r="AY394" s="15" t="s">
        <v>162</v>
      </c>
      <c r="BE394" s="102">
        <f>IF(U394="základní",N394,0)</f>
        <v>0</v>
      </c>
      <c r="BF394" s="102">
        <f>IF(U394="snížená",N394,0)</f>
        <v>0</v>
      </c>
      <c r="BG394" s="102">
        <f>IF(U394="zákl. přenesená",N394,0)</f>
        <v>0</v>
      </c>
      <c r="BH394" s="102">
        <f>IF(U394="sníž. přenesená",N394,0)</f>
        <v>0</v>
      </c>
      <c r="BI394" s="102">
        <f>IF(U394="nulová",N394,0)</f>
        <v>0</v>
      </c>
      <c r="BJ394" s="15" t="s">
        <v>22</v>
      </c>
      <c r="BK394" s="102">
        <f>ROUND(L394*K394,2)</f>
        <v>0</v>
      </c>
      <c r="BL394" s="15" t="s">
        <v>299</v>
      </c>
      <c r="BM394" s="15" t="s">
        <v>939</v>
      </c>
    </row>
    <row r="395" spans="2:51" s="10" customFormat="1" ht="22.5" customHeight="1">
      <c r="B395" s="163"/>
      <c r="C395" s="164"/>
      <c r="D395" s="164"/>
      <c r="E395" s="165" t="s">
        <v>3</v>
      </c>
      <c r="F395" s="247" t="s">
        <v>940</v>
      </c>
      <c r="G395" s="248"/>
      <c r="H395" s="248"/>
      <c r="I395" s="248"/>
      <c r="J395" s="164"/>
      <c r="K395" s="166">
        <v>15.541</v>
      </c>
      <c r="L395" s="164"/>
      <c r="M395" s="164"/>
      <c r="N395" s="164"/>
      <c r="O395" s="164"/>
      <c r="P395" s="164"/>
      <c r="Q395" s="164"/>
      <c r="R395" s="167"/>
      <c r="T395" s="168"/>
      <c r="U395" s="164"/>
      <c r="V395" s="164"/>
      <c r="W395" s="164"/>
      <c r="X395" s="164"/>
      <c r="Y395" s="164"/>
      <c r="Z395" s="164"/>
      <c r="AA395" s="169"/>
      <c r="AT395" s="170" t="s">
        <v>170</v>
      </c>
      <c r="AU395" s="170" t="s">
        <v>107</v>
      </c>
      <c r="AV395" s="10" t="s">
        <v>107</v>
      </c>
      <c r="AW395" s="10" t="s">
        <v>37</v>
      </c>
      <c r="AX395" s="10" t="s">
        <v>80</v>
      </c>
      <c r="AY395" s="170" t="s">
        <v>162</v>
      </c>
    </row>
    <row r="396" spans="2:51" s="10" customFormat="1" ht="22.5" customHeight="1">
      <c r="B396" s="163"/>
      <c r="C396" s="164"/>
      <c r="D396" s="164"/>
      <c r="E396" s="165" t="s">
        <v>3</v>
      </c>
      <c r="F396" s="249" t="s">
        <v>745</v>
      </c>
      <c r="G396" s="248"/>
      <c r="H396" s="248"/>
      <c r="I396" s="248"/>
      <c r="J396" s="164"/>
      <c r="K396" s="166">
        <v>10.562</v>
      </c>
      <c r="L396" s="164"/>
      <c r="M396" s="164"/>
      <c r="N396" s="164"/>
      <c r="O396" s="164"/>
      <c r="P396" s="164"/>
      <c r="Q396" s="164"/>
      <c r="R396" s="167"/>
      <c r="T396" s="168"/>
      <c r="U396" s="164"/>
      <c r="V396" s="164"/>
      <c r="W396" s="164"/>
      <c r="X396" s="164"/>
      <c r="Y396" s="164"/>
      <c r="Z396" s="164"/>
      <c r="AA396" s="169"/>
      <c r="AT396" s="170" t="s">
        <v>170</v>
      </c>
      <c r="AU396" s="170" t="s">
        <v>107</v>
      </c>
      <c r="AV396" s="10" t="s">
        <v>107</v>
      </c>
      <c r="AW396" s="10" t="s">
        <v>37</v>
      </c>
      <c r="AX396" s="10" t="s">
        <v>80</v>
      </c>
      <c r="AY396" s="170" t="s">
        <v>162</v>
      </c>
    </row>
    <row r="397" spans="2:51" s="10" customFormat="1" ht="22.5" customHeight="1">
      <c r="B397" s="163"/>
      <c r="C397" s="164"/>
      <c r="D397" s="164"/>
      <c r="E397" s="165" t="s">
        <v>3</v>
      </c>
      <c r="F397" s="249" t="s">
        <v>745</v>
      </c>
      <c r="G397" s="248"/>
      <c r="H397" s="248"/>
      <c r="I397" s="248"/>
      <c r="J397" s="164"/>
      <c r="K397" s="166">
        <v>10.562</v>
      </c>
      <c r="L397" s="164"/>
      <c r="M397" s="164"/>
      <c r="N397" s="164"/>
      <c r="O397" s="164"/>
      <c r="P397" s="164"/>
      <c r="Q397" s="164"/>
      <c r="R397" s="167"/>
      <c r="T397" s="168"/>
      <c r="U397" s="164"/>
      <c r="V397" s="164"/>
      <c r="W397" s="164"/>
      <c r="X397" s="164"/>
      <c r="Y397" s="164"/>
      <c r="Z397" s="164"/>
      <c r="AA397" s="169"/>
      <c r="AT397" s="170" t="s">
        <v>170</v>
      </c>
      <c r="AU397" s="170" t="s">
        <v>107</v>
      </c>
      <c r="AV397" s="10" t="s">
        <v>107</v>
      </c>
      <c r="AW397" s="10" t="s">
        <v>37</v>
      </c>
      <c r="AX397" s="10" t="s">
        <v>80</v>
      </c>
      <c r="AY397" s="170" t="s">
        <v>162</v>
      </c>
    </row>
    <row r="398" spans="2:51" s="10" customFormat="1" ht="22.5" customHeight="1">
      <c r="B398" s="163"/>
      <c r="C398" s="164"/>
      <c r="D398" s="164"/>
      <c r="E398" s="165" t="s">
        <v>3</v>
      </c>
      <c r="F398" s="249" t="s">
        <v>840</v>
      </c>
      <c r="G398" s="248"/>
      <c r="H398" s="248"/>
      <c r="I398" s="248"/>
      <c r="J398" s="164"/>
      <c r="K398" s="166">
        <v>40.359</v>
      </c>
      <c r="L398" s="164"/>
      <c r="M398" s="164"/>
      <c r="N398" s="164"/>
      <c r="O398" s="164"/>
      <c r="P398" s="164"/>
      <c r="Q398" s="164"/>
      <c r="R398" s="167"/>
      <c r="T398" s="168"/>
      <c r="U398" s="164"/>
      <c r="V398" s="164"/>
      <c r="W398" s="164"/>
      <c r="X398" s="164"/>
      <c r="Y398" s="164"/>
      <c r="Z398" s="164"/>
      <c r="AA398" s="169"/>
      <c r="AT398" s="170" t="s">
        <v>170</v>
      </c>
      <c r="AU398" s="170" t="s">
        <v>107</v>
      </c>
      <c r="AV398" s="10" t="s">
        <v>107</v>
      </c>
      <c r="AW398" s="10" t="s">
        <v>37</v>
      </c>
      <c r="AX398" s="10" t="s">
        <v>80</v>
      </c>
      <c r="AY398" s="170" t="s">
        <v>162</v>
      </c>
    </row>
    <row r="399" spans="2:51" s="10" customFormat="1" ht="22.5" customHeight="1">
      <c r="B399" s="163"/>
      <c r="C399" s="164"/>
      <c r="D399" s="164"/>
      <c r="E399" s="165" t="s">
        <v>3</v>
      </c>
      <c r="F399" s="249" t="s">
        <v>840</v>
      </c>
      <c r="G399" s="248"/>
      <c r="H399" s="248"/>
      <c r="I399" s="248"/>
      <c r="J399" s="164"/>
      <c r="K399" s="166">
        <v>40.359</v>
      </c>
      <c r="L399" s="164"/>
      <c r="M399" s="164"/>
      <c r="N399" s="164"/>
      <c r="O399" s="164"/>
      <c r="P399" s="164"/>
      <c r="Q399" s="164"/>
      <c r="R399" s="167"/>
      <c r="T399" s="168"/>
      <c r="U399" s="164"/>
      <c r="V399" s="164"/>
      <c r="W399" s="164"/>
      <c r="X399" s="164"/>
      <c r="Y399" s="164"/>
      <c r="Z399" s="164"/>
      <c r="AA399" s="169"/>
      <c r="AT399" s="170" t="s">
        <v>170</v>
      </c>
      <c r="AU399" s="170" t="s">
        <v>107</v>
      </c>
      <c r="AV399" s="10" t="s">
        <v>107</v>
      </c>
      <c r="AW399" s="10" t="s">
        <v>37</v>
      </c>
      <c r="AX399" s="10" t="s">
        <v>80</v>
      </c>
      <c r="AY399" s="170" t="s">
        <v>162</v>
      </c>
    </row>
    <row r="400" spans="2:51" s="11" customFormat="1" ht="22.5" customHeight="1">
      <c r="B400" s="171"/>
      <c r="C400" s="172"/>
      <c r="D400" s="172"/>
      <c r="E400" s="173" t="s">
        <v>3</v>
      </c>
      <c r="F400" s="250" t="s">
        <v>202</v>
      </c>
      <c r="G400" s="251"/>
      <c r="H400" s="251"/>
      <c r="I400" s="251"/>
      <c r="J400" s="172"/>
      <c r="K400" s="174">
        <v>117.383</v>
      </c>
      <c r="L400" s="172"/>
      <c r="M400" s="172"/>
      <c r="N400" s="172"/>
      <c r="O400" s="172"/>
      <c r="P400" s="172"/>
      <c r="Q400" s="172"/>
      <c r="R400" s="175"/>
      <c r="T400" s="176"/>
      <c r="U400" s="172"/>
      <c r="V400" s="172"/>
      <c r="W400" s="172"/>
      <c r="X400" s="172"/>
      <c r="Y400" s="172"/>
      <c r="Z400" s="172"/>
      <c r="AA400" s="177"/>
      <c r="AT400" s="178" t="s">
        <v>170</v>
      </c>
      <c r="AU400" s="178" t="s">
        <v>107</v>
      </c>
      <c r="AV400" s="11" t="s">
        <v>167</v>
      </c>
      <c r="AW400" s="11" t="s">
        <v>37</v>
      </c>
      <c r="AX400" s="11" t="s">
        <v>22</v>
      </c>
      <c r="AY400" s="178" t="s">
        <v>162</v>
      </c>
    </row>
    <row r="401" spans="2:63" s="9" customFormat="1" ht="29.25" customHeight="1">
      <c r="B401" s="145"/>
      <c r="C401" s="146"/>
      <c r="D401" s="155" t="s">
        <v>740</v>
      </c>
      <c r="E401" s="155"/>
      <c r="F401" s="155"/>
      <c r="G401" s="155"/>
      <c r="H401" s="155"/>
      <c r="I401" s="155"/>
      <c r="J401" s="155"/>
      <c r="K401" s="155"/>
      <c r="L401" s="155"/>
      <c r="M401" s="155"/>
      <c r="N401" s="236">
        <f>BK401</f>
        <v>0</v>
      </c>
      <c r="O401" s="237"/>
      <c r="P401" s="237"/>
      <c r="Q401" s="237"/>
      <c r="R401" s="148"/>
      <c r="T401" s="149"/>
      <c r="U401" s="146"/>
      <c r="V401" s="146"/>
      <c r="W401" s="150">
        <f>SUM(W402:W406)</f>
        <v>0</v>
      </c>
      <c r="X401" s="146"/>
      <c r="Y401" s="150">
        <f>SUM(Y402:Y406)</f>
        <v>0.013649999999999997</v>
      </c>
      <c r="Z401" s="146"/>
      <c r="AA401" s="151">
        <f>SUM(AA402:AA406)</f>
        <v>0</v>
      </c>
      <c r="AR401" s="152" t="s">
        <v>107</v>
      </c>
      <c r="AT401" s="153" t="s">
        <v>79</v>
      </c>
      <c r="AU401" s="153" t="s">
        <v>22</v>
      </c>
      <c r="AY401" s="152" t="s">
        <v>162</v>
      </c>
      <c r="BK401" s="154">
        <f>SUM(BK402:BK406)</f>
        <v>0</v>
      </c>
    </row>
    <row r="402" spans="2:65" s="1" customFormat="1" ht="22.5" customHeight="1">
      <c r="B402" s="127"/>
      <c r="C402" s="156" t="s">
        <v>941</v>
      </c>
      <c r="D402" s="156" t="s">
        <v>163</v>
      </c>
      <c r="E402" s="157" t="s">
        <v>942</v>
      </c>
      <c r="F402" s="239" t="s">
        <v>943</v>
      </c>
      <c r="G402" s="240"/>
      <c r="H402" s="240"/>
      <c r="I402" s="240"/>
      <c r="J402" s="158" t="s">
        <v>188</v>
      </c>
      <c r="K402" s="159">
        <v>3</v>
      </c>
      <c r="L402" s="241">
        <v>0</v>
      </c>
      <c r="M402" s="240"/>
      <c r="N402" s="242">
        <f>ROUND(L402*K402,2)</f>
        <v>0</v>
      </c>
      <c r="O402" s="240"/>
      <c r="P402" s="240"/>
      <c r="Q402" s="240"/>
      <c r="R402" s="129"/>
      <c r="T402" s="160" t="s">
        <v>3</v>
      </c>
      <c r="U402" s="41" t="s">
        <v>45</v>
      </c>
      <c r="V402" s="33"/>
      <c r="W402" s="161">
        <f>V402*K402</f>
        <v>0</v>
      </c>
      <c r="X402" s="161">
        <v>0.00015</v>
      </c>
      <c r="Y402" s="161">
        <f>X402*K402</f>
        <v>0.00045</v>
      </c>
      <c r="Z402" s="161">
        <v>0</v>
      </c>
      <c r="AA402" s="162">
        <f>Z402*K402</f>
        <v>0</v>
      </c>
      <c r="AR402" s="15" t="s">
        <v>299</v>
      </c>
      <c r="AT402" s="15" t="s">
        <v>163</v>
      </c>
      <c r="AU402" s="15" t="s">
        <v>107</v>
      </c>
      <c r="AY402" s="15" t="s">
        <v>162</v>
      </c>
      <c r="BE402" s="102">
        <f>IF(U402="základní",N402,0)</f>
        <v>0</v>
      </c>
      <c r="BF402" s="102">
        <f>IF(U402="snížená",N402,0)</f>
        <v>0</v>
      </c>
      <c r="BG402" s="102">
        <f>IF(U402="zákl. přenesená",N402,0)</f>
        <v>0</v>
      </c>
      <c r="BH402" s="102">
        <f>IF(U402="sníž. přenesená",N402,0)</f>
        <v>0</v>
      </c>
      <c r="BI402" s="102">
        <f>IF(U402="nulová",N402,0)</f>
        <v>0</v>
      </c>
      <c r="BJ402" s="15" t="s">
        <v>22</v>
      </c>
      <c r="BK402" s="102">
        <f>ROUND(L402*K402,2)</f>
        <v>0</v>
      </c>
      <c r="BL402" s="15" t="s">
        <v>299</v>
      </c>
      <c r="BM402" s="15" t="s">
        <v>944</v>
      </c>
    </row>
    <row r="403" spans="2:65" s="1" customFormat="1" ht="22.5" customHeight="1">
      <c r="B403" s="127"/>
      <c r="C403" s="156" t="s">
        <v>945</v>
      </c>
      <c r="D403" s="156" t="s">
        <v>163</v>
      </c>
      <c r="E403" s="157" t="s">
        <v>946</v>
      </c>
      <c r="F403" s="239" t="s">
        <v>947</v>
      </c>
      <c r="G403" s="240"/>
      <c r="H403" s="240"/>
      <c r="I403" s="240"/>
      <c r="J403" s="158" t="s">
        <v>188</v>
      </c>
      <c r="K403" s="159">
        <v>1</v>
      </c>
      <c r="L403" s="241">
        <v>0</v>
      </c>
      <c r="M403" s="240"/>
      <c r="N403" s="242">
        <f>ROUND(L403*K403,2)</f>
        <v>0</v>
      </c>
      <c r="O403" s="240"/>
      <c r="P403" s="240"/>
      <c r="Q403" s="240"/>
      <c r="R403" s="129"/>
      <c r="T403" s="160" t="s">
        <v>3</v>
      </c>
      <c r="U403" s="41" t="s">
        <v>45</v>
      </c>
      <c r="V403" s="33"/>
      <c r="W403" s="161">
        <f>V403*K403</f>
        <v>0</v>
      </c>
      <c r="X403" s="161">
        <v>0.00015</v>
      </c>
      <c r="Y403" s="161">
        <f>X403*K403</f>
        <v>0.00015</v>
      </c>
      <c r="Z403" s="161">
        <v>0</v>
      </c>
      <c r="AA403" s="162">
        <f>Z403*K403</f>
        <v>0</v>
      </c>
      <c r="AR403" s="15" t="s">
        <v>299</v>
      </c>
      <c r="AT403" s="15" t="s">
        <v>163</v>
      </c>
      <c r="AU403" s="15" t="s">
        <v>107</v>
      </c>
      <c r="AY403" s="15" t="s">
        <v>162</v>
      </c>
      <c r="BE403" s="102">
        <f>IF(U403="základní",N403,0)</f>
        <v>0</v>
      </c>
      <c r="BF403" s="102">
        <f>IF(U403="snížená",N403,0)</f>
        <v>0</v>
      </c>
      <c r="BG403" s="102">
        <f>IF(U403="zákl. přenesená",N403,0)</f>
        <v>0</v>
      </c>
      <c r="BH403" s="102">
        <f>IF(U403="sníž. přenesená",N403,0)</f>
        <v>0</v>
      </c>
      <c r="BI403" s="102">
        <f>IF(U403="nulová",N403,0)</f>
        <v>0</v>
      </c>
      <c r="BJ403" s="15" t="s">
        <v>22</v>
      </c>
      <c r="BK403" s="102">
        <f>ROUND(L403*K403,2)</f>
        <v>0</v>
      </c>
      <c r="BL403" s="15" t="s">
        <v>299</v>
      </c>
      <c r="BM403" s="15" t="s">
        <v>948</v>
      </c>
    </row>
    <row r="404" spans="2:65" s="1" customFormat="1" ht="22.5" customHeight="1">
      <c r="B404" s="127"/>
      <c r="C404" s="156" t="s">
        <v>949</v>
      </c>
      <c r="D404" s="156" t="s">
        <v>163</v>
      </c>
      <c r="E404" s="157" t="s">
        <v>950</v>
      </c>
      <c r="F404" s="239" t="s">
        <v>951</v>
      </c>
      <c r="G404" s="240"/>
      <c r="H404" s="240"/>
      <c r="I404" s="240"/>
      <c r="J404" s="158" t="s">
        <v>188</v>
      </c>
      <c r="K404" s="159">
        <v>36</v>
      </c>
      <c r="L404" s="241">
        <v>0</v>
      </c>
      <c r="M404" s="240"/>
      <c r="N404" s="242">
        <f>ROUND(L404*K404,2)</f>
        <v>0</v>
      </c>
      <c r="O404" s="240"/>
      <c r="P404" s="240"/>
      <c r="Q404" s="240"/>
      <c r="R404" s="129"/>
      <c r="T404" s="160" t="s">
        <v>3</v>
      </c>
      <c r="U404" s="41" t="s">
        <v>45</v>
      </c>
      <c r="V404" s="33"/>
      <c r="W404" s="161">
        <f>V404*K404</f>
        <v>0</v>
      </c>
      <c r="X404" s="161">
        <v>0.00015</v>
      </c>
      <c r="Y404" s="161">
        <f>X404*K404</f>
        <v>0.005399999999999999</v>
      </c>
      <c r="Z404" s="161">
        <v>0</v>
      </c>
      <c r="AA404" s="162">
        <f>Z404*K404</f>
        <v>0</v>
      </c>
      <c r="AR404" s="15" t="s">
        <v>299</v>
      </c>
      <c r="AT404" s="15" t="s">
        <v>163</v>
      </c>
      <c r="AU404" s="15" t="s">
        <v>107</v>
      </c>
      <c r="AY404" s="15" t="s">
        <v>162</v>
      </c>
      <c r="BE404" s="102">
        <f>IF(U404="základní",N404,0)</f>
        <v>0</v>
      </c>
      <c r="BF404" s="102">
        <f>IF(U404="snížená",N404,0)</f>
        <v>0</v>
      </c>
      <c r="BG404" s="102">
        <f>IF(U404="zákl. přenesená",N404,0)</f>
        <v>0</v>
      </c>
      <c r="BH404" s="102">
        <f>IF(U404="sníž. přenesená",N404,0)</f>
        <v>0</v>
      </c>
      <c r="BI404" s="102">
        <f>IF(U404="nulová",N404,0)</f>
        <v>0</v>
      </c>
      <c r="BJ404" s="15" t="s">
        <v>22</v>
      </c>
      <c r="BK404" s="102">
        <f>ROUND(L404*K404,2)</f>
        <v>0</v>
      </c>
      <c r="BL404" s="15" t="s">
        <v>299</v>
      </c>
      <c r="BM404" s="15" t="s">
        <v>952</v>
      </c>
    </row>
    <row r="405" spans="2:65" s="1" customFormat="1" ht="22.5" customHeight="1">
      <c r="B405" s="127"/>
      <c r="C405" s="156" t="s">
        <v>953</v>
      </c>
      <c r="D405" s="156" t="s">
        <v>163</v>
      </c>
      <c r="E405" s="157" t="s">
        <v>954</v>
      </c>
      <c r="F405" s="239" t="s">
        <v>955</v>
      </c>
      <c r="G405" s="240"/>
      <c r="H405" s="240"/>
      <c r="I405" s="240"/>
      <c r="J405" s="158" t="s">
        <v>188</v>
      </c>
      <c r="K405" s="159">
        <v>33</v>
      </c>
      <c r="L405" s="241">
        <v>0</v>
      </c>
      <c r="M405" s="240"/>
      <c r="N405" s="242">
        <f>ROUND(L405*K405,2)</f>
        <v>0</v>
      </c>
      <c r="O405" s="240"/>
      <c r="P405" s="240"/>
      <c r="Q405" s="240"/>
      <c r="R405" s="129"/>
      <c r="T405" s="160" t="s">
        <v>3</v>
      </c>
      <c r="U405" s="41" t="s">
        <v>45</v>
      </c>
      <c r="V405" s="33"/>
      <c r="W405" s="161">
        <f>V405*K405</f>
        <v>0</v>
      </c>
      <c r="X405" s="161">
        <v>0.00015</v>
      </c>
      <c r="Y405" s="161">
        <f>X405*K405</f>
        <v>0.0049499999999999995</v>
      </c>
      <c r="Z405" s="161">
        <v>0</v>
      </c>
      <c r="AA405" s="162">
        <f>Z405*K405</f>
        <v>0</v>
      </c>
      <c r="AR405" s="15" t="s">
        <v>299</v>
      </c>
      <c r="AT405" s="15" t="s">
        <v>163</v>
      </c>
      <c r="AU405" s="15" t="s">
        <v>107</v>
      </c>
      <c r="AY405" s="15" t="s">
        <v>162</v>
      </c>
      <c r="BE405" s="102">
        <f>IF(U405="základní",N405,0)</f>
        <v>0</v>
      </c>
      <c r="BF405" s="102">
        <f>IF(U405="snížená",N405,0)</f>
        <v>0</v>
      </c>
      <c r="BG405" s="102">
        <f>IF(U405="zákl. přenesená",N405,0)</f>
        <v>0</v>
      </c>
      <c r="BH405" s="102">
        <f>IF(U405="sníž. přenesená",N405,0)</f>
        <v>0</v>
      </c>
      <c r="BI405" s="102">
        <f>IF(U405="nulová",N405,0)</f>
        <v>0</v>
      </c>
      <c r="BJ405" s="15" t="s">
        <v>22</v>
      </c>
      <c r="BK405" s="102">
        <f>ROUND(L405*K405,2)</f>
        <v>0</v>
      </c>
      <c r="BL405" s="15" t="s">
        <v>299</v>
      </c>
      <c r="BM405" s="15" t="s">
        <v>956</v>
      </c>
    </row>
    <row r="406" spans="2:65" s="1" customFormat="1" ht="22.5" customHeight="1">
      <c r="B406" s="127"/>
      <c r="C406" s="156" t="s">
        <v>957</v>
      </c>
      <c r="D406" s="156" t="s">
        <v>163</v>
      </c>
      <c r="E406" s="157" t="s">
        <v>958</v>
      </c>
      <c r="F406" s="239" t="s">
        <v>959</v>
      </c>
      <c r="G406" s="240"/>
      <c r="H406" s="240"/>
      <c r="I406" s="240"/>
      <c r="J406" s="158" t="s">
        <v>188</v>
      </c>
      <c r="K406" s="159">
        <v>18</v>
      </c>
      <c r="L406" s="241">
        <v>0</v>
      </c>
      <c r="M406" s="240"/>
      <c r="N406" s="242">
        <f>ROUND(L406*K406,2)</f>
        <v>0</v>
      </c>
      <c r="O406" s="240"/>
      <c r="P406" s="240"/>
      <c r="Q406" s="240"/>
      <c r="R406" s="129"/>
      <c r="T406" s="160" t="s">
        <v>3</v>
      </c>
      <c r="U406" s="41" t="s">
        <v>45</v>
      </c>
      <c r="V406" s="33"/>
      <c r="W406" s="161">
        <f>V406*K406</f>
        <v>0</v>
      </c>
      <c r="X406" s="161">
        <v>0.00015</v>
      </c>
      <c r="Y406" s="161">
        <f>X406*K406</f>
        <v>0.0026999999999999997</v>
      </c>
      <c r="Z406" s="161">
        <v>0</v>
      </c>
      <c r="AA406" s="162">
        <f>Z406*K406</f>
        <v>0</v>
      </c>
      <c r="AR406" s="15" t="s">
        <v>299</v>
      </c>
      <c r="AT406" s="15" t="s">
        <v>163</v>
      </c>
      <c r="AU406" s="15" t="s">
        <v>107</v>
      </c>
      <c r="AY406" s="15" t="s">
        <v>162</v>
      </c>
      <c r="BE406" s="102">
        <f>IF(U406="základní",N406,0)</f>
        <v>0</v>
      </c>
      <c r="BF406" s="102">
        <f>IF(U406="snížená",N406,0)</f>
        <v>0</v>
      </c>
      <c r="BG406" s="102">
        <f>IF(U406="zákl. přenesená",N406,0)</f>
        <v>0</v>
      </c>
      <c r="BH406" s="102">
        <f>IF(U406="sníž. přenesená",N406,0)</f>
        <v>0</v>
      </c>
      <c r="BI406" s="102">
        <f>IF(U406="nulová",N406,0)</f>
        <v>0</v>
      </c>
      <c r="BJ406" s="15" t="s">
        <v>22</v>
      </c>
      <c r="BK406" s="102">
        <f>ROUND(L406*K406,2)</f>
        <v>0</v>
      </c>
      <c r="BL406" s="15" t="s">
        <v>299</v>
      </c>
      <c r="BM406" s="15" t="s">
        <v>960</v>
      </c>
    </row>
    <row r="407" spans="2:63" s="9" customFormat="1" ht="29.25" customHeight="1">
      <c r="B407" s="145"/>
      <c r="C407" s="146"/>
      <c r="D407" s="155" t="s">
        <v>134</v>
      </c>
      <c r="E407" s="155"/>
      <c r="F407" s="155"/>
      <c r="G407" s="155"/>
      <c r="H407" s="155"/>
      <c r="I407" s="155"/>
      <c r="J407" s="155"/>
      <c r="K407" s="155"/>
      <c r="L407" s="155"/>
      <c r="M407" s="155"/>
      <c r="N407" s="232">
        <f>BK407</f>
        <v>0</v>
      </c>
      <c r="O407" s="233"/>
      <c r="P407" s="233"/>
      <c r="Q407" s="233"/>
      <c r="R407" s="148"/>
      <c r="T407" s="149"/>
      <c r="U407" s="146"/>
      <c r="V407" s="146"/>
      <c r="W407" s="150">
        <f>SUM(W408:W423)</f>
        <v>0</v>
      </c>
      <c r="X407" s="146"/>
      <c r="Y407" s="150">
        <f>SUM(Y408:Y423)</f>
        <v>2.40409376</v>
      </c>
      <c r="Z407" s="146"/>
      <c r="AA407" s="151">
        <f>SUM(AA408:AA423)</f>
        <v>0</v>
      </c>
      <c r="AR407" s="152" t="s">
        <v>107</v>
      </c>
      <c r="AT407" s="153" t="s">
        <v>79</v>
      </c>
      <c r="AU407" s="153" t="s">
        <v>22</v>
      </c>
      <c r="AY407" s="152" t="s">
        <v>162</v>
      </c>
      <c r="BK407" s="154">
        <f>SUM(BK408:BK423)</f>
        <v>0</v>
      </c>
    </row>
    <row r="408" spans="2:65" s="1" customFormat="1" ht="31.5" customHeight="1">
      <c r="B408" s="127"/>
      <c r="C408" s="156" t="s">
        <v>682</v>
      </c>
      <c r="D408" s="156" t="s">
        <v>163</v>
      </c>
      <c r="E408" s="157" t="s">
        <v>683</v>
      </c>
      <c r="F408" s="239" t="s">
        <v>684</v>
      </c>
      <c r="G408" s="240"/>
      <c r="H408" s="240"/>
      <c r="I408" s="240"/>
      <c r="J408" s="158" t="s">
        <v>241</v>
      </c>
      <c r="K408" s="159">
        <v>117.004</v>
      </c>
      <c r="L408" s="241">
        <v>0</v>
      </c>
      <c r="M408" s="240"/>
      <c r="N408" s="242">
        <f>ROUND(L408*K408,2)</f>
        <v>0</v>
      </c>
      <c r="O408" s="240"/>
      <c r="P408" s="240"/>
      <c r="Q408" s="240"/>
      <c r="R408" s="129"/>
      <c r="T408" s="160" t="s">
        <v>3</v>
      </c>
      <c r="U408" s="41" t="s">
        <v>45</v>
      </c>
      <c r="V408" s="33"/>
      <c r="W408" s="161">
        <f>V408*K408</f>
        <v>0</v>
      </c>
      <c r="X408" s="161">
        <v>0.00046</v>
      </c>
      <c r="Y408" s="161">
        <f>X408*K408</f>
        <v>0.05382184</v>
      </c>
      <c r="Z408" s="161">
        <v>0</v>
      </c>
      <c r="AA408" s="162">
        <f>Z408*K408</f>
        <v>0</v>
      </c>
      <c r="AR408" s="15" t="s">
        <v>299</v>
      </c>
      <c r="AT408" s="15" t="s">
        <v>163</v>
      </c>
      <c r="AU408" s="15" t="s">
        <v>107</v>
      </c>
      <c r="AY408" s="15" t="s">
        <v>162</v>
      </c>
      <c r="BE408" s="102">
        <f>IF(U408="základní",N408,0)</f>
        <v>0</v>
      </c>
      <c r="BF408" s="102">
        <f>IF(U408="snížená",N408,0)</f>
        <v>0</v>
      </c>
      <c r="BG408" s="102">
        <f>IF(U408="zákl. přenesená",N408,0)</f>
        <v>0</v>
      </c>
      <c r="BH408" s="102">
        <f>IF(U408="sníž. přenesená",N408,0)</f>
        <v>0</v>
      </c>
      <c r="BI408" s="102">
        <f>IF(U408="nulová",N408,0)</f>
        <v>0</v>
      </c>
      <c r="BJ408" s="15" t="s">
        <v>22</v>
      </c>
      <c r="BK408" s="102">
        <f>ROUND(L408*K408,2)</f>
        <v>0</v>
      </c>
      <c r="BL408" s="15" t="s">
        <v>299</v>
      </c>
      <c r="BM408" s="15" t="s">
        <v>685</v>
      </c>
    </row>
    <row r="409" spans="2:51" s="10" customFormat="1" ht="22.5" customHeight="1">
      <c r="B409" s="163"/>
      <c r="C409" s="164"/>
      <c r="D409" s="164"/>
      <c r="E409" s="165" t="s">
        <v>3</v>
      </c>
      <c r="F409" s="247" t="s">
        <v>961</v>
      </c>
      <c r="G409" s="248"/>
      <c r="H409" s="248"/>
      <c r="I409" s="248"/>
      <c r="J409" s="164"/>
      <c r="K409" s="166">
        <v>22.182</v>
      </c>
      <c r="L409" s="164"/>
      <c r="M409" s="164"/>
      <c r="N409" s="164"/>
      <c r="O409" s="164"/>
      <c r="P409" s="164"/>
      <c r="Q409" s="164"/>
      <c r="R409" s="167"/>
      <c r="T409" s="168"/>
      <c r="U409" s="164"/>
      <c r="V409" s="164"/>
      <c r="W409" s="164"/>
      <c r="X409" s="164"/>
      <c r="Y409" s="164"/>
      <c r="Z409" s="164"/>
      <c r="AA409" s="169"/>
      <c r="AT409" s="170" t="s">
        <v>170</v>
      </c>
      <c r="AU409" s="170" t="s">
        <v>107</v>
      </c>
      <c r="AV409" s="10" t="s">
        <v>107</v>
      </c>
      <c r="AW409" s="10" t="s">
        <v>37</v>
      </c>
      <c r="AX409" s="10" t="s">
        <v>80</v>
      </c>
      <c r="AY409" s="170" t="s">
        <v>162</v>
      </c>
    </row>
    <row r="410" spans="2:51" s="10" customFormat="1" ht="22.5" customHeight="1">
      <c r="B410" s="163"/>
      <c r="C410" s="164"/>
      <c r="D410" s="164"/>
      <c r="E410" s="165" t="s">
        <v>3</v>
      </c>
      <c r="F410" s="249" t="s">
        <v>962</v>
      </c>
      <c r="G410" s="248"/>
      <c r="H410" s="248"/>
      <c r="I410" s="248"/>
      <c r="J410" s="164"/>
      <c r="K410" s="166">
        <v>18.582</v>
      </c>
      <c r="L410" s="164"/>
      <c r="M410" s="164"/>
      <c r="N410" s="164"/>
      <c r="O410" s="164"/>
      <c r="P410" s="164"/>
      <c r="Q410" s="164"/>
      <c r="R410" s="167"/>
      <c r="T410" s="168"/>
      <c r="U410" s="164"/>
      <c r="V410" s="164"/>
      <c r="W410" s="164"/>
      <c r="X410" s="164"/>
      <c r="Y410" s="164"/>
      <c r="Z410" s="164"/>
      <c r="AA410" s="169"/>
      <c r="AT410" s="170" t="s">
        <v>170</v>
      </c>
      <c r="AU410" s="170" t="s">
        <v>107</v>
      </c>
      <c r="AV410" s="10" t="s">
        <v>107</v>
      </c>
      <c r="AW410" s="10" t="s">
        <v>37</v>
      </c>
      <c r="AX410" s="10" t="s">
        <v>80</v>
      </c>
      <c r="AY410" s="170" t="s">
        <v>162</v>
      </c>
    </row>
    <row r="411" spans="2:51" s="10" customFormat="1" ht="22.5" customHeight="1">
      <c r="B411" s="163"/>
      <c r="C411" s="164"/>
      <c r="D411" s="164"/>
      <c r="E411" s="165" t="s">
        <v>3</v>
      </c>
      <c r="F411" s="249" t="s">
        <v>837</v>
      </c>
      <c r="G411" s="248"/>
      <c r="H411" s="248"/>
      <c r="I411" s="248"/>
      <c r="J411" s="164"/>
      <c r="K411" s="166">
        <v>76.24</v>
      </c>
      <c r="L411" s="164"/>
      <c r="M411" s="164"/>
      <c r="N411" s="164"/>
      <c r="O411" s="164"/>
      <c r="P411" s="164"/>
      <c r="Q411" s="164"/>
      <c r="R411" s="167"/>
      <c r="T411" s="168"/>
      <c r="U411" s="164"/>
      <c r="V411" s="164"/>
      <c r="W411" s="164"/>
      <c r="X411" s="164"/>
      <c r="Y411" s="164"/>
      <c r="Z411" s="164"/>
      <c r="AA411" s="169"/>
      <c r="AT411" s="170" t="s">
        <v>170</v>
      </c>
      <c r="AU411" s="170" t="s">
        <v>107</v>
      </c>
      <c r="AV411" s="10" t="s">
        <v>107</v>
      </c>
      <c r="AW411" s="10" t="s">
        <v>37</v>
      </c>
      <c r="AX411" s="10" t="s">
        <v>80</v>
      </c>
      <c r="AY411" s="170" t="s">
        <v>162</v>
      </c>
    </row>
    <row r="412" spans="2:51" s="11" customFormat="1" ht="22.5" customHeight="1">
      <c r="B412" s="171"/>
      <c r="C412" s="172"/>
      <c r="D412" s="172"/>
      <c r="E412" s="173" t="s">
        <v>3</v>
      </c>
      <c r="F412" s="250" t="s">
        <v>202</v>
      </c>
      <c r="G412" s="251"/>
      <c r="H412" s="251"/>
      <c r="I412" s="251"/>
      <c r="J412" s="172"/>
      <c r="K412" s="174">
        <v>117.004</v>
      </c>
      <c r="L412" s="172"/>
      <c r="M412" s="172"/>
      <c r="N412" s="172"/>
      <c r="O412" s="172"/>
      <c r="P412" s="172"/>
      <c r="Q412" s="172"/>
      <c r="R412" s="175"/>
      <c r="T412" s="176"/>
      <c r="U412" s="172"/>
      <c r="V412" s="172"/>
      <c r="W412" s="172"/>
      <c r="X412" s="172"/>
      <c r="Y412" s="172"/>
      <c r="Z412" s="172"/>
      <c r="AA412" s="177"/>
      <c r="AT412" s="178" t="s">
        <v>170</v>
      </c>
      <c r="AU412" s="178" t="s">
        <v>107</v>
      </c>
      <c r="AV412" s="11" t="s">
        <v>167</v>
      </c>
      <c r="AW412" s="11" t="s">
        <v>37</v>
      </c>
      <c r="AX412" s="11" t="s">
        <v>22</v>
      </c>
      <c r="AY412" s="178" t="s">
        <v>162</v>
      </c>
    </row>
    <row r="413" spans="2:65" s="1" customFormat="1" ht="44.25" customHeight="1">
      <c r="B413" s="127"/>
      <c r="C413" s="156" t="s">
        <v>686</v>
      </c>
      <c r="D413" s="156" t="s">
        <v>163</v>
      </c>
      <c r="E413" s="157" t="s">
        <v>687</v>
      </c>
      <c r="F413" s="239" t="s">
        <v>688</v>
      </c>
      <c r="G413" s="240"/>
      <c r="H413" s="240"/>
      <c r="I413" s="240"/>
      <c r="J413" s="158" t="s">
        <v>182</v>
      </c>
      <c r="K413" s="159">
        <v>119.796</v>
      </c>
      <c r="L413" s="241">
        <v>0</v>
      </c>
      <c r="M413" s="240"/>
      <c r="N413" s="242">
        <f>ROUND(L413*K413,2)</f>
        <v>0</v>
      </c>
      <c r="O413" s="240"/>
      <c r="P413" s="240"/>
      <c r="Q413" s="240"/>
      <c r="R413" s="129"/>
      <c r="T413" s="160" t="s">
        <v>3</v>
      </c>
      <c r="U413" s="41" t="s">
        <v>45</v>
      </c>
      <c r="V413" s="33"/>
      <c r="W413" s="161">
        <f>V413*K413</f>
        <v>0</v>
      </c>
      <c r="X413" s="161">
        <v>0.00367</v>
      </c>
      <c r="Y413" s="161">
        <f>X413*K413</f>
        <v>0.43965132</v>
      </c>
      <c r="Z413" s="161">
        <v>0</v>
      </c>
      <c r="AA413" s="162">
        <f>Z413*K413</f>
        <v>0</v>
      </c>
      <c r="AR413" s="15" t="s">
        <v>299</v>
      </c>
      <c r="AT413" s="15" t="s">
        <v>163</v>
      </c>
      <c r="AU413" s="15" t="s">
        <v>107</v>
      </c>
      <c r="AY413" s="15" t="s">
        <v>162</v>
      </c>
      <c r="BE413" s="102">
        <f>IF(U413="základní",N413,0)</f>
        <v>0</v>
      </c>
      <c r="BF413" s="102">
        <f>IF(U413="snížená",N413,0)</f>
        <v>0</v>
      </c>
      <c r="BG413" s="102">
        <f>IF(U413="zákl. přenesená",N413,0)</f>
        <v>0</v>
      </c>
      <c r="BH413" s="102">
        <f>IF(U413="sníž. přenesená",N413,0)</f>
        <v>0</v>
      </c>
      <c r="BI413" s="102">
        <f>IF(U413="nulová",N413,0)</f>
        <v>0</v>
      </c>
      <c r="BJ413" s="15" t="s">
        <v>22</v>
      </c>
      <c r="BK413" s="102">
        <f>ROUND(L413*K413,2)</f>
        <v>0</v>
      </c>
      <c r="BL413" s="15" t="s">
        <v>299</v>
      </c>
      <c r="BM413" s="15" t="s">
        <v>689</v>
      </c>
    </row>
    <row r="414" spans="2:51" s="10" customFormat="1" ht="22.5" customHeight="1">
      <c r="B414" s="163"/>
      <c r="C414" s="164"/>
      <c r="D414" s="164"/>
      <c r="E414" s="165" t="s">
        <v>3</v>
      </c>
      <c r="F414" s="247" t="s">
        <v>834</v>
      </c>
      <c r="G414" s="248"/>
      <c r="H414" s="248"/>
      <c r="I414" s="248"/>
      <c r="J414" s="164"/>
      <c r="K414" s="166">
        <v>28.516</v>
      </c>
      <c r="L414" s="164"/>
      <c r="M414" s="164"/>
      <c r="N414" s="164"/>
      <c r="O414" s="164"/>
      <c r="P414" s="164"/>
      <c r="Q414" s="164"/>
      <c r="R414" s="167"/>
      <c r="T414" s="168"/>
      <c r="U414" s="164"/>
      <c r="V414" s="164"/>
      <c r="W414" s="164"/>
      <c r="X414" s="164"/>
      <c r="Y414" s="164"/>
      <c r="Z414" s="164"/>
      <c r="AA414" s="169"/>
      <c r="AT414" s="170" t="s">
        <v>170</v>
      </c>
      <c r="AU414" s="170" t="s">
        <v>107</v>
      </c>
      <c r="AV414" s="10" t="s">
        <v>107</v>
      </c>
      <c r="AW414" s="10" t="s">
        <v>37</v>
      </c>
      <c r="AX414" s="10" t="s">
        <v>80</v>
      </c>
      <c r="AY414" s="170" t="s">
        <v>162</v>
      </c>
    </row>
    <row r="415" spans="2:51" s="10" customFormat="1" ht="22.5" customHeight="1">
      <c r="B415" s="163"/>
      <c r="C415" s="164"/>
      <c r="D415" s="164"/>
      <c r="E415" s="165" t="s">
        <v>3</v>
      </c>
      <c r="F415" s="249" t="s">
        <v>963</v>
      </c>
      <c r="G415" s="248"/>
      <c r="H415" s="248"/>
      <c r="I415" s="248"/>
      <c r="J415" s="164"/>
      <c r="K415" s="166">
        <v>10.562</v>
      </c>
      <c r="L415" s="164"/>
      <c r="M415" s="164"/>
      <c r="N415" s="164"/>
      <c r="O415" s="164"/>
      <c r="P415" s="164"/>
      <c r="Q415" s="164"/>
      <c r="R415" s="167"/>
      <c r="T415" s="168"/>
      <c r="U415" s="164"/>
      <c r="V415" s="164"/>
      <c r="W415" s="164"/>
      <c r="X415" s="164"/>
      <c r="Y415" s="164"/>
      <c r="Z415" s="164"/>
      <c r="AA415" s="169"/>
      <c r="AT415" s="170" t="s">
        <v>170</v>
      </c>
      <c r="AU415" s="170" t="s">
        <v>107</v>
      </c>
      <c r="AV415" s="10" t="s">
        <v>107</v>
      </c>
      <c r="AW415" s="10" t="s">
        <v>37</v>
      </c>
      <c r="AX415" s="10" t="s">
        <v>80</v>
      </c>
      <c r="AY415" s="170" t="s">
        <v>162</v>
      </c>
    </row>
    <row r="416" spans="2:51" s="10" customFormat="1" ht="22.5" customHeight="1">
      <c r="B416" s="163"/>
      <c r="C416" s="164"/>
      <c r="D416" s="164"/>
      <c r="E416" s="165" t="s">
        <v>3</v>
      </c>
      <c r="F416" s="249" t="s">
        <v>840</v>
      </c>
      <c r="G416" s="248"/>
      <c r="H416" s="248"/>
      <c r="I416" s="248"/>
      <c r="J416" s="164"/>
      <c r="K416" s="166">
        <v>40.359</v>
      </c>
      <c r="L416" s="164"/>
      <c r="M416" s="164"/>
      <c r="N416" s="164"/>
      <c r="O416" s="164"/>
      <c r="P416" s="164"/>
      <c r="Q416" s="164"/>
      <c r="R416" s="167"/>
      <c r="T416" s="168"/>
      <c r="U416" s="164"/>
      <c r="V416" s="164"/>
      <c r="W416" s="164"/>
      <c r="X416" s="164"/>
      <c r="Y416" s="164"/>
      <c r="Z416" s="164"/>
      <c r="AA416" s="169"/>
      <c r="AT416" s="170" t="s">
        <v>170</v>
      </c>
      <c r="AU416" s="170" t="s">
        <v>107</v>
      </c>
      <c r="AV416" s="10" t="s">
        <v>107</v>
      </c>
      <c r="AW416" s="10" t="s">
        <v>37</v>
      </c>
      <c r="AX416" s="10" t="s">
        <v>80</v>
      </c>
      <c r="AY416" s="170" t="s">
        <v>162</v>
      </c>
    </row>
    <row r="417" spans="2:51" s="10" customFormat="1" ht="22.5" customHeight="1">
      <c r="B417" s="163"/>
      <c r="C417" s="164"/>
      <c r="D417" s="164"/>
      <c r="E417" s="165" t="s">
        <v>3</v>
      </c>
      <c r="F417" s="249" t="s">
        <v>840</v>
      </c>
      <c r="G417" s="248"/>
      <c r="H417" s="248"/>
      <c r="I417" s="248"/>
      <c r="J417" s="164"/>
      <c r="K417" s="166">
        <v>40.359</v>
      </c>
      <c r="L417" s="164"/>
      <c r="M417" s="164"/>
      <c r="N417" s="164"/>
      <c r="O417" s="164"/>
      <c r="P417" s="164"/>
      <c r="Q417" s="164"/>
      <c r="R417" s="167"/>
      <c r="T417" s="168"/>
      <c r="U417" s="164"/>
      <c r="V417" s="164"/>
      <c r="W417" s="164"/>
      <c r="X417" s="164"/>
      <c r="Y417" s="164"/>
      <c r="Z417" s="164"/>
      <c r="AA417" s="169"/>
      <c r="AT417" s="170" t="s">
        <v>170</v>
      </c>
      <c r="AU417" s="170" t="s">
        <v>107</v>
      </c>
      <c r="AV417" s="10" t="s">
        <v>107</v>
      </c>
      <c r="AW417" s="10" t="s">
        <v>37</v>
      </c>
      <c r="AX417" s="10" t="s">
        <v>80</v>
      </c>
      <c r="AY417" s="170" t="s">
        <v>162</v>
      </c>
    </row>
    <row r="418" spans="2:51" s="11" customFormat="1" ht="22.5" customHeight="1">
      <c r="B418" s="171"/>
      <c r="C418" s="172"/>
      <c r="D418" s="172"/>
      <c r="E418" s="173" t="s">
        <v>3</v>
      </c>
      <c r="F418" s="250" t="s">
        <v>202</v>
      </c>
      <c r="G418" s="251"/>
      <c r="H418" s="251"/>
      <c r="I418" s="251"/>
      <c r="J418" s="172"/>
      <c r="K418" s="174">
        <v>119.796</v>
      </c>
      <c r="L418" s="172"/>
      <c r="M418" s="172"/>
      <c r="N418" s="172"/>
      <c r="O418" s="172"/>
      <c r="P418" s="172"/>
      <c r="Q418" s="172"/>
      <c r="R418" s="175"/>
      <c r="T418" s="176"/>
      <c r="U418" s="172"/>
      <c r="V418" s="172"/>
      <c r="W418" s="172"/>
      <c r="X418" s="172"/>
      <c r="Y418" s="172"/>
      <c r="Z418" s="172"/>
      <c r="AA418" s="177"/>
      <c r="AT418" s="178" t="s">
        <v>170</v>
      </c>
      <c r="AU418" s="178" t="s">
        <v>107</v>
      </c>
      <c r="AV418" s="11" t="s">
        <v>167</v>
      </c>
      <c r="AW418" s="11" t="s">
        <v>37</v>
      </c>
      <c r="AX418" s="11" t="s">
        <v>22</v>
      </c>
      <c r="AY418" s="178" t="s">
        <v>162</v>
      </c>
    </row>
    <row r="419" spans="2:65" s="1" customFormat="1" ht="31.5" customHeight="1">
      <c r="B419" s="127"/>
      <c r="C419" s="179" t="s">
        <v>690</v>
      </c>
      <c r="D419" s="179" t="s">
        <v>204</v>
      </c>
      <c r="E419" s="180" t="s">
        <v>691</v>
      </c>
      <c r="F419" s="252" t="s">
        <v>692</v>
      </c>
      <c r="G419" s="253"/>
      <c r="H419" s="253"/>
      <c r="I419" s="253"/>
      <c r="J419" s="181" t="s">
        <v>182</v>
      </c>
      <c r="K419" s="182">
        <v>161.917</v>
      </c>
      <c r="L419" s="254">
        <v>0</v>
      </c>
      <c r="M419" s="253"/>
      <c r="N419" s="255">
        <f>ROUND(L419*K419,2)</f>
        <v>0</v>
      </c>
      <c r="O419" s="240"/>
      <c r="P419" s="240"/>
      <c r="Q419" s="240"/>
      <c r="R419" s="129"/>
      <c r="T419" s="160" t="s">
        <v>3</v>
      </c>
      <c r="U419" s="41" t="s">
        <v>45</v>
      </c>
      <c r="V419" s="33"/>
      <c r="W419" s="161">
        <f>V419*K419</f>
        <v>0</v>
      </c>
      <c r="X419" s="161">
        <v>0.0118</v>
      </c>
      <c r="Y419" s="161">
        <f>X419*K419</f>
        <v>1.9106206</v>
      </c>
      <c r="Z419" s="161">
        <v>0</v>
      </c>
      <c r="AA419" s="162">
        <f>Z419*K419</f>
        <v>0</v>
      </c>
      <c r="AR419" s="15" t="s">
        <v>332</v>
      </c>
      <c r="AT419" s="15" t="s">
        <v>204</v>
      </c>
      <c r="AU419" s="15" t="s">
        <v>107</v>
      </c>
      <c r="AY419" s="15" t="s">
        <v>162</v>
      </c>
      <c r="BE419" s="102">
        <f>IF(U419="základní",N419,0)</f>
        <v>0</v>
      </c>
      <c r="BF419" s="102">
        <f>IF(U419="snížená",N419,0)</f>
        <v>0</v>
      </c>
      <c r="BG419" s="102">
        <f>IF(U419="zákl. přenesená",N419,0)</f>
        <v>0</v>
      </c>
      <c r="BH419" s="102">
        <f>IF(U419="sníž. přenesená",N419,0)</f>
        <v>0</v>
      </c>
      <c r="BI419" s="102">
        <f>IF(U419="nulová",N419,0)</f>
        <v>0</v>
      </c>
      <c r="BJ419" s="15" t="s">
        <v>22</v>
      </c>
      <c r="BK419" s="102">
        <f>ROUND(L419*K419,2)</f>
        <v>0</v>
      </c>
      <c r="BL419" s="15" t="s">
        <v>299</v>
      </c>
      <c r="BM419" s="15" t="s">
        <v>693</v>
      </c>
    </row>
    <row r="420" spans="2:51" s="10" customFormat="1" ht="22.5" customHeight="1">
      <c r="B420" s="163"/>
      <c r="C420" s="164"/>
      <c r="D420" s="164"/>
      <c r="E420" s="165" t="s">
        <v>3</v>
      </c>
      <c r="F420" s="247" t="s">
        <v>964</v>
      </c>
      <c r="G420" s="248"/>
      <c r="H420" s="248"/>
      <c r="I420" s="248"/>
      <c r="J420" s="164"/>
      <c r="K420" s="166">
        <v>137.77</v>
      </c>
      <c r="L420" s="164"/>
      <c r="M420" s="164"/>
      <c r="N420" s="164"/>
      <c r="O420" s="164"/>
      <c r="P420" s="164"/>
      <c r="Q420" s="164"/>
      <c r="R420" s="167"/>
      <c r="T420" s="168"/>
      <c r="U420" s="164"/>
      <c r="V420" s="164"/>
      <c r="W420" s="164"/>
      <c r="X420" s="164"/>
      <c r="Y420" s="164"/>
      <c r="Z420" s="164"/>
      <c r="AA420" s="169"/>
      <c r="AT420" s="170" t="s">
        <v>170</v>
      </c>
      <c r="AU420" s="170" t="s">
        <v>107</v>
      </c>
      <c r="AV420" s="10" t="s">
        <v>107</v>
      </c>
      <c r="AW420" s="10" t="s">
        <v>37</v>
      </c>
      <c r="AX420" s="10" t="s">
        <v>80</v>
      </c>
      <c r="AY420" s="170" t="s">
        <v>162</v>
      </c>
    </row>
    <row r="421" spans="2:51" s="10" customFormat="1" ht="22.5" customHeight="1">
      <c r="B421" s="163"/>
      <c r="C421" s="164"/>
      <c r="D421" s="164"/>
      <c r="E421" s="165" t="s">
        <v>3</v>
      </c>
      <c r="F421" s="249" t="s">
        <v>965</v>
      </c>
      <c r="G421" s="248"/>
      <c r="H421" s="248"/>
      <c r="I421" s="248"/>
      <c r="J421" s="164"/>
      <c r="K421" s="166">
        <v>9.427</v>
      </c>
      <c r="L421" s="164"/>
      <c r="M421" s="164"/>
      <c r="N421" s="164"/>
      <c r="O421" s="164"/>
      <c r="P421" s="164"/>
      <c r="Q421" s="164"/>
      <c r="R421" s="167"/>
      <c r="T421" s="168"/>
      <c r="U421" s="164"/>
      <c r="V421" s="164"/>
      <c r="W421" s="164"/>
      <c r="X421" s="164"/>
      <c r="Y421" s="164"/>
      <c r="Z421" s="164"/>
      <c r="AA421" s="169"/>
      <c r="AT421" s="170" t="s">
        <v>170</v>
      </c>
      <c r="AU421" s="170" t="s">
        <v>107</v>
      </c>
      <c r="AV421" s="10" t="s">
        <v>107</v>
      </c>
      <c r="AW421" s="10" t="s">
        <v>37</v>
      </c>
      <c r="AX421" s="10" t="s">
        <v>80</v>
      </c>
      <c r="AY421" s="170" t="s">
        <v>162</v>
      </c>
    </row>
    <row r="422" spans="2:51" s="11" customFormat="1" ht="22.5" customHeight="1">
      <c r="B422" s="171"/>
      <c r="C422" s="172"/>
      <c r="D422" s="172"/>
      <c r="E422" s="173" t="s">
        <v>3</v>
      </c>
      <c r="F422" s="250" t="s">
        <v>202</v>
      </c>
      <c r="G422" s="251"/>
      <c r="H422" s="251"/>
      <c r="I422" s="251"/>
      <c r="J422" s="172"/>
      <c r="K422" s="174">
        <v>147.197</v>
      </c>
      <c r="L422" s="172"/>
      <c r="M422" s="172"/>
      <c r="N422" s="172"/>
      <c r="O422" s="172"/>
      <c r="P422" s="172"/>
      <c r="Q422" s="172"/>
      <c r="R422" s="175"/>
      <c r="T422" s="176"/>
      <c r="U422" s="172"/>
      <c r="V422" s="172"/>
      <c r="W422" s="172"/>
      <c r="X422" s="172"/>
      <c r="Y422" s="172"/>
      <c r="Z422" s="172"/>
      <c r="AA422" s="177"/>
      <c r="AT422" s="178" t="s">
        <v>170</v>
      </c>
      <c r="AU422" s="178" t="s">
        <v>107</v>
      </c>
      <c r="AV422" s="11" t="s">
        <v>167</v>
      </c>
      <c r="AW422" s="11" t="s">
        <v>37</v>
      </c>
      <c r="AX422" s="11" t="s">
        <v>22</v>
      </c>
      <c r="AY422" s="178" t="s">
        <v>162</v>
      </c>
    </row>
    <row r="423" spans="2:65" s="1" customFormat="1" ht="31.5" customHeight="1">
      <c r="B423" s="127"/>
      <c r="C423" s="156" t="s">
        <v>695</v>
      </c>
      <c r="D423" s="156" t="s">
        <v>163</v>
      </c>
      <c r="E423" s="157" t="s">
        <v>696</v>
      </c>
      <c r="F423" s="239" t="s">
        <v>697</v>
      </c>
      <c r="G423" s="240"/>
      <c r="H423" s="240"/>
      <c r="I423" s="240"/>
      <c r="J423" s="158" t="s">
        <v>412</v>
      </c>
      <c r="K423" s="159">
        <v>2.404</v>
      </c>
      <c r="L423" s="241">
        <v>0</v>
      </c>
      <c r="M423" s="240"/>
      <c r="N423" s="242">
        <f>ROUND(L423*K423,2)</f>
        <v>0</v>
      </c>
      <c r="O423" s="240"/>
      <c r="P423" s="240"/>
      <c r="Q423" s="240"/>
      <c r="R423" s="129"/>
      <c r="T423" s="160" t="s">
        <v>3</v>
      </c>
      <c r="U423" s="41" t="s">
        <v>45</v>
      </c>
      <c r="V423" s="33"/>
      <c r="W423" s="161">
        <f>V423*K423</f>
        <v>0</v>
      </c>
      <c r="X423" s="161">
        <v>0</v>
      </c>
      <c r="Y423" s="161">
        <f>X423*K423</f>
        <v>0</v>
      </c>
      <c r="Z423" s="161">
        <v>0</v>
      </c>
      <c r="AA423" s="162">
        <f>Z423*K423</f>
        <v>0</v>
      </c>
      <c r="AR423" s="15" t="s">
        <v>299</v>
      </c>
      <c r="AT423" s="15" t="s">
        <v>163</v>
      </c>
      <c r="AU423" s="15" t="s">
        <v>107</v>
      </c>
      <c r="AY423" s="15" t="s">
        <v>162</v>
      </c>
      <c r="BE423" s="102">
        <f>IF(U423="základní",N423,0)</f>
        <v>0</v>
      </c>
      <c r="BF423" s="102">
        <f>IF(U423="snížená",N423,0)</f>
        <v>0</v>
      </c>
      <c r="BG423" s="102">
        <f>IF(U423="zákl. přenesená",N423,0)</f>
        <v>0</v>
      </c>
      <c r="BH423" s="102">
        <f>IF(U423="sníž. přenesená",N423,0)</f>
        <v>0</v>
      </c>
      <c r="BI423" s="102">
        <f>IF(U423="nulová",N423,0)</f>
        <v>0</v>
      </c>
      <c r="BJ423" s="15" t="s">
        <v>22</v>
      </c>
      <c r="BK423" s="102">
        <f>ROUND(L423*K423,2)</f>
        <v>0</v>
      </c>
      <c r="BL423" s="15" t="s">
        <v>299</v>
      </c>
      <c r="BM423" s="15" t="s">
        <v>698</v>
      </c>
    </row>
    <row r="424" spans="2:63" s="9" customFormat="1" ht="29.25" customHeight="1">
      <c r="B424" s="145"/>
      <c r="C424" s="146"/>
      <c r="D424" s="155" t="s">
        <v>135</v>
      </c>
      <c r="E424" s="155"/>
      <c r="F424" s="155"/>
      <c r="G424" s="155"/>
      <c r="H424" s="155"/>
      <c r="I424" s="155"/>
      <c r="J424" s="155"/>
      <c r="K424" s="155"/>
      <c r="L424" s="155"/>
      <c r="M424" s="155"/>
      <c r="N424" s="232">
        <f>BK424</f>
        <v>0</v>
      </c>
      <c r="O424" s="233"/>
      <c r="P424" s="233"/>
      <c r="Q424" s="233"/>
      <c r="R424" s="148"/>
      <c r="T424" s="149"/>
      <c r="U424" s="146"/>
      <c r="V424" s="146"/>
      <c r="W424" s="150">
        <f>SUM(W425:W434)</f>
        <v>0</v>
      </c>
      <c r="X424" s="146"/>
      <c r="Y424" s="150">
        <f>SUM(Y425:Y434)</f>
        <v>0.004820790000000001</v>
      </c>
      <c r="Z424" s="146"/>
      <c r="AA424" s="151">
        <f>SUM(AA425:AA434)</f>
        <v>0</v>
      </c>
      <c r="AR424" s="152" t="s">
        <v>107</v>
      </c>
      <c r="AT424" s="153" t="s">
        <v>79</v>
      </c>
      <c r="AU424" s="153" t="s">
        <v>22</v>
      </c>
      <c r="AY424" s="152" t="s">
        <v>162</v>
      </c>
      <c r="BK424" s="154">
        <f>SUM(BK425:BK434)</f>
        <v>0</v>
      </c>
    </row>
    <row r="425" spans="2:65" s="1" customFormat="1" ht="31.5" customHeight="1">
      <c r="B425" s="127"/>
      <c r="C425" s="156" t="s">
        <v>699</v>
      </c>
      <c r="D425" s="156" t="s">
        <v>163</v>
      </c>
      <c r="E425" s="157" t="s">
        <v>700</v>
      </c>
      <c r="F425" s="239" t="s">
        <v>701</v>
      </c>
      <c r="G425" s="240"/>
      <c r="H425" s="240"/>
      <c r="I425" s="240"/>
      <c r="J425" s="158" t="s">
        <v>182</v>
      </c>
      <c r="K425" s="159">
        <v>12.361</v>
      </c>
      <c r="L425" s="241">
        <v>0</v>
      </c>
      <c r="M425" s="240"/>
      <c r="N425" s="242">
        <f>ROUND(L425*K425,2)</f>
        <v>0</v>
      </c>
      <c r="O425" s="240"/>
      <c r="P425" s="240"/>
      <c r="Q425" s="240"/>
      <c r="R425" s="129"/>
      <c r="T425" s="160" t="s">
        <v>3</v>
      </c>
      <c r="U425" s="41" t="s">
        <v>45</v>
      </c>
      <c r="V425" s="33"/>
      <c r="W425" s="161">
        <f>V425*K425</f>
        <v>0</v>
      </c>
      <c r="X425" s="161">
        <v>7E-05</v>
      </c>
      <c r="Y425" s="161">
        <f>X425*K425</f>
        <v>0.00086527</v>
      </c>
      <c r="Z425" s="161">
        <v>0</v>
      </c>
      <c r="AA425" s="162">
        <f>Z425*K425</f>
        <v>0</v>
      </c>
      <c r="AR425" s="15" t="s">
        <v>299</v>
      </c>
      <c r="AT425" s="15" t="s">
        <v>163</v>
      </c>
      <c r="AU425" s="15" t="s">
        <v>107</v>
      </c>
      <c r="AY425" s="15" t="s">
        <v>162</v>
      </c>
      <c r="BE425" s="102">
        <f>IF(U425="základní",N425,0)</f>
        <v>0</v>
      </c>
      <c r="BF425" s="102">
        <f>IF(U425="snížená",N425,0)</f>
        <v>0</v>
      </c>
      <c r="BG425" s="102">
        <f>IF(U425="zákl. přenesená",N425,0)</f>
        <v>0</v>
      </c>
      <c r="BH425" s="102">
        <f>IF(U425="sníž. přenesená",N425,0)</f>
        <v>0</v>
      </c>
      <c r="BI425" s="102">
        <f>IF(U425="nulová",N425,0)</f>
        <v>0</v>
      </c>
      <c r="BJ425" s="15" t="s">
        <v>22</v>
      </c>
      <c r="BK425" s="102">
        <f>ROUND(L425*K425,2)</f>
        <v>0</v>
      </c>
      <c r="BL425" s="15" t="s">
        <v>299</v>
      </c>
      <c r="BM425" s="15" t="s">
        <v>702</v>
      </c>
    </row>
    <row r="426" spans="2:51" s="10" customFormat="1" ht="31.5" customHeight="1">
      <c r="B426" s="163"/>
      <c r="C426" s="164"/>
      <c r="D426" s="164"/>
      <c r="E426" s="165" t="s">
        <v>3</v>
      </c>
      <c r="F426" s="247" t="s">
        <v>966</v>
      </c>
      <c r="G426" s="248"/>
      <c r="H426" s="248"/>
      <c r="I426" s="248"/>
      <c r="J426" s="164"/>
      <c r="K426" s="166">
        <v>8.682</v>
      </c>
      <c r="L426" s="164"/>
      <c r="M426" s="164"/>
      <c r="N426" s="164"/>
      <c r="O426" s="164"/>
      <c r="P426" s="164"/>
      <c r="Q426" s="164"/>
      <c r="R426" s="167"/>
      <c r="T426" s="168"/>
      <c r="U426" s="164"/>
      <c r="V426" s="164"/>
      <c r="W426" s="164"/>
      <c r="X426" s="164"/>
      <c r="Y426" s="164"/>
      <c r="Z426" s="164"/>
      <c r="AA426" s="169"/>
      <c r="AT426" s="170" t="s">
        <v>170</v>
      </c>
      <c r="AU426" s="170" t="s">
        <v>107</v>
      </c>
      <c r="AV426" s="10" t="s">
        <v>107</v>
      </c>
      <c r="AW426" s="10" t="s">
        <v>37</v>
      </c>
      <c r="AX426" s="10" t="s">
        <v>80</v>
      </c>
      <c r="AY426" s="170" t="s">
        <v>162</v>
      </c>
    </row>
    <row r="427" spans="2:51" s="10" customFormat="1" ht="31.5" customHeight="1">
      <c r="B427" s="163"/>
      <c r="C427" s="164"/>
      <c r="D427" s="164"/>
      <c r="E427" s="165" t="s">
        <v>3</v>
      </c>
      <c r="F427" s="249" t="s">
        <v>967</v>
      </c>
      <c r="G427" s="248"/>
      <c r="H427" s="248"/>
      <c r="I427" s="248"/>
      <c r="J427" s="164"/>
      <c r="K427" s="166">
        <v>0.252</v>
      </c>
      <c r="L427" s="164"/>
      <c r="M427" s="164"/>
      <c r="N427" s="164"/>
      <c r="O427" s="164"/>
      <c r="P427" s="164"/>
      <c r="Q427" s="164"/>
      <c r="R427" s="167"/>
      <c r="T427" s="168"/>
      <c r="U427" s="164"/>
      <c r="V427" s="164"/>
      <c r="W427" s="164"/>
      <c r="X427" s="164"/>
      <c r="Y427" s="164"/>
      <c r="Z427" s="164"/>
      <c r="AA427" s="169"/>
      <c r="AT427" s="170" t="s">
        <v>170</v>
      </c>
      <c r="AU427" s="170" t="s">
        <v>107</v>
      </c>
      <c r="AV427" s="10" t="s">
        <v>107</v>
      </c>
      <c r="AW427" s="10" t="s">
        <v>37</v>
      </c>
      <c r="AX427" s="10" t="s">
        <v>80</v>
      </c>
      <c r="AY427" s="170" t="s">
        <v>162</v>
      </c>
    </row>
    <row r="428" spans="2:51" s="10" customFormat="1" ht="22.5" customHeight="1">
      <c r="B428" s="163"/>
      <c r="C428" s="164"/>
      <c r="D428" s="164"/>
      <c r="E428" s="165" t="s">
        <v>3</v>
      </c>
      <c r="F428" s="249" t="s">
        <v>968</v>
      </c>
      <c r="G428" s="248"/>
      <c r="H428" s="248"/>
      <c r="I428" s="248"/>
      <c r="J428" s="164"/>
      <c r="K428" s="166">
        <v>0.523</v>
      </c>
      <c r="L428" s="164"/>
      <c r="M428" s="164"/>
      <c r="N428" s="164"/>
      <c r="O428" s="164"/>
      <c r="P428" s="164"/>
      <c r="Q428" s="164"/>
      <c r="R428" s="167"/>
      <c r="T428" s="168"/>
      <c r="U428" s="164"/>
      <c r="V428" s="164"/>
      <c r="W428" s="164"/>
      <c r="X428" s="164"/>
      <c r="Y428" s="164"/>
      <c r="Z428" s="164"/>
      <c r="AA428" s="169"/>
      <c r="AT428" s="170" t="s">
        <v>170</v>
      </c>
      <c r="AU428" s="170" t="s">
        <v>107</v>
      </c>
      <c r="AV428" s="10" t="s">
        <v>107</v>
      </c>
      <c r="AW428" s="10" t="s">
        <v>37</v>
      </c>
      <c r="AX428" s="10" t="s">
        <v>80</v>
      </c>
      <c r="AY428" s="170" t="s">
        <v>162</v>
      </c>
    </row>
    <row r="429" spans="2:51" s="10" customFormat="1" ht="22.5" customHeight="1">
      <c r="B429" s="163"/>
      <c r="C429" s="164"/>
      <c r="D429" s="164"/>
      <c r="E429" s="165" t="s">
        <v>3</v>
      </c>
      <c r="F429" s="249" t="s">
        <v>969</v>
      </c>
      <c r="G429" s="248"/>
      <c r="H429" s="248"/>
      <c r="I429" s="248"/>
      <c r="J429" s="164"/>
      <c r="K429" s="166">
        <v>2.34</v>
      </c>
      <c r="L429" s="164"/>
      <c r="M429" s="164"/>
      <c r="N429" s="164"/>
      <c r="O429" s="164"/>
      <c r="P429" s="164"/>
      <c r="Q429" s="164"/>
      <c r="R429" s="167"/>
      <c r="T429" s="168"/>
      <c r="U429" s="164"/>
      <c r="V429" s="164"/>
      <c r="W429" s="164"/>
      <c r="X429" s="164"/>
      <c r="Y429" s="164"/>
      <c r="Z429" s="164"/>
      <c r="AA429" s="169"/>
      <c r="AT429" s="170" t="s">
        <v>170</v>
      </c>
      <c r="AU429" s="170" t="s">
        <v>107</v>
      </c>
      <c r="AV429" s="10" t="s">
        <v>107</v>
      </c>
      <c r="AW429" s="10" t="s">
        <v>37</v>
      </c>
      <c r="AX429" s="10" t="s">
        <v>80</v>
      </c>
      <c r="AY429" s="170" t="s">
        <v>162</v>
      </c>
    </row>
    <row r="430" spans="2:51" s="10" customFormat="1" ht="22.5" customHeight="1">
      <c r="B430" s="163"/>
      <c r="C430" s="164"/>
      <c r="D430" s="164"/>
      <c r="E430" s="165" t="s">
        <v>3</v>
      </c>
      <c r="F430" s="249" t="s">
        <v>970</v>
      </c>
      <c r="G430" s="248"/>
      <c r="H430" s="248"/>
      <c r="I430" s="248"/>
      <c r="J430" s="164"/>
      <c r="K430" s="166">
        <v>0.564</v>
      </c>
      <c r="L430" s="164"/>
      <c r="M430" s="164"/>
      <c r="N430" s="164"/>
      <c r="O430" s="164"/>
      <c r="P430" s="164"/>
      <c r="Q430" s="164"/>
      <c r="R430" s="167"/>
      <c r="T430" s="168"/>
      <c r="U430" s="164"/>
      <c r="V430" s="164"/>
      <c r="W430" s="164"/>
      <c r="X430" s="164"/>
      <c r="Y430" s="164"/>
      <c r="Z430" s="164"/>
      <c r="AA430" s="169"/>
      <c r="AT430" s="170" t="s">
        <v>170</v>
      </c>
      <c r="AU430" s="170" t="s">
        <v>107</v>
      </c>
      <c r="AV430" s="10" t="s">
        <v>107</v>
      </c>
      <c r="AW430" s="10" t="s">
        <v>37</v>
      </c>
      <c r="AX430" s="10" t="s">
        <v>80</v>
      </c>
      <c r="AY430" s="170" t="s">
        <v>162</v>
      </c>
    </row>
    <row r="431" spans="2:51" s="11" customFormat="1" ht="22.5" customHeight="1">
      <c r="B431" s="171"/>
      <c r="C431" s="172"/>
      <c r="D431" s="172"/>
      <c r="E431" s="173" t="s">
        <v>3</v>
      </c>
      <c r="F431" s="250" t="s">
        <v>202</v>
      </c>
      <c r="G431" s="251"/>
      <c r="H431" s="251"/>
      <c r="I431" s="251"/>
      <c r="J431" s="172"/>
      <c r="K431" s="174">
        <v>12.361</v>
      </c>
      <c r="L431" s="172"/>
      <c r="M431" s="172"/>
      <c r="N431" s="172"/>
      <c r="O431" s="172"/>
      <c r="P431" s="172"/>
      <c r="Q431" s="172"/>
      <c r="R431" s="175"/>
      <c r="T431" s="176"/>
      <c r="U431" s="172"/>
      <c r="V431" s="172"/>
      <c r="W431" s="172"/>
      <c r="X431" s="172"/>
      <c r="Y431" s="172"/>
      <c r="Z431" s="172"/>
      <c r="AA431" s="177"/>
      <c r="AT431" s="178" t="s">
        <v>170</v>
      </c>
      <c r="AU431" s="178" t="s">
        <v>107</v>
      </c>
      <c r="AV431" s="11" t="s">
        <v>167</v>
      </c>
      <c r="AW431" s="11" t="s">
        <v>37</v>
      </c>
      <c r="AX431" s="11" t="s">
        <v>22</v>
      </c>
      <c r="AY431" s="178" t="s">
        <v>162</v>
      </c>
    </row>
    <row r="432" spans="2:65" s="1" customFormat="1" ht="31.5" customHeight="1">
      <c r="B432" s="127"/>
      <c r="C432" s="156" t="s">
        <v>707</v>
      </c>
      <c r="D432" s="156" t="s">
        <v>163</v>
      </c>
      <c r="E432" s="157" t="s">
        <v>708</v>
      </c>
      <c r="F432" s="239" t="s">
        <v>709</v>
      </c>
      <c r="G432" s="240"/>
      <c r="H432" s="240"/>
      <c r="I432" s="240"/>
      <c r="J432" s="158" t="s">
        <v>182</v>
      </c>
      <c r="K432" s="159">
        <v>12.361</v>
      </c>
      <c r="L432" s="241">
        <v>0</v>
      </c>
      <c r="M432" s="240"/>
      <c r="N432" s="242">
        <f>ROUND(L432*K432,2)</f>
        <v>0</v>
      </c>
      <c r="O432" s="240"/>
      <c r="P432" s="240"/>
      <c r="Q432" s="240"/>
      <c r="R432" s="129"/>
      <c r="T432" s="160" t="s">
        <v>3</v>
      </c>
      <c r="U432" s="41" t="s">
        <v>45</v>
      </c>
      <c r="V432" s="33"/>
      <c r="W432" s="161">
        <f>V432*K432</f>
        <v>0</v>
      </c>
      <c r="X432" s="161">
        <v>0.00017</v>
      </c>
      <c r="Y432" s="161">
        <f>X432*K432</f>
        <v>0.0021013700000000004</v>
      </c>
      <c r="Z432" s="161">
        <v>0</v>
      </c>
      <c r="AA432" s="162">
        <f>Z432*K432</f>
        <v>0</v>
      </c>
      <c r="AR432" s="15" t="s">
        <v>299</v>
      </c>
      <c r="AT432" s="15" t="s">
        <v>163</v>
      </c>
      <c r="AU432" s="15" t="s">
        <v>107</v>
      </c>
      <c r="AY432" s="15" t="s">
        <v>162</v>
      </c>
      <c r="BE432" s="102">
        <f>IF(U432="základní",N432,0)</f>
        <v>0</v>
      </c>
      <c r="BF432" s="102">
        <f>IF(U432="snížená",N432,0)</f>
        <v>0</v>
      </c>
      <c r="BG432" s="102">
        <f>IF(U432="zákl. přenesená",N432,0)</f>
        <v>0</v>
      </c>
      <c r="BH432" s="102">
        <f>IF(U432="sníž. přenesená",N432,0)</f>
        <v>0</v>
      </c>
      <c r="BI432" s="102">
        <f>IF(U432="nulová",N432,0)</f>
        <v>0</v>
      </c>
      <c r="BJ432" s="15" t="s">
        <v>22</v>
      </c>
      <c r="BK432" s="102">
        <f>ROUND(L432*K432,2)</f>
        <v>0</v>
      </c>
      <c r="BL432" s="15" t="s">
        <v>299</v>
      </c>
      <c r="BM432" s="15" t="s">
        <v>710</v>
      </c>
    </row>
    <row r="433" spans="2:65" s="1" customFormat="1" ht="31.5" customHeight="1">
      <c r="B433" s="127"/>
      <c r="C433" s="156" t="s">
        <v>711</v>
      </c>
      <c r="D433" s="156" t="s">
        <v>163</v>
      </c>
      <c r="E433" s="157" t="s">
        <v>712</v>
      </c>
      <c r="F433" s="239" t="s">
        <v>713</v>
      </c>
      <c r="G433" s="240"/>
      <c r="H433" s="240"/>
      <c r="I433" s="240"/>
      <c r="J433" s="158" t="s">
        <v>182</v>
      </c>
      <c r="K433" s="159">
        <v>12.361</v>
      </c>
      <c r="L433" s="241">
        <v>0</v>
      </c>
      <c r="M433" s="240"/>
      <c r="N433" s="242">
        <f>ROUND(L433*K433,2)</f>
        <v>0</v>
      </c>
      <c r="O433" s="240"/>
      <c r="P433" s="240"/>
      <c r="Q433" s="240"/>
      <c r="R433" s="129"/>
      <c r="T433" s="160" t="s">
        <v>3</v>
      </c>
      <c r="U433" s="41" t="s">
        <v>45</v>
      </c>
      <c r="V433" s="33"/>
      <c r="W433" s="161">
        <f>V433*K433</f>
        <v>0</v>
      </c>
      <c r="X433" s="161">
        <v>0.00012</v>
      </c>
      <c r="Y433" s="161">
        <f>X433*K433</f>
        <v>0.0014833200000000002</v>
      </c>
      <c r="Z433" s="161">
        <v>0</v>
      </c>
      <c r="AA433" s="162">
        <f>Z433*K433</f>
        <v>0</v>
      </c>
      <c r="AR433" s="15" t="s">
        <v>299</v>
      </c>
      <c r="AT433" s="15" t="s">
        <v>163</v>
      </c>
      <c r="AU433" s="15" t="s">
        <v>107</v>
      </c>
      <c r="AY433" s="15" t="s">
        <v>162</v>
      </c>
      <c r="BE433" s="102">
        <f>IF(U433="základní",N433,0)</f>
        <v>0</v>
      </c>
      <c r="BF433" s="102">
        <f>IF(U433="snížená",N433,0)</f>
        <v>0</v>
      </c>
      <c r="BG433" s="102">
        <f>IF(U433="zákl. přenesená",N433,0)</f>
        <v>0</v>
      </c>
      <c r="BH433" s="102">
        <f>IF(U433="sníž. přenesená",N433,0)</f>
        <v>0</v>
      </c>
      <c r="BI433" s="102">
        <f>IF(U433="nulová",N433,0)</f>
        <v>0</v>
      </c>
      <c r="BJ433" s="15" t="s">
        <v>22</v>
      </c>
      <c r="BK433" s="102">
        <f>ROUND(L433*K433,2)</f>
        <v>0</v>
      </c>
      <c r="BL433" s="15" t="s">
        <v>299</v>
      </c>
      <c r="BM433" s="15" t="s">
        <v>714</v>
      </c>
    </row>
    <row r="434" spans="2:65" s="1" customFormat="1" ht="31.5" customHeight="1">
      <c r="B434" s="127"/>
      <c r="C434" s="156" t="s">
        <v>715</v>
      </c>
      <c r="D434" s="156" t="s">
        <v>163</v>
      </c>
      <c r="E434" s="157" t="s">
        <v>716</v>
      </c>
      <c r="F434" s="239" t="s">
        <v>717</v>
      </c>
      <c r="G434" s="240"/>
      <c r="H434" s="240"/>
      <c r="I434" s="240"/>
      <c r="J434" s="158" t="s">
        <v>182</v>
      </c>
      <c r="K434" s="159">
        <v>12.361</v>
      </c>
      <c r="L434" s="241">
        <v>0</v>
      </c>
      <c r="M434" s="240"/>
      <c r="N434" s="242">
        <f>ROUND(L434*K434,2)</f>
        <v>0</v>
      </c>
      <c r="O434" s="240"/>
      <c r="P434" s="240"/>
      <c r="Q434" s="240"/>
      <c r="R434" s="129"/>
      <c r="T434" s="160" t="s">
        <v>3</v>
      </c>
      <c r="U434" s="41" t="s">
        <v>45</v>
      </c>
      <c r="V434" s="33"/>
      <c r="W434" s="161">
        <f>V434*K434</f>
        <v>0</v>
      </c>
      <c r="X434" s="161">
        <v>3E-05</v>
      </c>
      <c r="Y434" s="161">
        <f>X434*K434</f>
        <v>0.00037083000000000005</v>
      </c>
      <c r="Z434" s="161">
        <v>0</v>
      </c>
      <c r="AA434" s="162">
        <f>Z434*K434</f>
        <v>0</v>
      </c>
      <c r="AR434" s="15" t="s">
        <v>299</v>
      </c>
      <c r="AT434" s="15" t="s">
        <v>163</v>
      </c>
      <c r="AU434" s="15" t="s">
        <v>107</v>
      </c>
      <c r="AY434" s="15" t="s">
        <v>162</v>
      </c>
      <c r="BE434" s="102">
        <f>IF(U434="základní",N434,0)</f>
        <v>0</v>
      </c>
      <c r="BF434" s="102">
        <f>IF(U434="snížená",N434,0)</f>
        <v>0</v>
      </c>
      <c r="BG434" s="102">
        <f>IF(U434="zákl. přenesená",N434,0)</f>
        <v>0</v>
      </c>
      <c r="BH434" s="102">
        <f>IF(U434="sníž. přenesená",N434,0)</f>
        <v>0</v>
      </c>
      <c r="BI434" s="102">
        <f>IF(U434="nulová",N434,0)</f>
        <v>0</v>
      </c>
      <c r="BJ434" s="15" t="s">
        <v>22</v>
      </c>
      <c r="BK434" s="102">
        <f>ROUND(L434*K434,2)</f>
        <v>0</v>
      </c>
      <c r="BL434" s="15" t="s">
        <v>299</v>
      </c>
      <c r="BM434" s="15" t="s">
        <v>718</v>
      </c>
    </row>
    <row r="435" spans="2:63" s="9" customFormat="1" ht="29.25" customHeight="1">
      <c r="B435" s="145"/>
      <c r="C435" s="146"/>
      <c r="D435" s="155" t="s">
        <v>136</v>
      </c>
      <c r="E435" s="155"/>
      <c r="F435" s="155"/>
      <c r="G435" s="155"/>
      <c r="H435" s="155"/>
      <c r="I435" s="155"/>
      <c r="J435" s="155"/>
      <c r="K435" s="155"/>
      <c r="L435" s="155"/>
      <c r="M435" s="155"/>
      <c r="N435" s="232">
        <f>BK435</f>
        <v>0</v>
      </c>
      <c r="O435" s="233"/>
      <c r="P435" s="233"/>
      <c r="Q435" s="233"/>
      <c r="R435" s="148"/>
      <c r="T435" s="149"/>
      <c r="U435" s="146"/>
      <c r="V435" s="146"/>
      <c r="W435" s="150">
        <f>SUM(W436:W437)</f>
        <v>0</v>
      </c>
      <c r="X435" s="146"/>
      <c r="Y435" s="150">
        <f>SUM(Y436:Y437)</f>
        <v>0.0345</v>
      </c>
      <c r="Z435" s="146"/>
      <c r="AA435" s="151">
        <f>SUM(AA436:AA437)</f>
        <v>0</v>
      </c>
      <c r="AR435" s="152" t="s">
        <v>107</v>
      </c>
      <c r="AT435" s="153" t="s">
        <v>79</v>
      </c>
      <c r="AU435" s="153" t="s">
        <v>22</v>
      </c>
      <c r="AY435" s="152" t="s">
        <v>162</v>
      </c>
      <c r="BK435" s="154">
        <f>SUM(BK436:BK437)</f>
        <v>0</v>
      </c>
    </row>
    <row r="436" spans="2:65" s="1" customFormat="1" ht="31.5" customHeight="1">
      <c r="B436" s="127"/>
      <c r="C436" s="156" t="s">
        <v>719</v>
      </c>
      <c r="D436" s="156" t="s">
        <v>163</v>
      </c>
      <c r="E436" s="157" t="s">
        <v>720</v>
      </c>
      <c r="F436" s="239" t="s">
        <v>721</v>
      </c>
      <c r="G436" s="240"/>
      <c r="H436" s="240"/>
      <c r="I436" s="240"/>
      <c r="J436" s="158" t="s">
        <v>182</v>
      </c>
      <c r="K436" s="159">
        <v>75</v>
      </c>
      <c r="L436" s="241">
        <v>0</v>
      </c>
      <c r="M436" s="240"/>
      <c r="N436" s="242">
        <f>ROUND(L436*K436,2)</f>
        <v>0</v>
      </c>
      <c r="O436" s="240"/>
      <c r="P436" s="240"/>
      <c r="Q436" s="240"/>
      <c r="R436" s="129"/>
      <c r="T436" s="160" t="s">
        <v>3</v>
      </c>
      <c r="U436" s="41" t="s">
        <v>45</v>
      </c>
      <c r="V436" s="33"/>
      <c r="W436" s="161">
        <f>V436*K436</f>
        <v>0</v>
      </c>
      <c r="X436" s="161">
        <v>0.0002</v>
      </c>
      <c r="Y436" s="161">
        <f>X436*K436</f>
        <v>0.015000000000000001</v>
      </c>
      <c r="Z436" s="161">
        <v>0</v>
      </c>
      <c r="AA436" s="162">
        <f>Z436*K436</f>
        <v>0</v>
      </c>
      <c r="AR436" s="15" t="s">
        <v>299</v>
      </c>
      <c r="AT436" s="15" t="s">
        <v>163</v>
      </c>
      <c r="AU436" s="15" t="s">
        <v>107</v>
      </c>
      <c r="AY436" s="15" t="s">
        <v>162</v>
      </c>
      <c r="BE436" s="102">
        <f>IF(U436="základní",N436,0)</f>
        <v>0</v>
      </c>
      <c r="BF436" s="102">
        <f>IF(U436="snížená",N436,0)</f>
        <v>0</v>
      </c>
      <c r="BG436" s="102">
        <f>IF(U436="zákl. přenesená",N436,0)</f>
        <v>0</v>
      </c>
      <c r="BH436" s="102">
        <f>IF(U436="sníž. přenesená",N436,0)</f>
        <v>0</v>
      </c>
      <c r="BI436" s="102">
        <f>IF(U436="nulová",N436,0)</f>
        <v>0</v>
      </c>
      <c r="BJ436" s="15" t="s">
        <v>22</v>
      </c>
      <c r="BK436" s="102">
        <f>ROUND(L436*K436,2)</f>
        <v>0</v>
      </c>
      <c r="BL436" s="15" t="s">
        <v>299</v>
      </c>
      <c r="BM436" s="15" t="s">
        <v>722</v>
      </c>
    </row>
    <row r="437" spans="2:65" s="1" customFormat="1" ht="44.25" customHeight="1">
      <c r="B437" s="127"/>
      <c r="C437" s="156" t="s">
        <v>723</v>
      </c>
      <c r="D437" s="156" t="s">
        <v>163</v>
      </c>
      <c r="E437" s="157" t="s">
        <v>724</v>
      </c>
      <c r="F437" s="239" t="s">
        <v>725</v>
      </c>
      <c r="G437" s="240"/>
      <c r="H437" s="240"/>
      <c r="I437" s="240"/>
      <c r="J437" s="158" t="s">
        <v>182</v>
      </c>
      <c r="K437" s="159">
        <v>75</v>
      </c>
      <c r="L437" s="241">
        <v>0</v>
      </c>
      <c r="M437" s="240"/>
      <c r="N437" s="242">
        <f>ROUND(L437*K437,2)</f>
        <v>0</v>
      </c>
      <c r="O437" s="240"/>
      <c r="P437" s="240"/>
      <c r="Q437" s="240"/>
      <c r="R437" s="129"/>
      <c r="T437" s="160" t="s">
        <v>3</v>
      </c>
      <c r="U437" s="41" t="s">
        <v>45</v>
      </c>
      <c r="V437" s="33"/>
      <c r="W437" s="161">
        <f>V437*K437</f>
        <v>0</v>
      </c>
      <c r="X437" s="161">
        <v>0.00026</v>
      </c>
      <c r="Y437" s="161">
        <f>X437*K437</f>
        <v>0.0195</v>
      </c>
      <c r="Z437" s="161">
        <v>0</v>
      </c>
      <c r="AA437" s="162">
        <f>Z437*K437</f>
        <v>0</v>
      </c>
      <c r="AR437" s="15" t="s">
        <v>299</v>
      </c>
      <c r="AT437" s="15" t="s">
        <v>163</v>
      </c>
      <c r="AU437" s="15" t="s">
        <v>107</v>
      </c>
      <c r="AY437" s="15" t="s">
        <v>162</v>
      </c>
      <c r="BE437" s="102">
        <f>IF(U437="základní",N437,0)</f>
        <v>0</v>
      </c>
      <c r="BF437" s="102">
        <f>IF(U437="snížená",N437,0)</f>
        <v>0</v>
      </c>
      <c r="BG437" s="102">
        <f>IF(U437="zákl. přenesená",N437,0)</f>
        <v>0</v>
      </c>
      <c r="BH437" s="102">
        <f>IF(U437="sníž. přenesená",N437,0)</f>
        <v>0</v>
      </c>
      <c r="BI437" s="102">
        <f>IF(U437="nulová",N437,0)</f>
        <v>0</v>
      </c>
      <c r="BJ437" s="15" t="s">
        <v>22</v>
      </c>
      <c r="BK437" s="102">
        <f>ROUND(L437*K437,2)</f>
        <v>0</v>
      </c>
      <c r="BL437" s="15" t="s">
        <v>299</v>
      </c>
      <c r="BM437" s="15" t="s">
        <v>726</v>
      </c>
    </row>
    <row r="438" spans="2:63" s="9" customFormat="1" ht="37.5" customHeight="1">
      <c r="B438" s="145"/>
      <c r="C438" s="146"/>
      <c r="D438" s="147" t="s">
        <v>137</v>
      </c>
      <c r="E438" s="147"/>
      <c r="F438" s="147"/>
      <c r="G438" s="147"/>
      <c r="H438" s="147"/>
      <c r="I438" s="147"/>
      <c r="J438" s="147"/>
      <c r="K438" s="147"/>
      <c r="L438" s="147"/>
      <c r="M438" s="147"/>
      <c r="N438" s="234">
        <f>BK438</f>
        <v>0</v>
      </c>
      <c r="O438" s="235"/>
      <c r="P438" s="235"/>
      <c r="Q438" s="235"/>
      <c r="R438" s="148"/>
      <c r="T438" s="149"/>
      <c r="U438" s="146"/>
      <c r="V438" s="146"/>
      <c r="W438" s="150">
        <f>W439</f>
        <v>0</v>
      </c>
      <c r="X438" s="146"/>
      <c r="Y438" s="150">
        <f>Y439</f>
        <v>0</v>
      </c>
      <c r="Z438" s="146"/>
      <c r="AA438" s="151">
        <f>AA439</f>
        <v>0</v>
      </c>
      <c r="AR438" s="152" t="s">
        <v>179</v>
      </c>
      <c r="AT438" s="153" t="s">
        <v>79</v>
      </c>
      <c r="AU438" s="153" t="s">
        <v>80</v>
      </c>
      <c r="AY438" s="152" t="s">
        <v>162</v>
      </c>
      <c r="BK438" s="154">
        <f>BK439</f>
        <v>0</v>
      </c>
    </row>
    <row r="439" spans="2:63" s="9" customFormat="1" ht="19.5" customHeight="1">
      <c r="B439" s="145"/>
      <c r="C439" s="146"/>
      <c r="D439" s="155" t="s">
        <v>138</v>
      </c>
      <c r="E439" s="155"/>
      <c r="F439" s="155"/>
      <c r="G439" s="155"/>
      <c r="H439" s="155"/>
      <c r="I439" s="155"/>
      <c r="J439" s="155"/>
      <c r="K439" s="155"/>
      <c r="L439" s="155"/>
      <c r="M439" s="155"/>
      <c r="N439" s="236">
        <f>BK439</f>
        <v>0</v>
      </c>
      <c r="O439" s="237"/>
      <c r="P439" s="237"/>
      <c r="Q439" s="237"/>
      <c r="R439" s="148"/>
      <c r="T439" s="149"/>
      <c r="U439" s="146"/>
      <c r="V439" s="146"/>
      <c r="W439" s="150">
        <f>SUM(W440:W441)</f>
        <v>0</v>
      </c>
      <c r="X439" s="146"/>
      <c r="Y439" s="150">
        <f>SUM(Y440:Y441)</f>
        <v>0</v>
      </c>
      <c r="Z439" s="146"/>
      <c r="AA439" s="151">
        <f>SUM(AA440:AA441)</f>
        <v>0</v>
      </c>
      <c r="AR439" s="152" t="s">
        <v>179</v>
      </c>
      <c r="AT439" s="153" t="s">
        <v>79</v>
      </c>
      <c r="AU439" s="153" t="s">
        <v>22</v>
      </c>
      <c r="AY439" s="152" t="s">
        <v>162</v>
      </c>
      <c r="BK439" s="154">
        <f>SUM(BK440:BK441)</f>
        <v>0</v>
      </c>
    </row>
    <row r="440" spans="2:65" s="1" customFormat="1" ht="31.5" customHeight="1">
      <c r="B440" s="127"/>
      <c r="C440" s="156" t="s">
        <v>971</v>
      </c>
      <c r="D440" s="156" t="s">
        <v>163</v>
      </c>
      <c r="E440" s="157" t="s">
        <v>728</v>
      </c>
      <c r="F440" s="239" t="s">
        <v>729</v>
      </c>
      <c r="G440" s="240"/>
      <c r="H440" s="240"/>
      <c r="I440" s="240"/>
      <c r="J440" s="158" t="s">
        <v>730</v>
      </c>
      <c r="K440" s="159">
        <v>1</v>
      </c>
      <c r="L440" s="241">
        <v>0</v>
      </c>
      <c r="M440" s="240"/>
      <c r="N440" s="242">
        <f>ROUND(L440*K440,2)</f>
        <v>0</v>
      </c>
      <c r="O440" s="240"/>
      <c r="P440" s="240"/>
      <c r="Q440" s="240"/>
      <c r="R440" s="129"/>
      <c r="T440" s="160" t="s">
        <v>3</v>
      </c>
      <c r="U440" s="41" t="s">
        <v>45</v>
      </c>
      <c r="V440" s="33"/>
      <c r="W440" s="161">
        <f>V440*K440</f>
        <v>0</v>
      </c>
      <c r="X440" s="161">
        <v>0</v>
      </c>
      <c r="Y440" s="161">
        <f>X440*K440</f>
        <v>0</v>
      </c>
      <c r="Z440" s="161">
        <v>0</v>
      </c>
      <c r="AA440" s="162">
        <f>Z440*K440</f>
        <v>0</v>
      </c>
      <c r="AR440" s="15" t="s">
        <v>731</v>
      </c>
      <c r="AT440" s="15" t="s">
        <v>163</v>
      </c>
      <c r="AU440" s="15" t="s">
        <v>107</v>
      </c>
      <c r="AY440" s="15" t="s">
        <v>162</v>
      </c>
      <c r="BE440" s="102">
        <f>IF(U440="základní",N440,0)</f>
        <v>0</v>
      </c>
      <c r="BF440" s="102">
        <f>IF(U440="snížená",N440,0)</f>
        <v>0</v>
      </c>
      <c r="BG440" s="102">
        <f>IF(U440="zákl. přenesená",N440,0)</f>
        <v>0</v>
      </c>
      <c r="BH440" s="102">
        <f>IF(U440="sníž. přenesená",N440,0)</f>
        <v>0</v>
      </c>
      <c r="BI440" s="102">
        <f>IF(U440="nulová",N440,0)</f>
        <v>0</v>
      </c>
      <c r="BJ440" s="15" t="s">
        <v>22</v>
      </c>
      <c r="BK440" s="102">
        <f>ROUND(L440*K440,2)</f>
        <v>0</v>
      </c>
      <c r="BL440" s="15" t="s">
        <v>731</v>
      </c>
      <c r="BM440" s="15" t="s">
        <v>972</v>
      </c>
    </row>
    <row r="441" spans="2:65" s="1" customFormat="1" ht="22.5" customHeight="1">
      <c r="B441" s="127"/>
      <c r="C441" s="156" t="s">
        <v>973</v>
      </c>
      <c r="D441" s="156" t="s">
        <v>163</v>
      </c>
      <c r="E441" s="157" t="s">
        <v>734</v>
      </c>
      <c r="F441" s="239" t="s">
        <v>735</v>
      </c>
      <c r="G441" s="240"/>
      <c r="H441" s="240"/>
      <c r="I441" s="240"/>
      <c r="J441" s="158" t="s">
        <v>730</v>
      </c>
      <c r="K441" s="159">
        <v>1</v>
      </c>
      <c r="L441" s="241">
        <v>0</v>
      </c>
      <c r="M441" s="240"/>
      <c r="N441" s="242">
        <f>ROUND(L441*K441,2)</f>
        <v>0</v>
      </c>
      <c r="O441" s="240"/>
      <c r="P441" s="240"/>
      <c r="Q441" s="240"/>
      <c r="R441" s="129"/>
      <c r="T441" s="160" t="s">
        <v>3</v>
      </c>
      <c r="U441" s="41" t="s">
        <v>45</v>
      </c>
      <c r="V441" s="33"/>
      <c r="W441" s="161">
        <f>V441*K441</f>
        <v>0</v>
      </c>
      <c r="X441" s="161">
        <v>0</v>
      </c>
      <c r="Y441" s="161">
        <f>X441*K441</f>
        <v>0</v>
      </c>
      <c r="Z441" s="161">
        <v>0</v>
      </c>
      <c r="AA441" s="162">
        <f>Z441*K441</f>
        <v>0</v>
      </c>
      <c r="AR441" s="15" t="s">
        <v>731</v>
      </c>
      <c r="AT441" s="15" t="s">
        <v>163</v>
      </c>
      <c r="AU441" s="15" t="s">
        <v>107</v>
      </c>
      <c r="AY441" s="15" t="s">
        <v>162</v>
      </c>
      <c r="BE441" s="102">
        <f>IF(U441="základní",N441,0)</f>
        <v>0</v>
      </c>
      <c r="BF441" s="102">
        <f>IF(U441="snížená",N441,0)</f>
        <v>0</v>
      </c>
      <c r="BG441" s="102">
        <f>IF(U441="zákl. přenesená",N441,0)</f>
        <v>0</v>
      </c>
      <c r="BH441" s="102">
        <f>IF(U441="sníž. přenesená",N441,0)</f>
        <v>0</v>
      </c>
      <c r="BI441" s="102">
        <f>IF(U441="nulová",N441,0)</f>
        <v>0</v>
      </c>
      <c r="BJ441" s="15" t="s">
        <v>22</v>
      </c>
      <c r="BK441" s="102">
        <f>ROUND(L441*K441,2)</f>
        <v>0</v>
      </c>
      <c r="BL441" s="15" t="s">
        <v>731</v>
      </c>
      <c r="BM441" s="15" t="s">
        <v>974</v>
      </c>
    </row>
    <row r="442" spans="2:63" s="1" customFormat="1" ht="49.5" customHeight="1">
      <c r="B442" s="32"/>
      <c r="C442" s="33"/>
      <c r="D442" s="147" t="s">
        <v>737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234">
        <f>BK442</f>
        <v>0</v>
      </c>
      <c r="O442" s="235"/>
      <c r="P442" s="235"/>
      <c r="Q442" s="235"/>
      <c r="R442" s="34"/>
      <c r="T442" s="183"/>
      <c r="U442" s="53"/>
      <c r="V442" s="53"/>
      <c r="W442" s="53"/>
      <c r="X442" s="53"/>
      <c r="Y442" s="53"/>
      <c r="Z442" s="53"/>
      <c r="AA442" s="55"/>
      <c r="AT442" s="15" t="s">
        <v>79</v>
      </c>
      <c r="AU442" s="15" t="s">
        <v>80</v>
      </c>
      <c r="AY442" s="15" t="s">
        <v>738</v>
      </c>
      <c r="BK442" s="102">
        <v>0</v>
      </c>
    </row>
    <row r="443" spans="2:18" s="1" customFormat="1" ht="6.75" customHeight="1">
      <c r="B443" s="56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8"/>
    </row>
  </sheetData>
  <sheetProtection password="DC07" sheet="1"/>
  <mergeCells count="64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L112:M112"/>
    <mergeCell ref="D113:H113"/>
    <mergeCell ref="N113:Q113"/>
    <mergeCell ref="D114:H114"/>
    <mergeCell ref="N114:Q114"/>
    <mergeCell ref="D115:H115"/>
    <mergeCell ref="N115:Q115"/>
    <mergeCell ref="L113:M113"/>
    <mergeCell ref="L114:M114"/>
    <mergeCell ref="L115:M115"/>
    <mergeCell ref="D116:H116"/>
    <mergeCell ref="N116:Q116"/>
    <mergeCell ref="N117:Q117"/>
    <mergeCell ref="L119:Q119"/>
    <mergeCell ref="C125:Q125"/>
    <mergeCell ref="F127:P127"/>
    <mergeCell ref="L116:M116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4:I144"/>
    <mergeCell ref="L144:M144"/>
    <mergeCell ref="N144:Q144"/>
    <mergeCell ref="F145:I145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L183:M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F248:I248"/>
    <mergeCell ref="L248:M248"/>
    <mergeCell ref="N248:Q248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7:I257"/>
    <mergeCell ref="L257:M257"/>
    <mergeCell ref="N257:Q257"/>
    <mergeCell ref="F260:I260"/>
    <mergeCell ref="L260:M260"/>
    <mergeCell ref="N260:Q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F295:I295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L301:M301"/>
    <mergeCell ref="N301:Q301"/>
    <mergeCell ref="F302:I302"/>
    <mergeCell ref="F303:I303"/>
    <mergeCell ref="F304:I304"/>
    <mergeCell ref="F305:I305"/>
    <mergeCell ref="F306:I306"/>
    <mergeCell ref="L306:M306"/>
    <mergeCell ref="N306:Q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7:I317"/>
    <mergeCell ref="L317:M317"/>
    <mergeCell ref="N317:Q317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23:I323"/>
    <mergeCell ref="L323:M323"/>
    <mergeCell ref="N323:Q323"/>
    <mergeCell ref="F324:I324"/>
    <mergeCell ref="F325:I325"/>
    <mergeCell ref="F326:I326"/>
    <mergeCell ref="F327:I327"/>
    <mergeCell ref="L327:M327"/>
    <mergeCell ref="N327:Q327"/>
    <mergeCell ref="F328:I328"/>
    <mergeCell ref="L328:M328"/>
    <mergeCell ref="N328:Q328"/>
    <mergeCell ref="F329:I329"/>
    <mergeCell ref="F330:I330"/>
    <mergeCell ref="F331:I331"/>
    <mergeCell ref="F332:I332"/>
    <mergeCell ref="F333:I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F339:I339"/>
    <mergeCell ref="F340:I340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L344:M344"/>
    <mergeCell ref="N344:Q344"/>
    <mergeCell ref="F345:I345"/>
    <mergeCell ref="L345:M345"/>
    <mergeCell ref="N345:Q345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3:I353"/>
    <mergeCell ref="L353:M353"/>
    <mergeCell ref="N353:Q353"/>
    <mergeCell ref="N352:Q352"/>
    <mergeCell ref="F354:I354"/>
    <mergeCell ref="F355:I355"/>
    <mergeCell ref="F356:I356"/>
    <mergeCell ref="F357:I357"/>
    <mergeCell ref="L357:M357"/>
    <mergeCell ref="N357:Q357"/>
    <mergeCell ref="F359:I359"/>
    <mergeCell ref="L359:M359"/>
    <mergeCell ref="N359:Q359"/>
    <mergeCell ref="F360:I360"/>
    <mergeCell ref="L360:M360"/>
    <mergeCell ref="N360:Q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L369:M369"/>
    <mergeCell ref="N369:Q369"/>
    <mergeCell ref="F370:I370"/>
    <mergeCell ref="L370:M370"/>
    <mergeCell ref="N370:Q370"/>
    <mergeCell ref="F371:I371"/>
    <mergeCell ref="F372:I372"/>
    <mergeCell ref="F373:I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F380:I380"/>
    <mergeCell ref="F381:I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F388:I388"/>
    <mergeCell ref="L388:M388"/>
    <mergeCell ref="N388:Q388"/>
    <mergeCell ref="F389:I389"/>
    <mergeCell ref="F390:I390"/>
    <mergeCell ref="L390:M390"/>
    <mergeCell ref="N390:Q390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F396:I396"/>
    <mergeCell ref="F397:I397"/>
    <mergeCell ref="F398:I398"/>
    <mergeCell ref="F399:I399"/>
    <mergeCell ref="F400:I400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8:I408"/>
    <mergeCell ref="L408:M408"/>
    <mergeCell ref="N408:Q408"/>
    <mergeCell ref="F409:I409"/>
    <mergeCell ref="F410:I410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F417:I417"/>
    <mergeCell ref="F418:I418"/>
    <mergeCell ref="F419:I419"/>
    <mergeCell ref="L419:M419"/>
    <mergeCell ref="N419:Q419"/>
    <mergeCell ref="F420:I420"/>
    <mergeCell ref="F421:I421"/>
    <mergeCell ref="F422:I422"/>
    <mergeCell ref="F423:I423"/>
    <mergeCell ref="L423:M423"/>
    <mergeCell ref="N423:Q423"/>
    <mergeCell ref="F425:I425"/>
    <mergeCell ref="L425:M425"/>
    <mergeCell ref="N425:Q425"/>
    <mergeCell ref="F426:I426"/>
    <mergeCell ref="F427:I427"/>
    <mergeCell ref="F428:I428"/>
    <mergeCell ref="F429:I429"/>
    <mergeCell ref="F430:I430"/>
    <mergeCell ref="F431:I431"/>
    <mergeCell ref="F436:I436"/>
    <mergeCell ref="L436:M436"/>
    <mergeCell ref="N436:Q436"/>
    <mergeCell ref="F432:I432"/>
    <mergeCell ref="L432:M432"/>
    <mergeCell ref="N432:Q432"/>
    <mergeCell ref="F433:I433"/>
    <mergeCell ref="L433:M433"/>
    <mergeCell ref="N433:Q433"/>
    <mergeCell ref="N249:Q249"/>
    <mergeCell ref="F437:I437"/>
    <mergeCell ref="L437:M437"/>
    <mergeCell ref="N437:Q437"/>
    <mergeCell ref="F440:I440"/>
    <mergeCell ref="L440:M440"/>
    <mergeCell ref="N440:Q440"/>
    <mergeCell ref="N438:Q438"/>
    <mergeCell ref="N439:Q439"/>
    <mergeCell ref="F434:I434"/>
    <mergeCell ref="N136:Q136"/>
    <mergeCell ref="N137:Q137"/>
    <mergeCell ref="N138:Q138"/>
    <mergeCell ref="N143:Q143"/>
    <mergeCell ref="N146:Q146"/>
    <mergeCell ref="N226:Q226"/>
    <mergeCell ref="N183:Q183"/>
    <mergeCell ref="N258:Q258"/>
    <mergeCell ref="N259:Q259"/>
    <mergeCell ref="N279:Q279"/>
    <mergeCell ref="N316:Q316"/>
    <mergeCell ref="N346:Q346"/>
    <mergeCell ref="F441:I441"/>
    <mergeCell ref="L441:M441"/>
    <mergeCell ref="N441:Q441"/>
    <mergeCell ref="L434:M434"/>
    <mergeCell ref="N434:Q434"/>
    <mergeCell ref="N442:Q442"/>
    <mergeCell ref="H1:K1"/>
    <mergeCell ref="S2:AC2"/>
    <mergeCell ref="N358:Q358"/>
    <mergeCell ref="N391:Q391"/>
    <mergeCell ref="N401:Q401"/>
    <mergeCell ref="N407:Q407"/>
    <mergeCell ref="N424:Q424"/>
    <mergeCell ref="N435:Q435"/>
    <mergeCell ref="N256:Q25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3"/>
  <sheetViews>
    <sheetView showGridLines="0" zoomScalePageLayoutView="0" workbookViewId="0" topLeftCell="A1">
      <pane ySplit="1" topLeftCell="A73" activePane="bottomLeft" state="frozen"/>
      <selection pane="topLeft" activeCell="A1" sqref="A1"/>
      <selection pane="bottomLeft" activeCell="N110" sqref="N110:Q114"/>
    </sheetView>
  </sheetViews>
  <sheetFormatPr defaultColWidth="9.5" defaultRowHeight="13.5"/>
  <cols>
    <col min="1" max="1" width="8.5" style="0" customWidth="1"/>
    <col min="2" max="2" width="1.5" style="0" customWidth="1"/>
    <col min="3" max="3" width="4.16015625" style="0" customWidth="1"/>
    <col min="4" max="4" width="4.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5" style="0" customWidth="1"/>
    <col min="19" max="19" width="8.16015625" style="0" customWidth="1"/>
    <col min="20" max="20" width="29.5" style="0" hidden="1" customWidth="1"/>
    <col min="21" max="21" width="16.5" style="0" hidden="1" customWidth="1"/>
    <col min="22" max="22" width="12.5" style="0" hidden="1" customWidth="1"/>
    <col min="23" max="23" width="16.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5" style="0" hidden="1" customWidth="1"/>
    <col min="29" max="29" width="11" style="0" customWidth="1"/>
    <col min="30" max="30" width="15" style="0" customWidth="1"/>
    <col min="31" max="31" width="16.5" style="0" customWidth="1"/>
    <col min="32" max="43" width="9.5" style="0" customWidth="1"/>
    <col min="44" max="64" width="9.5" style="0" hidden="1" customWidth="1"/>
  </cols>
  <sheetData>
    <row r="1" spans="1:66" ht="21.75" customHeight="1">
      <c r="A1" s="189"/>
      <c r="B1" s="186"/>
      <c r="C1" s="186"/>
      <c r="D1" s="187" t="s">
        <v>1</v>
      </c>
      <c r="E1" s="186"/>
      <c r="F1" s="188" t="s">
        <v>1197</v>
      </c>
      <c r="G1" s="188"/>
      <c r="H1" s="238" t="s">
        <v>1198</v>
      </c>
      <c r="I1" s="238"/>
      <c r="J1" s="238"/>
      <c r="K1" s="238"/>
      <c r="L1" s="188" t="s">
        <v>1199</v>
      </c>
      <c r="M1" s="186"/>
      <c r="N1" s="186"/>
      <c r="O1" s="187" t="s">
        <v>106</v>
      </c>
      <c r="P1" s="186"/>
      <c r="Q1" s="186"/>
      <c r="R1" s="186"/>
      <c r="S1" s="188" t="s">
        <v>1200</v>
      </c>
      <c r="T1" s="188"/>
      <c r="U1" s="189"/>
      <c r="V1" s="18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5" t="s">
        <v>93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107</v>
      </c>
    </row>
    <row r="4" spans="2:46" ht="36.75" customHeight="1">
      <c r="B4" s="19"/>
      <c r="C4" s="219" t="s">
        <v>108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5" customHeight="1">
      <c r="B6" s="19"/>
      <c r="C6" s="20"/>
      <c r="D6" s="27" t="s">
        <v>17</v>
      </c>
      <c r="E6" s="20"/>
      <c r="F6" s="260" t="str">
        <f>'Rekapitulace stavby'!K6</f>
        <v>Zateplení obvodového pláště a střech objektů Domova Pod Lipami Smečno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109</v>
      </c>
      <c r="E7" s="33"/>
      <c r="F7" s="226" t="s">
        <v>975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3</v>
      </c>
      <c r="G8" s="33"/>
      <c r="H8" s="33"/>
      <c r="I8" s="33"/>
      <c r="J8" s="33"/>
      <c r="K8" s="33"/>
      <c r="L8" s="33"/>
      <c r="M8" s="27" t="s">
        <v>21</v>
      </c>
      <c r="N8" s="33"/>
      <c r="O8" s="25" t="s">
        <v>3</v>
      </c>
      <c r="P8" s="33"/>
      <c r="Q8" s="33"/>
      <c r="R8" s="34"/>
    </row>
    <row r="9" spans="2:18" s="1" customFormat="1" ht="14.25" customHeight="1">
      <c r="B9" s="32"/>
      <c r="C9" s="33"/>
      <c r="D9" s="27" t="s">
        <v>23</v>
      </c>
      <c r="E9" s="33"/>
      <c r="F9" s="25" t="s">
        <v>24</v>
      </c>
      <c r="G9" s="33"/>
      <c r="H9" s="33"/>
      <c r="I9" s="33"/>
      <c r="J9" s="33"/>
      <c r="K9" s="33"/>
      <c r="L9" s="33"/>
      <c r="M9" s="27" t="s">
        <v>25</v>
      </c>
      <c r="N9" s="33"/>
      <c r="O9" s="272" t="str">
        <f>'Rekapitulace stavby'!AN8</f>
        <v>10.11.2016</v>
      </c>
      <c r="P9" s="194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29</v>
      </c>
      <c r="E11" s="33"/>
      <c r="F11" s="33"/>
      <c r="G11" s="33"/>
      <c r="H11" s="33"/>
      <c r="I11" s="33"/>
      <c r="J11" s="33"/>
      <c r="K11" s="33"/>
      <c r="L11" s="33"/>
      <c r="M11" s="27" t="s">
        <v>30</v>
      </c>
      <c r="N11" s="33"/>
      <c r="O11" s="225" t="s">
        <v>3</v>
      </c>
      <c r="P11" s="194"/>
      <c r="Q11" s="33"/>
      <c r="R11" s="34"/>
    </row>
    <row r="12" spans="2:18" s="1" customFormat="1" ht="18" customHeight="1">
      <c r="B12" s="32"/>
      <c r="C12" s="33"/>
      <c r="D12" s="33"/>
      <c r="E12" s="25" t="s">
        <v>31</v>
      </c>
      <c r="F12" s="33"/>
      <c r="G12" s="33"/>
      <c r="H12" s="33"/>
      <c r="I12" s="33"/>
      <c r="J12" s="33"/>
      <c r="K12" s="33"/>
      <c r="L12" s="33"/>
      <c r="M12" s="27" t="s">
        <v>32</v>
      </c>
      <c r="N12" s="33"/>
      <c r="O12" s="225" t="s">
        <v>3</v>
      </c>
      <c r="P12" s="194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33</v>
      </c>
      <c r="E14" s="33"/>
      <c r="F14" s="33"/>
      <c r="G14" s="33"/>
      <c r="H14" s="33"/>
      <c r="I14" s="33"/>
      <c r="J14" s="33"/>
      <c r="K14" s="33"/>
      <c r="L14" s="33"/>
      <c r="M14" s="27" t="s">
        <v>30</v>
      </c>
      <c r="N14" s="33"/>
      <c r="O14" s="271" t="str">
        <f>IF('Rekapitulace stavby'!AN13="","",'Rekapitulace stavby'!AN13)</f>
        <v>Vyplň údaj</v>
      </c>
      <c r="P14" s="194"/>
      <c r="Q14" s="33"/>
      <c r="R14" s="34"/>
    </row>
    <row r="15" spans="2:18" s="1" customFormat="1" ht="18" customHeight="1">
      <c r="B15" s="32"/>
      <c r="C15" s="33"/>
      <c r="D15" s="33"/>
      <c r="E15" s="271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7" t="s">
        <v>32</v>
      </c>
      <c r="N15" s="33"/>
      <c r="O15" s="271" t="str">
        <f>IF('Rekapitulace stavby'!AN14="","",'Rekapitulace stavby'!AN14)</f>
        <v>Vyplň údaj</v>
      </c>
      <c r="P15" s="194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35</v>
      </c>
      <c r="E17" s="33"/>
      <c r="F17" s="33"/>
      <c r="G17" s="33"/>
      <c r="H17" s="33"/>
      <c r="I17" s="33"/>
      <c r="J17" s="33"/>
      <c r="K17" s="33"/>
      <c r="L17" s="33"/>
      <c r="M17" s="27" t="s">
        <v>30</v>
      </c>
      <c r="N17" s="33"/>
      <c r="O17" s="225" t="s">
        <v>3</v>
      </c>
      <c r="P17" s="194"/>
      <c r="Q17" s="33"/>
      <c r="R17" s="34"/>
    </row>
    <row r="18" spans="2:18" s="1" customFormat="1" ht="18" customHeight="1">
      <c r="B18" s="32"/>
      <c r="C18" s="33"/>
      <c r="D18" s="33"/>
      <c r="E18" s="25" t="s">
        <v>36</v>
      </c>
      <c r="F18" s="33"/>
      <c r="G18" s="33"/>
      <c r="H18" s="33"/>
      <c r="I18" s="33"/>
      <c r="J18" s="33"/>
      <c r="K18" s="33"/>
      <c r="L18" s="33"/>
      <c r="M18" s="27" t="s">
        <v>32</v>
      </c>
      <c r="N18" s="33"/>
      <c r="O18" s="225" t="s">
        <v>3</v>
      </c>
      <c r="P18" s="194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38</v>
      </c>
      <c r="E20" s="33"/>
      <c r="F20" s="33"/>
      <c r="G20" s="33"/>
      <c r="H20" s="33"/>
      <c r="I20" s="33"/>
      <c r="J20" s="33"/>
      <c r="K20" s="33"/>
      <c r="L20" s="33"/>
      <c r="M20" s="27" t="s">
        <v>30</v>
      </c>
      <c r="N20" s="33"/>
      <c r="O20" s="225" t="s">
        <v>3</v>
      </c>
      <c r="P20" s="194"/>
      <c r="Q20" s="33"/>
      <c r="R20" s="34"/>
    </row>
    <row r="21" spans="2:18" s="1" customFormat="1" ht="18" customHeight="1">
      <c r="B21" s="32"/>
      <c r="C21" s="33"/>
      <c r="D21" s="33"/>
      <c r="E21" s="25" t="s">
        <v>39</v>
      </c>
      <c r="F21" s="33"/>
      <c r="G21" s="33"/>
      <c r="H21" s="33"/>
      <c r="I21" s="33"/>
      <c r="J21" s="33"/>
      <c r="K21" s="33"/>
      <c r="L21" s="33"/>
      <c r="M21" s="27" t="s">
        <v>32</v>
      </c>
      <c r="N21" s="33"/>
      <c r="O21" s="225" t="s">
        <v>3</v>
      </c>
      <c r="P21" s="194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3</v>
      </c>
      <c r="F24" s="194"/>
      <c r="G24" s="194"/>
      <c r="H24" s="194"/>
      <c r="I24" s="194"/>
      <c r="J24" s="194"/>
      <c r="K24" s="194"/>
      <c r="L24" s="194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1" t="s">
        <v>111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4"/>
      <c r="O27" s="194"/>
      <c r="P27" s="194"/>
      <c r="Q27" s="33"/>
      <c r="R27" s="34"/>
    </row>
    <row r="28" spans="2:18" s="1" customFormat="1" ht="14.25" customHeight="1">
      <c r="B28" s="32"/>
      <c r="C28" s="33"/>
      <c r="D28" s="31" t="s">
        <v>100</v>
      </c>
      <c r="E28" s="33"/>
      <c r="F28" s="33"/>
      <c r="G28" s="33"/>
      <c r="H28" s="33"/>
      <c r="I28" s="33"/>
      <c r="J28" s="33"/>
      <c r="K28" s="33"/>
      <c r="L28" s="33"/>
      <c r="M28" s="229">
        <f>N109</f>
        <v>0</v>
      </c>
      <c r="N28" s="194"/>
      <c r="O28" s="194"/>
      <c r="P28" s="194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5" customHeight="1">
      <c r="B30" s="32"/>
      <c r="C30" s="33"/>
      <c r="D30" s="112" t="s">
        <v>43</v>
      </c>
      <c r="E30" s="33"/>
      <c r="F30" s="33"/>
      <c r="G30" s="33"/>
      <c r="H30" s="33"/>
      <c r="I30" s="33"/>
      <c r="J30" s="33"/>
      <c r="K30" s="33"/>
      <c r="L30" s="33"/>
      <c r="M30" s="270">
        <f>ROUND(M27+M28,2)</f>
        <v>0</v>
      </c>
      <c r="N30" s="194"/>
      <c r="O30" s="194"/>
      <c r="P30" s="194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44</v>
      </c>
      <c r="E32" s="39" t="s">
        <v>45</v>
      </c>
      <c r="F32" s="40">
        <v>0.21</v>
      </c>
      <c r="G32" s="113" t="s">
        <v>46</v>
      </c>
      <c r="H32" s="268">
        <f>(SUM(BE109:BE116)+SUM(BE134:BE301))</f>
        <v>0</v>
      </c>
      <c r="I32" s="194"/>
      <c r="J32" s="194"/>
      <c r="K32" s="33"/>
      <c r="L32" s="33"/>
      <c r="M32" s="268">
        <f>ROUND((SUM(BE109:BE116)+SUM(BE134:BE301)),2)*F32</f>
        <v>0</v>
      </c>
      <c r="N32" s="194"/>
      <c r="O32" s="194"/>
      <c r="P32" s="194"/>
      <c r="Q32" s="33"/>
      <c r="R32" s="34"/>
    </row>
    <row r="33" spans="2:18" s="1" customFormat="1" ht="14.25" customHeight="1">
      <c r="B33" s="32"/>
      <c r="C33" s="33"/>
      <c r="D33" s="33"/>
      <c r="E33" s="39" t="s">
        <v>47</v>
      </c>
      <c r="F33" s="40">
        <v>0.15</v>
      </c>
      <c r="G33" s="113" t="s">
        <v>46</v>
      </c>
      <c r="H33" s="268">
        <f>(SUM(BF109:BF116)+SUM(BF134:BF301))</f>
        <v>0</v>
      </c>
      <c r="I33" s="194"/>
      <c r="J33" s="194"/>
      <c r="K33" s="33"/>
      <c r="L33" s="33"/>
      <c r="M33" s="268">
        <f>ROUND((SUM(BF109:BF116)+SUM(BF134:BF301)),2)*F33</f>
        <v>0</v>
      </c>
      <c r="N33" s="194"/>
      <c r="O33" s="194"/>
      <c r="P33" s="194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48</v>
      </c>
      <c r="F34" s="40">
        <v>0.21</v>
      </c>
      <c r="G34" s="113" t="s">
        <v>46</v>
      </c>
      <c r="H34" s="268">
        <f>(SUM(BG109:BG116)+SUM(BG134:BG301))</f>
        <v>0</v>
      </c>
      <c r="I34" s="194"/>
      <c r="J34" s="194"/>
      <c r="K34" s="33"/>
      <c r="L34" s="33"/>
      <c r="M34" s="268">
        <v>0</v>
      </c>
      <c r="N34" s="194"/>
      <c r="O34" s="194"/>
      <c r="P34" s="194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49</v>
      </c>
      <c r="F35" s="40">
        <v>0.15</v>
      </c>
      <c r="G35" s="113" t="s">
        <v>46</v>
      </c>
      <c r="H35" s="268">
        <f>(SUM(BH109:BH116)+SUM(BH134:BH301))</f>
        <v>0</v>
      </c>
      <c r="I35" s="194"/>
      <c r="J35" s="194"/>
      <c r="K35" s="33"/>
      <c r="L35" s="33"/>
      <c r="M35" s="268">
        <v>0</v>
      </c>
      <c r="N35" s="194"/>
      <c r="O35" s="194"/>
      <c r="P35" s="194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50</v>
      </c>
      <c r="F36" s="40">
        <v>0</v>
      </c>
      <c r="G36" s="113" t="s">
        <v>46</v>
      </c>
      <c r="H36" s="268">
        <f>(SUM(BI109:BI116)+SUM(BI134:BI301))</f>
        <v>0</v>
      </c>
      <c r="I36" s="194"/>
      <c r="J36" s="194"/>
      <c r="K36" s="33"/>
      <c r="L36" s="33"/>
      <c r="M36" s="268">
        <v>0</v>
      </c>
      <c r="N36" s="194"/>
      <c r="O36" s="194"/>
      <c r="P36" s="194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5" customHeight="1">
      <c r="B38" s="32"/>
      <c r="C38" s="110"/>
      <c r="D38" s="114" t="s">
        <v>51</v>
      </c>
      <c r="E38" s="72"/>
      <c r="F38" s="72"/>
      <c r="G38" s="115" t="s">
        <v>52</v>
      </c>
      <c r="H38" s="116" t="s">
        <v>53</v>
      </c>
      <c r="I38" s="72"/>
      <c r="J38" s="72"/>
      <c r="K38" s="72"/>
      <c r="L38" s="269">
        <f>SUM(M30:M36)</f>
        <v>0</v>
      </c>
      <c r="M38" s="209"/>
      <c r="N38" s="209"/>
      <c r="O38" s="209"/>
      <c r="P38" s="211"/>
      <c r="Q38" s="110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2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2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2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2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4.25">
      <c r="B50" s="32"/>
      <c r="C50" s="33"/>
      <c r="D50" s="47" t="s">
        <v>54</v>
      </c>
      <c r="E50" s="48"/>
      <c r="F50" s="48"/>
      <c r="G50" s="48"/>
      <c r="H50" s="49"/>
      <c r="I50" s="33"/>
      <c r="J50" s="47" t="s">
        <v>55</v>
      </c>
      <c r="K50" s="48"/>
      <c r="L50" s="48"/>
      <c r="M50" s="48"/>
      <c r="N50" s="48"/>
      <c r="O50" s="48"/>
      <c r="P50" s="49"/>
      <c r="Q50" s="33"/>
      <c r="R50" s="34"/>
    </row>
    <row r="51" spans="2:18" ht="12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2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2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2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2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2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2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2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4.25">
      <c r="B59" s="32"/>
      <c r="C59" s="33"/>
      <c r="D59" s="52" t="s">
        <v>56</v>
      </c>
      <c r="E59" s="53"/>
      <c r="F59" s="53"/>
      <c r="G59" s="54" t="s">
        <v>57</v>
      </c>
      <c r="H59" s="55"/>
      <c r="I59" s="33"/>
      <c r="J59" s="52" t="s">
        <v>56</v>
      </c>
      <c r="K59" s="53"/>
      <c r="L59" s="53"/>
      <c r="M59" s="53"/>
      <c r="N59" s="54" t="s">
        <v>57</v>
      </c>
      <c r="O59" s="53"/>
      <c r="P59" s="55"/>
      <c r="Q59" s="33"/>
      <c r="R59" s="34"/>
    </row>
    <row r="60" spans="2:18" ht="12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4.25">
      <c r="B61" s="32"/>
      <c r="C61" s="33"/>
      <c r="D61" s="47" t="s">
        <v>58</v>
      </c>
      <c r="E61" s="48"/>
      <c r="F61" s="48"/>
      <c r="G61" s="48"/>
      <c r="H61" s="49"/>
      <c r="I61" s="33"/>
      <c r="J61" s="47" t="s">
        <v>59</v>
      </c>
      <c r="K61" s="48"/>
      <c r="L61" s="48"/>
      <c r="M61" s="48"/>
      <c r="N61" s="48"/>
      <c r="O61" s="48"/>
      <c r="P61" s="49"/>
      <c r="Q61" s="33"/>
      <c r="R61" s="34"/>
    </row>
    <row r="62" spans="2:18" ht="12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2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2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2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2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2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2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2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4.25">
      <c r="B70" s="32"/>
      <c r="C70" s="33"/>
      <c r="D70" s="52" t="s">
        <v>56</v>
      </c>
      <c r="E70" s="53"/>
      <c r="F70" s="53"/>
      <c r="G70" s="54" t="s">
        <v>57</v>
      </c>
      <c r="H70" s="55"/>
      <c r="I70" s="33"/>
      <c r="J70" s="52" t="s">
        <v>56</v>
      </c>
      <c r="K70" s="53"/>
      <c r="L70" s="53"/>
      <c r="M70" s="53"/>
      <c r="N70" s="54" t="s">
        <v>57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9" t="s">
        <v>112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0" t="str">
        <f>F6</f>
        <v>Zateplení obvodového pláště a střech objektů Domova Pod Lipami Smečno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3"/>
      <c r="R78" s="34"/>
    </row>
    <row r="79" spans="2:18" s="1" customFormat="1" ht="36.75" customHeight="1">
      <c r="B79" s="32"/>
      <c r="C79" s="66" t="s">
        <v>109</v>
      </c>
      <c r="D79" s="33"/>
      <c r="E79" s="33"/>
      <c r="F79" s="202" t="str">
        <f>F7</f>
        <v>1613-3 - Objekt prádelny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23</v>
      </c>
      <c r="D81" s="33"/>
      <c r="E81" s="33"/>
      <c r="F81" s="25" t="str">
        <f>F9</f>
        <v>Smečno 19</v>
      </c>
      <c r="G81" s="33"/>
      <c r="H81" s="33"/>
      <c r="I81" s="33"/>
      <c r="J81" s="33"/>
      <c r="K81" s="27" t="s">
        <v>25</v>
      </c>
      <c r="L81" s="33"/>
      <c r="M81" s="261" t="str">
        <f>IF(O9="","",O9)</f>
        <v>10.11.2016</v>
      </c>
      <c r="N81" s="194"/>
      <c r="O81" s="194"/>
      <c r="P81" s="194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2.75">
      <c r="B83" s="32"/>
      <c r="C83" s="27" t="s">
        <v>29</v>
      </c>
      <c r="D83" s="33"/>
      <c r="E83" s="33"/>
      <c r="F83" s="25" t="str">
        <f>E12</f>
        <v>Domov Pod Lipami Smečno</v>
      </c>
      <c r="G83" s="33"/>
      <c r="H83" s="33"/>
      <c r="I83" s="33"/>
      <c r="J83" s="33"/>
      <c r="K83" s="27" t="s">
        <v>35</v>
      </c>
      <c r="L83" s="33"/>
      <c r="M83" s="225" t="str">
        <f>E18</f>
        <v>REINVEST spol. s r.o.</v>
      </c>
      <c r="N83" s="194"/>
      <c r="O83" s="194"/>
      <c r="P83" s="194"/>
      <c r="Q83" s="194"/>
      <c r="R83" s="34"/>
    </row>
    <row r="84" spans="2:18" s="1" customFormat="1" ht="14.25" customHeight="1">
      <c r="B84" s="32"/>
      <c r="C84" s="27" t="s">
        <v>33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38</v>
      </c>
      <c r="L84" s="33"/>
      <c r="M84" s="225" t="str">
        <f>E21</f>
        <v>Ing. Marek Raška</v>
      </c>
      <c r="N84" s="194"/>
      <c r="O84" s="194"/>
      <c r="P84" s="194"/>
      <c r="Q84" s="194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67" t="s">
        <v>113</v>
      </c>
      <c r="D86" s="263"/>
      <c r="E86" s="263"/>
      <c r="F86" s="263"/>
      <c r="G86" s="263"/>
      <c r="H86" s="110"/>
      <c r="I86" s="110"/>
      <c r="J86" s="110"/>
      <c r="K86" s="110"/>
      <c r="L86" s="110"/>
      <c r="M86" s="110"/>
      <c r="N86" s="267" t="s">
        <v>114</v>
      </c>
      <c r="O86" s="194"/>
      <c r="P86" s="194"/>
      <c r="Q86" s="194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115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8">
        <f>N134</f>
        <v>0</v>
      </c>
      <c r="O88" s="194"/>
      <c r="P88" s="194"/>
      <c r="Q88" s="194"/>
      <c r="R88" s="34"/>
      <c r="AU88" s="15" t="s">
        <v>116</v>
      </c>
    </row>
    <row r="89" spans="2:18" s="6" customFormat="1" ht="24.75" customHeight="1">
      <c r="B89" s="118"/>
      <c r="C89" s="119"/>
      <c r="D89" s="120" t="s">
        <v>117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46">
        <f>N135</f>
        <v>0</v>
      </c>
      <c r="O89" s="265"/>
      <c r="P89" s="265"/>
      <c r="Q89" s="265"/>
      <c r="R89" s="121"/>
    </row>
    <row r="90" spans="2:18" s="7" customFormat="1" ht="19.5" customHeight="1">
      <c r="B90" s="122"/>
      <c r="C90" s="123"/>
      <c r="D90" s="98" t="s">
        <v>118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96">
        <f>N136</f>
        <v>0</v>
      </c>
      <c r="O90" s="264"/>
      <c r="P90" s="264"/>
      <c r="Q90" s="264"/>
      <c r="R90" s="124"/>
    </row>
    <row r="91" spans="2:18" s="7" customFormat="1" ht="19.5" customHeight="1">
      <c r="B91" s="122"/>
      <c r="C91" s="123"/>
      <c r="D91" s="98" t="s">
        <v>120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96">
        <f>N141</f>
        <v>0</v>
      </c>
      <c r="O91" s="264"/>
      <c r="P91" s="264"/>
      <c r="Q91" s="264"/>
      <c r="R91" s="124"/>
    </row>
    <row r="92" spans="2:18" s="7" customFormat="1" ht="19.5" customHeight="1">
      <c r="B92" s="122"/>
      <c r="C92" s="123"/>
      <c r="D92" s="98" t="s">
        <v>121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96">
        <f>N144</f>
        <v>0</v>
      </c>
      <c r="O92" s="264"/>
      <c r="P92" s="264"/>
      <c r="Q92" s="264"/>
      <c r="R92" s="124"/>
    </row>
    <row r="93" spans="2:18" s="7" customFormat="1" ht="19.5" customHeight="1">
      <c r="B93" s="122"/>
      <c r="C93" s="123"/>
      <c r="D93" s="98" t="s">
        <v>122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96">
        <f>N184</f>
        <v>0</v>
      </c>
      <c r="O93" s="264"/>
      <c r="P93" s="264"/>
      <c r="Q93" s="264"/>
      <c r="R93" s="124"/>
    </row>
    <row r="94" spans="2:18" s="7" customFormat="1" ht="19.5" customHeight="1">
      <c r="B94" s="122"/>
      <c r="C94" s="123"/>
      <c r="D94" s="98" t="s">
        <v>123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96">
        <f>N198</f>
        <v>0</v>
      </c>
      <c r="O94" s="264"/>
      <c r="P94" s="264"/>
      <c r="Q94" s="264"/>
      <c r="R94" s="124"/>
    </row>
    <row r="95" spans="2:18" s="7" customFormat="1" ht="19.5" customHeight="1">
      <c r="B95" s="122"/>
      <c r="C95" s="123"/>
      <c r="D95" s="98" t="s">
        <v>124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96">
        <f>N204</f>
        <v>0</v>
      </c>
      <c r="O95" s="264"/>
      <c r="P95" s="264"/>
      <c r="Q95" s="264"/>
      <c r="R95" s="124"/>
    </row>
    <row r="96" spans="2:18" s="6" customFormat="1" ht="24.75" customHeight="1">
      <c r="B96" s="118"/>
      <c r="C96" s="119"/>
      <c r="D96" s="120" t="s">
        <v>125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46">
        <f>N206</f>
        <v>0</v>
      </c>
      <c r="O96" s="265"/>
      <c r="P96" s="265"/>
      <c r="Q96" s="265"/>
      <c r="R96" s="121"/>
    </row>
    <row r="97" spans="2:18" s="7" customFormat="1" ht="19.5" customHeight="1">
      <c r="B97" s="122"/>
      <c r="C97" s="123"/>
      <c r="D97" s="98" t="s">
        <v>126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96">
        <f>N207</f>
        <v>0</v>
      </c>
      <c r="O97" s="264"/>
      <c r="P97" s="264"/>
      <c r="Q97" s="264"/>
      <c r="R97" s="124"/>
    </row>
    <row r="98" spans="2:18" s="7" customFormat="1" ht="19.5" customHeight="1">
      <c r="B98" s="122"/>
      <c r="C98" s="123"/>
      <c r="D98" s="98" t="s">
        <v>127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96">
        <f>N212</f>
        <v>0</v>
      </c>
      <c r="O98" s="264"/>
      <c r="P98" s="264"/>
      <c r="Q98" s="264"/>
      <c r="R98" s="124"/>
    </row>
    <row r="99" spans="2:18" s="7" customFormat="1" ht="19.5" customHeight="1">
      <c r="B99" s="122"/>
      <c r="C99" s="123"/>
      <c r="D99" s="98" t="s">
        <v>128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96">
        <f>N232</f>
        <v>0</v>
      </c>
      <c r="O99" s="264"/>
      <c r="P99" s="264"/>
      <c r="Q99" s="264"/>
      <c r="R99" s="124"/>
    </row>
    <row r="100" spans="2:18" s="7" customFormat="1" ht="19.5" customHeight="1">
      <c r="B100" s="122"/>
      <c r="C100" s="123"/>
      <c r="D100" s="98" t="s">
        <v>130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96">
        <f>N241</f>
        <v>0</v>
      </c>
      <c r="O100" s="264"/>
      <c r="P100" s="264"/>
      <c r="Q100" s="264"/>
      <c r="R100" s="124"/>
    </row>
    <row r="101" spans="2:18" s="7" customFormat="1" ht="19.5" customHeight="1">
      <c r="B101" s="122"/>
      <c r="C101" s="123"/>
      <c r="D101" s="98" t="s">
        <v>976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96">
        <f>N248</f>
        <v>0</v>
      </c>
      <c r="O101" s="264"/>
      <c r="P101" s="264"/>
      <c r="Q101" s="264"/>
      <c r="R101" s="124"/>
    </row>
    <row r="102" spans="2:18" s="7" customFormat="1" ht="19.5" customHeight="1">
      <c r="B102" s="122"/>
      <c r="C102" s="123"/>
      <c r="D102" s="98" t="s">
        <v>132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96">
        <f>N252</f>
        <v>0</v>
      </c>
      <c r="O102" s="264"/>
      <c r="P102" s="264"/>
      <c r="Q102" s="264"/>
      <c r="R102" s="124"/>
    </row>
    <row r="103" spans="2:18" s="7" customFormat="1" ht="19.5" customHeight="1">
      <c r="B103" s="122"/>
      <c r="C103" s="123"/>
      <c r="D103" s="98" t="s">
        <v>133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96">
        <f>N275</f>
        <v>0</v>
      </c>
      <c r="O103" s="264"/>
      <c r="P103" s="264"/>
      <c r="Q103" s="264"/>
      <c r="R103" s="124"/>
    </row>
    <row r="104" spans="2:18" s="7" customFormat="1" ht="19.5" customHeight="1">
      <c r="B104" s="122"/>
      <c r="C104" s="123"/>
      <c r="D104" s="98" t="s">
        <v>740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96">
        <f>N286</f>
        <v>0</v>
      </c>
      <c r="O104" s="264"/>
      <c r="P104" s="264"/>
      <c r="Q104" s="264"/>
      <c r="R104" s="124"/>
    </row>
    <row r="105" spans="2:18" s="7" customFormat="1" ht="19.5" customHeight="1">
      <c r="B105" s="122"/>
      <c r="C105" s="123"/>
      <c r="D105" s="98" t="s">
        <v>135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96">
        <f>N290</f>
        <v>0</v>
      </c>
      <c r="O105" s="264"/>
      <c r="P105" s="264"/>
      <c r="Q105" s="264"/>
      <c r="R105" s="124"/>
    </row>
    <row r="106" spans="2:18" s="6" customFormat="1" ht="24.75" customHeight="1">
      <c r="B106" s="118"/>
      <c r="C106" s="119"/>
      <c r="D106" s="120" t="s">
        <v>137</v>
      </c>
      <c r="E106" s="119"/>
      <c r="F106" s="119"/>
      <c r="G106" s="119"/>
      <c r="H106" s="119"/>
      <c r="I106" s="119"/>
      <c r="J106" s="119"/>
      <c r="K106" s="119"/>
      <c r="L106" s="119"/>
      <c r="M106" s="119"/>
      <c r="N106" s="246">
        <f>N298</f>
        <v>0</v>
      </c>
      <c r="O106" s="265"/>
      <c r="P106" s="265"/>
      <c r="Q106" s="265"/>
      <c r="R106" s="121"/>
    </row>
    <row r="107" spans="2:18" s="7" customFormat="1" ht="19.5" customHeight="1">
      <c r="B107" s="122"/>
      <c r="C107" s="123"/>
      <c r="D107" s="98" t="s">
        <v>138</v>
      </c>
      <c r="E107" s="123"/>
      <c r="F107" s="123"/>
      <c r="G107" s="123"/>
      <c r="H107" s="123"/>
      <c r="I107" s="123"/>
      <c r="J107" s="123"/>
      <c r="K107" s="123"/>
      <c r="L107" s="123"/>
      <c r="M107" s="123"/>
      <c r="N107" s="196">
        <f>N299</f>
        <v>0</v>
      </c>
      <c r="O107" s="264"/>
      <c r="P107" s="264"/>
      <c r="Q107" s="264"/>
      <c r="R107" s="124"/>
    </row>
    <row r="108" spans="2:18" s="1" customFormat="1" ht="21.7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21" s="1" customFormat="1" ht="29.25" customHeight="1">
      <c r="B109" s="32"/>
      <c r="C109" s="117" t="s">
        <v>139</v>
      </c>
      <c r="D109" s="33"/>
      <c r="E109" s="33"/>
      <c r="F109" s="33"/>
      <c r="G109" s="33"/>
      <c r="H109" s="33"/>
      <c r="I109" s="33"/>
      <c r="J109" s="33"/>
      <c r="K109" s="33"/>
      <c r="L109" s="275" t="s">
        <v>1201</v>
      </c>
      <c r="M109" s="33"/>
      <c r="N109" s="266">
        <f>ROUND(N110+N111+N112+N113+N114+N115,2)</f>
        <v>0</v>
      </c>
      <c r="O109" s="194"/>
      <c r="P109" s="194"/>
      <c r="Q109" s="194"/>
      <c r="R109" s="34"/>
      <c r="T109" s="125"/>
      <c r="U109" s="126" t="s">
        <v>44</v>
      </c>
    </row>
    <row r="110" spans="2:65" s="1" customFormat="1" ht="18" customHeight="1">
      <c r="B110" s="127"/>
      <c r="C110" s="128"/>
      <c r="D110" s="193" t="s">
        <v>140</v>
      </c>
      <c r="E110" s="262"/>
      <c r="F110" s="262"/>
      <c r="G110" s="262"/>
      <c r="H110" s="262"/>
      <c r="I110" s="128"/>
      <c r="J110" s="128"/>
      <c r="K110" s="128"/>
      <c r="L110" s="273"/>
      <c r="M110" s="274"/>
      <c r="N110" s="195">
        <f>$N$88*L110%</f>
        <v>0</v>
      </c>
      <c r="O110" s="262"/>
      <c r="P110" s="262"/>
      <c r="Q110" s="262"/>
      <c r="R110" s="129"/>
      <c r="S110" s="128"/>
      <c r="T110" s="130"/>
      <c r="U110" s="131" t="s">
        <v>45</v>
      </c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3" t="s">
        <v>141</v>
      </c>
      <c r="AZ110" s="132"/>
      <c r="BA110" s="132"/>
      <c r="BB110" s="132"/>
      <c r="BC110" s="132"/>
      <c r="BD110" s="132"/>
      <c r="BE110" s="134">
        <f aca="true" t="shared" si="0" ref="BE110:BE115">IF(U110="základní",N110,0)</f>
        <v>0</v>
      </c>
      <c r="BF110" s="134">
        <f aca="true" t="shared" si="1" ref="BF110:BF115">IF(U110="snížená",N110,0)</f>
        <v>0</v>
      </c>
      <c r="BG110" s="134">
        <f aca="true" t="shared" si="2" ref="BG110:BG115">IF(U110="zákl. přenesená",N110,0)</f>
        <v>0</v>
      </c>
      <c r="BH110" s="134">
        <f aca="true" t="shared" si="3" ref="BH110:BH115">IF(U110="sníž. přenesená",N110,0)</f>
        <v>0</v>
      </c>
      <c r="BI110" s="134">
        <f aca="true" t="shared" si="4" ref="BI110:BI115">IF(U110="nulová",N110,0)</f>
        <v>0</v>
      </c>
      <c r="BJ110" s="133" t="s">
        <v>22</v>
      </c>
      <c r="BK110" s="132"/>
      <c r="BL110" s="132"/>
      <c r="BM110" s="132"/>
    </row>
    <row r="111" spans="2:65" s="1" customFormat="1" ht="18" customHeight="1">
      <c r="B111" s="127"/>
      <c r="C111" s="128"/>
      <c r="D111" s="193" t="s">
        <v>142</v>
      </c>
      <c r="E111" s="262"/>
      <c r="F111" s="262"/>
      <c r="G111" s="262"/>
      <c r="H111" s="262"/>
      <c r="I111" s="128"/>
      <c r="J111" s="128"/>
      <c r="K111" s="128"/>
      <c r="L111" s="273"/>
      <c r="M111" s="274"/>
      <c r="N111" s="195">
        <f>$N$88*L111%</f>
        <v>0</v>
      </c>
      <c r="O111" s="262"/>
      <c r="P111" s="262"/>
      <c r="Q111" s="262"/>
      <c r="R111" s="129"/>
      <c r="S111" s="128"/>
      <c r="T111" s="130"/>
      <c r="U111" s="131" t="s">
        <v>45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3" t="s">
        <v>141</v>
      </c>
      <c r="AZ111" s="132"/>
      <c r="BA111" s="132"/>
      <c r="BB111" s="132"/>
      <c r="BC111" s="132"/>
      <c r="BD111" s="132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22</v>
      </c>
      <c r="BK111" s="132"/>
      <c r="BL111" s="132"/>
      <c r="BM111" s="132"/>
    </row>
    <row r="112" spans="2:65" s="1" customFormat="1" ht="18" customHeight="1">
      <c r="B112" s="127"/>
      <c r="C112" s="128"/>
      <c r="D112" s="193" t="s">
        <v>143</v>
      </c>
      <c r="E112" s="262"/>
      <c r="F112" s="262"/>
      <c r="G112" s="262"/>
      <c r="H112" s="262"/>
      <c r="I112" s="128"/>
      <c r="J112" s="128"/>
      <c r="K112" s="128"/>
      <c r="L112" s="273"/>
      <c r="M112" s="274"/>
      <c r="N112" s="195">
        <f>$N$88*L112%</f>
        <v>0</v>
      </c>
      <c r="O112" s="262"/>
      <c r="P112" s="262"/>
      <c r="Q112" s="262"/>
      <c r="R112" s="129"/>
      <c r="S112" s="128"/>
      <c r="T112" s="130"/>
      <c r="U112" s="131" t="s">
        <v>45</v>
      </c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3" t="s">
        <v>141</v>
      </c>
      <c r="AZ112" s="132"/>
      <c r="BA112" s="132"/>
      <c r="BB112" s="132"/>
      <c r="BC112" s="132"/>
      <c r="BD112" s="132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22</v>
      </c>
      <c r="BK112" s="132"/>
      <c r="BL112" s="132"/>
      <c r="BM112" s="132"/>
    </row>
    <row r="113" spans="2:65" s="1" customFormat="1" ht="18" customHeight="1">
      <c r="B113" s="127"/>
      <c r="C113" s="128"/>
      <c r="D113" s="193" t="s">
        <v>144</v>
      </c>
      <c r="E113" s="262"/>
      <c r="F113" s="262"/>
      <c r="G113" s="262"/>
      <c r="H113" s="262"/>
      <c r="I113" s="128"/>
      <c r="J113" s="128"/>
      <c r="K113" s="128"/>
      <c r="L113" s="273"/>
      <c r="M113" s="274"/>
      <c r="N113" s="195">
        <f>$N$88*L113%</f>
        <v>0</v>
      </c>
      <c r="O113" s="262"/>
      <c r="P113" s="262"/>
      <c r="Q113" s="262"/>
      <c r="R113" s="129"/>
      <c r="S113" s="128"/>
      <c r="T113" s="130"/>
      <c r="U113" s="131" t="s">
        <v>45</v>
      </c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3" t="s">
        <v>141</v>
      </c>
      <c r="AZ113" s="132"/>
      <c r="BA113" s="132"/>
      <c r="BB113" s="132"/>
      <c r="BC113" s="132"/>
      <c r="BD113" s="132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22</v>
      </c>
      <c r="BK113" s="132"/>
      <c r="BL113" s="132"/>
      <c r="BM113" s="132"/>
    </row>
    <row r="114" spans="2:65" s="1" customFormat="1" ht="18" customHeight="1">
      <c r="B114" s="127"/>
      <c r="C114" s="128"/>
      <c r="D114" s="193" t="s">
        <v>145</v>
      </c>
      <c r="E114" s="262"/>
      <c r="F114" s="262"/>
      <c r="G114" s="262"/>
      <c r="H114" s="262"/>
      <c r="I114" s="128"/>
      <c r="J114" s="128"/>
      <c r="K114" s="128"/>
      <c r="L114" s="273"/>
      <c r="M114" s="274"/>
      <c r="N114" s="195">
        <f>$N$88*L114%</f>
        <v>0</v>
      </c>
      <c r="O114" s="262"/>
      <c r="P114" s="262"/>
      <c r="Q114" s="262"/>
      <c r="R114" s="129"/>
      <c r="S114" s="128"/>
      <c r="T114" s="130"/>
      <c r="U114" s="131" t="s">
        <v>45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3" t="s">
        <v>141</v>
      </c>
      <c r="AZ114" s="132"/>
      <c r="BA114" s="132"/>
      <c r="BB114" s="132"/>
      <c r="BC114" s="132"/>
      <c r="BD114" s="132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22</v>
      </c>
      <c r="BK114" s="132"/>
      <c r="BL114" s="132"/>
      <c r="BM114" s="132"/>
    </row>
    <row r="115" spans="2:65" s="1" customFormat="1" ht="18" customHeight="1">
      <c r="B115" s="127"/>
      <c r="C115" s="128"/>
      <c r="D115" s="135" t="s">
        <v>146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95">
        <f>ROUND(N88*T115,2)</f>
        <v>0</v>
      </c>
      <c r="O115" s="262"/>
      <c r="P115" s="262"/>
      <c r="Q115" s="262"/>
      <c r="R115" s="129"/>
      <c r="S115" s="128"/>
      <c r="T115" s="136"/>
      <c r="U115" s="137" t="s">
        <v>45</v>
      </c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3" t="s">
        <v>147</v>
      </c>
      <c r="AZ115" s="132"/>
      <c r="BA115" s="132"/>
      <c r="BB115" s="132"/>
      <c r="BC115" s="132"/>
      <c r="BD115" s="132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22</v>
      </c>
      <c r="BK115" s="132"/>
      <c r="BL115" s="132"/>
      <c r="BM115" s="132"/>
    </row>
    <row r="116" spans="2:18" s="1" customFormat="1" ht="12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29.25" customHeight="1">
      <c r="B117" s="32"/>
      <c r="C117" s="109" t="s">
        <v>105</v>
      </c>
      <c r="D117" s="110"/>
      <c r="E117" s="110"/>
      <c r="F117" s="110"/>
      <c r="G117" s="110"/>
      <c r="H117" s="110"/>
      <c r="I117" s="110"/>
      <c r="J117" s="110"/>
      <c r="K117" s="110"/>
      <c r="L117" s="190">
        <f>ROUND(SUM(N88+N109),2)</f>
        <v>0</v>
      </c>
      <c r="M117" s="263"/>
      <c r="N117" s="263"/>
      <c r="O117" s="263"/>
      <c r="P117" s="263"/>
      <c r="Q117" s="263"/>
      <c r="R117" s="34"/>
    </row>
    <row r="118" spans="2:18" s="1" customFormat="1" ht="6.75" customHeight="1"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8"/>
    </row>
    <row r="122" spans="2:18" s="1" customFormat="1" ht="6.75" customHeight="1"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1"/>
    </row>
    <row r="123" spans="2:18" s="1" customFormat="1" ht="36.75" customHeight="1">
      <c r="B123" s="32"/>
      <c r="C123" s="219" t="s">
        <v>148</v>
      </c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34"/>
    </row>
    <row r="124" spans="2:18" s="1" customFormat="1" ht="6.7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18" s="1" customFormat="1" ht="30" customHeight="1">
      <c r="B125" s="32"/>
      <c r="C125" s="27" t="s">
        <v>17</v>
      </c>
      <c r="D125" s="33"/>
      <c r="E125" s="33"/>
      <c r="F125" s="260" t="str">
        <f>F6</f>
        <v>Zateplení obvodového pláště a střech objektů Domova Pod Lipami Smečno</v>
      </c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33"/>
      <c r="R125" s="34"/>
    </row>
    <row r="126" spans="2:18" s="1" customFormat="1" ht="36.75" customHeight="1">
      <c r="B126" s="32"/>
      <c r="C126" s="66" t="s">
        <v>109</v>
      </c>
      <c r="D126" s="33"/>
      <c r="E126" s="33"/>
      <c r="F126" s="202" t="str">
        <f>F7</f>
        <v>1613-3 - Objekt prádelny</v>
      </c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33"/>
      <c r="R126" s="34"/>
    </row>
    <row r="127" spans="2:18" s="1" customFormat="1" ht="6.75" customHeight="1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18" s="1" customFormat="1" ht="18" customHeight="1">
      <c r="B128" s="32"/>
      <c r="C128" s="27" t="s">
        <v>23</v>
      </c>
      <c r="D128" s="33"/>
      <c r="E128" s="33"/>
      <c r="F128" s="25" t="str">
        <f>F9</f>
        <v>Smečno 19</v>
      </c>
      <c r="G128" s="33"/>
      <c r="H128" s="33"/>
      <c r="I128" s="33"/>
      <c r="J128" s="33"/>
      <c r="K128" s="27" t="s">
        <v>25</v>
      </c>
      <c r="L128" s="33"/>
      <c r="M128" s="261" t="str">
        <f>IF(O9="","",O9)</f>
        <v>10.11.2016</v>
      </c>
      <c r="N128" s="194"/>
      <c r="O128" s="194"/>
      <c r="P128" s="194"/>
      <c r="Q128" s="33"/>
      <c r="R128" s="34"/>
    </row>
    <row r="129" spans="2:18" s="1" customFormat="1" ht="6.75" customHeight="1"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</row>
    <row r="130" spans="2:18" s="1" customFormat="1" ht="12.75">
      <c r="B130" s="32"/>
      <c r="C130" s="27" t="s">
        <v>29</v>
      </c>
      <c r="D130" s="33"/>
      <c r="E130" s="33"/>
      <c r="F130" s="25" t="str">
        <f>E12</f>
        <v>Domov Pod Lipami Smečno</v>
      </c>
      <c r="G130" s="33"/>
      <c r="H130" s="33"/>
      <c r="I130" s="33"/>
      <c r="J130" s="33"/>
      <c r="K130" s="27" t="s">
        <v>35</v>
      </c>
      <c r="L130" s="33"/>
      <c r="M130" s="225" t="str">
        <f>E18</f>
        <v>REINVEST spol. s r.o.</v>
      </c>
      <c r="N130" s="194"/>
      <c r="O130" s="194"/>
      <c r="P130" s="194"/>
      <c r="Q130" s="194"/>
      <c r="R130" s="34"/>
    </row>
    <row r="131" spans="2:18" s="1" customFormat="1" ht="14.25" customHeight="1">
      <c r="B131" s="32"/>
      <c r="C131" s="27" t="s">
        <v>33</v>
      </c>
      <c r="D131" s="33"/>
      <c r="E131" s="33"/>
      <c r="F131" s="25" t="str">
        <f>IF(E15="","",E15)</f>
        <v>Vyplň údaj</v>
      </c>
      <c r="G131" s="33"/>
      <c r="H131" s="33"/>
      <c r="I131" s="33"/>
      <c r="J131" s="33"/>
      <c r="K131" s="27" t="s">
        <v>38</v>
      </c>
      <c r="L131" s="33"/>
      <c r="M131" s="225" t="str">
        <f>E21</f>
        <v>Ing. Marek Raška</v>
      </c>
      <c r="N131" s="194"/>
      <c r="O131" s="194"/>
      <c r="P131" s="194"/>
      <c r="Q131" s="194"/>
      <c r="R131" s="34"/>
    </row>
    <row r="132" spans="2:18" s="1" customFormat="1" ht="9.75" customHeight="1"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</row>
    <row r="133" spans="2:27" s="8" customFormat="1" ht="29.25" customHeight="1">
      <c r="B133" s="138"/>
      <c r="C133" s="139" t="s">
        <v>149</v>
      </c>
      <c r="D133" s="140" t="s">
        <v>150</v>
      </c>
      <c r="E133" s="140" t="s">
        <v>62</v>
      </c>
      <c r="F133" s="256" t="s">
        <v>151</v>
      </c>
      <c r="G133" s="257"/>
      <c r="H133" s="257"/>
      <c r="I133" s="257"/>
      <c r="J133" s="140" t="s">
        <v>152</v>
      </c>
      <c r="K133" s="140" t="s">
        <v>153</v>
      </c>
      <c r="L133" s="258" t="s">
        <v>154</v>
      </c>
      <c r="M133" s="257"/>
      <c r="N133" s="256" t="s">
        <v>114</v>
      </c>
      <c r="O133" s="257"/>
      <c r="P133" s="257"/>
      <c r="Q133" s="259"/>
      <c r="R133" s="141"/>
      <c r="T133" s="73" t="s">
        <v>155</v>
      </c>
      <c r="U133" s="74" t="s">
        <v>44</v>
      </c>
      <c r="V133" s="74" t="s">
        <v>156</v>
      </c>
      <c r="W133" s="74" t="s">
        <v>157</v>
      </c>
      <c r="X133" s="74" t="s">
        <v>158</v>
      </c>
      <c r="Y133" s="74" t="s">
        <v>159</v>
      </c>
      <c r="Z133" s="74" t="s">
        <v>160</v>
      </c>
      <c r="AA133" s="75" t="s">
        <v>161</v>
      </c>
    </row>
    <row r="134" spans="2:63" s="1" customFormat="1" ht="29.25" customHeight="1">
      <c r="B134" s="32"/>
      <c r="C134" s="77" t="s">
        <v>111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243">
        <f>BK134</f>
        <v>0</v>
      </c>
      <c r="O134" s="244"/>
      <c r="P134" s="244"/>
      <c r="Q134" s="244"/>
      <c r="R134" s="34"/>
      <c r="T134" s="76"/>
      <c r="U134" s="48"/>
      <c r="V134" s="48"/>
      <c r="W134" s="142">
        <f>W135+W206+W298+W302</f>
        <v>0</v>
      </c>
      <c r="X134" s="48"/>
      <c r="Y134" s="142">
        <f>Y135+Y206+Y298+Y302</f>
        <v>21.80339634</v>
      </c>
      <c r="Z134" s="48"/>
      <c r="AA134" s="143">
        <f>AA135+AA206+AA298+AA302</f>
        <v>13.63089642</v>
      </c>
      <c r="AT134" s="15" t="s">
        <v>79</v>
      </c>
      <c r="AU134" s="15" t="s">
        <v>116</v>
      </c>
      <c r="BK134" s="144">
        <f>BK135+BK206+BK298+BK302</f>
        <v>0</v>
      </c>
    </row>
    <row r="135" spans="2:63" s="9" customFormat="1" ht="37.5" customHeight="1">
      <c r="B135" s="145"/>
      <c r="C135" s="146"/>
      <c r="D135" s="147" t="s">
        <v>117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245">
        <f>BK135</f>
        <v>0</v>
      </c>
      <c r="O135" s="246"/>
      <c r="P135" s="246"/>
      <c r="Q135" s="246"/>
      <c r="R135" s="148"/>
      <c r="T135" s="149"/>
      <c r="U135" s="146"/>
      <c r="V135" s="146"/>
      <c r="W135" s="150">
        <f>W136+W141+W144+W184+W198+W204</f>
        <v>0</v>
      </c>
      <c r="X135" s="146"/>
      <c r="Y135" s="150">
        <f>Y136+Y141+Y144+Y184+Y198+Y204</f>
        <v>8.49743099</v>
      </c>
      <c r="Z135" s="146"/>
      <c r="AA135" s="151">
        <f>AA136+AA141+AA144+AA184+AA198+AA204</f>
        <v>7.26596</v>
      </c>
      <c r="AR135" s="152" t="s">
        <v>22</v>
      </c>
      <c r="AT135" s="153" t="s">
        <v>79</v>
      </c>
      <c r="AU135" s="153" t="s">
        <v>80</v>
      </c>
      <c r="AY135" s="152" t="s">
        <v>162</v>
      </c>
      <c r="BK135" s="154">
        <f>BK136+BK141+BK144+BK184+BK198+BK204</f>
        <v>0</v>
      </c>
    </row>
    <row r="136" spans="2:63" s="9" customFormat="1" ht="19.5" customHeight="1">
      <c r="B136" s="145"/>
      <c r="C136" s="146"/>
      <c r="D136" s="155" t="s">
        <v>118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236">
        <f>BK136</f>
        <v>0</v>
      </c>
      <c r="O136" s="237"/>
      <c r="P136" s="237"/>
      <c r="Q136" s="237"/>
      <c r="R136" s="148"/>
      <c r="T136" s="149"/>
      <c r="U136" s="146"/>
      <c r="V136" s="146"/>
      <c r="W136" s="150">
        <f>SUM(W137:W140)</f>
        <v>0</v>
      </c>
      <c r="X136" s="146"/>
      <c r="Y136" s="150">
        <f>SUM(Y137:Y140)</f>
        <v>0</v>
      </c>
      <c r="Z136" s="146"/>
      <c r="AA136" s="151">
        <f>SUM(AA137:AA140)</f>
        <v>0</v>
      </c>
      <c r="AR136" s="152" t="s">
        <v>22</v>
      </c>
      <c r="AT136" s="153" t="s">
        <v>79</v>
      </c>
      <c r="AU136" s="153" t="s">
        <v>22</v>
      </c>
      <c r="AY136" s="152" t="s">
        <v>162</v>
      </c>
      <c r="BK136" s="154">
        <f>SUM(BK137:BK140)</f>
        <v>0</v>
      </c>
    </row>
    <row r="137" spans="2:65" s="1" customFormat="1" ht="31.5" customHeight="1">
      <c r="B137" s="127"/>
      <c r="C137" s="156" t="s">
        <v>107</v>
      </c>
      <c r="D137" s="156" t="s">
        <v>163</v>
      </c>
      <c r="E137" s="157" t="s">
        <v>164</v>
      </c>
      <c r="F137" s="239" t="s">
        <v>165</v>
      </c>
      <c r="G137" s="240"/>
      <c r="H137" s="240"/>
      <c r="I137" s="240"/>
      <c r="J137" s="158" t="s">
        <v>166</v>
      </c>
      <c r="K137" s="159">
        <v>32.184</v>
      </c>
      <c r="L137" s="241">
        <v>0</v>
      </c>
      <c r="M137" s="240"/>
      <c r="N137" s="242">
        <f>ROUND(L137*K137,2)</f>
        <v>0</v>
      </c>
      <c r="O137" s="240"/>
      <c r="P137" s="240"/>
      <c r="Q137" s="240"/>
      <c r="R137" s="129"/>
      <c r="T137" s="160" t="s">
        <v>3</v>
      </c>
      <c r="U137" s="41" t="s">
        <v>45</v>
      </c>
      <c r="V137" s="33"/>
      <c r="W137" s="161">
        <f>V137*K137</f>
        <v>0</v>
      </c>
      <c r="X137" s="161">
        <v>0</v>
      </c>
      <c r="Y137" s="161">
        <f>X137*K137</f>
        <v>0</v>
      </c>
      <c r="Z137" s="161">
        <v>0</v>
      </c>
      <c r="AA137" s="162">
        <f>Z137*K137</f>
        <v>0</v>
      </c>
      <c r="AR137" s="15" t="s">
        <v>167</v>
      </c>
      <c r="AT137" s="15" t="s">
        <v>163</v>
      </c>
      <c r="AU137" s="15" t="s">
        <v>107</v>
      </c>
      <c r="AY137" s="15" t="s">
        <v>162</v>
      </c>
      <c r="BE137" s="102">
        <f>IF(U137="základní",N137,0)</f>
        <v>0</v>
      </c>
      <c r="BF137" s="102">
        <f>IF(U137="snížená",N137,0)</f>
        <v>0</v>
      </c>
      <c r="BG137" s="102">
        <f>IF(U137="zákl. přenesená",N137,0)</f>
        <v>0</v>
      </c>
      <c r="BH137" s="102">
        <f>IF(U137="sníž. přenesená",N137,0)</f>
        <v>0</v>
      </c>
      <c r="BI137" s="102">
        <f>IF(U137="nulová",N137,0)</f>
        <v>0</v>
      </c>
      <c r="BJ137" s="15" t="s">
        <v>22</v>
      </c>
      <c r="BK137" s="102">
        <f>ROUND(L137*K137,2)</f>
        <v>0</v>
      </c>
      <c r="BL137" s="15" t="s">
        <v>167</v>
      </c>
      <c r="BM137" s="15" t="s">
        <v>168</v>
      </c>
    </row>
    <row r="138" spans="2:51" s="10" customFormat="1" ht="22.5" customHeight="1">
      <c r="B138" s="163"/>
      <c r="C138" s="164"/>
      <c r="D138" s="164"/>
      <c r="E138" s="165" t="s">
        <v>3</v>
      </c>
      <c r="F138" s="247" t="s">
        <v>977</v>
      </c>
      <c r="G138" s="248"/>
      <c r="H138" s="248"/>
      <c r="I138" s="248"/>
      <c r="J138" s="164"/>
      <c r="K138" s="166">
        <v>32.184</v>
      </c>
      <c r="L138" s="164"/>
      <c r="M138" s="164"/>
      <c r="N138" s="164"/>
      <c r="O138" s="164"/>
      <c r="P138" s="164"/>
      <c r="Q138" s="164"/>
      <c r="R138" s="167"/>
      <c r="T138" s="168"/>
      <c r="U138" s="164"/>
      <c r="V138" s="164"/>
      <c r="W138" s="164"/>
      <c r="X138" s="164"/>
      <c r="Y138" s="164"/>
      <c r="Z138" s="164"/>
      <c r="AA138" s="169"/>
      <c r="AT138" s="170" t="s">
        <v>170</v>
      </c>
      <c r="AU138" s="170" t="s">
        <v>107</v>
      </c>
      <c r="AV138" s="10" t="s">
        <v>107</v>
      </c>
      <c r="AW138" s="10" t="s">
        <v>37</v>
      </c>
      <c r="AX138" s="10" t="s">
        <v>22</v>
      </c>
      <c r="AY138" s="170" t="s">
        <v>162</v>
      </c>
    </row>
    <row r="139" spans="2:65" s="1" customFormat="1" ht="31.5" customHeight="1">
      <c r="B139" s="127"/>
      <c r="C139" s="156" t="s">
        <v>167</v>
      </c>
      <c r="D139" s="156" t="s">
        <v>163</v>
      </c>
      <c r="E139" s="157" t="s">
        <v>171</v>
      </c>
      <c r="F139" s="239" t="s">
        <v>172</v>
      </c>
      <c r="G139" s="240"/>
      <c r="H139" s="240"/>
      <c r="I139" s="240"/>
      <c r="J139" s="158" t="s">
        <v>166</v>
      </c>
      <c r="K139" s="159">
        <v>26.82</v>
      </c>
      <c r="L139" s="241">
        <v>0</v>
      </c>
      <c r="M139" s="240"/>
      <c r="N139" s="242">
        <f>ROUND(L139*K139,2)</f>
        <v>0</v>
      </c>
      <c r="O139" s="240"/>
      <c r="P139" s="240"/>
      <c r="Q139" s="240"/>
      <c r="R139" s="129"/>
      <c r="T139" s="160" t="s">
        <v>3</v>
      </c>
      <c r="U139" s="41" t="s">
        <v>45</v>
      </c>
      <c r="V139" s="33"/>
      <c r="W139" s="161">
        <f>V139*K139</f>
        <v>0</v>
      </c>
      <c r="X139" s="161">
        <v>0</v>
      </c>
      <c r="Y139" s="161">
        <f>X139*K139</f>
        <v>0</v>
      </c>
      <c r="Z139" s="161">
        <v>0</v>
      </c>
      <c r="AA139" s="162">
        <f>Z139*K139</f>
        <v>0</v>
      </c>
      <c r="AR139" s="15" t="s">
        <v>167</v>
      </c>
      <c r="AT139" s="15" t="s">
        <v>163</v>
      </c>
      <c r="AU139" s="15" t="s">
        <v>107</v>
      </c>
      <c r="AY139" s="15" t="s">
        <v>162</v>
      </c>
      <c r="BE139" s="102">
        <f>IF(U139="základní",N139,0)</f>
        <v>0</v>
      </c>
      <c r="BF139" s="102">
        <f>IF(U139="snížená",N139,0)</f>
        <v>0</v>
      </c>
      <c r="BG139" s="102">
        <f>IF(U139="zákl. přenesená",N139,0)</f>
        <v>0</v>
      </c>
      <c r="BH139" s="102">
        <f>IF(U139="sníž. přenesená",N139,0)</f>
        <v>0</v>
      </c>
      <c r="BI139" s="102">
        <f>IF(U139="nulová",N139,0)</f>
        <v>0</v>
      </c>
      <c r="BJ139" s="15" t="s">
        <v>22</v>
      </c>
      <c r="BK139" s="102">
        <f>ROUND(L139*K139,2)</f>
        <v>0</v>
      </c>
      <c r="BL139" s="15" t="s">
        <v>167</v>
      </c>
      <c r="BM139" s="15" t="s">
        <v>173</v>
      </c>
    </row>
    <row r="140" spans="2:51" s="10" customFormat="1" ht="22.5" customHeight="1">
      <c r="B140" s="163"/>
      <c r="C140" s="164"/>
      <c r="D140" s="164"/>
      <c r="E140" s="165" t="s">
        <v>3</v>
      </c>
      <c r="F140" s="247" t="s">
        <v>978</v>
      </c>
      <c r="G140" s="248"/>
      <c r="H140" s="248"/>
      <c r="I140" s="248"/>
      <c r="J140" s="164"/>
      <c r="K140" s="166">
        <v>26.82</v>
      </c>
      <c r="L140" s="164"/>
      <c r="M140" s="164"/>
      <c r="N140" s="164"/>
      <c r="O140" s="164"/>
      <c r="P140" s="164"/>
      <c r="Q140" s="164"/>
      <c r="R140" s="167"/>
      <c r="T140" s="168"/>
      <c r="U140" s="164"/>
      <c r="V140" s="164"/>
      <c r="W140" s="164"/>
      <c r="X140" s="164"/>
      <c r="Y140" s="164"/>
      <c r="Z140" s="164"/>
      <c r="AA140" s="169"/>
      <c r="AT140" s="170" t="s">
        <v>170</v>
      </c>
      <c r="AU140" s="170" t="s">
        <v>107</v>
      </c>
      <c r="AV140" s="10" t="s">
        <v>107</v>
      </c>
      <c r="AW140" s="10" t="s">
        <v>37</v>
      </c>
      <c r="AX140" s="10" t="s">
        <v>22</v>
      </c>
      <c r="AY140" s="170" t="s">
        <v>162</v>
      </c>
    </row>
    <row r="141" spans="2:63" s="9" customFormat="1" ht="29.25" customHeight="1">
      <c r="B141" s="145"/>
      <c r="C141" s="146"/>
      <c r="D141" s="155" t="s">
        <v>120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236">
        <f>BK141</f>
        <v>0</v>
      </c>
      <c r="O141" s="237"/>
      <c r="P141" s="237"/>
      <c r="Q141" s="237"/>
      <c r="R141" s="148"/>
      <c r="T141" s="149"/>
      <c r="U141" s="146"/>
      <c r="V141" s="146"/>
      <c r="W141" s="150">
        <f>SUM(W142:W143)</f>
        <v>0</v>
      </c>
      <c r="X141" s="146"/>
      <c r="Y141" s="150">
        <f>SUM(Y142:Y143)</f>
        <v>0</v>
      </c>
      <c r="Z141" s="146"/>
      <c r="AA141" s="151">
        <f>SUM(AA142:AA143)</f>
        <v>0</v>
      </c>
      <c r="AR141" s="152" t="s">
        <v>22</v>
      </c>
      <c r="AT141" s="153" t="s">
        <v>79</v>
      </c>
      <c r="AU141" s="153" t="s">
        <v>22</v>
      </c>
      <c r="AY141" s="152" t="s">
        <v>162</v>
      </c>
      <c r="BK141" s="154">
        <f>SUM(BK142:BK143)</f>
        <v>0</v>
      </c>
    </row>
    <row r="142" spans="2:65" s="1" customFormat="1" ht="22.5" customHeight="1">
      <c r="B142" s="127"/>
      <c r="C142" s="156" t="s">
        <v>179</v>
      </c>
      <c r="D142" s="156" t="s">
        <v>163</v>
      </c>
      <c r="E142" s="157" t="s">
        <v>180</v>
      </c>
      <c r="F142" s="239" t="s">
        <v>181</v>
      </c>
      <c r="G142" s="240"/>
      <c r="H142" s="240"/>
      <c r="I142" s="240"/>
      <c r="J142" s="158" t="s">
        <v>182</v>
      </c>
      <c r="K142" s="159">
        <v>35.76</v>
      </c>
      <c r="L142" s="241">
        <v>0</v>
      </c>
      <c r="M142" s="240"/>
      <c r="N142" s="242">
        <f>ROUND(L142*K142,2)</f>
        <v>0</v>
      </c>
      <c r="O142" s="240"/>
      <c r="P142" s="240"/>
      <c r="Q142" s="240"/>
      <c r="R142" s="129"/>
      <c r="T142" s="160" t="s">
        <v>3</v>
      </c>
      <c r="U142" s="41" t="s">
        <v>45</v>
      </c>
      <c r="V142" s="33"/>
      <c r="W142" s="161">
        <f>V142*K142</f>
        <v>0</v>
      </c>
      <c r="X142" s="161">
        <v>0</v>
      </c>
      <c r="Y142" s="161">
        <f>X142*K142</f>
        <v>0</v>
      </c>
      <c r="Z142" s="161">
        <v>0</v>
      </c>
      <c r="AA142" s="162">
        <f>Z142*K142</f>
        <v>0</v>
      </c>
      <c r="AR142" s="15" t="s">
        <v>167</v>
      </c>
      <c r="AT142" s="15" t="s">
        <v>163</v>
      </c>
      <c r="AU142" s="15" t="s">
        <v>107</v>
      </c>
      <c r="AY142" s="15" t="s">
        <v>162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15" t="s">
        <v>22</v>
      </c>
      <c r="BK142" s="102">
        <f>ROUND(L142*K142,2)</f>
        <v>0</v>
      </c>
      <c r="BL142" s="15" t="s">
        <v>167</v>
      </c>
      <c r="BM142" s="15" t="s">
        <v>183</v>
      </c>
    </row>
    <row r="143" spans="2:51" s="10" customFormat="1" ht="22.5" customHeight="1">
      <c r="B143" s="163"/>
      <c r="C143" s="164"/>
      <c r="D143" s="164"/>
      <c r="E143" s="165" t="s">
        <v>3</v>
      </c>
      <c r="F143" s="247" t="s">
        <v>979</v>
      </c>
      <c r="G143" s="248"/>
      <c r="H143" s="248"/>
      <c r="I143" s="248"/>
      <c r="J143" s="164"/>
      <c r="K143" s="166">
        <v>35.76</v>
      </c>
      <c r="L143" s="164"/>
      <c r="M143" s="164"/>
      <c r="N143" s="164"/>
      <c r="O143" s="164"/>
      <c r="P143" s="164"/>
      <c r="Q143" s="164"/>
      <c r="R143" s="167"/>
      <c r="T143" s="168"/>
      <c r="U143" s="164"/>
      <c r="V143" s="164"/>
      <c r="W143" s="164"/>
      <c r="X143" s="164"/>
      <c r="Y143" s="164"/>
      <c r="Z143" s="164"/>
      <c r="AA143" s="169"/>
      <c r="AT143" s="170" t="s">
        <v>170</v>
      </c>
      <c r="AU143" s="170" t="s">
        <v>107</v>
      </c>
      <c r="AV143" s="10" t="s">
        <v>107</v>
      </c>
      <c r="AW143" s="10" t="s">
        <v>37</v>
      </c>
      <c r="AX143" s="10" t="s">
        <v>22</v>
      </c>
      <c r="AY143" s="170" t="s">
        <v>162</v>
      </c>
    </row>
    <row r="144" spans="2:63" s="9" customFormat="1" ht="29.25" customHeight="1">
      <c r="B144" s="145"/>
      <c r="C144" s="146"/>
      <c r="D144" s="155" t="s">
        <v>121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236">
        <f>BK144</f>
        <v>0</v>
      </c>
      <c r="O144" s="237"/>
      <c r="P144" s="237"/>
      <c r="Q144" s="237"/>
      <c r="R144" s="148"/>
      <c r="T144" s="149"/>
      <c r="U144" s="146"/>
      <c r="V144" s="146"/>
      <c r="W144" s="150">
        <f>SUM(W145:W183)</f>
        <v>0</v>
      </c>
      <c r="X144" s="146"/>
      <c r="Y144" s="150">
        <f>SUM(Y145:Y183)</f>
        <v>8.49266699</v>
      </c>
      <c r="Z144" s="146"/>
      <c r="AA144" s="151">
        <f>SUM(AA145:AA183)</f>
        <v>0</v>
      </c>
      <c r="AR144" s="152" t="s">
        <v>22</v>
      </c>
      <c r="AT144" s="153" t="s">
        <v>79</v>
      </c>
      <c r="AU144" s="153" t="s">
        <v>22</v>
      </c>
      <c r="AY144" s="152" t="s">
        <v>162</v>
      </c>
      <c r="BK144" s="154">
        <f>SUM(BK145:BK183)</f>
        <v>0</v>
      </c>
    </row>
    <row r="145" spans="2:65" s="1" customFormat="1" ht="31.5" customHeight="1">
      <c r="B145" s="127"/>
      <c r="C145" s="156" t="s">
        <v>190</v>
      </c>
      <c r="D145" s="156" t="s">
        <v>163</v>
      </c>
      <c r="E145" s="157" t="s">
        <v>191</v>
      </c>
      <c r="F145" s="239" t="s">
        <v>192</v>
      </c>
      <c r="G145" s="240"/>
      <c r="H145" s="240"/>
      <c r="I145" s="240"/>
      <c r="J145" s="158" t="s">
        <v>182</v>
      </c>
      <c r="K145" s="159">
        <v>25.93</v>
      </c>
      <c r="L145" s="241">
        <v>0</v>
      </c>
      <c r="M145" s="240"/>
      <c r="N145" s="242">
        <f>ROUND(L145*K145,2)</f>
        <v>0</v>
      </c>
      <c r="O145" s="240"/>
      <c r="P145" s="240"/>
      <c r="Q145" s="240"/>
      <c r="R145" s="129"/>
      <c r="T145" s="160" t="s">
        <v>3</v>
      </c>
      <c r="U145" s="41" t="s">
        <v>45</v>
      </c>
      <c r="V145" s="33"/>
      <c r="W145" s="161">
        <f>V145*K145</f>
        <v>0</v>
      </c>
      <c r="X145" s="161">
        <v>0.0021</v>
      </c>
      <c r="Y145" s="161">
        <f>X145*K145</f>
        <v>0.054452999999999994</v>
      </c>
      <c r="Z145" s="161">
        <v>0</v>
      </c>
      <c r="AA145" s="162">
        <f>Z145*K145</f>
        <v>0</v>
      </c>
      <c r="AR145" s="15" t="s">
        <v>167</v>
      </c>
      <c r="AT145" s="15" t="s">
        <v>163</v>
      </c>
      <c r="AU145" s="15" t="s">
        <v>107</v>
      </c>
      <c r="AY145" s="15" t="s">
        <v>162</v>
      </c>
      <c r="BE145" s="102">
        <f>IF(U145="základní",N145,0)</f>
        <v>0</v>
      </c>
      <c r="BF145" s="102">
        <f>IF(U145="snížená",N145,0)</f>
        <v>0</v>
      </c>
      <c r="BG145" s="102">
        <f>IF(U145="zákl. přenesená",N145,0)</f>
        <v>0</v>
      </c>
      <c r="BH145" s="102">
        <f>IF(U145="sníž. přenesená",N145,0)</f>
        <v>0</v>
      </c>
      <c r="BI145" s="102">
        <f>IF(U145="nulová",N145,0)</f>
        <v>0</v>
      </c>
      <c r="BJ145" s="15" t="s">
        <v>22</v>
      </c>
      <c r="BK145" s="102">
        <f>ROUND(L145*K145,2)</f>
        <v>0</v>
      </c>
      <c r="BL145" s="15" t="s">
        <v>167</v>
      </c>
      <c r="BM145" s="15" t="s">
        <v>193</v>
      </c>
    </row>
    <row r="146" spans="2:65" s="1" customFormat="1" ht="31.5" customHeight="1">
      <c r="B146" s="127"/>
      <c r="C146" s="156" t="s">
        <v>194</v>
      </c>
      <c r="D146" s="156" t="s">
        <v>163</v>
      </c>
      <c r="E146" s="157" t="s">
        <v>195</v>
      </c>
      <c r="F146" s="239" t="s">
        <v>196</v>
      </c>
      <c r="G146" s="240"/>
      <c r="H146" s="240"/>
      <c r="I146" s="240"/>
      <c r="J146" s="158" t="s">
        <v>182</v>
      </c>
      <c r="K146" s="159">
        <v>25.93</v>
      </c>
      <c r="L146" s="241">
        <v>0</v>
      </c>
      <c r="M146" s="240"/>
      <c r="N146" s="242">
        <f>ROUND(L146*K146,2)</f>
        <v>0</v>
      </c>
      <c r="O146" s="240"/>
      <c r="P146" s="240"/>
      <c r="Q146" s="240"/>
      <c r="R146" s="129"/>
      <c r="T146" s="160" t="s">
        <v>3</v>
      </c>
      <c r="U146" s="41" t="s">
        <v>45</v>
      </c>
      <c r="V146" s="33"/>
      <c r="W146" s="161">
        <f>V146*K146</f>
        <v>0</v>
      </c>
      <c r="X146" s="161">
        <v>0.00928</v>
      </c>
      <c r="Y146" s="161">
        <f>X146*K146</f>
        <v>0.2406304</v>
      </c>
      <c r="Z146" s="161">
        <v>0</v>
      </c>
      <c r="AA146" s="162">
        <f>Z146*K146</f>
        <v>0</v>
      </c>
      <c r="AR146" s="15" t="s">
        <v>167</v>
      </c>
      <c r="AT146" s="15" t="s">
        <v>163</v>
      </c>
      <c r="AU146" s="15" t="s">
        <v>107</v>
      </c>
      <c r="AY146" s="15" t="s">
        <v>162</v>
      </c>
      <c r="BE146" s="102">
        <f>IF(U146="základní",N146,0)</f>
        <v>0</v>
      </c>
      <c r="BF146" s="102">
        <f>IF(U146="snížená",N146,0)</f>
        <v>0</v>
      </c>
      <c r="BG146" s="102">
        <f>IF(U146="zákl. přenesená",N146,0)</f>
        <v>0</v>
      </c>
      <c r="BH146" s="102">
        <f>IF(U146="sníž. přenesená",N146,0)</f>
        <v>0</v>
      </c>
      <c r="BI146" s="102">
        <f>IF(U146="nulová",N146,0)</f>
        <v>0</v>
      </c>
      <c r="BJ146" s="15" t="s">
        <v>22</v>
      </c>
      <c r="BK146" s="102">
        <f>ROUND(L146*K146,2)</f>
        <v>0</v>
      </c>
      <c r="BL146" s="15" t="s">
        <v>167</v>
      </c>
      <c r="BM146" s="15" t="s">
        <v>197</v>
      </c>
    </row>
    <row r="147" spans="2:51" s="10" customFormat="1" ht="22.5" customHeight="1">
      <c r="B147" s="163"/>
      <c r="C147" s="164"/>
      <c r="D147" s="164"/>
      <c r="E147" s="165" t="s">
        <v>3</v>
      </c>
      <c r="F147" s="247" t="s">
        <v>980</v>
      </c>
      <c r="G147" s="248"/>
      <c r="H147" s="248"/>
      <c r="I147" s="248"/>
      <c r="J147" s="164"/>
      <c r="K147" s="166">
        <v>19.09</v>
      </c>
      <c r="L147" s="164"/>
      <c r="M147" s="164"/>
      <c r="N147" s="164"/>
      <c r="O147" s="164"/>
      <c r="P147" s="164"/>
      <c r="Q147" s="164"/>
      <c r="R147" s="167"/>
      <c r="T147" s="168"/>
      <c r="U147" s="164"/>
      <c r="V147" s="164"/>
      <c r="W147" s="164"/>
      <c r="X147" s="164"/>
      <c r="Y147" s="164"/>
      <c r="Z147" s="164"/>
      <c r="AA147" s="169"/>
      <c r="AT147" s="170" t="s">
        <v>170</v>
      </c>
      <c r="AU147" s="170" t="s">
        <v>107</v>
      </c>
      <c r="AV147" s="10" t="s">
        <v>107</v>
      </c>
      <c r="AW147" s="10" t="s">
        <v>37</v>
      </c>
      <c r="AX147" s="10" t="s">
        <v>80</v>
      </c>
      <c r="AY147" s="170" t="s">
        <v>162</v>
      </c>
    </row>
    <row r="148" spans="2:51" s="10" customFormat="1" ht="22.5" customHeight="1">
      <c r="B148" s="163"/>
      <c r="C148" s="164"/>
      <c r="D148" s="164"/>
      <c r="E148" s="165" t="s">
        <v>3</v>
      </c>
      <c r="F148" s="249" t="s">
        <v>981</v>
      </c>
      <c r="G148" s="248"/>
      <c r="H148" s="248"/>
      <c r="I148" s="248"/>
      <c r="J148" s="164"/>
      <c r="K148" s="166">
        <v>6.84</v>
      </c>
      <c r="L148" s="164"/>
      <c r="M148" s="164"/>
      <c r="N148" s="164"/>
      <c r="O148" s="164"/>
      <c r="P148" s="164"/>
      <c r="Q148" s="164"/>
      <c r="R148" s="167"/>
      <c r="T148" s="168"/>
      <c r="U148" s="164"/>
      <c r="V148" s="164"/>
      <c r="W148" s="164"/>
      <c r="X148" s="164"/>
      <c r="Y148" s="164"/>
      <c r="Z148" s="164"/>
      <c r="AA148" s="169"/>
      <c r="AT148" s="170" t="s">
        <v>170</v>
      </c>
      <c r="AU148" s="170" t="s">
        <v>107</v>
      </c>
      <c r="AV148" s="10" t="s">
        <v>107</v>
      </c>
      <c r="AW148" s="10" t="s">
        <v>37</v>
      </c>
      <c r="AX148" s="10" t="s">
        <v>80</v>
      </c>
      <c r="AY148" s="170" t="s">
        <v>162</v>
      </c>
    </row>
    <row r="149" spans="2:51" s="11" customFormat="1" ht="22.5" customHeight="1">
      <c r="B149" s="171"/>
      <c r="C149" s="172"/>
      <c r="D149" s="172"/>
      <c r="E149" s="173" t="s">
        <v>3</v>
      </c>
      <c r="F149" s="250" t="s">
        <v>202</v>
      </c>
      <c r="G149" s="251"/>
      <c r="H149" s="251"/>
      <c r="I149" s="251"/>
      <c r="J149" s="172"/>
      <c r="K149" s="174">
        <v>25.93</v>
      </c>
      <c r="L149" s="172"/>
      <c r="M149" s="172"/>
      <c r="N149" s="172"/>
      <c r="O149" s="172"/>
      <c r="P149" s="172"/>
      <c r="Q149" s="172"/>
      <c r="R149" s="175"/>
      <c r="T149" s="176"/>
      <c r="U149" s="172"/>
      <c r="V149" s="172"/>
      <c r="W149" s="172"/>
      <c r="X149" s="172"/>
      <c r="Y149" s="172"/>
      <c r="Z149" s="172"/>
      <c r="AA149" s="177"/>
      <c r="AT149" s="178" t="s">
        <v>170</v>
      </c>
      <c r="AU149" s="178" t="s">
        <v>107</v>
      </c>
      <c r="AV149" s="11" t="s">
        <v>167</v>
      </c>
      <c r="AW149" s="11" t="s">
        <v>37</v>
      </c>
      <c r="AX149" s="11" t="s">
        <v>22</v>
      </c>
      <c r="AY149" s="178" t="s">
        <v>162</v>
      </c>
    </row>
    <row r="150" spans="2:65" s="1" customFormat="1" ht="22.5" customHeight="1">
      <c r="B150" s="127"/>
      <c r="C150" s="179" t="s">
        <v>203</v>
      </c>
      <c r="D150" s="179" t="s">
        <v>204</v>
      </c>
      <c r="E150" s="180" t="s">
        <v>205</v>
      </c>
      <c r="F150" s="252" t="s">
        <v>206</v>
      </c>
      <c r="G150" s="253"/>
      <c r="H150" s="253"/>
      <c r="I150" s="253"/>
      <c r="J150" s="181" t="s">
        <v>182</v>
      </c>
      <c r="K150" s="182">
        <v>26.449</v>
      </c>
      <c r="L150" s="254">
        <v>0</v>
      </c>
      <c r="M150" s="253"/>
      <c r="N150" s="255">
        <f>ROUND(L150*K150,2)</f>
        <v>0</v>
      </c>
      <c r="O150" s="240"/>
      <c r="P150" s="240"/>
      <c r="Q150" s="240"/>
      <c r="R150" s="129"/>
      <c r="T150" s="160" t="s">
        <v>3</v>
      </c>
      <c r="U150" s="41" t="s">
        <v>45</v>
      </c>
      <c r="V150" s="33"/>
      <c r="W150" s="161">
        <f>V150*K150</f>
        <v>0</v>
      </c>
      <c r="X150" s="161">
        <v>0.006</v>
      </c>
      <c r="Y150" s="161">
        <f>X150*K150</f>
        <v>0.158694</v>
      </c>
      <c r="Z150" s="161">
        <v>0</v>
      </c>
      <c r="AA150" s="162">
        <f>Z150*K150</f>
        <v>0</v>
      </c>
      <c r="AR150" s="15" t="s">
        <v>207</v>
      </c>
      <c r="AT150" s="15" t="s">
        <v>204</v>
      </c>
      <c r="AU150" s="15" t="s">
        <v>107</v>
      </c>
      <c r="AY150" s="15" t="s">
        <v>162</v>
      </c>
      <c r="BE150" s="102">
        <f>IF(U150="základní",N150,0)</f>
        <v>0</v>
      </c>
      <c r="BF150" s="102">
        <f>IF(U150="snížená",N150,0)</f>
        <v>0</v>
      </c>
      <c r="BG150" s="102">
        <f>IF(U150="zákl. přenesená",N150,0)</f>
        <v>0</v>
      </c>
      <c r="BH150" s="102">
        <f>IF(U150="sníž. přenesená",N150,0)</f>
        <v>0</v>
      </c>
      <c r="BI150" s="102">
        <f>IF(U150="nulová",N150,0)</f>
        <v>0</v>
      </c>
      <c r="BJ150" s="15" t="s">
        <v>22</v>
      </c>
      <c r="BK150" s="102">
        <f>ROUND(L150*K150,2)</f>
        <v>0</v>
      </c>
      <c r="BL150" s="15" t="s">
        <v>167</v>
      </c>
      <c r="BM150" s="15" t="s">
        <v>208</v>
      </c>
    </row>
    <row r="151" spans="2:65" s="1" customFormat="1" ht="31.5" customHeight="1">
      <c r="B151" s="127"/>
      <c r="C151" s="156" t="s">
        <v>231</v>
      </c>
      <c r="D151" s="156" t="s">
        <v>163</v>
      </c>
      <c r="E151" s="157" t="s">
        <v>232</v>
      </c>
      <c r="F151" s="239" t="s">
        <v>233</v>
      </c>
      <c r="G151" s="240"/>
      <c r="H151" s="240"/>
      <c r="I151" s="240"/>
      <c r="J151" s="158" t="s">
        <v>182</v>
      </c>
      <c r="K151" s="159">
        <v>25.93</v>
      </c>
      <c r="L151" s="241">
        <v>0</v>
      </c>
      <c r="M151" s="240"/>
      <c r="N151" s="242">
        <f>ROUND(L151*K151,2)</f>
        <v>0</v>
      </c>
      <c r="O151" s="240"/>
      <c r="P151" s="240"/>
      <c r="Q151" s="240"/>
      <c r="R151" s="129"/>
      <c r="T151" s="160" t="s">
        <v>3</v>
      </c>
      <c r="U151" s="41" t="s">
        <v>45</v>
      </c>
      <c r="V151" s="33"/>
      <c r="W151" s="161">
        <f>V151*K151</f>
        <v>0</v>
      </c>
      <c r="X151" s="161">
        <v>0.00268</v>
      </c>
      <c r="Y151" s="161">
        <f>X151*K151</f>
        <v>0.0694924</v>
      </c>
      <c r="Z151" s="161">
        <v>0</v>
      </c>
      <c r="AA151" s="162">
        <f>Z151*K151</f>
        <v>0</v>
      </c>
      <c r="AR151" s="15" t="s">
        <v>167</v>
      </c>
      <c r="AT151" s="15" t="s">
        <v>163</v>
      </c>
      <c r="AU151" s="15" t="s">
        <v>107</v>
      </c>
      <c r="AY151" s="15" t="s">
        <v>162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15" t="s">
        <v>22</v>
      </c>
      <c r="BK151" s="102">
        <f>ROUND(L151*K151,2)</f>
        <v>0</v>
      </c>
      <c r="BL151" s="15" t="s">
        <v>167</v>
      </c>
      <c r="BM151" s="15" t="s">
        <v>234</v>
      </c>
    </row>
    <row r="152" spans="2:65" s="1" customFormat="1" ht="31.5" customHeight="1">
      <c r="B152" s="127"/>
      <c r="C152" s="156" t="s">
        <v>235</v>
      </c>
      <c r="D152" s="156" t="s">
        <v>163</v>
      </c>
      <c r="E152" s="157" t="s">
        <v>236</v>
      </c>
      <c r="F152" s="239" t="s">
        <v>237</v>
      </c>
      <c r="G152" s="240"/>
      <c r="H152" s="240"/>
      <c r="I152" s="240"/>
      <c r="J152" s="158" t="s">
        <v>182</v>
      </c>
      <c r="K152" s="159">
        <v>268.57</v>
      </c>
      <c r="L152" s="241">
        <v>0</v>
      </c>
      <c r="M152" s="240"/>
      <c r="N152" s="242">
        <f>ROUND(L152*K152,2)</f>
        <v>0</v>
      </c>
      <c r="O152" s="240"/>
      <c r="P152" s="240"/>
      <c r="Q152" s="240"/>
      <c r="R152" s="129"/>
      <c r="T152" s="160" t="s">
        <v>3</v>
      </c>
      <c r="U152" s="41" t="s">
        <v>45</v>
      </c>
      <c r="V152" s="33"/>
      <c r="W152" s="161">
        <f>V152*K152</f>
        <v>0</v>
      </c>
      <c r="X152" s="161">
        <v>0.0021</v>
      </c>
      <c r="Y152" s="161">
        <f>X152*K152</f>
        <v>0.563997</v>
      </c>
      <c r="Z152" s="161">
        <v>0</v>
      </c>
      <c r="AA152" s="162">
        <f>Z152*K152</f>
        <v>0</v>
      </c>
      <c r="AR152" s="15" t="s">
        <v>167</v>
      </c>
      <c r="AT152" s="15" t="s">
        <v>163</v>
      </c>
      <c r="AU152" s="15" t="s">
        <v>107</v>
      </c>
      <c r="AY152" s="15" t="s">
        <v>162</v>
      </c>
      <c r="BE152" s="102">
        <f>IF(U152="základní",N152,0)</f>
        <v>0</v>
      </c>
      <c r="BF152" s="102">
        <f>IF(U152="snížená",N152,0)</f>
        <v>0</v>
      </c>
      <c r="BG152" s="102">
        <f>IF(U152="zákl. přenesená",N152,0)</f>
        <v>0</v>
      </c>
      <c r="BH152" s="102">
        <f>IF(U152="sníž. přenesená",N152,0)</f>
        <v>0</v>
      </c>
      <c r="BI152" s="102">
        <f>IF(U152="nulová",N152,0)</f>
        <v>0</v>
      </c>
      <c r="BJ152" s="15" t="s">
        <v>22</v>
      </c>
      <c r="BK152" s="102">
        <f>ROUND(L152*K152,2)</f>
        <v>0</v>
      </c>
      <c r="BL152" s="15" t="s">
        <v>167</v>
      </c>
      <c r="BM152" s="15" t="s">
        <v>238</v>
      </c>
    </row>
    <row r="153" spans="2:51" s="10" customFormat="1" ht="22.5" customHeight="1">
      <c r="B153" s="163"/>
      <c r="C153" s="164"/>
      <c r="D153" s="164"/>
      <c r="E153" s="165" t="s">
        <v>3</v>
      </c>
      <c r="F153" s="247" t="s">
        <v>982</v>
      </c>
      <c r="G153" s="248"/>
      <c r="H153" s="248"/>
      <c r="I153" s="248"/>
      <c r="J153" s="164"/>
      <c r="K153" s="166">
        <v>268.57</v>
      </c>
      <c r="L153" s="164"/>
      <c r="M153" s="164"/>
      <c r="N153" s="164"/>
      <c r="O153" s="164"/>
      <c r="P153" s="164"/>
      <c r="Q153" s="164"/>
      <c r="R153" s="167"/>
      <c r="T153" s="168"/>
      <c r="U153" s="164"/>
      <c r="V153" s="164"/>
      <c r="W153" s="164"/>
      <c r="X153" s="164"/>
      <c r="Y153" s="164"/>
      <c r="Z153" s="164"/>
      <c r="AA153" s="169"/>
      <c r="AT153" s="170" t="s">
        <v>170</v>
      </c>
      <c r="AU153" s="170" t="s">
        <v>107</v>
      </c>
      <c r="AV153" s="10" t="s">
        <v>107</v>
      </c>
      <c r="AW153" s="10" t="s">
        <v>37</v>
      </c>
      <c r="AX153" s="10" t="s">
        <v>22</v>
      </c>
      <c r="AY153" s="170" t="s">
        <v>162</v>
      </c>
    </row>
    <row r="154" spans="2:65" s="1" customFormat="1" ht="31.5" customHeight="1">
      <c r="B154" s="127"/>
      <c r="C154" s="156" t="s">
        <v>28</v>
      </c>
      <c r="D154" s="156" t="s">
        <v>163</v>
      </c>
      <c r="E154" s="157" t="s">
        <v>239</v>
      </c>
      <c r="F154" s="239" t="s">
        <v>240</v>
      </c>
      <c r="G154" s="240"/>
      <c r="H154" s="240"/>
      <c r="I154" s="240"/>
      <c r="J154" s="158" t="s">
        <v>241</v>
      </c>
      <c r="K154" s="159">
        <v>59.55</v>
      </c>
      <c r="L154" s="241">
        <v>0</v>
      </c>
      <c r="M154" s="240"/>
      <c r="N154" s="242">
        <f>ROUND(L154*K154,2)</f>
        <v>0</v>
      </c>
      <c r="O154" s="240"/>
      <c r="P154" s="240"/>
      <c r="Q154" s="240"/>
      <c r="R154" s="129"/>
      <c r="T154" s="160" t="s">
        <v>3</v>
      </c>
      <c r="U154" s="41" t="s">
        <v>45</v>
      </c>
      <c r="V154" s="33"/>
      <c r="W154" s="161">
        <f>V154*K154</f>
        <v>0</v>
      </c>
      <c r="X154" s="161">
        <v>2E-05</v>
      </c>
      <c r="Y154" s="161">
        <f>X154*K154</f>
        <v>0.001191</v>
      </c>
      <c r="Z154" s="161">
        <v>0</v>
      </c>
      <c r="AA154" s="162">
        <f>Z154*K154</f>
        <v>0</v>
      </c>
      <c r="AR154" s="15" t="s">
        <v>167</v>
      </c>
      <c r="AT154" s="15" t="s">
        <v>163</v>
      </c>
      <c r="AU154" s="15" t="s">
        <v>107</v>
      </c>
      <c r="AY154" s="15" t="s">
        <v>162</v>
      </c>
      <c r="BE154" s="102">
        <f>IF(U154="základní",N154,0)</f>
        <v>0</v>
      </c>
      <c r="BF154" s="102">
        <f>IF(U154="snížená",N154,0)</f>
        <v>0</v>
      </c>
      <c r="BG154" s="102">
        <f>IF(U154="zákl. přenesená",N154,0)</f>
        <v>0</v>
      </c>
      <c r="BH154" s="102">
        <f>IF(U154="sníž. přenesená",N154,0)</f>
        <v>0</v>
      </c>
      <c r="BI154" s="102">
        <f>IF(U154="nulová",N154,0)</f>
        <v>0</v>
      </c>
      <c r="BJ154" s="15" t="s">
        <v>22</v>
      </c>
      <c r="BK154" s="102">
        <f>ROUND(L154*K154,2)</f>
        <v>0</v>
      </c>
      <c r="BL154" s="15" t="s">
        <v>167</v>
      </c>
      <c r="BM154" s="15" t="s">
        <v>242</v>
      </c>
    </row>
    <row r="155" spans="2:51" s="10" customFormat="1" ht="22.5" customHeight="1">
      <c r="B155" s="163"/>
      <c r="C155" s="164"/>
      <c r="D155" s="164"/>
      <c r="E155" s="165" t="s">
        <v>3</v>
      </c>
      <c r="F155" s="247" t="s">
        <v>983</v>
      </c>
      <c r="G155" s="248"/>
      <c r="H155" s="248"/>
      <c r="I155" s="248"/>
      <c r="J155" s="164"/>
      <c r="K155" s="166">
        <v>59.55</v>
      </c>
      <c r="L155" s="164"/>
      <c r="M155" s="164"/>
      <c r="N155" s="164"/>
      <c r="O155" s="164"/>
      <c r="P155" s="164"/>
      <c r="Q155" s="164"/>
      <c r="R155" s="167"/>
      <c r="T155" s="168"/>
      <c r="U155" s="164"/>
      <c r="V155" s="164"/>
      <c r="W155" s="164"/>
      <c r="X155" s="164"/>
      <c r="Y155" s="164"/>
      <c r="Z155" s="164"/>
      <c r="AA155" s="169"/>
      <c r="AT155" s="170" t="s">
        <v>170</v>
      </c>
      <c r="AU155" s="170" t="s">
        <v>107</v>
      </c>
      <c r="AV155" s="10" t="s">
        <v>107</v>
      </c>
      <c r="AW155" s="10" t="s">
        <v>37</v>
      </c>
      <c r="AX155" s="10" t="s">
        <v>22</v>
      </c>
      <c r="AY155" s="170" t="s">
        <v>162</v>
      </c>
    </row>
    <row r="156" spans="2:65" s="1" customFormat="1" ht="31.5" customHeight="1">
      <c r="B156" s="127"/>
      <c r="C156" s="179" t="s">
        <v>244</v>
      </c>
      <c r="D156" s="179" t="s">
        <v>204</v>
      </c>
      <c r="E156" s="180" t="s">
        <v>245</v>
      </c>
      <c r="F156" s="252" t="s">
        <v>749</v>
      </c>
      <c r="G156" s="253"/>
      <c r="H156" s="253"/>
      <c r="I156" s="253"/>
      <c r="J156" s="181" t="s">
        <v>241</v>
      </c>
      <c r="K156" s="182">
        <v>62.528</v>
      </c>
      <c r="L156" s="254">
        <v>0</v>
      </c>
      <c r="M156" s="253"/>
      <c r="N156" s="255">
        <f>ROUND(L156*K156,2)</f>
        <v>0</v>
      </c>
      <c r="O156" s="240"/>
      <c r="P156" s="240"/>
      <c r="Q156" s="240"/>
      <c r="R156" s="129"/>
      <c r="T156" s="160" t="s">
        <v>3</v>
      </c>
      <c r="U156" s="41" t="s">
        <v>45</v>
      </c>
      <c r="V156" s="33"/>
      <c r="W156" s="161">
        <f>V156*K156</f>
        <v>0</v>
      </c>
      <c r="X156" s="161">
        <v>0.0001</v>
      </c>
      <c r="Y156" s="161">
        <f>X156*K156</f>
        <v>0.0062528</v>
      </c>
      <c r="Z156" s="161">
        <v>0</v>
      </c>
      <c r="AA156" s="162">
        <f>Z156*K156</f>
        <v>0</v>
      </c>
      <c r="AR156" s="15" t="s">
        <v>207</v>
      </c>
      <c r="AT156" s="15" t="s">
        <v>204</v>
      </c>
      <c r="AU156" s="15" t="s">
        <v>107</v>
      </c>
      <c r="AY156" s="15" t="s">
        <v>162</v>
      </c>
      <c r="BE156" s="102">
        <f>IF(U156="základní",N156,0)</f>
        <v>0</v>
      </c>
      <c r="BF156" s="102">
        <f>IF(U156="snížená",N156,0)</f>
        <v>0</v>
      </c>
      <c r="BG156" s="102">
        <f>IF(U156="zákl. přenesená",N156,0)</f>
        <v>0</v>
      </c>
      <c r="BH156" s="102">
        <f>IF(U156="sníž. přenesená",N156,0)</f>
        <v>0</v>
      </c>
      <c r="BI156" s="102">
        <f>IF(U156="nulová",N156,0)</f>
        <v>0</v>
      </c>
      <c r="BJ156" s="15" t="s">
        <v>22</v>
      </c>
      <c r="BK156" s="102">
        <f>ROUND(L156*K156,2)</f>
        <v>0</v>
      </c>
      <c r="BL156" s="15" t="s">
        <v>167</v>
      </c>
      <c r="BM156" s="15" t="s">
        <v>247</v>
      </c>
    </row>
    <row r="157" spans="2:65" s="1" customFormat="1" ht="31.5" customHeight="1">
      <c r="B157" s="127"/>
      <c r="C157" s="156" t="s">
        <v>248</v>
      </c>
      <c r="D157" s="156" t="s">
        <v>163</v>
      </c>
      <c r="E157" s="157" t="s">
        <v>249</v>
      </c>
      <c r="F157" s="239" t="s">
        <v>250</v>
      </c>
      <c r="G157" s="240"/>
      <c r="H157" s="240"/>
      <c r="I157" s="240"/>
      <c r="J157" s="158" t="s">
        <v>241</v>
      </c>
      <c r="K157" s="159">
        <v>261.75</v>
      </c>
      <c r="L157" s="241">
        <v>0</v>
      </c>
      <c r="M157" s="240"/>
      <c r="N157" s="242">
        <f>ROUND(L157*K157,2)</f>
        <v>0</v>
      </c>
      <c r="O157" s="240"/>
      <c r="P157" s="240"/>
      <c r="Q157" s="240"/>
      <c r="R157" s="129"/>
      <c r="T157" s="160" t="s">
        <v>3</v>
      </c>
      <c r="U157" s="41" t="s">
        <v>45</v>
      </c>
      <c r="V157" s="33"/>
      <c r="W157" s="161">
        <f>V157*K157</f>
        <v>0</v>
      </c>
      <c r="X157" s="161">
        <v>0</v>
      </c>
      <c r="Y157" s="161">
        <f>X157*K157</f>
        <v>0</v>
      </c>
      <c r="Z157" s="161">
        <v>0</v>
      </c>
      <c r="AA157" s="162">
        <f>Z157*K157</f>
        <v>0</v>
      </c>
      <c r="AR157" s="15" t="s">
        <v>167</v>
      </c>
      <c r="AT157" s="15" t="s">
        <v>163</v>
      </c>
      <c r="AU157" s="15" t="s">
        <v>107</v>
      </c>
      <c r="AY157" s="15" t="s">
        <v>162</v>
      </c>
      <c r="BE157" s="102">
        <f>IF(U157="základní",N157,0)</f>
        <v>0</v>
      </c>
      <c r="BF157" s="102">
        <f>IF(U157="snížená",N157,0)</f>
        <v>0</v>
      </c>
      <c r="BG157" s="102">
        <f>IF(U157="zákl. přenesená",N157,0)</f>
        <v>0</v>
      </c>
      <c r="BH157" s="102">
        <f>IF(U157="sníž. přenesená",N157,0)</f>
        <v>0</v>
      </c>
      <c r="BI157" s="102">
        <f>IF(U157="nulová",N157,0)</f>
        <v>0</v>
      </c>
      <c r="BJ157" s="15" t="s">
        <v>22</v>
      </c>
      <c r="BK157" s="102">
        <f>ROUND(L157*K157,2)</f>
        <v>0</v>
      </c>
      <c r="BL157" s="15" t="s">
        <v>167</v>
      </c>
      <c r="BM157" s="15" t="s">
        <v>251</v>
      </c>
    </row>
    <row r="158" spans="2:51" s="10" customFormat="1" ht="22.5" customHeight="1">
      <c r="B158" s="163"/>
      <c r="C158" s="164"/>
      <c r="D158" s="164"/>
      <c r="E158" s="165" t="s">
        <v>3</v>
      </c>
      <c r="F158" s="247" t="s">
        <v>984</v>
      </c>
      <c r="G158" s="248"/>
      <c r="H158" s="248"/>
      <c r="I158" s="248"/>
      <c r="J158" s="164"/>
      <c r="K158" s="166">
        <v>146.5</v>
      </c>
      <c r="L158" s="164"/>
      <c r="M158" s="164"/>
      <c r="N158" s="164"/>
      <c r="O158" s="164"/>
      <c r="P158" s="164"/>
      <c r="Q158" s="164"/>
      <c r="R158" s="167"/>
      <c r="T158" s="168"/>
      <c r="U158" s="164"/>
      <c r="V158" s="164"/>
      <c r="W158" s="164"/>
      <c r="X158" s="164"/>
      <c r="Y158" s="164"/>
      <c r="Z158" s="164"/>
      <c r="AA158" s="169"/>
      <c r="AT158" s="170" t="s">
        <v>170</v>
      </c>
      <c r="AU158" s="170" t="s">
        <v>107</v>
      </c>
      <c r="AV158" s="10" t="s">
        <v>107</v>
      </c>
      <c r="AW158" s="10" t="s">
        <v>37</v>
      </c>
      <c r="AX158" s="10" t="s">
        <v>80</v>
      </c>
      <c r="AY158" s="170" t="s">
        <v>162</v>
      </c>
    </row>
    <row r="159" spans="2:51" s="10" customFormat="1" ht="22.5" customHeight="1">
      <c r="B159" s="163"/>
      <c r="C159" s="164"/>
      <c r="D159" s="164"/>
      <c r="E159" s="165" t="s">
        <v>3</v>
      </c>
      <c r="F159" s="249" t="s">
        <v>985</v>
      </c>
      <c r="G159" s="248"/>
      <c r="H159" s="248"/>
      <c r="I159" s="248"/>
      <c r="J159" s="164"/>
      <c r="K159" s="166">
        <v>102.2</v>
      </c>
      <c r="L159" s="164"/>
      <c r="M159" s="164"/>
      <c r="N159" s="164"/>
      <c r="O159" s="164"/>
      <c r="P159" s="164"/>
      <c r="Q159" s="164"/>
      <c r="R159" s="167"/>
      <c r="T159" s="168"/>
      <c r="U159" s="164"/>
      <c r="V159" s="164"/>
      <c r="W159" s="164"/>
      <c r="X159" s="164"/>
      <c r="Y159" s="164"/>
      <c r="Z159" s="164"/>
      <c r="AA159" s="169"/>
      <c r="AT159" s="170" t="s">
        <v>170</v>
      </c>
      <c r="AU159" s="170" t="s">
        <v>107</v>
      </c>
      <c r="AV159" s="10" t="s">
        <v>107</v>
      </c>
      <c r="AW159" s="10" t="s">
        <v>37</v>
      </c>
      <c r="AX159" s="10" t="s">
        <v>80</v>
      </c>
      <c r="AY159" s="170" t="s">
        <v>162</v>
      </c>
    </row>
    <row r="160" spans="2:51" s="10" customFormat="1" ht="22.5" customHeight="1">
      <c r="B160" s="163"/>
      <c r="C160" s="164"/>
      <c r="D160" s="164"/>
      <c r="E160" s="165" t="s">
        <v>3</v>
      </c>
      <c r="F160" s="249" t="s">
        <v>986</v>
      </c>
      <c r="G160" s="248"/>
      <c r="H160" s="248"/>
      <c r="I160" s="248"/>
      <c r="J160" s="164"/>
      <c r="K160" s="166">
        <v>13.05</v>
      </c>
      <c r="L160" s="164"/>
      <c r="M160" s="164"/>
      <c r="N160" s="164"/>
      <c r="O160" s="164"/>
      <c r="P160" s="164"/>
      <c r="Q160" s="164"/>
      <c r="R160" s="167"/>
      <c r="T160" s="168"/>
      <c r="U160" s="164"/>
      <c r="V160" s="164"/>
      <c r="W160" s="164"/>
      <c r="X160" s="164"/>
      <c r="Y160" s="164"/>
      <c r="Z160" s="164"/>
      <c r="AA160" s="169"/>
      <c r="AT160" s="170" t="s">
        <v>170</v>
      </c>
      <c r="AU160" s="170" t="s">
        <v>107</v>
      </c>
      <c r="AV160" s="10" t="s">
        <v>107</v>
      </c>
      <c r="AW160" s="10" t="s">
        <v>37</v>
      </c>
      <c r="AX160" s="10" t="s">
        <v>80</v>
      </c>
      <c r="AY160" s="170" t="s">
        <v>162</v>
      </c>
    </row>
    <row r="161" spans="2:51" s="11" customFormat="1" ht="22.5" customHeight="1">
      <c r="B161" s="171"/>
      <c r="C161" s="172"/>
      <c r="D161" s="172"/>
      <c r="E161" s="173" t="s">
        <v>3</v>
      </c>
      <c r="F161" s="250" t="s">
        <v>202</v>
      </c>
      <c r="G161" s="251"/>
      <c r="H161" s="251"/>
      <c r="I161" s="251"/>
      <c r="J161" s="172"/>
      <c r="K161" s="174">
        <v>261.75</v>
      </c>
      <c r="L161" s="172"/>
      <c r="M161" s="172"/>
      <c r="N161" s="172"/>
      <c r="O161" s="172"/>
      <c r="P161" s="172"/>
      <c r="Q161" s="172"/>
      <c r="R161" s="175"/>
      <c r="T161" s="176"/>
      <c r="U161" s="172"/>
      <c r="V161" s="172"/>
      <c r="W161" s="172"/>
      <c r="X161" s="172"/>
      <c r="Y161" s="172"/>
      <c r="Z161" s="172"/>
      <c r="AA161" s="177"/>
      <c r="AT161" s="178" t="s">
        <v>170</v>
      </c>
      <c r="AU161" s="178" t="s">
        <v>107</v>
      </c>
      <c r="AV161" s="11" t="s">
        <v>167</v>
      </c>
      <c r="AW161" s="11" t="s">
        <v>37</v>
      </c>
      <c r="AX161" s="11" t="s">
        <v>22</v>
      </c>
      <c r="AY161" s="178" t="s">
        <v>162</v>
      </c>
    </row>
    <row r="162" spans="2:65" s="1" customFormat="1" ht="22.5" customHeight="1">
      <c r="B162" s="127"/>
      <c r="C162" s="179" t="s">
        <v>253</v>
      </c>
      <c r="D162" s="179" t="s">
        <v>204</v>
      </c>
      <c r="E162" s="180" t="s">
        <v>254</v>
      </c>
      <c r="F162" s="252" t="s">
        <v>255</v>
      </c>
      <c r="G162" s="253"/>
      <c r="H162" s="253"/>
      <c r="I162" s="253"/>
      <c r="J162" s="181" t="s">
        <v>241</v>
      </c>
      <c r="K162" s="182">
        <v>274.838</v>
      </c>
      <c r="L162" s="254">
        <v>0</v>
      </c>
      <c r="M162" s="253"/>
      <c r="N162" s="255">
        <f>ROUND(L162*K162,2)</f>
        <v>0</v>
      </c>
      <c r="O162" s="240"/>
      <c r="P162" s="240"/>
      <c r="Q162" s="240"/>
      <c r="R162" s="129"/>
      <c r="T162" s="160" t="s">
        <v>3</v>
      </c>
      <c r="U162" s="41" t="s">
        <v>45</v>
      </c>
      <c r="V162" s="33"/>
      <c r="W162" s="161">
        <f>V162*K162</f>
        <v>0</v>
      </c>
      <c r="X162" s="161">
        <v>3E-05</v>
      </c>
      <c r="Y162" s="161">
        <f>X162*K162</f>
        <v>0.008245140000000001</v>
      </c>
      <c r="Z162" s="161">
        <v>0</v>
      </c>
      <c r="AA162" s="162">
        <f>Z162*K162</f>
        <v>0</v>
      </c>
      <c r="AR162" s="15" t="s">
        <v>207</v>
      </c>
      <c r="AT162" s="15" t="s">
        <v>204</v>
      </c>
      <c r="AU162" s="15" t="s">
        <v>107</v>
      </c>
      <c r="AY162" s="15" t="s">
        <v>162</v>
      </c>
      <c r="BE162" s="102">
        <f>IF(U162="základní",N162,0)</f>
        <v>0</v>
      </c>
      <c r="BF162" s="102">
        <f>IF(U162="snížená",N162,0)</f>
        <v>0</v>
      </c>
      <c r="BG162" s="102">
        <f>IF(U162="zákl. přenesená",N162,0)</f>
        <v>0</v>
      </c>
      <c r="BH162" s="102">
        <f>IF(U162="sníž. přenesená",N162,0)</f>
        <v>0</v>
      </c>
      <c r="BI162" s="102">
        <f>IF(U162="nulová",N162,0)</f>
        <v>0</v>
      </c>
      <c r="BJ162" s="15" t="s">
        <v>22</v>
      </c>
      <c r="BK162" s="102">
        <f>ROUND(L162*K162,2)</f>
        <v>0</v>
      </c>
      <c r="BL162" s="15" t="s">
        <v>167</v>
      </c>
      <c r="BM162" s="15" t="s">
        <v>256</v>
      </c>
    </row>
    <row r="163" spans="2:65" s="1" customFormat="1" ht="31.5" customHeight="1">
      <c r="B163" s="127"/>
      <c r="C163" s="156" t="s">
        <v>257</v>
      </c>
      <c r="D163" s="156" t="s">
        <v>163</v>
      </c>
      <c r="E163" s="157" t="s">
        <v>258</v>
      </c>
      <c r="F163" s="239" t="s">
        <v>259</v>
      </c>
      <c r="G163" s="240"/>
      <c r="H163" s="240"/>
      <c r="I163" s="240"/>
      <c r="J163" s="158" t="s">
        <v>241</v>
      </c>
      <c r="K163" s="159">
        <v>146.5</v>
      </c>
      <c r="L163" s="241">
        <v>0</v>
      </c>
      <c r="M163" s="240"/>
      <c r="N163" s="242">
        <f>ROUND(L163*K163,2)</f>
        <v>0</v>
      </c>
      <c r="O163" s="240"/>
      <c r="P163" s="240"/>
      <c r="Q163" s="240"/>
      <c r="R163" s="129"/>
      <c r="T163" s="160" t="s">
        <v>3</v>
      </c>
      <c r="U163" s="41" t="s">
        <v>45</v>
      </c>
      <c r="V163" s="33"/>
      <c r="W163" s="161">
        <f>V163*K163</f>
        <v>0</v>
      </c>
      <c r="X163" s="161">
        <v>0</v>
      </c>
      <c r="Y163" s="161">
        <f>X163*K163</f>
        <v>0</v>
      </c>
      <c r="Z163" s="161">
        <v>0</v>
      </c>
      <c r="AA163" s="162">
        <f>Z163*K163</f>
        <v>0</v>
      </c>
      <c r="AR163" s="15" t="s">
        <v>167</v>
      </c>
      <c r="AT163" s="15" t="s">
        <v>163</v>
      </c>
      <c r="AU163" s="15" t="s">
        <v>107</v>
      </c>
      <c r="AY163" s="15" t="s">
        <v>162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15" t="s">
        <v>22</v>
      </c>
      <c r="BK163" s="102">
        <f>ROUND(L163*K163,2)</f>
        <v>0</v>
      </c>
      <c r="BL163" s="15" t="s">
        <v>167</v>
      </c>
      <c r="BM163" s="15" t="s">
        <v>260</v>
      </c>
    </row>
    <row r="164" spans="2:51" s="10" customFormat="1" ht="22.5" customHeight="1">
      <c r="B164" s="163"/>
      <c r="C164" s="164"/>
      <c r="D164" s="164"/>
      <c r="E164" s="165" t="s">
        <v>3</v>
      </c>
      <c r="F164" s="247" t="s">
        <v>984</v>
      </c>
      <c r="G164" s="248"/>
      <c r="H164" s="248"/>
      <c r="I164" s="248"/>
      <c r="J164" s="164"/>
      <c r="K164" s="166">
        <v>146.5</v>
      </c>
      <c r="L164" s="164"/>
      <c r="M164" s="164"/>
      <c r="N164" s="164"/>
      <c r="O164" s="164"/>
      <c r="P164" s="164"/>
      <c r="Q164" s="164"/>
      <c r="R164" s="167"/>
      <c r="T164" s="168"/>
      <c r="U164" s="164"/>
      <c r="V164" s="164"/>
      <c r="W164" s="164"/>
      <c r="X164" s="164"/>
      <c r="Y164" s="164"/>
      <c r="Z164" s="164"/>
      <c r="AA164" s="169"/>
      <c r="AT164" s="170" t="s">
        <v>170</v>
      </c>
      <c r="AU164" s="170" t="s">
        <v>107</v>
      </c>
      <c r="AV164" s="10" t="s">
        <v>107</v>
      </c>
      <c r="AW164" s="10" t="s">
        <v>37</v>
      </c>
      <c r="AX164" s="10" t="s">
        <v>22</v>
      </c>
      <c r="AY164" s="170" t="s">
        <v>162</v>
      </c>
    </row>
    <row r="165" spans="2:65" s="1" customFormat="1" ht="31.5" customHeight="1">
      <c r="B165" s="127"/>
      <c r="C165" s="179" t="s">
        <v>261</v>
      </c>
      <c r="D165" s="179" t="s">
        <v>204</v>
      </c>
      <c r="E165" s="180" t="s">
        <v>262</v>
      </c>
      <c r="F165" s="252" t="s">
        <v>263</v>
      </c>
      <c r="G165" s="253"/>
      <c r="H165" s="253"/>
      <c r="I165" s="253"/>
      <c r="J165" s="181" t="s">
        <v>241</v>
      </c>
      <c r="K165" s="182">
        <v>153.825</v>
      </c>
      <c r="L165" s="254">
        <v>0</v>
      </c>
      <c r="M165" s="253"/>
      <c r="N165" s="255">
        <f>ROUND(L165*K165,2)</f>
        <v>0</v>
      </c>
      <c r="O165" s="240"/>
      <c r="P165" s="240"/>
      <c r="Q165" s="240"/>
      <c r="R165" s="129"/>
      <c r="T165" s="160" t="s">
        <v>3</v>
      </c>
      <c r="U165" s="41" t="s">
        <v>45</v>
      </c>
      <c r="V165" s="33"/>
      <c r="W165" s="161">
        <f>V165*K165</f>
        <v>0</v>
      </c>
      <c r="X165" s="161">
        <v>3E-05</v>
      </c>
      <c r="Y165" s="161">
        <f>X165*K165</f>
        <v>0.00461475</v>
      </c>
      <c r="Z165" s="161">
        <v>0</v>
      </c>
      <c r="AA165" s="162">
        <f>Z165*K165</f>
        <v>0</v>
      </c>
      <c r="AR165" s="15" t="s">
        <v>207</v>
      </c>
      <c r="AT165" s="15" t="s">
        <v>204</v>
      </c>
      <c r="AU165" s="15" t="s">
        <v>107</v>
      </c>
      <c r="AY165" s="15" t="s">
        <v>162</v>
      </c>
      <c r="BE165" s="102">
        <f>IF(U165="základní",N165,0)</f>
        <v>0</v>
      </c>
      <c r="BF165" s="102">
        <f>IF(U165="snížená",N165,0)</f>
        <v>0</v>
      </c>
      <c r="BG165" s="102">
        <f>IF(U165="zákl. přenesená",N165,0)</f>
        <v>0</v>
      </c>
      <c r="BH165" s="102">
        <f>IF(U165="sníž. přenesená",N165,0)</f>
        <v>0</v>
      </c>
      <c r="BI165" s="102">
        <f>IF(U165="nulová",N165,0)</f>
        <v>0</v>
      </c>
      <c r="BJ165" s="15" t="s">
        <v>22</v>
      </c>
      <c r="BK165" s="102">
        <f>ROUND(L165*K165,2)</f>
        <v>0</v>
      </c>
      <c r="BL165" s="15" t="s">
        <v>167</v>
      </c>
      <c r="BM165" s="15" t="s">
        <v>264</v>
      </c>
    </row>
    <row r="166" spans="2:65" s="1" customFormat="1" ht="31.5" customHeight="1">
      <c r="B166" s="127"/>
      <c r="C166" s="156" t="s">
        <v>265</v>
      </c>
      <c r="D166" s="156" t="s">
        <v>163</v>
      </c>
      <c r="E166" s="157" t="s">
        <v>266</v>
      </c>
      <c r="F166" s="239" t="s">
        <v>267</v>
      </c>
      <c r="G166" s="240"/>
      <c r="H166" s="240"/>
      <c r="I166" s="240"/>
      <c r="J166" s="158" t="s">
        <v>182</v>
      </c>
      <c r="K166" s="159">
        <v>56.62</v>
      </c>
      <c r="L166" s="241">
        <v>0</v>
      </c>
      <c r="M166" s="240"/>
      <c r="N166" s="242">
        <f>ROUND(L166*K166,2)</f>
        <v>0</v>
      </c>
      <c r="O166" s="240"/>
      <c r="P166" s="240"/>
      <c r="Q166" s="240"/>
      <c r="R166" s="129"/>
      <c r="T166" s="160" t="s">
        <v>3</v>
      </c>
      <c r="U166" s="41" t="s">
        <v>45</v>
      </c>
      <c r="V166" s="33"/>
      <c r="W166" s="161">
        <f>V166*K166</f>
        <v>0</v>
      </c>
      <c r="X166" s="161">
        <v>0.00832</v>
      </c>
      <c r="Y166" s="161">
        <f>X166*K166</f>
        <v>0.47107839999999995</v>
      </c>
      <c r="Z166" s="161">
        <v>0</v>
      </c>
      <c r="AA166" s="162">
        <f>Z166*K166</f>
        <v>0</v>
      </c>
      <c r="AR166" s="15" t="s">
        <v>167</v>
      </c>
      <c r="AT166" s="15" t="s">
        <v>163</v>
      </c>
      <c r="AU166" s="15" t="s">
        <v>107</v>
      </c>
      <c r="AY166" s="15" t="s">
        <v>162</v>
      </c>
      <c r="BE166" s="102">
        <f>IF(U166="základní",N166,0)</f>
        <v>0</v>
      </c>
      <c r="BF166" s="102">
        <f>IF(U166="snížená",N166,0)</f>
        <v>0</v>
      </c>
      <c r="BG166" s="102">
        <f>IF(U166="zákl. přenesená",N166,0)</f>
        <v>0</v>
      </c>
      <c r="BH166" s="102">
        <f>IF(U166="sníž. přenesená",N166,0)</f>
        <v>0</v>
      </c>
      <c r="BI166" s="102">
        <f>IF(U166="nulová",N166,0)</f>
        <v>0</v>
      </c>
      <c r="BJ166" s="15" t="s">
        <v>22</v>
      </c>
      <c r="BK166" s="102">
        <f>ROUND(L166*K166,2)</f>
        <v>0</v>
      </c>
      <c r="BL166" s="15" t="s">
        <v>167</v>
      </c>
      <c r="BM166" s="15" t="s">
        <v>268</v>
      </c>
    </row>
    <row r="167" spans="2:51" s="10" customFormat="1" ht="22.5" customHeight="1">
      <c r="B167" s="163"/>
      <c r="C167" s="164"/>
      <c r="D167" s="164"/>
      <c r="E167" s="165" t="s">
        <v>3</v>
      </c>
      <c r="F167" s="247" t="s">
        <v>987</v>
      </c>
      <c r="G167" s="248"/>
      <c r="H167" s="248"/>
      <c r="I167" s="248"/>
      <c r="J167" s="164"/>
      <c r="K167" s="166">
        <v>56.62</v>
      </c>
      <c r="L167" s="164"/>
      <c r="M167" s="164"/>
      <c r="N167" s="164"/>
      <c r="O167" s="164"/>
      <c r="P167" s="164"/>
      <c r="Q167" s="164"/>
      <c r="R167" s="167"/>
      <c r="T167" s="168"/>
      <c r="U167" s="164"/>
      <c r="V167" s="164"/>
      <c r="W167" s="164"/>
      <c r="X167" s="164"/>
      <c r="Y167" s="164"/>
      <c r="Z167" s="164"/>
      <c r="AA167" s="169"/>
      <c r="AT167" s="170" t="s">
        <v>170</v>
      </c>
      <c r="AU167" s="170" t="s">
        <v>107</v>
      </c>
      <c r="AV167" s="10" t="s">
        <v>107</v>
      </c>
      <c r="AW167" s="10" t="s">
        <v>37</v>
      </c>
      <c r="AX167" s="10" t="s">
        <v>22</v>
      </c>
      <c r="AY167" s="170" t="s">
        <v>162</v>
      </c>
    </row>
    <row r="168" spans="2:65" s="1" customFormat="1" ht="31.5" customHeight="1">
      <c r="B168" s="127"/>
      <c r="C168" s="179" t="s">
        <v>405</v>
      </c>
      <c r="D168" s="179" t="s">
        <v>204</v>
      </c>
      <c r="E168" s="180" t="s">
        <v>773</v>
      </c>
      <c r="F168" s="252" t="s">
        <v>774</v>
      </c>
      <c r="G168" s="253"/>
      <c r="H168" s="253"/>
      <c r="I168" s="253"/>
      <c r="J168" s="181" t="s">
        <v>182</v>
      </c>
      <c r="K168" s="182">
        <v>56.62</v>
      </c>
      <c r="L168" s="254">
        <v>0</v>
      </c>
      <c r="M168" s="253"/>
      <c r="N168" s="255">
        <f>ROUND(L168*K168,2)</f>
        <v>0</v>
      </c>
      <c r="O168" s="240"/>
      <c r="P168" s="240"/>
      <c r="Q168" s="240"/>
      <c r="R168" s="129"/>
      <c r="T168" s="160" t="s">
        <v>3</v>
      </c>
      <c r="U168" s="41" t="s">
        <v>45</v>
      </c>
      <c r="V168" s="33"/>
      <c r="W168" s="161">
        <f>V168*K168</f>
        <v>0</v>
      </c>
      <c r="X168" s="161">
        <v>0.0032</v>
      </c>
      <c r="Y168" s="161">
        <f>X168*K168</f>
        <v>0.181184</v>
      </c>
      <c r="Z168" s="161">
        <v>0</v>
      </c>
      <c r="AA168" s="162">
        <f>Z168*K168</f>
        <v>0</v>
      </c>
      <c r="AR168" s="15" t="s">
        <v>207</v>
      </c>
      <c r="AT168" s="15" t="s">
        <v>204</v>
      </c>
      <c r="AU168" s="15" t="s">
        <v>107</v>
      </c>
      <c r="AY168" s="15" t="s">
        <v>162</v>
      </c>
      <c r="BE168" s="102">
        <f>IF(U168="základní",N168,0)</f>
        <v>0</v>
      </c>
      <c r="BF168" s="102">
        <f>IF(U168="snížená",N168,0)</f>
        <v>0</v>
      </c>
      <c r="BG168" s="102">
        <f>IF(U168="zákl. přenesená",N168,0)</f>
        <v>0</v>
      </c>
      <c r="BH168" s="102">
        <f>IF(U168="sníž. přenesená",N168,0)</f>
        <v>0</v>
      </c>
      <c r="BI168" s="102">
        <f>IF(U168="nulová",N168,0)</f>
        <v>0</v>
      </c>
      <c r="BJ168" s="15" t="s">
        <v>22</v>
      </c>
      <c r="BK168" s="102">
        <f>ROUND(L168*K168,2)</f>
        <v>0</v>
      </c>
      <c r="BL168" s="15" t="s">
        <v>167</v>
      </c>
      <c r="BM168" s="15" t="s">
        <v>775</v>
      </c>
    </row>
    <row r="169" spans="2:51" s="10" customFormat="1" ht="22.5" customHeight="1">
      <c r="B169" s="163"/>
      <c r="C169" s="164"/>
      <c r="D169" s="164"/>
      <c r="E169" s="165" t="s">
        <v>3</v>
      </c>
      <c r="F169" s="247" t="s">
        <v>987</v>
      </c>
      <c r="G169" s="248"/>
      <c r="H169" s="248"/>
      <c r="I169" s="248"/>
      <c r="J169" s="164"/>
      <c r="K169" s="166">
        <v>56.62</v>
      </c>
      <c r="L169" s="164"/>
      <c r="M169" s="164"/>
      <c r="N169" s="164"/>
      <c r="O169" s="164"/>
      <c r="P169" s="164"/>
      <c r="Q169" s="164"/>
      <c r="R169" s="167"/>
      <c r="T169" s="168"/>
      <c r="U169" s="164"/>
      <c r="V169" s="164"/>
      <c r="W169" s="164"/>
      <c r="X169" s="164"/>
      <c r="Y169" s="164"/>
      <c r="Z169" s="164"/>
      <c r="AA169" s="169"/>
      <c r="AT169" s="170" t="s">
        <v>170</v>
      </c>
      <c r="AU169" s="170" t="s">
        <v>107</v>
      </c>
      <c r="AV169" s="10" t="s">
        <v>107</v>
      </c>
      <c r="AW169" s="10" t="s">
        <v>37</v>
      </c>
      <c r="AX169" s="10" t="s">
        <v>22</v>
      </c>
      <c r="AY169" s="170" t="s">
        <v>162</v>
      </c>
    </row>
    <row r="170" spans="2:65" s="1" customFormat="1" ht="44.25" customHeight="1">
      <c r="B170" s="127"/>
      <c r="C170" s="156" t="s">
        <v>903</v>
      </c>
      <c r="D170" s="156" t="s">
        <v>163</v>
      </c>
      <c r="E170" s="157" t="s">
        <v>300</v>
      </c>
      <c r="F170" s="239" t="s">
        <v>301</v>
      </c>
      <c r="G170" s="240"/>
      <c r="H170" s="240"/>
      <c r="I170" s="240"/>
      <c r="J170" s="158" t="s">
        <v>182</v>
      </c>
      <c r="K170" s="159">
        <v>211.95</v>
      </c>
      <c r="L170" s="241">
        <v>0</v>
      </c>
      <c r="M170" s="240"/>
      <c r="N170" s="242">
        <f>ROUND(L170*K170,2)</f>
        <v>0</v>
      </c>
      <c r="O170" s="240"/>
      <c r="P170" s="240"/>
      <c r="Q170" s="240"/>
      <c r="R170" s="129"/>
      <c r="T170" s="160" t="s">
        <v>3</v>
      </c>
      <c r="U170" s="41" t="s">
        <v>45</v>
      </c>
      <c r="V170" s="33"/>
      <c r="W170" s="161">
        <f>V170*K170</f>
        <v>0</v>
      </c>
      <c r="X170" s="161">
        <v>0.00944</v>
      </c>
      <c r="Y170" s="161">
        <f>X170*K170</f>
        <v>2.000808</v>
      </c>
      <c r="Z170" s="161">
        <v>0</v>
      </c>
      <c r="AA170" s="162">
        <f>Z170*K170</f>
        <v>0</v>
      </c>
      <c r="AR170" s="15" t="s">
        <v>167</v>
      </c>
      <c r="AT170" s="15" t="s">
        <v>163</v>
      </c>
      <c r="AU170" s="15" t="s">
        <v>107</v>
      </c>
      <c r="AY170" s="15" t="s">
        <v>162</v>
      </c>
      <c r="BE170" s="102">
        <f>IF(U170="základní",N170,0)</f>
        <v>0</v>
      </c>
      <c r="BF170" s="102">
        <f>IF(U170="snížená",N170,0)</f>
        <v>0</v>
      </c>
      <c r="BG170" s="102">
        <f>IF(U170="zákl. přenesená",N170,0)</f>
        <v>0</v>
      </c>
      <c r="BH170" s="102">
        <f>IF(U170="sníž. přenesená",N170,0)</f>
        <v>0</v>
      </c>
      <c r="BI170" s="102">
        <f>IF(U170="nulová",N170,0)</f>
        <v>0</v>
      </c>
      <c r="BJ170" s="15" t="s">
        <v>22</v>
      </c>
      <c r="BK170" s="102">
        <f>ROUND(L170*K170,2)</f>
        <v>0</v>
      </c>
      <c r="BL170" s="15" t="s">
        <v>167</v>
      </c>
      <c r="BM170" s="15" t="s">
        <v>988</v>
      </c>
    </row>
    <row r="171" spans="2:51" s="10" customFormat="1" ht="22.5" customHeight="1">
      <c r="B171" s="163"/>
      <c r="C171" s="164"/>
      <c r="D171" s="164"/>
      <c r="E171" s="165" t="s">
        <v>3</v>
      </c>
      <c r="F171" s="247" t="s">
        <v>989</v>
      </c>
      <c r="G171" s="248"/>
      <c r="H171" s="248"/>
      <c r="I171" s="248"/>
      <c r="J171" s="164"/>
      <c r="K171" s="166">
        <v>187.74</v>
      </c>
      <c r="L171" s="164"/>
      <c r="M171" s="164"/>
      <c r="N171" s="164"/>
      <c r="O171" s="164"/>
      <c r="P171" s="164"/>
      <c r="Q171" s="164"/>
      <c r="R171" s="167"/>
      <c r="T171" s="168"/>
      <c r="U171" s="164"/>
      <c r="V171" s="164"/>
      <c r="W171" s="164"/>
      <c r="X171" s="164"/>
      <c r="Y171" s="164"/>
      <c r="Z171" s="164"/>
      <c r="AA171" s="169"/>
      <c r="AT171" s="170" t="s">
        <v>170</v>
      </c>
      <c r="AU171" s="170" t="s">
        <v>107</v>
      </c>
      <c r="AV171" s="10" t="s">
        <v>107</v>
      </c>
      <c r="AW171" s="10" t="s">
        <v>37</v>
      </c>
      <c r="AX171" s="10" t="s">
        <v>80</v>
      </c>
      <c r="AY171" s="170" t="s">
        <v>162</v>
      </c>
    </row>
    <row r="172" spans="2:51" s="10" customFormat="1" ht="22.5" customHeight="1">
      <c r="B172" s="163"/>
      <c r="C172" s="164"/>
      <c r="D172" s="164"/>
      <c r="E172" s="165" t="s">
        <v>3</v>
      </c>
      <c r="F172" s="249" t="s">
        <v>990</v>
      </c>
      <c r="G172" s="248"/>
      <c r="H172" s="248"/>
      <c r="I172" s="248"/>
      <c r="J172" s="164"/>
      <c r="K172" s="166">
        <v>28.05</v>
      </c>
      <c r="L172" s="164"/>
      <c r="M172" s="164"/>
      <c r="N172" s="164"/>
      <c r="O172" s="164"/>
      <c r="P172" s="164"/>
      <c r="Q172" s="164"/>
      <c r="R172" s="167"/>
      <c r="T172" s="168"/>
      <c r="U172" s="164"/>
      <c r="V172" s="164"/>
      <c r="W172" s="164"/>
      <c r="X172" s="164"/>
      <c r="Y172" s="164"/>
      <c r="Z172" s="164"/>
      <c r="AA172" s="169"/>
      <c r="AT172" s="170" t="s">
        <v>170</v>
      </c>
      <c r="AU172" s="170" t="s">
        <v>107</v>
      </c>
      <c r="AV172" s="10" t="s">
        <v>107</v>
      </c>
      <c r="AW172" s="10" t="s">
        <v>37</v>
      </c>
      <c r="AX172" s="10" t="s">
        <v>80</v>
      </c>
      <c r="AY172" s="170" t="s">
        <v>162</v>
      </c>
    </row>
    <row r="173" spans="2:51" s="10" customFormat="1" ht="31.5" customHeight="1">
      <c r="B173" s="163"/>
      <c r="C173" s="164"/>
      <c r="D173" s="164"/>
      <c r="E173" s="165" t="s">
        <v>3</v>
      </c>
      <c r="F173" s="249" t="s">
        <v>991</v>
      </c>
      <c r="G173" s="248"/>
      <c r="H173" s="248"/>
      <c r="I173" s="248"/>
      <c r="J173" s="164"/>
      <c r="K173" s="166">
        <v>-46.74</v>
      </c>
      <c r="L173" s="164"/>
      <c r="M173" s="164"/>
      <c r="N173" s="164"/>
      <c r="O173" s="164"/>
      <c r="P173" s="164"/>
      <c r="Q173" s="164"/>
      <c r="R173" s="167"/>
      <c r="T173" s="168"/>
      <c r="U173" s="164"/>
      <c r="V173" s="164"/>
      <c r="W173" s="164"/>
      <c r="X173" s="164"/>
      <c r="Y173" s="164"/>
      <c r="Z173" s="164"/>
      <c r="AA173" s="169"/>
      <c r="AT173" s="170" t="s">
        <v>170</v>
      </c>
      <c r="AU173" s="170" t="s">
        <v>107</v>
      </c>
      <c r="AV173" s="10" t="s">
        <v>107</v>
      </c>
      <c r="AW173" s="10" t="s">
        <v>37</v>
      </c>
      <c r="AX173" s="10" t="s">
        <v>80</v>
      </c>
      <c r="AY173" s="170" t="s">
        <v>162</v>
      </c>
    </row>
    <row r="174" spans="2:51" s="10" customFormat="1" ht="22.5" customHeight="1">
      <c r="B174" s="163"/>
      <c r="C174" s="164"/>
      <c r="D174" s="164"/>
      <c r="E174" s="165" t="s">
        <v>3</v>
      </c>
      <c r="F174" s="249" t="s">
        <v>992</v>
      </c>
      <c r="G174" s="248"/>
      <c r="H174" s="248"/>
      <c r="I174" s="248"/>
      <c r="J174" s="164"/>
      <c r="K174" s="166">
        <v>42.9</v>
      </c>
      <c r="L174" s="164"/>
      <c r="M174" s="164"/>
      <c r="N174" s="164"/>
      <c r="O174" s="164"/>
      <c r="P174" s="164"/>
      <c r="Q174" s="164"/>
      <c r="R174" s="167"/>
      <c r="T174" s="168"/>
      <c r="U174" s="164"/>
      <c r="V174" s="164"/>
      <c r="W174" s="164"/>
      <c r="X174" s="164"/>
      <c r="Y174" s="164"/>
      <c r="Z174" s="164"/>
      <c r="AA174" s="169"/>
      <c r="AT174" s="170" t="s">
        <v>170</v>
      </c>
      <c r="AU174" s="170" t="s">
        <v>107</v>
      </c>
      <c r="AV174" s="10" t="s">
        <v>107</v>
      </c>
      <c r="AW174" s="10" t="s">
        <v>37</v>
      </c>
      <c r="AX174" s="10" t="s">
        <v>80</v>
      </c>
      <c r="AY174" s="170" t="s">
        <v>162</v>
      </c>
    </row>
    <row r="175" spans="2:51" s="11" customFormat="1" ht="22.5" customHeight="1">
      <c r="B175" s="171"/>
      <c r="C175" s="172"/>
      <c r="D175" s="172"/>
      <c r="E175" s="173" t="s">
        <v>3</v>
      </c>
      <c r="F175" s="250" t="s">
        <v>202</v>
      </c>
      <c r="G175" s="251"/>
      <c r="H175" s="251"/>
      <c r="I175" s="251"/>
      <c r="J175" s="172"/>
      <c r="K175" s="174">
        <v>211.95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170</v>
      </c>
      <c r="AU175" s="178" t="s">
        <v>107</v>
      </c>
      <c r="AV175" s="11" t="s">
        <v>167</v>
      </c>
      <c r="AW175" s="11" t="s">
        <v>37</v>
      </c>
      <c r="AX175" s="11" t="s">
        <v>22</v>
      </c>
      <c r="AY175" s="178" t="s">
        <v>162</v>
      </c>
    </row>
    <row r="176" spans="2:65" s="1" customFormat="1" ht="31.5" customHeight="1">
      <c r="B176" s="127"/>
      <c r="C176" s="179" t="s">
        <v>923</v>
      </c>
      <c r="D176" s="179" t="s">
        <v>204</v>
      </c>
      <c r="E176" s="180" t="s">
        <v>217</v>
      </c>
      <c r="F176" s="252" t="s">
        <v>993</v>
      </c>
      <c r="G176" s="253"/>
      <c r="H176" s="253"/>
      <c r="I176" s="253"/>
      <c r="J176" s="181" t="s">
        <v>182</v>
      </c>
      <c r="K176" s="182">
        <v>216.189</v>
      </c>
      <c r="L176" s="254">
        <v>0</v>
      </c>
      <c r="M176" s="253"/>
      <c r="N176" s="255">
        <f>ROUND(L176*K176,2)</f>
        <v>0</v>
      </c>
      <c r="O176" s="240"/>
      <c r="P176" s="240"/>
      <c r="Q176" s="240"/>
      <c r="R176" s="129"/>
      <c r="T176" s="160" t="s">
        <v>3</v>
      </c>
      <c r="U176" s="41" t="s">
        <v>45</v>
      </c>
      <c r="V176" s="33"/>
      <c r="W176" s="161">
        <f>V176*K176</f>
        <v>0</v>
      </c>
      <c r="X176" s="161">
        <v>0.0165</v>
      </c>
      <c r="Y176" s="161">
        <f>X176*K176</f>
        <v>3.5671185</v>
      </c>
      <c r="Z176" s="161">
        <v>0</v>
      </c>
      <c r="AA176" s="162">
        <f>Z176*K176</f>
        <v>0</v>
      </c>
      <c r="AR176" s="15" t="s">
        <v>207</v>
      </c>
      <c r="AT176" s="15" t="s">
        <v>204</v>
      </c>
      <c r="AU176" s="15" t="s">
        <v>107</v>
      </c>
      <c r="AY176" s="15" t="s">
        <v>162</v>
      </c>
      <c r="BE176" s="102">
        <f>IF(U176="základní",N176,0)</f>
        <v>0</v>
      </c>
      <c r="BF176" s="102">
        <f>IF(U176="snížená",N176,0)</f>
        <v>0</v>
      </c>
      <c r="BG176" s="102">
        <f>IF(U176="zákl. přenesená",N176,0)</f>
        <v>0</v>
      </c>
      <c r="BH176" s="102">
        <f>IF(U176="sníž. přenesená",N176,0)</f>
        <v>0</v>
      </c>
      <c r="BI176" s="102">
        <f>IF(U176="nulová",N176,0)</f>
        <v>0</v>
      </c>
      <c r="BJ176" s="15" t="s">
        <v>22</v>
      </c>
      <c r="BK176" s="102">
        <f>ROUND(L176*K176,2)</f>
        <v>0</v>
      </c>
      <c r="BL176" s="15" t="s">
        <v>167</v>
      </c>
      <c r="BM176" s="15" t="s">
        <v>994</v>
      </c>
    </row>
    <row r="177" spans="2:65" s="1" customFormat="1" ht="31.5" customHeight="1">
      <c r="B177" s="127"/>
      <c r="C177" s="156" t="s">
        <v>309</v>
      </c>
      <c r="D177" s="156" t="s">
        <v>163</v>
      </c>
      <c r="E177" s="157" t="s">
        <v>310</v>
      </c>
      <c r="F177" s="239" t="s">
        <v>311</v>
      </c>
      <c r="G177" s="240"/>
      <c r="H177" s="240"/>
      <c r="I177" s="240"/>
      <c r="J177" s="158" t="s">
        <v>241</v>
      </c>
      <c r="K177" s="159">
        <v>146.5</v>
      </c>
      <c r="L177" s="241">
        <v>0</v>
      </c>
      <c r="M177" s="240"/>
      <c r="N177" s="242">
        <f>ROUND(L177*K177,2)</f>
        <v>0</v>
      </c>
      <c r="O177" s="240"/>
      <c r="P177" s="240"/>
      <c r="Q177" s="240"/>
      <c r="R177" s="129"/>
      <c r="T177" s="160" t="s">
        <v>3</v>
      </c>
      <c r="U177" s="41" t="s">
        <v>45</v>
      </c>
      <c r="V177" s="33"/>
      <c r="W177" s="161">
        <f>V177*K177</f>
        <v>0</v>
      </c>
      <c r="X177" s="161">
        <v>0.00168</v>
      </c>
      <c r="Y177" s="161">
        <f>X177*K177</f>
        <v>0.24612</v>
      </c>
      <c r="Z177" s="161">
        <v>0</v>
      </c>
      <c r="AA177" s="162">
        <f>Z177*K177</f>
        <v>0</v>
      </c>
      <c r="AR177" s="15" t="s">
        <v>167</v>
      </c>
      <c r="AT177" s="15" t="s">
        <v>163</v>
      </c>
      <c r="AU177" s="15" t="s">
        <v>107</v>
      </c>
      <c r="AY177" s="15" t="s">
        <v>162</v>
      </c>
      <c r="BE177" s="102">
        <f>IF(U177="základní",N177,0)</f>
        <v>0</v>
      </c>
      <c r="BF177" s="102">
        <f>IF(U177="snížená",N177,0)</f>
        <v>0</v>
      </c>
      <c r="BG177" s="102">
        <f>IF(U177="zákl. přenesená",N177,0)</f>
        <v>0</v>
      </c>
      <c r="BH177" s="102">
        <f>IF(U177="sníž. přenesená",N177,0)</f>
        <v>0</v>
      </c>
      <c r="BI177" s="102">
        <f>IF(U177="nulová",N177,0)</f>
        <v>0</v>
      </c>
      <c r="BJ177" s="15" t="s">
        <v>22</v>
      </c>
      <c r="BK177" s="102">
        <f>ROUND(L177*K177,2)</f>
        <v>0</v>
      </c>
      <c r="BL177" s="15" t="s">
        <v>167</v>
      </c>
      <c r="BM177" s="15" t="s">
        <v>312</v>
      </c>
    </row>
    <row r="178" spans="2:51" s="10" customFormat="1" ht="31.5" customHeight="1">
      <c r="B178" s="163"/>
      <c r="C178" s="164"/>
      <c r="D178" s="164"/>
      <c r="E178" s="165" t="s">
        <v>3</v>
      </c>
      <c r="F178" s="247" t="s">
        <v>995</v>
      </c>
      <c r="G178" s="248"/>
      <c r="H178" s="248"/>
      <c r="I178" s="248"/>
      <c r="J178" s="164"/>
      <c r="K178" s="166">
        <v>146.5</v>
      </c>
      <c r="L178" s="164"/>
      <c r="M178" s="164"/>
      <c r="N178" s="164"/>
      <c r="O178" s="164"/>
      <c r="P178" s="164"/>
      <c r="Q178" s="164"/>
      <c r="R178" s="167"/>
      <c r="T178" s="168"/>
      <c r="U178" s="164"/>
      <c r="V178" s="164"/>
      <c r="W178" s="164"/>
      <c r="X178" s="164"/>
      <c r="Y178" s="164"/>
      <c r="Z178" s="164"/>
      <c r="AA178" s="169"/>
      <c r="AT178" s="170" t="s">
        <v>170</v>
      </c>
      <c r="AU178" s="170" t="s">
        <v>107</v>
      </c>
      <c r="AV178" s="10" t="s">
        <v>107</v>
      </c>
      <c r="AW178" s="10" t="s">
        <v>37</v>
      </c>
      <c r="AX178" s="10" t="s">
        <v>22</v>
      </c>
      <c r="AY178" s="170" t="s">
        <v>162</v>
      </c>
    </row>
    <row r="179" spans="2:65" s="1" customFormat="1" ht="22.5" customHeight="1">
      <c r="B179" s="127"/>
      <c r="C179" s="179" t="s">
        <v>317</v>
      </c>
      <c r="D179" s="179" t="s">
        <v>204</v>
      </c>
      <c r="E179" s="180" t="s">
        <v>205</v>
      </c>
      <c r="F179" s="252" t="s">
        <v>206</v>
      </c>
      <c r="G179" s="253"/>
      <c r="H179" s="253"/>
      <c r="I179" s="253"/>
      <c r="J179" s="181" t="s">
        <v>182</v>
      </c>
      <c r="K179" s="182">
        <v>32.23</v>
      </c>
      <c r="L179" s="254">
        <v>0</v>
      </c>
      <c r="M179" s="253"/>
      <c r="N179" s="255">
        <f>ROUND(L179*K179,2)</f>
        <v>0</v>
      </c>
      <c r="O179" s="240"/>
      <c r="P179" s="240"/>
      <c r="Q179" s="240"/>
      <c r="R179" s="129"/>
      <c r="T179" s="160" t="s">
        <v>3</v>
      </c>
      <c r="U179" s="41" t="s">
        <v>45</v>
      </c>
      <c r="V179" s="33"/>
      <c r="W179" s="161">
        <f>V179*K179</f>
        <v>0</v>
      </c>
      <c r="X179" s="161">
        <v>0.006</v>
      </c>
      <c r="Y179" s="161">
        <f>X179*K179</f>
        <v>0.19338</v>
      </c>
      <c r="Z179" s="161">
        <v>0</v>
      </c>
      <c r="AA179" s="162">
        <f>Z179*K179</f>
        <v>0</v>
      </c>
      <c r="AR179" s="15" t="s">
        <v>207</v>
      </c>
      <c r="AT179" s="15" t="s">
        <v>204</v>
      </c>
      <c r="AU179" s="15" t="s">
        <v>107</v>
      </c>
      <c r="AY179" s="15" t="s">
        <v>162</v>
      </c>
      <c r="BE179" s="102">
        <f>IF(U179="základní",N179,0)</f>
        <v>0</v>
      </c>
      <c r="BF179" s="102">
        <f>IF(U179="snížená",N179,0)</f>
        <v>0</v>
      </c>
      <c r="BG179" s="102">
        <f>IF(U179="zákl. přenesená",N179,0)</f>
        <v>0</v>
      </c>
      <c r="BH179" s="102">
        <f>IF(U179="sníž. přenesená",N179,0)</f>
        <v>0</v>
      </c>
      <c r="BI179" s="102">
        <f>IF(U179="nulová",N179,0)</f>
        <v>0</v>
      </c>
      <c r="BJ179" s="15" t="s">
        <v>22</v>
      </c>
      <c r="BK179" s="102">
        <f>ROUND(L179*K179,2)</f>
        <v>0</v>
      </c>
      <c r="BL179" s="15" t="s">
        <v>167</v>
      </c>
      <c r="BM179" s="15" t="s">
        <v>318</v>
      </c>
    </row>
    <row r="180" spans="2:65" s="1" customFormat="1" ht="31.5" customHeight="1">
      <c r="B180" s="127"/>
      <c r="C180" s="156" t="s">
        <v>319</v>
      </c>
      <c r="D180" s="156" t="s">
        <v>163</v>
      </c>
      <c r="E180" s="157" t="s">
        <v>320</v>
      </c>
      <c r="F180" s="239" t="s">
        <v>321</v>
      </c>
      <c r="G180" s="240"/>
      <c r="H180" s="240"/>
      <c r="I180" s="240"/>
      <c r="J180" s="158" t="s">
        <v>182</v>
      </c>
      <c r="K180" s="159">
        <v>268.57</v>
      </c>
      <c r="L180" s="241">
        <v>0</v>
      </c>
      <c r="M180" s="240"/>
      <c r="N180" s="242">
        <f>ROUND(L180*K180,2)</f>
        <v>0</v>
      </c>
      <c r="O180" s="240"/>
      <c r="P180" s="240"/>
      <c r="Q180" s="240"/>
      <c r="R180" s="129"/>
      <c r="T180" s="160" t="s">
        <v>3</v>
      </c>
      <c r="U180" s="41" t="s">
        <v>45</v>
      </c>
      <c r="V180" s="33"/>
      <c r="W180" s="161">
        <f>V180*K180</f>
        <v>0</v>
      </c>
      <c r="X180" s="161">
        <v>0.00268</v>
      </c>
      <c r="Y180" s="161">
        <f>X180*K180</f>
        <v>0.7197676</v>
      </c>
      <c r="Z180" s="161">
        <v>0</v>
      </c>
      <c r="AA180" s="162">
        <f>Z180*K180</f>
        <v>0</v>
      </c>
      <c r="AR180" s="15" t="s">
        <v>167</v>
      </c>
      <c r="AT180" s="15" t="s">
        <v>163</v>
      </c>
      <c r="AU180" s="15" t="s">
        <v>107</v>
      </c>
      <c r="AY180" s="15" t="s">
        <v>162</v>
      </c>
      <c r="BE180" s="102">
        <f>IF(U180="základní",N180,0)</f>
        <v>0</v>
      </c>
      <c r="BF180" s="102">
        <f>IF(U180="snížená",N180,0)</f>
        <v>0</v>
      </c>
      <c r="BG180" s="102">
        <f>IF(U180="zákl. přenesená",N180,0)</f>
        <v>0</v>
      </c>
      <c r="BH180" s="102">
        <f>IF(U180="sníž. přenesená",N180,0)</f>
        <v>0</v>
      </c>
      <c r="BI180" s="102">
        <f>IF(U180="nulová",N180,0)</f>
        <v>0</v>
      </c>
      <c r="BJ180" s="15" t="s">
        <v>22</v>
      </c>
      <c r="BK180" s="102">
        <f>ROUND(L180*K180,2)</f>
        <v>0</v>
      </c>
      <c r="BL180" s="15" t="s">
        <v>167</v>
      </c>
      <c r="BM180" s="15" t="s">
        <v>322</v>
      </c>
    </row>
    <row r="181" spans="2:65" s="1" customFormat="1" ht="31.5" customHeight="1">
      <c r="B181" s="127"/>
      <c r="C181" s="156" t="s">
        <v>323</v>
      </c>
      <c r="D181" s="156" t="s">
        <v>163</v>
      </c>
      <c r="E181" s="157" t="s">
        <v>324</v>
      </c>
      <c r="F181" s="239" t="s">
        <v>325</v>
      </c>
      <c r="G181" s="240"/>
      <c r="H181" s="240"/>
      <c r="I181" s="240"/>
      <c r="J181" s="158" t="s">
        <v>182</v>
      </c>
      <c r="K181" s="159">
        <v>47</v>
      </c>
      <c r="L181" s="241">
        <v>0</v>
      </c>
      <c r="M181" s="240"/>
      <c r="N181" s="242">
        <f>ROUND(L181*K181,2)</f>
        <v>0</v>
      </c>
      <c r="O181" s="240"/>
      <c r="P181" s="240"/>
      <c r="Q181" s="240"/>
      <c r="R181" s="129"/>
      <c r="T181" s="160" t="s">
        <v>3</v>
      </c>
      <c r="U181" s="41" t="s">
        <v>45</v>
      </c>
      <c r="V181" s="33"/>
      <c r="W181" s="161">
        <f>V181*K181</f>
        <v>0</v>
      </c>
      <c r="X181" s="161">
        <v>0.00012</v>
      </c>
      <c r="Y181" s="161">
        <f>X181*K181</f>
        <v>0.00564</v>
      </c>
      <c r="Z181" s="161">
        <v>0</v>
      </c>
      <c r="AA181" s="162">
        <f>Z181*K181</f>
        <v>0</v>
      </c>
      <c r="AR181" s="15" t="s">
        <v>167</v>
      </c>
      <c r="AT181" s="15" t="s">
        <v>163</v>
      </c>
      <c r="AU181" s="15" t="s">
        <v>107</v>
      </c>
      <c r="AY181" s="15" t="s">
        <v>162</v>
      </c>
      <c r="BE181" s="102">
        <f>IF(U181="základní",N181,0)</f>
        <v>0</v>
      </c>
      <c r="BF181" s="102">
        <f>IF(U181="snížená",N181,0)</f>
        <v>0</v>
      </c>
      <c r="BG181" s="102">
        <f>IF(U181="zákl. přenesená",N181,0)</f>
        <v>0</v>
      </c>
      <c r="BH181" s="102">
        <f>IF(U181="sníž. přenesená",N181,0)</f>
        <v>0</v>
      </c>
      <c r="BI181" s="102">
        <f>IF(U181="nulová",N181,0)</f>
        <v>0</v>
      </c>
      <c r="BJ181" s="15" t="s">
        <v>22</v>
      </c>
      <c r="BK181" s="102">
        <f>ROUND(L181*K181,2)</f>
        <v>0</v>
      </c>
      <c r="BL181" s="15" t="s">
        <v>167</v>
      </c>
      <c r="BM181" s="15" t="s">
        <v>326</v>
      </c>
    </row>
    <row r="182" spans="2:65" s="1" customFormat="1" ht="22.5" customHeight="1">
      <c r="B182" s="127"/>
      <c r="C182" s="156" t="s">
        <v>327</v>
      </c>
      <c r="D182" s="156" t="s">
        <v>163</v>
      </c>
      <c r="E182" s="157" t="s">
        <v>328</v>
      </c>
      <c r="F182" s="239" t="s">
        <v>329</v>
      </c>
      <c r="G182" s="240"/>
      <c r="H182" s="240"/>
      <c r="I182" s="240"/>
      <c r="J182" s="158" t="s">
        <v>182</v>
      </c>
      <c r="K182" s="159">
        <v>294.5</v>
      </c>
      <c r="L182" s="241">
        <v>0</v>
      </c>
      <c r="M182" s="240"/>
      <c r="N182" s="242">
        <f>ROUND(L182*K182,2)</f>
        <v>0</v>
      </c>
      <c r="O182" s="240"/>
      <c r="P182" s="240"/>
      <c r="Q182" s="240"/>
      <c r="R182" s="129"/>
      <c r="T182" s="160" t="s">
        <v>3</v>
      </c>
      <c r="U182" s="41" t="s">
        <v>45</v>
      </c>
      <c r="V182" s="33"/>
      <c r="W182" s="161">
        <f>V182*K182</f>
        <v>0</v>
      </c>
      <c r="X182" s="161">
        <v>0</v>
      </c>
      <c r="Y182" s="161">
        <f>X182*K182</f>
        <v>0</v>
      </c>
      <c r="Z182" s="161">
        <v>0</v>
      </c>
      <c r="AA182" s="162">
        <f>Z182*K182</f>
        <v>0</v>
      </c>
      <c r="AR182" s="15" t="s">
        <v>167</v>
      </c>
      <c r="AT182" s="15" t="s">
        <v>163</v>
      </c>
      <c r="AU182" s="15" t="s">
        <v>107</v>
      </c>
      <c r="AY182" s="15" t="s">
        <v>162</v>
      </c>
      <c r="BE182" s="102">
        <f>IF(U182="základní",N182,0)</f>
        <v>0</v>
      </c>
      <c r="BF182" s="102">
        <f>IF(U182="snížená",N182,0)</f>
        <v>0</v>
      </c>
      <c r="BG182" s="102">
        <f>IF(U182="zákl. přenesená",N182,0)</f>
        <v>0</v>
      </c>
      <c r="BH182" s="102">
        <f>IF(U182="sníž. přenesená",N182,0)</f>
        <v>0</v>
      </c>
      <c r="BI182" s="102">
        <f>IF(U182="nulová",N182,0)</f>
        <v>0</v>
      </c>
      <c r="BJ182" s="15" t="s">
        <v>22</v>
      </c>
      <c r="BK182" s="102">
        <f>ROUND(L182*K182,2)</f>
        <v>0</v>
      </c>
      <c r="BL182" s="15" t="s">
        <v>167</v>
      </c>
      <c r="BM182" s="15" t="s">
        <v>330</v>
      </c>
    </row>
    <row r="183" spans="2:51" s="10" customFormat="1" ht="22.5" customHeight="1">
      <c r="B183" s="163"/>
      <c r="C183" s="164"/>
      <c r="D183" s="164"/>
      <c r="E183" s="165" t="s">
        <v>3</v>
      </c>
      <c r="F183" s="247" t="s">
        <v>996</v>
      </c>
      <c r="G183" s="248"/>
      <c r="H183" s="248"/>
      <c r="I183" s="248"/>
      <c r="J183" s="164"/>
      <c r="K183" s="166">
        <v>294.5</v>
      </c>
      <c r="L183" s="164"/>
      <c r="M183" s="164"/>
      <c r="N183" s="164"/>
      <c r="O183" s="164"/>
      <c r="P183" s="164"/>
      <c r="Q183" s="164"/>
      <c r="R183" s="167"/>
      <c r="T183" s="168"/>
      <c r="U183" s="164"/>
      <c r="V183" s="164"/>
      <c r="W183" s="164"/>
      <c r="X183" s="164"/>
      <c r="Y183" s="164"/>
      <c r="Z183" s="164"/>
      <c r="AA183" s="169"/>
      <c r="AT183" s="170" t="s">
        <v>170</v>
      </c>
      <c r="AU183" s="170" t="s">
        <v>107</v>
      </c>
      <c r="AV183" s="10" t="s">
        <v>107</v>
      </c>
      <c r="AW183" s="10" t="s">
        <v>37</v>
      </c>
      <c r="AX183" s="10" t="s">
        <v>22</v>
      </c>
      <c r="AY183" s="170" t="s">
        <v>162</v>
      </c>
    </row>
    <row r="184" spans="2:63" s="9" customFormat="1" ht="29.25" customHeight="1">
      <c r="B184" s="145"/>
      <c r="C184" s="146"/>
      <c r="D184" s="155" t="s">
        <v>122</v>
      </c>
      <c r="E184" s="155"/>
      <c r="F184" s="155"/>
      <c r="G184" s="155"/>
      <c r="H184" s="155"/>
      <c r="I184" s="155"/>
      <c r="J184" s="155"/>
      <c r="K184" s="155"/>
      <c r="L184" s="155"/>
      <c r="M184" s="155"/>
      <c r="N184" s="236">
        <f>BK184</f>
        <v>0</v>
      </c>
      <c r="O184" s="237"/>
      <c r="P184" s="237"/>
      <c r="Q184" s="237"/>
      <c r="R184" s="148"/>
      <c r="T184" s="149"/>
      <c r="U184" s="146"/>
      <c r="V184" s="146"/>
      <c r="W184" s="150">
        <f>SUM(W185:W197)</f>
        <v>0</v>
      </c>
      <c r="X184" s="146"/>
      <c r="Y184" s="150">
        <f>SUM(Y185:Y197)</f>
        <v>0.004764</v>
      </c>
      <c r="Z184" s="146"/>
      <c r="AA184" s="151">
        <f>SUM(AA185:AA197)</f>
        <v>7.26596</v>
      </c>
      <c r="AR184" s="152" t="s">
        <v>22</v>
      </c>
      <c r="AT184" s="153" t="s">
        <v>79</v>
      </c>
      <c r="AU184" s="153" t="s">
        <v>22</v>
      </c>
      <c r="AY184" s="152" t="s">
        <v>162</v>
      </c>
      <c r="BK184" s="154">
        <f>SUM(BK185:BK197)</f>
        <v>0</v>
      </c>
    </row>
    <row r="185" spans="2:65" s="1" customFormat="1" ht="31.5" customHeight="1">
      <c r="B185" s="127"/>
      <c r="C185" s="156" t="s">
        <v>22</v>
      </c>
      <c r="D185" s="156" t="s">
        <v>163</v>
      </c>
      <c r="E185" s="157" t="s">
        <v>345</v>
      </c>
      <c r="F185" s="239" t="s">
        <v>346</v>
      </c>
      <c r="G185" s="240"/>
      <c r="H185" s="240"/>
      <c r="I185" s="240"/>
      <c r="J185" s="158" t="s">
        <v>241</v>
      </c>
      <c r="K185" s="159">
        <v>59.55</v>
      </c>
      <c r="L185" s="241">
        <v>0</v>
      </c>
      <c r="M185" s="240"/>
      <c r="N185" s="242">
        <f>ROUND(L185*K185,2)</f>
        <v>0</v>
      </c>
      <c r="O185" s="240"/>
      <c r="P185" s="240"/>
      <c r="Q185" s="240"/>
      <c r="R185" s="129"/>
      <c r="T185" s="160" t="s">
        <v>3</v>
      </c>
      <c r="U185" s="41" t="s">
        <v>45</v>
      </c>
      <c r="V185" s="33"/>
      <c r="W185" s="161">
        <f>V185*K185</f>
        <v>0</v>
      </c>
      <c r="X185" s="161">
        <v>8E-05</v>
      </c>
      <c r="Y185" s="161">
        <f>X185*K185</f>
        <v>0.004764</v>
      </c>
      <c r="Z185" s="161">
        <v>0</v>
      </c>
      <c r="AA185" s="162">
        <f>Z185*K185</f>
        <v>0</v>
      </c>
      <c r="AR185" s="15" t="s">
        <v>167</v>
      </c>
      <c r="AT185" s="15" t="s">
        <v>163</v>
      </c>
      <c r="AU185" s="15" t="s">
        <v>107</v>
      </c>
      <c r="AY185" s="15" t="s">
        <v>162</v>
      </c>
      <c r="BE185" s="102">
        <f>IF(U185="základní",N185,0)</f>
        <v>0</v>
      </c>
      <c r="BF185" s="102">
        <f>IF(U185="snížená",N185,0)</f>
        <v>0</v>
      </c>
      <c r="BG185" s="102">
        <f>IF(U185="zákl. přenesená",N185,0)</f>
        <v>0</v>
      </c>
      <c r="BH185" s="102">
        <f>IF(U185="sníž. přenesená",N185,0)</f>
        <v>0</v>
      </c>
      <c r="BI185" s="102">
        <f>IF(U185="nulová",N185,0)</f>
        <v>0</v>
      </c>
      <c r="BJ185" s="15" t="s">
        <v>22</v>
      </c>
      <c r="BK185" s="102">
        <f>ROUND(L185*K185,2)</f>
        <v>0</v>
      </c>
      <c r="BL185" s="15" t="s">
        <v>167</v>
      </c>
      <c r="BM185" s="15" t="s">
        <v>347</v>
      </c>
    </row>
    <row r="186" spans="2:51" s="10" customFormat="1" ht="22.5" customHeight="1">
      <c r="B186" s="163"/>
      <c r="C186" s="164"/>
      <c r="D186" s="164"/>
      <c r="E186" s="165" t="s">
        <v>3</v>
      </c>
      <c r="F186" s="247" t="s">
        <v>997</v>
      </c>
      <c r="G186" s="248"/>
      <c r="H186" s="248"/>
      <c r="I186" s="248"/>
      <c r="J186" s="164"/>
      <c r="K186" s="166">
        <v>59.55</v>
      </c>
      <c r="L186" s="164"/>
      <c r="M186" s="164"/>
      <c r="N186" s="164"/>
      <c r="O186" s="164"/>
      <c r="P186" s="164"/>
      <c r="Q186" s="164"/>
      <c r="R186" s="167"/>
      <c r="T186" s="168"/>
      <c r="U186" s="164"/>
      <c r="V186" s="164"/>
      <c r="W186" s="164"/>
      <c r="X186" s="164"/>
      <c r="Y186" s="164"/>
      <c r="Z186" s="164"/>
      <c r="AA186" s="169"/>
      <c r="AT186" s="170" t="s">
        <v>170</v>
      </c>
      <c r="AU186" s="170" t="s">
        <v>107</v>
      </c>
      <c r="AV186" s="10" t="s">
        <v>107</v>
      </c>
      <c r="AW186" s="10" t="s">
        <v>37</v>
      </c>
      <c r="AX186" s="10" t="s">
        <v>22</v>
      </c>
      <c r="AY186" s="170" t="s">
        <v>162</v>
      </c>
    </row>
    <row r="187" spans="2:65" s="1" customFormat="1" ht="44.25" customHeight="1">
      <c r="B187" s="127"/>
      <c r="C187" s="156" t="s">
        <v>349</v>
      </c>
      <c r="D187" s="156" t="s">
        <v>163</v>
      </c>
      <c r="E187" s="157" t="s">
        <v>350</v>
      </c>
      <c r="F187" s="239" t="s">
        <v>351</v>
      </c>
      <c r="G187" s="240"/>
      <c r="H187" s="240"/>
      <c r="I187" s="240"/>
      <c r="J187" s="158" t="s">
        <v>182</v>
      </c>
      <c r="K187" s="159">
        <v>437.415</v>
      </c>
      <c r="L187" s="241">
        <v>0</v>
      </c>
      <c r="M187" s="240"/>
      <c r="N187" s="242">
        <f>ROUND(L187*K187,2)</f>
        <v>0</v>
      </c>
      <c r="O187" s="240"/>
      <c r="P187" s="240"/>
      <c r="Q187" s="240"/>
      <c r="R187" s="129"/>
      <c r="T187" s="160" t="s">
        <v>3</v>
      </c>
      <c r="U187" s="41" t="s">
        <v>45</v>
      </c>
      <c r="V187" s="33"/>
      <c r="W187" s="161">
        <f>V187*K187</f>
        <v>0</v>
      </c>
      <c r="X187" s="161">
        <v>0</v>
      </c>
      <c r="Y187" s="161">
        <f>X187*K187</f>
        <v>0</v>
      </c>
      <c r="Z187" s="161">
        <v>0</v>
      </c>
      <c r="AA187" s="162">
        <f>Z187*K187</f>
        <v>0</v>
      </c>
      <c r="AR187" s="15" t="s">
        <v>167</v>
      </c>
      <c r="AT187" s="15" t="s">
        <v>163</v>
      </c>
      <c r="AU187" s="15" t="s">
        <v>107</v>
      </c>
      <c r="AY187" s="15" t="s">
        <v>162</v>
      </c>
      <c r="BE187" s="102">
        <f>IF(U187="základní",N187,0)</f>
        <v>0</v>
      </c>
      <c r="BF187" s="102">
        <f>IF(U187="snížená",N187,0)</f>
        <v>0</v>
      </c>
      <c r="BG187" s="102">
        <f>IF(U187="zákl. přenesená",N187,0)</f>
        <v>0</v>
      </c>
      <c r="BH187" s="102">
        <f>IF(U187="sníž. přenesená",N187,0)</f>
        <v>0</v>
      </c>
      <c r="BI187" s="102">
        <f>IF(U187="nulová",N187,0)</f>
        <v>0</v>
      </c>
      <c r="BJ187" s="15" t="s">
        <v>22</v>
      </c>
      <c r="BK187" s="102">
        <f>ROUND(L187*K187,2)</f>
        <v>0</v>
      </c>
      <c r="BL187" s="15" t="s">
        <v>167</v>
      </c>
      <c r="BM187" s="15" t="s">
        <v>352</v>
      </c>
    </row>
    <row r="188" spans="2:51" s="10" customFormat="1" ht="22.5" customHeight="1">
      <c r="B188" s="163"/>
      <c r="C188" s="164"/>
      <c r="D188" s="164"/>
      <c r="E188" s="165" t="s">
        <v>3</v>
      </c>
      <c r="F188" s="247" t="s">
        <v>998</v>
      </c>
      <c r="G188" s="248"/>
      <c r="H188" s="248"/>
      <c r="I188" s="248"/>
      <c r="J188" s="164"/>
      <c r="K188" s="166">
        <v>375.165</v>
      </c>
      <c r="L188" s="164"/>
      <c r="M188" s="164"/>
      <c r="N188" s="164"/>
      <c r="O188" s="164"/>
      <c r="P188" s="164"/>
      <c r="Q188" s="164"/>
      <c r="R188" s="167"/>
      <c r="T188" s="168"/>
      <c r="U188" s="164"/>
      <c r="V188" s="164"/>
      <c r="W188" s="164"/>
      <c r="X188" s="164"/>
      <c r="Y188" s="164"/>
      <c r="Z188" s="164"/>
      <c r="AA188" s="169"/>
      <c r="AT188" s="170" t="s">
        <v>170</v>
      </c>
      <c r="AU188" s="170" t="s">
        <v>107</v>
      </c>
      <c r="AV188" s="10" t="s">
        <v>107</v>
      </c>
      <c r="AW188" s="10" t="s">
        <v>37</v>
      </c>
      <c r="AX188" s="10" t="s">
        <v>80</v>
      </c>
      <c r="AY188" s="170" t="s">
        <v>162</v>
      </c>
    </row>
    <row r="189" spans="2:51" s="10" customFormat="1" ht="22.5" customHeight="1">
      <c r="B189" s="163"/>
      <c r="C189" s="164"/>
      <c r="D189" s="164"/>
      <c r="E189" s="165" t="s">
        <v>3</v>
      </c>
      <c r="F189" s="249" t="s">
        <v>999</v>
      </c>
      <c r="G189" s="248"/>
      <c r="H189" s="248"/>
      <c r="I189" s="248"/>
      <c r="J189" s="164"/>
      <c r="K189" s="166">
        <v>62.25</v>
      </c>
      <c r="L189" s="164"/>
      <c r="M189" s="164"/>
      <c r="N189" s="164"/>
      <c r="O189" s="164"/>
      <c r="P189" s="164"/>
      <c r="Q189" s="164"/>
      <c r="R189" s="167"/>
      <c r="T189" s="168"/>
      <c r="U189" s="164"/>
      <c r="V189" s="164"/>
      <c r="W189" s="164"/>
      <c r="X189" s="164"/>
      <c r="Y189" s="164"/>
      <c r="Z189" s="164"/>
      <c r="AA189" s="169"/>
      <c r="AT189" s="170" t="s">
        <v>170</v>
      </c>
      <c r="AU189" s="170" t="s">
        <v>107</v>
      </c>
      <c r="AV189" s="10" t="s">
        <v>107</v>
      </c>
      <c r="AW189" s="10" t="s">
        <v>37</v>
      </c>
      <c r="AX189" s="10" t="s">
        <v>80</v>
      </c>
      <c r="AY189" s="170" t="s">
        <v>162</v>
      </c>
    </row>
    <row r="190" spans="2:51" s="11" customFormat="1" ht="22.5" customHeight="1">
      <c r="B190" s="171"/>
      <c r="C190" s="172"/>
      <c r="D190" s="172"/>
      <c r="E190" s="173" t="s">
        <v>3</v>
      </c>
      <c r="F190" s="250" t="s">
        <v>202</v>
      </c>
      <c r="G190" s="251"/>
      <c r="H190" s="251"/>
      <c r="I190" s="251"/>
      <c r="J190" s="172"/>
      <c r="K190" s="174">
        <v>437.415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170</v>
      </c>
      <c r="AU190" s="178" t="s">
        <v>107</v>
      </c>
      <c r="AV190" s="11" t="s">
        <v>167</v>
      </c>
      <c r="AW190" s="11" t="s">
        <v>37</v>
      </c>
      <c r="AX190" s="11" t="s">
        <v>22</v>
      </c>
      <c r="AY190" s="178" t="s">
        <v>162</v>
      </c>
    </row>
    <row r="191" spans="2:65" s="1" customFormat="1" ht="44.25" customHeight="1">
      <c r="B191" s="127"/>
      <c r="C191" s="156" t="s">
        <v>356</v>
      </c>
      <c r="D191" s="156" t="s">
        <v>163</v>
      </c>
      <c r="E191" s="157" t="s">
        <v>357</v>
      </c>
      <c r="F191" s="239" t="s">
        <v>358</v>
      </c>
      <c r="G191" s="240"/>
      <c r="H191" s="240"/>
      <c r="I191" s="240"/>
      <c r="J191" s="158" t="s">
        <v>182</v>
      </c>
      <c r="K191" s="159">
        <v>26244.9</v>
      </c>
      <c r="L191" s="241">
        <v>0</v>
      </c>
      <c r="M191" s="240"/>
      <c r="N191" s="242">
        <f aca="true" t="shared" si="5" ref="N191:N196">ROUND(L191*K191,2)</f>
        <v>0</v>
      </c>
      <c r="O191" s="240"/>
      <c r="P191" s="240"/>
      <c r="Q191" s="240"/>
      <c r="R191" s="129"/>
      <c r="T191" s="160" t="s">
        <v>3</v>
      </c>
      <c r="U191" s="41" t="s">
        <v>45</v>
      </c>
      <c r="V191" s="33"/>
      <c r="W191" s="161">
        <f aca="true" t="shared" si="6" ref="W191:W196">V191*K191</f>
        <v>0</v>
      </c>
      <c r="X191" s="161">
        <v>0</v>
      </c>
      <c r="Y191" s="161">
        <f aca="true" t="shared" si="7" ref="Y191:Y196">X191*K191</f>
        <v>0</v>
      </c>
      <c r="Z191" s="161">
        <v>0</v>
      </c>
      <c r="AA191" s="162">
        <f aca="true" t="shared" si="8" ref="AA191:AA196">Z191*K191</f>
        <v>0</v>
      </c>
      <c r="AR191" s="15" t="s">
        <v>167</v>
      </c>
      <c r="AT191" s="15" t="s">
        <v>163</v>
      </c>
      <c r="AU191" s="15" t="s">
        <v>107</v>
      </c>
      <c r="AY191" s="15" t="s">
        <v>162</v>
      </c>
      <c r="BE191" s="102">
        <f aca="true" t="shared" si="9" ref="BE191:BE196">IF(U191="základní",N191,0)</f>
        <v>0</v>
      </c>
      <c r="BF191" s="102">
        <f aca="true" t="shared" si="10" ref="BF191:BF196">IF(U191="snížená",N191,0)</f>
        <v>0</v>
      </c>
      <c r="BG191" s="102">
        <f aca="true" t="shared" si="11" ref="BG191:BG196">IF(U191="zákl. přenesená",N191,0)</f>
        <v>0</v>
      </c>
      <c r="BH191" s="102">
        <f aca="true" t="shared" si="12" ref="BH191:BH196">IF(U191="sníž. přenesená",N191,0)</f>
        <v>0</v>
      </c>
      <c r="BI191" s="102">
        <f aca="true" t="shared" si="13" ref="BI191:BI196">IF(U191="nulová",N191,0)</f>
        <v>0</v>
      </c>
      <c r="BJ191" s="15" t="s">
        <v>22</v>
      </c>
      <c r="BK191" s="102">
        <f aca="true" t="shared" si="14" ref="BK191:BK196">ROUND(L191*K191,2)</f>
        <v>0</v>
      </c>
      <c r="BL191" s="15" t="s">
        <v>167</v>
      </c>
      <c r="BM191" s="15" t="s">
        <v>359</v>
      </c>
    </row>
    <row r="192" spans="2:65" s="1" customFormat="1" ht="44.25" customHeight="1">
      <c r="B192" s="127"/>
      <c r="C192" s="156" t="s">
        <v>360</v>
      </c>
      <c r="D192" s="156" t="s">
        <v>163</v>
      </c>
      <c r="E192" s="157" t="s">
        <v>361</v>
      </c>
      <c r="F192" s="239" t="s">
        <v>362</v>
      </c>
      <c r="G192" s="240"/>
      <c r="H192" s="240"/>
      <c r="I192" s="240"/>
      <c r="J192" s="158" t="s">
        <v>182</v>
      </c>
      <c r="K192" s="159">
        <v>437.415</v>
      </c>
      <c r="L192" s="241">
        <v>0</v>
      </c>
      <c r="M192" s="240"/>
      <c r="N192" s="242">
        <f t="shared" si="5"/>
        <v>0</v>
      </c>
      <c r="O192" s="240"/>
      <c r="P192" s="240"/>
      <c r="Q192" s="240"/>
      <c r="R192" s="129"/>
      <c r="T192" s="160" t="s">
        <v>3</v>
      </c>
      <c r="U192" s="41" t="s">
        <v>45</v>
      </c>
      <c r="V192" s="33"/>
      <c r="W192" s="161">
        <f t="shared" si="6"/>
        <v>0</v>
      </c>
      <c r="X192" s="161">
        <v>0</v>
      </c>
      <c r="Y192" s="161">
        <f t="shared" si="7"/>
        <v>0</v>
      </c>
      <c r="Z192" s="161">
        <v>0</v>
      </c>
      <c r="AA192" s="162">
        <f t="shared" si="8"/>
        <v>0</v>
      </c>
      <c r="AR192" s="15" t="s">
        <v>167</v>
      </c>
      <c r="AT192" s="15" t="s">
        <v>163</v>
      </c>
      <c r="AU192" s="15" t="s">
        <v>107</v>
      </c>
      <c r="AY192" s="15" t="s">
        <v>162</v>
      </c>
      <c r="BE192" s="102">
        <f t="shared" si="9"/>
        <v>0</v>
      </c>
      <c r="BF192" s="102">
        <f t="shared" si="10"/>
        <v>0</v>
      </c>
      <c r="BG192" s="102">
        <f t="shared" si="11"/>
        <v>0</v>
      </c>
      <c r="BH192" s="102">
        <f t="shared" si="12"/>
        <v>0</v>
      </c>
      <c r="BI192" s="102">
        <f t="shared" si="13"/>
        <v>0</v>
      </c>
      <c r="BJ192" s="15" t="s">
        <v>22</v>
      </c>
      <c r="BK192" s="102">
        <f t="shared" si="14"/>
        <v>0</v>
      </c>
      <c r="BL192" s="15" t="s">
        <v>167</v>
      </c>
      <c r="BM192" s="15" t="s">
        <v>363</v>
      </c>
    </row>
    <row r="193" spans="2:65" s="1" customFormat="1" ht="22.5" customHeight="1">
      <c r="B193" s="127"/>
      <c r="C193" s="156" t="s">
        <v>1000</v>
      </c>
      <c r="D193" s="156" t="s">
        <v>163</v>
      </c>
      <c r="E193" s="157" t="s">
        <v>365</v>
      </c>
      <c r="F193" s="239" t="s">
        <v>366</v>
      </c>
      <c r="G193" s="240"/>
      <c r="H193" s="240"/>
      <c r="I193" s="240"/>
      <c r="J193" s="158" t="s">
        <v>182</v>
      </c>
      <c r="K193" s="159">
        <v>437.415</v>
      </c>
      <c r="L193" s="241">
        <v>0</v>
      </c>
      <c r="M193" s="240"/>
      <c r="N193" s="242">
        <f t="shared" si="5"/>
        <v>0</v>
      </c>
      <c r="O193" s="240"/>
      <c r="P193" s="240"/>
      <c r="Q193" s="240"/>
      <c r="R193" s="129"/>
      <c r="T193" s="160" t="s">
        <v>3</v>
      </c>
      <c r="U193" s="41" t="s">
        <v>45</v>
      </c>
      <c r="V193" s="33"/>
      <c r="W193" s="161">
        <f t="shared" si="6"/>
        <v>0</v>
      </c>
      <c r="X193" s="161">
        <v>0</v>
      </c>
      <c r="Y193" s="161">
        <f t="shared" si="7"/>
        <v>0</v>
      </c>
      <c r="Z193" s="161">
        <v>0</v>
      </c>
      <c r="AA193" s="162">
        <f t="shared" si="8"/>
        <v>0</v>
      </c>
      <c r="AR193" s="15" t="s">
        <v>167</v>
      </c>
      <c r="AT193" s="15" t="s">
        <v>163</v>
      </c>
      <c r="AU193" s="15" t="s">
        <v>107</v>
      </c>
      <c r="AY193" s="15" t="s">
        <v>162</v>
      </c>
      <c r="BE193" s="102">
        <f t="shared" si="9"/>
        <v>0</v>
      </c>
      <c r="BF193" s="102">
        <f t="shared" si="10"/>
        <v>0</v>
      </c>
      <c r="BG193" s="102">
        <f t="shared" si="11"/>
        <v>0</v>
      </c>
      <c r="BH193" s="102">
        <f t="shared" si="12"/>
        <v>0</v>
      </c>
      <c r="BI193" s="102">
        <f t="shared" si="13"/>
        <v>0</v>
      </c>
      <c r="BJ193" s="15" t="s">
        <v>22</v>
      </c>
      <c r="BK193" s="102">
        <f t="shared" si="14"/>
        <v>0</v>
      </c>
      <c r="BL193" s="15" t="s">
        <v>167</v>
      </c>
      <c r="BM193" s="15" t="s">
        <v>1001</v>
      </c>
    </row>
    <row r="194" spans="2:65" s="1" customFormat="1" ht="31.5" customHeight="1">
      <c r="B194" s="127"/>
      <c r="C194" s="156" t="s">
        <v>1002</v>
      </c>
      <c r="D194" s="156" t="s">
        <v>163</v>
      </c>
      <c r="E194" s="157" t="s">
        <v>369</v>
      </c>
      <c r="F194" s="239" t="s">
        <v>370</v>
      </c>
      <c r="G194" s="240"/>
      <c r="H194" s="240"/>
      <c r="I194" s="240"/>
      <c r="J194" s="158" t="s">
        <v>182</v>
      </c>
      <c r="K194" s="159">
        <v>26244.9</v>
      </c>
      <c r="L194" s="241">
        <v>0</v>
      </c>
      <c r="M194" s="240"/>
      <c r="N194" s="242">
        <f t="shared" si="5"/>
        <v>0</v>
      </c>
      <c r="O194" s="240"/>
      <c r="P194" s="240"/>
      <c r="Q194" s="240"/>
      <c r="R194" s="129"/>
      <c r="T194" s="160" t="s">
        <v>3</v>
      </c>
      <c r="U194" s="41" t="s">
        <v>45</v>
      </c>
      <c r="V194" s="33"/>
      <c r="W194" s="161">
        <f t="shared" si="6"/>
        <v>0</v>
      </c>
      <c r="X194" s="161">
        <v>0</v>
      </c>
      <c r="Y194" s="161">
        <f t="shared" si="7"/>
        <v>0</v>
      </c>
      <c r="Z194" s="161">
        <v>0</v>
      </c>
      <c r="AA194" s="162">
        <f t="shared" si="8"/>
        <v>0</v>
      </c>
      <c r="AR194" s="15" t="s">
        <v>167</v>
      </c>
      <c r="AT194" s="15" t="s">
        <v>163</v>
      </c>
      <c r="AU194" s="15" t="s">
        <v>107</v>
      </c>
      <c r="AY194" s="15" t="s">
        <v>162</v>
      </c>
      <c r="BE194" s="102">
        <f t="shared" si="9"/>
        <v>0</v>
      </c>
      <c r="BF194" s="102">
        <f t="shared" si="10"/>
        <v>0</v>
      </c>
      <c r="BG194" s="102">
        <f t="shared" si="11"/>
        <v>0</v>
      </c>
      <c r="BH194" s="102">
        <f t="shared" si="12"/>
        <v>0</v>
      </c>
      <c r="BI194" s="102">
        <f t="shared" si="13"/>
        <v>0</v>
      </c>
      <c r="BJ194" s="15" t="s">
        <v>22</v>
      </c>
      <c r="BK194" s="102">
        <f t="shared" si="14"/>
        <v>0</v>
      </c>
      <c r="BL194" s="15" t="s">
        <v>167</v>
      </c>
      <c r="BM194" s="15" t="s">
        <v>1003</v>
      </c>
    </row>
    <row r="195" spans="2:65" s="1" customFormat="1" ht="31.5" customHeight="1">
      <c r="B195" s="127"/>
      <c r="C195" s="156" t="s">
        <v>1004</v>
      </c>
      <c r="D195" s="156" t="s">
        <v>163</v>
      </c>
      <c r="E195" s="157" t="s">
        <v>373</v>
      </c>
      <c r="F195" s="239" t="s">
        <v>374</v>
      </c>
      <c r="G195" s="240"/>
      <c r="H195" s="240"/>
      <c r="I195" s="240"/>
      <c r="J195" s="158" t="s">
        <v>182</v>
      </c>
      <c r="K195" s="159">
        <v>437.415</v>
      </c>
      <c r="L195" s="241">
        <v>0</v>
      </c>
      <c r="M195" s="240"/>
      <c r="N195" s="242">
        <f t="shared" si="5"/>
        <v>0</v>
      </c>
      <c r="O195" s="240"/>
      <c r="P195" s="240"/>
      <c r="Q195" s="240"/>
      <c r="R195" s="129"/>
      <c r="T195" s="160" t="s">
        <v>3</v>
      </c>
      <c r="U195" s="41" t="s">
        <v>45</v>
      </c>
      <c r="V195" s="33"/>
      <c r="W195" s="161">
        <f t="shared" si="6"/>
        <v>0</v>
      </c>
      <c r="X195" s="161">
        <v>0</v>
      </c>
      <c r="Y195" s="161">
        <f t="shared" si="7"/>
        <v>0</v>
      </c>
      <c r="Z195" s="161">
        <v>0</v>
      </c>
      <c r="AA195" s="162">
        <f t="shared" si="8"/>
        <v>0</v>
      </c>
      <c r="AR195" s="15" t="s">
        <v>167</v>
      </c>
      <c r="AT195" s="15" t="s">
        <v>163</v>
      </c>
      <c r="AU195" s="15" t="s">
        <v>107</v>
      </c>
      <c r="AY195" s="15" t="s">
        <v>162</v>
      </c>
      <c r="BE195" s="102">
        <f t="shared" si="9"/>
        <v>0</v>
      </c>
      <c r="BF195" s="102">
        <f t="shared" si="10"/>
        <v>0</v>
      </c>
      <c r="BG195" s="102">
        <f t="shared" si="11"/>
        <v>0</v>
      </c>
      <c r="BH195" s="102">
        <f t="shared" si="12"/>
        <v>0</v>
      </c>
      <c r="BI195" s="102">
        <f t="shared" si="13"/>
        <v>0</v>
      </c>
      <c r="BJ195" s="15" t="s">
        <v>22</v>
      </c>
      <c r="BK195" s="102">
        <f t="shared" si="14"/>
        <v>0</v>
      </c>
      <c r="BL195" s="15" t="s">
        <v>167</v>
      </c>
      <c r="BM195" s="15" t="s">
        <v>1005</v>
      </c>
    </row>
    <row r="196" spans="2:65" s="1" customFormat="1" ht="31.5" customHeight="1">
      <c r="B196" s="127"/>
      <c r="C196" s="156" t="s">
        <v>396</v>
      </c>
      <c r="D196" s="156" t="s">
        <v>163</v>
      </c>
      <c r="E196" s="157" t="s">
        <v>397</v>
      </c>
      <c r="F196" s="239" t="s">
        <v>398</v>
      </c>
      <c r="G196" s="240"/>
      <c r="H196" s="240"/>
      <c r="I196" s="240"/>
      <c r="J196" s="158" t="s">
        <v>182</v>
      </c>
      <c r="K196" s="159">
        <v>81.64</v>
      </c>
      <c r="L196" s="241">
        <v>0</v>
      </c>
      <c r="M196" s="240"/>
      <c r="N196" s="242">
        <f t="shared" si="5"/>
        <v>0</v>
      </c>
      <c r="O196" s="240"/>
      <c r="P196" s="240"/>
      <c r="Q196" s="240"/>
      <c r="R196" s="129"/>
      <c r="T196" s="160" t="s">
        <v>3</v>
      </c>
      <c r="U196" s="41" t="s">
        <v>45</v>
      </c>
      <c r="V196" s="33"/>
      <c r="W196" s="161">
        <f t="shared" si="6"/>
        <v>0</v>
      </c>
      <c r="X196" s="161">
        <v>0</v>
      </c>
      <c r="Y196" s="161">
        <f t="shared" si="7"/>
        <v>0</v>
      </c>
      <c r="Z196" s="161">
        <v>0.089</v>
      </c>
      <c r="AA196" s="162">
        <f t="shared" si="8"/>
        <v>7.26596</v>
      </c>
      <c r="AR196" s="15" t="s">
        <v>167</v>
      </c>
      <c r="AT196" s="15" t="s">
        <v>163</v>
      </c>
      <c r="AU196" s="15" t="s">
        <v>107</v>
      </c>
      <c r="AY196" s="15" t="s">
        <v>162</v>
      </c>
      <c r="BE196" s="102">
        <f t="shared" si="9"/>
        <v>0</v>
      </c>
      <c r="BF196" s="102">
        <f t="shared" si="10"/>
        <v>0</v>
      </c>
      <c r="BG196" s="102">
        <f t="shared" si="11"/>
        <v>0</v>
      </c>
      <c r="BH196" s="102">
        <f t="shared" si="12"/>
        <v>0</v>
      </c>
      <c r="BI196" s="102">
        <f t="shared" si="13"/>
        <v>0</v>
      </c>
      <c r="BJ196" s="15" t="s">
        <v>22</v>
      </c>
      <c r="BK196" s="102">
        <f t="shared" si="14"/>
        <v>0</v>
      </c>
      <c r="BL196" s="15" t="s">
        <v>167</v>
      </c>
      <c r="BM196" s="15" t="s">
        <v>399</v>
      </c>
    </row>
    <row r="197" spans="2:51" s="10" customFormat="1" ht="22.5" customHeight="1">
      <c r="B197" s="163"/>
      <c r="C197" s="164"/>
      <c r="D197" s="164"/>
      <c r="E197" s="165" t="s">
        <v>3</v>
      </c>
      <c r="F197" s="247" t="s">
        <v>1006</v>
      </c>
      <c r="G197" s="248"/>
      <c r="H197" s="248"/>
      <c r="I197" s="248"/>
      <c r="J197" s="164"/>
      <c r="K197" s="166">
        <v>81.64</v>
      </c>
      <c r="L197" s="164"/>
      <c r="M197" s="164"/>
      <c r="N197" s="164"/>
      <c r="O197" s="164"/>
      <c r="P197" s="164"/>
      <c r="Q197" s="164"/>
      <c r="R197" s="167"/>
      <c r="T197" s="168"/>
      <c r="U197" s="164"/>
      <c r="V197" s="164"/>
      <c r="W197" s="164"/>
      <c r="X197" s="164"/>
      <c r="Y197" s="164"/>
      <c r="Z197" s="164"/>
      <c r="AA197" s="169"/>
      <c r="AT197" s="170" t="s">
        <v>170</v>
      </c>
      <c r="AU197" s="170" t="s">
        <v>107</v>
      </c>
      <c r="AV197" s="10" t="s">
        <v>107</v>
      </c>
      <c r="AW197" s="10" t="s">
        <v>37</v>
      </c>
      <c r="AX197" s="10" t="s">
        <v>22</v>
      </c>
      <c r="AY197" s="170" t="s">
        <v>162</v>
      </c>
    </row>
    <row r="198" spans="2:63" s="9" customFormat="1" ht="29.25" customHeight="1">
      <c r="B198" s="145"/>
      <c r="C198" s="146"/>
      <c r="D198" s="155" t="s">
        <v>123</v>
      </c>
      <c r="E198" s="155"/>
      <c r="F198" s="155"/>
      <c r="G198" s="155"/>
      <c r="H198" s="155"/>
      <c r="I198" s="155"/>
      <c r="J198" s="155"/>
      <c r="K198" s="155"/>
      <c r="L198" s="155"/>
      <c r="M198" s="155"/>
      <c r="N198" s="236">
        <f>BK198</f>
        <v>0</v>
      </c>
      <c r="O198" s="237"/>
      <c r="P198" s="237"/>
      <c r="Q198" s="237"/>
      <c r="R198" s="148"/>
      <c r="T198" s="149"/>
      <c r="U198" s="146"/>
      <c r="V198" s="146"/>
      <c r="W198" s="150">
        <f>SUM(W199:W203)</f>
        <v>0</v>
      </c>
      <c r="X198" s="146"/>
      <c r="Y198" s="150">
        <f>SUM(Y199:Y203)</f>
        <v>0</v>
      </c>
      <c r="Z198" s="146"/>
      <c r="AA198" s="151">
        <f>SUM(AA199:AA203)</f>
        <v>0</v>
      </c>
      <c r="AR198" s="152" t="s">
        <v>22</v>
      </c>
      <c r="AT198" s="153" t="s">
        <v>79</v>
      </c>
      <c r="AU198" s="153" t="s">
        <v>22</v>
      </c>
      <c r="AY198" s="152" t="s">
        <v>162</v>
      </c>
      <c r="BK198" s="154">
        <f>SUM(BK199:BK203)</f>
        <v>0</v>
      </c>
    </row>
    <row r="199" spans="2:65" s="1" customFormat="1" ht="22.5" customHeight="1">
      <c r="B199" s="127"/>
      <c r="C199" s="156" t="s">
        <v>341</v>
      </c>
      <c r="D199" s="156" t="s">
        <v>163</v>
      </c>
      <c r="E199" s="157" t="s">
        <v>402</v>
      </c>
      <c r="F199" s="239" t="s">
        <v>403</v>
      </c>
      <c r="G199" s="240"/>
      <c r="H199" s="240"/>
      <c r="I199" s="240"/>
      <c r="J199" s="158" t="s">
        <v>241</v>
      </c>
      <c r="K199" s="159">
        <v>6</v>
      </c>
      <c r="L199" s="241">
        <v>0</v>
      </c>
      <c r="M199" s="240"/>
      <c r="N199" s="242">
        <f>ROUND(L199*K199,2)</f>
        <v>0</v>
      </c>
      <c r="O199" s="240"/>
      <c r="P199" s="240"/>
      <c r="Q199" s="240"/>
      <c r="R199" s="129"/>
      <c r="T199" s="160" t="s">
        <v>3</v>
      </c>
      <c r="U199" s="41" t="s">
        <v>45</v>
      </c>
      <c r="V199" s="33"/>
      <c r="W199" s="161">
        <f>V199*K199</f>
        <v>0</v>
      </c>
      <c r="X199" s="161">
        <v>0</v>
      </c>
      <c r="Y199" s="161">
        <f>X199*K199</f>
        <v>0</v>
      </c>
      <c r="Z199" s="161">
        <v>0</v>
      </c>
      <c r="AA199" s="162">
        <f>Z199*K199</f>
        <v>0</v>
      </c>
      <c r="AR199" s="15" t="s">
        <v>167</v>
      </c>
      <c r="AT199" s="15" t="s">
        <v>163</v>
      </c>
      <c r="AU199" s="15" t="s">
        <v>107</v>
      </c>
      <c r="AY199" s="15" t="s">
        <v>162</v>
      </c>
      <c r="BE199" s="102">
        <f>IF(U199="základní",N199,0)</f>
        <v>0</v>
      </c>
      <c r="BF199" s="102">
        <f>IF(U199="snížená",N199,0)</f>
        <v>0</v>
      </c>
      <c r="BG199" s="102">
        <f>IF(U199="zákl. přenesená",N199,0)</f>
        <v>0</v>
      </c>
      <c r="BH199" s="102">
        <f>IF(U199="sníž. přenesená",N199,0)</f>
        <v>0</v>
      </c>
      <c r="BI199" s="102">
        <f>IF(U199="nulová",N199,0)</f>
        <v>0</v>
      </c>
      <c r="BJ199" s="15" t="s">
        <v>22</v>
      </c>
      <c r="BK199" s="102">
        <f>ROUND(L199*K199,2)</f>
        <v>0</v>
      </c>
      <c r="BL199" s="15" t="s">
        <v>167</v>
      </c>
      <c r="BM199" s="15" t="s">
        <v>825</v>
      </c>
    </row>
    <row r="200" spans="2:65" s="1" customFormat="1" ht="31.5" customHeight="1">
      <c r="B200" s="127"/>
      <c r="C200" s="156" t="s">
        <v>590</v>
      </c>
      <c r="D200" s="156" t="s">
        <v>163</v>
      </c>
      <c r="E200" s="157" t="s">
        <v>406</v>
      </c>
      <c r="F200" s="239" t="s">
        <v>407</v>
      </c>
      <c r="G200" s="240"/>
      <c r="H200" s="240"/>
      <c r="I200" s="240"/>
      <c r="J200" s="158" t="s">
        <v>241</v>
      </c>
      <c r="K200" s="159">
        <v>84</v>
      </c>
      <c r="L200" s="241">
        <v>0</v>
      </c>
      <c r="M200" s="240"/>
      <c r="N200" s="242">
        <f>ROUND(L200*K200,2)</f>
        <v>0</v>
      </c>
      <c r="O200" s="240"/>
      <c r="P200" s="240"/>
      <c r="Q200" s="240"/>
      <c r="R200" s="129"/>
      <c r="T200" s="160" t="s">
        <v>3</v>
      </c>
      <c r="U200" s="41" t="s">
        <v>45</v>
      </c>
      <c r="V200" s="33"/>
      <c r="W200" s="161">
        <f>V200*K200</f>
        <v>0</v>
      </c>
      <c r="X200" s="161">
        <v>0</v>
      </c>
      <c r="Y200" s="161">
        <f>X200*K200</f>
        <v>0</v>
      </c>
      <c r="Z200" s="161">
        <v>0</v>
      </c>
      <c r="AA200" s="162">
        <f>Z200*K200</f>
        <v>0</v>
      </c>
      <c r="AR200" s="15" t="s">
        <v>167</v>
      </c>
      <c r="AT200" s="15" t="s">
        <v>163</v>
      </c>
      <c r="AU200" s="15" t="s">
        <v>107</v>
      </c>
      <c r="AY200" s="15" t="s">
        <v>162</v>
      </c>
      <c r="BE200" s="102">
        <f>IF(U200="základní",N200,0)</f>
        <v>0</v>
      </c>
      <c r="BF200" s="102">
        <f>IF(U200="snížená",N200,0)</f>
        <v>0</v>
      </c>
      <c r="BG200" s="102">
        <f>IF(U200="zákl. přenesená",N200,0)</f>
        <v>0</v>
      </c>
      <c r="BH200" s="102">
        <f>IF(U200="sníž. přenesená",N200,0)</f>
        <v>0</v>
      </c>
      <c r="BI200" s="102">
        <f>IF(U200="nulová",N200,0)</f>
        <v>0</v>
      </c>
      <c r="BJ200" s="15" t="s">
        <v>22</v>
      </c>
      <c r="BK200" s="102">
        <f>ROUND(L200*K200,2)</f>
        <v>0</v>
      </c>
      <c r="BL200" s="15" t="s">
        <v>167</v>
      </c>
      <c r="BM200" s="15" t="s">
        <v>826</v>
      </c>
    </row>
    <row r="201" spans="2:65" s="1" customFormat="1" ht="31.5" customHeight="1">
      <c r="B201" s="127"/>
      <c r="C201" s="156" t="s">
        <v>594</v>
      </c>
      <c r="D201" s="156" t="s">
        <v>163</v>
      </c>
      <c r="E201" s="157" t="s">
        <v>410</v>
      </c>
      <c r="F201" s="239" t="s">
        <v>411</v>
      </c>
      <c r="G201" s="240"/>
      <c r="H201" s="240"/>
      <c r="I201" s="240"/>
      <c r="J201" s="158" t="s">
        <v>412</v>
      </c>
      <c r="K201" s="159">
        <v>13.631</v>
      </c>
      <c r="L201" s="241">
        <v>0</v>
      </c>
      <c r="M201" s="240"/>
      <c r="N201" s="242">
        <f>ROUND(L201*K201,2)</f>
        <v>0</v>
      </c>
      <c r="O201" s="240"/>
      <c r="P201" s="240"/>
      <c r="Q201" s="240"/>
      <c r="R201" s="129"/>
      <c r="T201" s="160" t="s">
        <v>3</v>
      </c>
      <c r="U201" s="41" t="s">
        <v>45</v>
      </c>
      <c r="V201" s="33"/>
      <c r="W201" s="161">
        <f>V201*K201</f>
        <v>0</v>
      </c>
      <c r="X201" s="161">
        <v>0</v>
      </c>
      <c r="Y201" s="161">
        <f>X201*K201</f>
        <v>0</v>
      </c>
      <c r="Z201" s="161">
        <v>0</v>
      </c>
      <c r="AA201" s="162">
        <f>Z201*K201</f>
        <v>0</v>
      </c>
      <c r="AR201" s="15" t="s">
        <v>167</v>
      </c>
      <c r="AT201" s="15" t="s">
        <v>163</v>
      </c>
      <c r="AU201" s="15" t="s">
        <v>107</v>
      </c>
      <c r="AY201" s="15" t="s">
        <v>162</v>
      </c>
      <c r="BE201" s="102">
        <f>IF(U201="základní",N201,0)</f>
        <v>0</v>
      </c>
      <c r="BF201" s="102">
        <f>IF(U201="snížená",N201,0)</f>
        <v>0</v>
      </c>
      <c r="BG201" s="102">
        <f>IF(U201="zákl. přenesená",N201,0)</f>
        <v>0</v>
      </c>
      <c r="BH201" s="102">
        <f>IF(U201="sníž. přenesená",N201,0)</f>
        <v>0</v>
      </c>
      <c r="BI201" s="102">
        <f>IF(U201="nulová",N201,0)</f>
        <v>0</v>
      </c>
      <c r="BJ201" s="15" t="s">
        <v>22</v>
      </c>
      <c r="BK201" s="102">
        <f>ROUND(L201*K201,2)</f>
        <v>0</v>
      </c>
      <c r="BL201" s="15" t="s">
        <v>167</v>
      </c>
      <c r="BM201" s="15" t="s">
        <v>827</v>
      </c>
    </row>
    <row r="202" spans="2:65" s="1" customFormat="1" ht="31.5" customHeight="1">
      <c r="B202" s="127"/>
      <c r="C202" s="156" t="s">
        <v>828</v>
      </c>
      <c r="D202" s="156" t="s">
        <v>163</v>
      </c>
      <c r="E202" s="157" t="s">
        <v>415</v>
      </c>
      <c r="F202" s="239" t="s">
        <v>416</v>
      </c>
      <c r="G202" s="240"/>
      <c r="H202" s="240"/>
      <c r="I202" s="240"/>
      <c r="J202" s="158" t="s">
        <v>412</v>
      </c>
      <c r="K202" s="159">
        <v>204.465</v>
      </c>
      <c r="L202" s="241">
        <v>0</v>
      </c>
      <c r="M202" s="240"/>
      <c r="N202" s="242">
        <f>ROUND(L202*K202,2)</f>
        <v>0</v>
      </c>
      <c r="O202" s="240"/>
      <c r="P202" s="240"/>
      <c r="Q202" s="240"/>
      <c r="R202" s="129"/>
      <c r="T202" s="160" t="s">
        <v>3</v>
      </c>
      <c r="U202" s="41" t="s">
        <v>45</v>
      </c>
      <c r="V202" s="33"/>
      <c r="W202" s="161">
        <f>V202*K202</f>
        <v>0</v>
      </c>
      <c r="X202" s="161">
        <v>0</v>
      </c>
      <c r="Y202" s="161">
        <f>X202*K202</f>
        <v>0</v>
      </c>
      <c r="Z202" s="161">
        <v>0</v>
      </c>
      <c r="AA202" s="162">
        <f>Z202*K202</f>
        <v>0</v>
      </c>
      <c r="AR202" s="15" t="s">
        <v>167</v>
      </c>
      <c r="AT202" s="15" t="s">
        <v>163</v>
      </c>
      <c r="AU202" s="15" t="s">
        <v>107</v>
      </c>
      <c r="AY202" s="15" t="s">
        <v>162</v>
      </c>
      <c r="BE202" s="102">
        <f>IF(U202="základní",N202,0)</f>
        <v>0</v>
      </c>
      <c r="BF202" s="102">
        <f>IF(U202="snížená",N202,0)</f>
        <v>0</v>
      </c>
      <c r="BG202" s="102">
        <f>IF(U202="zákl. přenesená",N202,0)</f>
        <v>0</v>
      </c>
      <c r="BH202" s="102">
        <f>IF(U202="sníž. přenesená",N202,0)</f>
        <v>0</v>
      </c>
      <c r="BI202" s="102">
        <f>IF(U202="nulová",N202,0)</f>
        <v>0</v>
      </c>
      <c r="BJ202" s="15" t="s">
        <v>22</v>
      </c>
      <c r="BK202" s="102">
        <f>ROUND(L202*K202,2)</f>
        <v>0</v>
      </c>
      <c r="BL202" s="15" t="s">
        <v>167</v>
      </c>
      <c r="BM202" s="15" t="s">
        <v>829</v>
      </c>
    </row>
    <row r="203" spans="2:65" s="1" customFormat="1" ht="31.5" customHeight="1">
      <c r="B203" s="127"/>
      <c r="C203" s="156" t="s">
        <v>830</v>
      </c>
      <c r="D203" s="156" t="s">
        <v>163</v>
      </c>
      <c r="E203" s="157" t="s">
        <v>419</v>
      </c>
      <c r="F203" s="239" t="s">
        <v>420</v>
      </c>
      <c r="G203" s="240"/>
      <c r="H203" s="240"/>
      <c r="I203" s="240"/>
      <c r="J203" s="158" t="s">
        <v>412</v>
      </c>
      <c r="K203" s="159">
        <v>203.145</v>
      </c>
      <c r="L203" s="241">
        <v>0</v>
      </c>
      <c r="M203" s="240"/>
      <c r="N203" s="242">
        <f>ROUND(L203*K203,2)</f>
        <v>0</v>
      </c>
      <c r="O203" s="240"/>
      <c r="P203" s="240"/>
      <c r="Q203" s="240"/>
      <c r="R203" s="129"/>
      <c r="T203" s="160" t="s">
        <v>3</v>
      </c>
      <c r="U203" s="41" t="s">
        <v>45</v>
      </c>
      <c r="V203" s="33"/>
      <c r="W203" s="161">
        <f>V203*K203</f>
        <v>0</v>
      </c>
      <c r="X203" s="161">
        <v>0</v>
      </c>
      <c r="Y203" s="161">
        <f>X203*K203</f>
        <v>0</v>
      </c>
      <c r="Z203" s="161">
        <v>0</v>
      </c>
      <c r="AA203" s="162">
        <f>Z203*K203</f>
        <v>0</v>
      </c>
      <c r="AR203" s="15" t="s">
        <v>167</v>
      </c>
      <c r="AT203" s="15" t="s">
        <v>163</v>
      </c>
      <c r="AU203" s="15" t="s">
        <v>107</v>
      </c>
      <c r="AY203" s="15" t="s">
        <v>162</v>
      </c>
      <c r="BE203" s="102">
        <f>IF(U203="základní",N203,0)</f>
        <v>0</v>
      </c>
      <c r="BF203" s="102">
        <f>IF(U203="snížená",N203,0)</f>
        <v>0</v>
      </c>
      <c r="BG203" s="102">
        <f>IF(U203="zákl. přenesená",N203,0)</f>
        <v>0</v>
      </c>
      <c r="BH203" s="102">
        <f>IF(U203="sníž. přenesená",N203,0)</f>
        <v>0</v>
      </c>
      <c r="BI203" s="102">
        <f>IF(U203="nulová",N203,0)</f>
        <v>0</v>
      </c>
      <c r="BJ203" s="15" t="s">
        <v>22</v>
      </c>
      <c r="BK203" s="102">
        <f>ROUND(L203*K203,2)</f>
        <v>0</v>
      </c>
      <c r="BL203" s="15" t="s">
        <v>167</v>
      </c>
      <c r="BM203" s="15" t="s">
        <v>831</v>
      </c>
    </row>
    <row r="204" spans="2:63" s="9" customFormat="1" ht="29.25" customHeight="1">
      <c r="B204" s="145"/>
      <c r="C204" s="146"/>
      <c r="D204" s="155" t="s">
        <v>124</v>
      </c>
      <c r="E204" s="155"/>
      <c r="F204" s="155"/>
      <c r="G204" s="155"/>
      <c r="H204" s="155"/>
      <c r="I204" s="155"/>
      <c r="J204" s="155"/>
      <c r="K204" s="155"/>
      <c r="L204" s="155"/>
      <c r="M204" s="155"/>
      <c r="N204" s="232">
        <f>BK204</f>
        <v>0</v>
      </c>
      <c r="O204" s="233"/>
      <c r="P204" s="233"/>
      <c r="Q204" s="233"/>
      <c r="R204" s="148"/>
      <c r="T204" s="149"/>
      <c r="U204" s="146"/>
      <c r="V204" s="146"/>
      <c r="W204" s="150">
        <f>W205</f>
        <v>0</v>
      </c>
      <c r="X204" s="146"/>
      <c r="Y204" s="150">
        <f>Y205</f>
        <v>0</v>
      </c>
      <c r="Z204" s="146"/>
      <c r="AA204" s="151">
        <f>AA205</f>
        <v>0</v>
      </c>
      <c r="AR204" s="152" t="s">
        <v>22</v>
      </c>
      <c r="AT204" s="153" t="s">
        <v>79</v>
      </c>
      <c r="AU204" s="153" t="s">
        <v>22</v>
      </c>
      <c r="AY204" s="152" t="s">
        <v>162</v>
      </c>
      <c r="BK204" s="154">
        <f>BK205</f>
        <v>0</v>
      </c>
    </row>
    <row r="205" spans="2:65" s="1" customFormat="1" ht="22.5" customHeight="1">
      <c r="B205" s="127"/>
      <c r="C205" s="156" t="s">
        <v>426</v>
      </c>
      <c r="D205" s="156" t="s">
        <v>163</v>
      </c>
      <c r="E205" s="157" t="s">
        <v>427</v>
      </c>
      <c r="F205" s="239" t="s">
        <v>428</v>
      </c>
      <c r="G205" s="240"/>
      <c r="H205" s="240"/>
      <c r="I205" s="240"/>
      <c r="J205" s="158" t="s">
        <v>412</v>
      </c>
      <c r="K205" s="159">
        <v>8.497</v>
      </c>
      <c r="L205" s="241">
        <v>0</v>
      </c>
      <c r="M205" s="240"/>
      <c r="N205" s="242">
        <f>ROUND(L205*K205,2)</f>
        <v>0</v>
      </c>
      <c r="O205" s="240"/>
      <c r="P205" s="240"/>
      <c r="Q205" s="240"/>
      <c r="R205" s="129"/>
      <c r="T205" s="160" t="s">
        <v>3</v>
      </c>
      <c r="U205" s="41" t="s">
        <v>45</v>
      </c>
      <c r="V205" s="33"/>
      <c r="W205" s="161">
        <f>V205*K205</f>
        <v>0</v>
      </c>
      <c r="X205" s="161">
        <v>0</v>
      </c>
      <c r="Y205" s="161">
        <f>X205*K205</f>
        <v>0</v>
      </c>
      <c r="Z205" s="161">
        <v>0</v>
      </c>
      <c r="AA205" s="162">
        <f>Z205*K205</f>
        <v>0</v>
      </c>
      <c r="AR205" s="15" t="s">
        <v>167</v>
      </c>
      <c r="AT205" s="15" t="s">
        <v>163</v>
      </c>
      <c r="AU205" s="15" t="s">
        <v>107</v>
      </c>
      <c r="AY205" s="15" t="s">
        <v>162</v>
      </c>
      <c r="BE205" s="102">
        <f>IF(U205="základní",N205,0)</f>
        <v>0</v>
      </c>
      <c r="BF205" s="102">
        <f>IF(U205="snížená",N205,0)</f>
        <v>0</v>
      </c>
      <c r="BG205" s="102">
        <f>IF(U205="zákl. přenesená",N205,0)</f>
        <v>0</v>
      </c>
      <c r="BH205" s="102">
        <f>IF(U205="sníž. přenesená",N205,0)</f>
        <v>0</v>
      </c>
      <c r="BI205" s="102">
        <f>IF(U205="nulová",N205,0)</f>
        <v>0</v>
      </c>
      <c r="BJ205" s="15" t="s">
        <v>22</v>
      </c>
      <c r="BK205" s="102">
        <f>ROUND(L205*K205,2)</f>
        <v>0</v>
      </c>
      <c r="BL205" s="15" t="s">
        <v>167</v>
      </c>
      <c r="BM205" s="15" t="s">
        <v>429</v>
      </c>
    </row>
    <row r="206" spans="2:63" s="9" customFormat="1" ht="37.5" customHeight="1">
      <c r="B206" s="145"/>
      <c r="C206" s="146"/>
      <c r="D206" s="147" t="s">
        <v>125</v>
      </c>
      <c r="E206" s="147"/>
      <c r="F206" s="147"/>
      <c r="G206" s="147"/>
      <c r="H206" s="147"/>
      <c r="I206" s="147"/>
      <c r="J206" s="147"/>
      <c r="K206" s="147"/>
      <c r="L206" s="147"/>
      <c r="M206" s="147"/>
      <c r="N206" s="234">
        <f>BK206</f>
        <v>0</v>
      </c>
      <c r="O206" s="235"/>
      <c r="P206" s="235"/>
      <c r="Q206" s="235"/>
      <c r="R206" s="148"/>
      <c r="T206" s="149"/>
      <c r="U206" s="146"/>
      <c r="V206" s="146"/>
      <c r="W206" s="150">
        <f>W207+W212+W232+W241+W248+W252+W275+W286+W290</f>
        <v>0</v>
      </c>
      <c r="X206" s="146"/>
      <c r="Y206" s="150">
        <f>Y207+Y212+Y232+Y241+Y248+Y252+Y275+Y286+Y290</f>
        <v>13.30596535</v>
      </c>
      <c r="Z206" s="146"/>
      <c r="AA206" s="151">
        <f>AA207+AA212+AA232+AA241+AA248+AA252+AA275+AA286+AA290</f>
        <v>6.36493642</v>
      </c>
      <c r="AR206" s="152" t="s">
        <v>107</v>
      </c>
      <c r="AT206" s="153" t="s">
        <v>79</v>
      </c>
      <c r="AU206" s="153" t="s">
        <v>80</v>
      </c>
      <c r="AY206" s="152" t="s">
        <v>162</v>
      </c>
      <c r="BK206" s="154">
        <f>BK207+BK212+BK232+BK241+BK248+BK252+BK275+BK286+BK290</f>
        <v>0</v>
      </c>
    </row>
    <row r="207" spans="2:63" s="9" customFormat="1" ht="19.5" customHeight="1">
      <c r="B207" s="145"/>
      <c r="C207" s="146"/>
      <c r="D207" s="155" t="s">
        <v>126</v>
      </c>
      <c r="E207" s="155"/>
      <c r="F207" s="155"/>
      <c r="G207" s="155"/>
      <c r="H207" s="155"/>
      <c r="I207" s="155"/>
      <c r="J207" s="155"/>
      <c r="K207" s="155"/>
      <c r="L207" s="155"/>
      <c r="M207" s="155"/>
      <c r="N207" s="236">
        <f>BK207</f>
        <v>0</v>
      </c>
      <c r="O207" s="237"/>
      <c r="P207" s="237"/>
      <c r="Q207" s="237"/>
      <c r="R207" s="148"/>
      <c r="T207" s="149"/>
      <c r="U207" s="146"/>
      <c r="V207" s="146"/>
      <c r="W207" s="150">
        <f>SUM(W208:W211)</f>
        <v>0</v>
      </c>
      <c r="X207" s="146"/>
      <c r="Y207" s="150">
        <f>SUM(Y208:Y211)</f>
        <v>0.06916767</v>
      </c>
      <c r="Z207" s="146"/>
      <c r="AA207" s="151">
        <f>SUM(AA208:AA211)</f>
        <v>0</v>
      </c>
      <c r="AR207" s="152" t="s">
        <v>107</v>
      </c>
      <c r="AT207" s="153" t="s">
        <v>79</v>
      </c>
      <c r="AU207" s="153" t="s">
        <v>22</v>
      </c>
      <c r="AY207" s="152" t="s">
        <v>162</v>
      </c>
      <c r="BK207" s="154">
        <f>SUM(BK208:BK211)</f>
        <v>0</v>
      </c>
    </row>
    <row r="208" spans="2:65" s="1" customFormat="1" ht="22.5" customHeight="1">
      <c r="B208" s="127"/>
      <c r="C208" s="156" t="s">
        <v>446</v>
      </c>
      <c r="D208" s="156" t="s">
        <v>163</v>
      </c>
      <c r="E208" s="157" t="s">
        <v>447</v>
      </c>
      <c r="F208" s="239" t="s">
        <v>448</v>
      </c>
      <c r="G208" s="240"/>
      <c r="H208" s="240"/>
      <c r="I208" s="240"/>
      <c r="J208" s="158" t="s">
        <v>182</v>
      </c>
      <c r="K208" s="159">
        <v>598.854</v>
      </c>
      <c r="L208" s="241">
        <v>0</v>
      </c>
      <c r="M208" s="240"/>
      <c r="N208" s="242">
        <f>ROUND(L208*K208,2)</f>
        <v>0</v>
      </c>
      <c r="O208" s="240"/>
      <c r="P208" s="240"/>
      <c r="Q208" s="240"/>
      <c r="R208" s="129"/>
      <c r="T208" s="160" t="s">
        <v>3</v>
      </c>
      <c r="U208" s="41" t="s">
        <v>45</v>
      </c>
      <c r="V208" s="33"/>
      <c r="W208" s="161">
        <f>V208*K208</f>
        <v>0</v>
      </c>
      <c r="X208" s="161">
        <v>0</v>
      </c>
      <c r="Y208" s="161">
        <f>X208*K208</f>
        <v>0</v>
      </c>
      <c r="Z208" s="161">
        <v>0</v>
      </c>
      <c r="AA208" s="162">
        <f>Z208*K208</f>
        <v>0</v>
      </c>
      <c r="AR208" s="15" t="s">
        <v>299</v>
      </c>
      <c r="AT208" s="15" t="s">
        <v>163</v>
      </c>
      <c r="AU208" s="15" t="s">
        <v>107</v>
      </c>
      <c r="AY208" s="15" t="s">
        <v>162</v>
      </c>
      <c r="BE208" s="102">
        <f>IF(U208="základní",N208,0)</f>
        <v>0</v>
      </c>
      <c r="BF208" s="102">
        <f>IF(U208="snížená",N208,0)</f>
        <v>0</v>
      </c>
      <c r="BG208" s="102">
        <f>IF(U208="zákl. přenesená",N208,0)</f>
        <v>0</v>
      </c>
      <c r="BH208" s="102">
        <f>IF(U208="sníž. přenesená",N208,0)</f>
        <v>0</v>
      </c>
      <c r="BI208" s="102">
        <f>IF(U208="nulová",N208,0)</f>
        <v>0</v>
      </c>
      <c r="BJ208" s="15" t="s">
        <v>22</v>
      </c>
      <c r="BK208" s="102">
        <f>ROUND(L208*K208,2)</f>
        <v>0</v>
      </c>
      <c r="BL208" s="15" t="s">
        <v>299</v>
      </c>
      <c r="BM208" s="15" t="s">
        <v>449</v>
      </c>
    </row>
    <row r="209" spans="2:51" s="10" customFormat="1" ht="22.5" customHeight="1">
      <c r="B209" s="163"/>
      <c r="C209" s="164"/>
      <c r="D209" s="164"/>
      <c r="E209" s="165" t="s">
        <v>3</v>
      </c>
      <c r="F209" s="247" t="s">
        <v>1007</v>
      </c>
      <c r="G209" s="248"/>
      <c r="H209" s="248"/>
      <c r="I209" s="248"/>
      <c r="J209" s="164"/>
      <c r="K209" s="166">
        <v>598.854</v>
      </c>
      <c r="L209" s="164"/>
      <c r="M209" s="164"/>
      <c r="N209" s="164"/>
      <c r="O209" s="164"/>
      <c r="P209" s="164"/>
      <c r="Q209" s="164"/>
      <c r="R209" s="167"/>
      <c r="T209" s="168"/>
      <c r="U209" s="164"/>
      <c r="V209" s="164"/>
      <c r="W209" s="164"/>
      <c r="X209" s="164"/>
      <c r="Y209" s="164"/>
      <c r="Z209" s="164"/>
      <c r="AA209" s="169"/>
      <c r="AT209" s="170" t="s">
        <v>170</v>
      </c>
      <c r="AU209" s="170" t="s">
        <v>107</v>
      </c>
      <c r="AV209" s="10" t="s">
        <v>107</v>
      </c>
      <c r="AW209" s="10" t="s">
        <v>37</v>
      </c>
      <c r="AX209" s="10" t="s">
        <v>22</v>
      </c>
      <c r="AY209" s="170" t="s">
        <v>162</v>
      </c>
    </row>
    <row r="210" spans="2:65" s="1" customFormat="1" ht="22.5" customHeight="1">
      <c r="B210" s="127"/>
      <c r="C210" s="179" t="s">
        <v>450</v>
      </c>
      <c r="D210" s="179" t="s">
        <v>204</v>
      </c>
      <c r="E210" s="180" t="s">
        <v>451</v>
      </c>
      <c r="F210" s="252" t="s">
        <v>452</v>
      </c>
      <c r="G210" s="253"/>
      <c r="H210" s="253"/>
      <c r="I210" s="253"/>
      <c r="J210" s="181" t="s">
        <v>182</v>
      </c>
      <c r="K210" s="182">
        <v>628.797</v>
      </c>
      <c r="L210" s="254">
        <v>0</v>
      </c>
      <c r="M210" s="253"/>
      <c r="N210" s="255">
        <f>ROUND(L210*K210,2)</f>
        <v>0</v>
      </c>
      <c r="O210" s="240"/>
      <c r="P210" s="240"/>
      <c r="Q210" s="240"/>
      <c r="R210" s="129"/>
      <c r="T210" s="160" t="s">
        <v>3</v>
      </c>
      <c r="U210" s="41" t="s">
        <v>45</v>
      </c>
      <c r="V210" s="33"/>
      <c r="W210" s="161">
        <f>V210*K210</f>
        <v>0</v>
      </c>
      <c r="X210" s="161">
        <v>0.00011</v>
      </c>
      <c r="Y210" s="161">
        <f>X210*K210</f>
        <v>0.06916767</v>
      </c>
      <c r="Z210" s="161">
        <v>0</v>
      </c>
      <c r="AA210" s="162">
        <f>Z210*K210</f>
        <v>0</v>
      </c>
      <c r="AR210" s="15" t="s">
        <v>332</v>
      </c>
      <c r="AT210" s="15" t="s">
        <v>204</v>
      </c>
      <c r="AU210" s="15" t="s">
        <v>107</v>
      </c>
      <c r="AY210" s="15" t="s">
        <v>162</v>
      </c>
      <c r="BE210" s="102">
        <f>IF(U210="základní",N210,0)</f>
        <v>0</v>
      </c>
      <c r="BF210" s="102">
        <f>IF(U210="snížená",N210,0)</f>
        <v>0</v>
      </c>
      <c r="BG210" s="102">
        <f>IF(U210="zákl. přenesená",N210,0)</f>
        <v>0</v>
      </c>
      <c r="BH210" s="102">
        <f>IF(U210="sníž. přenesená",N210,0)</f>
        <v>0</v>
      </c>
      <c r="BI210" s="102">
        <f>IF(U210="nulová",N210,0)</f>
        <v>0</v>
      </c>
      <c r="BJ210" s="15" t="s">
        <v>22</v>
      </c>
      <c r="BK210" s="102">
        <f>ROUND(L210*K210,2)</f>
        <v>0</v>
      </c>
      <c r="BL210" s="15" t="s">
        <v>299</v>
      </c>
      <c r="BM210" s="15" t="s">
        <v>453</v>
      </c>
    </row>
    <row r="211" spans="2:65" s="1" customFormat="1" ht="31.5" customHeight="1">
      <c r="B211" s="127"/>
      <c r="C211" s="156" t="s">
        <v>471</v>
      </c>
      <c r="D211" s="156" t="s">
        <v>163</v>
      </c>
      <c r="E211" s="157" t="s">
        <v>472</v>
      </c>
      <c r="F211" s="239" t="s">
        <v>473</v>
      </c>
      <c r="G211" s="240"/>
      <c r="H211" s="240"/>
      <c r="I211" s="240"/>
      <c r="J211" s="158" t="s">
        <v>412</v>
      </c>
      <c r="K211" s="159">
        <v>0.069</v>
      </c>
      <c r="L211" s="241">
        <v>0</v>
      </c>
      <c r="M211" s="240"/>
      <c r="N211" s="242">
        <f>ROUND(L211*K211,2)</f>
        <v>0</v>
      </c>
      <c r="O211" s="240"/>
      <c r="P211" s="240"/>
      <c r="Q211" s="240"/>
      <c r="R211" s="129"/>
      <c r="T211" s="160" t="s">
        <v>3</v>
      </c>
      <c r="U211" s="41" t="s">
        <v>45</v>
      </c>
      <c r="V211" s="33"/>
      <c r="W211" s="161">
        <f>V211*K211</f>
        <v>0</v>
      </c>
      <c r="X211" s="161">
        <v>0</v>
      </c>
      <c r="Y211" s="161">
        <f>X211*K211</f>
        <v>0</v>
      </c>
      <c r="Z211" s="161">
        <v>0</v>
      </c>
      <c r="AA211" s="162">
        <f>Z211*K211</f>
        <v>0</v>
      </c>
      <c r="AR211" s="15" t="s">
        <v>299</v>
      </c>
      <c r="AT211" s="15" t="s">
        <v>163</v>
      </c>
      <c r="AU211" s="15" t="s">
        <v>107</v>
      </c>
      <c r="AY211" s="15" t="s">
        <v>162</v>
      </c>
      <c r="BE211" s="102">
        <f>IF(U211="základní",N211,0)</f>
        <v>0</v>
      </c>
      <c r="BF211" s="102">
        <f>IF(U211="snížená",N211,0)</f>
        <v>0</v>
      </c>
      <c r="BG211" s="102">
        <f>IF(U211="zákl. přenesená",N211,0)</f>
        <v>0</v>
      </c>
      <c r="BH211" s="102">
        <f>IF(U211="sníž. přenesená",N211,0)</f>
        <v>0</v>
      </c>
      <c r="BI211" s="102">
        <f>IF(U211="nulová",N211,0)</f>
        <v>0</v>
      </c>
      <c r="BJ211" s="15" t="s">
        <v>22</v>
      </c>
      <c r="BK211" s="102">
        <f>ROUND(L211*K211,2)</f>
        <v>0</v>
      </c>
      <c r="BL211" s="15" t="s">
        <v>299</v>
      </c>
      <c r="BM211" s="15" t="s">
        <v>474</v>
      </c>
    </row>
    <row r="212" spans="2:63" s="9" customFormat="1" ht="29.25" customHeight="1">
      <c r="B212" s="145"/>
      <c r="C212" s="146"/>
      <c r="D212" s="155" t="s">
        <v>127</v>
      </c>
      <c r="E212" s="155"/>
      <c r="F212" s="155"/>
      <c r="G212" s="155"/>
      <c r="H212" s="155"/>
      <c r="I212" s="155"/>
      <c r="J212" s="155"/>
      <c r="K212" s="155"/>
      <c r="L212" s="155"/>
      <c r="M212" s="155"/>
      <c r="N212" s="232">
        <f>BK212</f>
        <v>0</v>
      </c>
      <c r="O212" s="233"/>
      <c r="P212" s="233"/>
      <c r="Q212" s="233"/>
      <c r="R212" s="148"/>
      <c r="T212" s="149"/>
      <c r="U212" s="146"/>
      <c r="V212" s="146"/>
      <c r="W212" s="150">
        <f>SUM(W213:W231)</f>
        <v>0</v>
      </c>
      <c r="X212" s="146"/>
      <c r="Y212" s="150">
        <f>SUM(Y213:Y231)</f>
        <v>1.39609808</v>
      </c>
      <c r="Z212" s="146"/>
      <c r="AA212" s="151">
        <f>SUM(AA213:AA231)</f>
        <v>0</v>
      </c>
      <c r="AR212" s="152" t="s">
        <v>107</v>
      </c>
      <c r="AT212" s="153" t="s">
        <v>79</v>
      </c>
      <c r="AU212" s="153" t="s">
        <v>22</v>
      </c>
      <c r="AY212" s="152" t="s">
        <v>162</v>
      </c>
      <c r="BK212" s="154">
        <f>SUM(BK213:BK231)</f>
        <v>0</v>
      </c>
    </row>
    <row r="213" spans="2:65" s="1" customFormat="1" ht="44.25" customHeight="1">
      <c r="B213" s="127"/>
      <c r="C213" s="156" t="s">
        <v>510</v>
      </c>
      <c r="D213" s="156" t="s">
        <v>163</v>
      </c>
      <c r="E213" s="157" t="s">
        <v>511</v>
      </c>
      <c r="F213" s="239" t="s">
        <v>512</v>
      </c>
      <c r="G213" s="240"/>
      <c r="H213" s="240"/>
      <c r="I213" s="240"/>
      <c r="J213" s="158" t="s">
        <v>182</v>
      </c>
      <c r="K213" s="159">
        <v>471.141</v>
      </c>
      <c r="L213" s="241">
        <v>0</v>
      </c>
      <c r="M213" s="240"/>
      <c r="N213" s="242">
        <f>ROUND(L213*K213,2)</f>
        <v>0</v>
      </c>
      <c r="O213" s="240"/>
      <c r="P213" s="240"/>
      <c r="Q213" s="240"/>
      <c r="R213" s="129"/>
      <c r="T213" s="160" t="s">
        <v>3</v>
      </c>
      <c r="U213" s="41" t="s">
        <v>45</v>
      </c>
      <c r="V213" s="33"/>
      <c r="W213" s="161">
        <f>V213*K213</f>
        <v>0</v>
      </c>
      <c r="X213" s="161">
        <v>8E-05</v>
      </c>
      <c r="Y213" s="161">
        <f>X213*K213</f>
        <v>0.03769128000000001</v>
      </c>
      <c r="Z213" s="161">
        <v>0</v>
      </c>
      <c r="AA213" s="162">
        <f>Z213*K213</f>
        <v>0</v>
      </c>
      <c r="AR213" s="15" t="s">
        <v>299</v>
      </c>
      <c r="AT213" s="15" t="s">
        <v>163</v>
      </c>
      <c r="AU213" s="15" t="s">
        <v>107</v>
      </c>
      <c r="AY213" s="15" t="s">
        <v>162</v>
      </c>
      <c r="BE213" s="102">
        <f>IF(U213="základní",N213,0)</f>
        <v>0</v>
      </c>
      <c r="BF213" s="102">
        <f>IF(U213="snížená",N213,0)</f>
        <v>0</v>
      </c>
      <c r="BG213" s="102">
        <f>IF(U213="zákl. přenesená",N213,0)</f>
        <v>0</v>
      </c>
      <c r="BH213" s="102">
        <f>IF(U213="sníž. přenesená",N213,0)</f>
        <v>0</v>
      </c>
      <c r="BI213" s="102">
        <f>IF(U213="nulová",N213,0)</f>
        <v>0</v>
      </c>
      <c r="BJ213" s="15" t="s">
        <v>22</v>
      </c>
      <c r="BK213" s="102">
        <f>ROUND(L213*K213,2)</f>
        <v>0</v>
      </c>
      <c r="BL213" s="15" t="s">
        <v>299</v>
      </c>
      <c r="BM213" s="15" t="s">
        <v>513</v>
      </c>
    </row>
    <row r="214" spans="2:51" s="10" customFormat="1" ht="22.5" customHeight="1">
      <c r="B214" s="163"/>
      <c r="C214" s="164"/>
      <c r="D214" s="164"/>
      <c r="E214" s="165" t="s">
        <v>3</v>
      </c>
      <c r="F214" s="247" t="s">
        <v>1008</v>
      </c>
      <c r="G214" s="248"/>
      <c r="H214" s="248"/>
      <c r="I214" s="248"/>
      <c r="J214" s="164"/>
      <c r="K214" s="166">
        <v>353.641</v>
      </c>
      <c r="L214" s="164"/>
      <c r="M214" s="164"/>
      <c r="N214" s="164"/>
      <c r="O214" s="164"/>
      <c r="P214" s="164"/>
      <c r="Q214" s="164"/>
      <c r="R214" s="167"/>
      <c r="T214" s="168"/>
      <c r="U214" s="164"/>
      <c r="V214" s="164"/>
      <c r="W214" s="164"/>
      <c r="X214" s="164"/>
      <c r="Y214" s="164"/>
      <c r="Z214" s="164"/>
      <c r="AA214" s="169"/>
      <c r="AT214" s="170" t="s">
        <v>170</v>
      </c>
      <c r="AU214" s="170" t="s">
        <v>107</v>
      </c>
      <c r="AV214" s="10" t="s">
        <v>107</v>
      </c>
      <c r="AW214" s="10" t="s">
        <v>37</v>
      </c>
      <c r="AX214" s="10" t="s">
        <v>80</v>
      </c>
      <c r="AY214" s="170" t="s">
        <v>162</v>
      </c>
    </row>
    <row r="215" spans="2:51" s="10" customFormat="1" ht="22.5" customHeight="1">
      <c r="B215" s="163"/>
      <c r="C215" s="164"/>
      <c r="D215" s="164"/>
      <c r="E215" s="165" t="s">
        <v>3</v>
      </c>
      <c r="F215" s="249" t="s">
        <v>1009</v>
      </c>
      <c r="G215" s="248"/>
      <c r="H215" s="248"/>
      <c r="I215" s="248"/>
      <c r="J215" s="164"/>
      <c r="K215" s="166">
        <v>117.5</v>
      </c>
      <c r="L215" s="164"/>
      <c r="M215" s="164"/>
      <c r="N215" s="164"/>
      <c r="O215" s="164"/>
      <c r="P215" s="164"/>
      <c r="Q215" s="164"/>
      <c r="R215" s="167"/>
      <c r="T215" s="168"/>
      <c r="U215" s="164"/>
      <c r="V215" s="164"/>
      <c r="W215" s="164"/>
      <c r="X215" s="164"/>
      <c r="Y215" s="164"/>
      <c r="Z215" s="164"/>
      <c r="AA215" s="169"/>
      <c r="AT215" s="170" t="s">
        <v>170</v>
      </c>
      <c r="AU215" s="170" t="s">
        <v>107</v>
      </c>
      <c r="AV215" s="10" t="s">
        <v>107</v>
      </c>
      <c r="AW215" s="10" t="s">
        <v>37</v>
      </c>
      <c r="AX215" s="10" t="s">
        <v>80</v>
      </c>
      <c r="AY215" s="170" t="s">
        <v>162</v>
      </c>
    </row>
    <row r="216" spans="2:51" s="11" customFormat="1" ht="22.5" customHeight="1">
      <c r="B216" s="171"/>
      <c r="C216" s="172"/>
      <c r="D216" s="172"/>
      <c r="E216" s="173" t="s">
        <v>3</v>
      </c>
      <c r="F216" s="250" t="s">
        <v>202</v>
      </c>
      <c r="G216" s="251"/>
      <c r="H216" s="251"/>
      <c r="I216" s="251"/>
      <c r="J216" s="172"/>
      <c r="K216" s="174">
        <v>471.141</v>
      </c>
      <c r="L216" s="172"/>
      <c r="M216" s="172"/>
      <c r="N216" s="172"/>
      <c r="O216" s="172"/>
      <c r="P216" s="172"/>
      <c r="Q216" s="172"/>
      <c r="R216" s="175"/>
      <c r="T216" s="176"/>
      <c r="U216" s="172"/>
      <c r="V216" s="172"/>
      <c r="W216" s="172"/>
      <c r="X216" s="172"/>
      <c r="Y216" s="172"/>
      <c r="Z216" s="172"/>
      <c r="AA216" s="177"/>
      <c r="AT216" s="178" t="s">
        <v>170</v>
      </c>
      <c r="AU216" s="178" t="s">
        <v>107</v>
      </c>
      <c r="AV216" s="11" t="s">
        <v>167</v>
      </c>
      <c r="AW216" s="11" t="s">
        <v>37</v>
      </c>
      <c r="AX216" s="11" t="s">
        <v>22</v>
      </c>
      <c r="AY216" s="178" t="s">
        <v>162</v>
      </c>
    </row>
    <row r="217" spans="2:65" s="1" customFormat="1" ht="22.5" customHeight="1">
      <c r="B217" s="127"/>
      <c r="C217" s="179" t="s">
        <v>514</v>
      </c>
      <c r="D217" s="179" t="s">
        <v>204</v>
      </c>
      <c r="E217" s="180" t="s">
        <v>515</v>
      </c>
      <c r="F217" s="252" t="s">
        <v>516</v>
      </c>
      <c r="G217" s="253"/>
      <c r="H217" s="253"/>
      <c r="I217" s="253"/>
      <c r="J217" s="181" t="s">
        <v>182</v>
      </c>
      <c r="K217" s="182">
        <v>541.812</v>
      </c>
      <c r="L217" s="254">
        <v>0</v>
      </c>
      <c r="M217" s="253"/>
      <c r="N217" s="255">
        <f>ROUND(L217*K217,2)</f>
        <v>0</v>
      </c>
      <c r="O217" s="240"/>
      <c r="P217" s="240"/>
      <c r="Q217" s="240"/>
      <c r="R217" s="129"/>
      <c r="T217" s="160" t="s">
        <v>3</v>
      </c>
      <c r="U217" s="41" t="s">
        <v>45</v>
      </c>
      <c r="V217" s="33"/>
      <c r="W217" s="161">
        <f>V217*K217</f>
        <v>0</v>
      </c>
      <c r="X217" s="161">
        <v>0.0019</v>
      </c>
      <c r="Y217" s="161">
        <f>X217*K217</f>
        <v>1.0294428</v>
      </c>
      <c r="Z217" s="161">
        <v>0</v>
      </c>
      <c r="AA217" s="162">
        <f>Z217*K217</f>
        <v>0</v>
      </c>
      <c r="AR217" s="15" t="s">
        <v>332</v>
      </c>
      <c r="AT217" s="15" t="s">
        <v>204</v>
      </c>
      <c r="AU217" s="15" t="s">
        <v>107</v>
      </c>
      <c r="AY217" s="15" t="s">
        <v>162</v>
      </c>
      <c r="BE217" s="102">
        <f>IF(U217="základní",N217,0)</f>
        <v>0</v>
      </c>
      <c r="BF217" s="102">
        <f>IF(U217="snížená",N217,0)</f>
        <v>0</v>
      </c>
      <c r="BG217" s="102">
        <f>IF(U217="zákl. přenesená",N217,0)</f>
        <v>0</v>
      </c>
      <c r="BH217" s="102">
        <f>IF(U217="sníž. přenesená",N217,0)</f>
        <v>0</v>
      </c>
      <c r="BI217" s="102">
        <f>IF(U217="nulová",N217,0)</f>
        <v>0</v>
      </c>
      <c r="BJ217" s="15" t="s">
        <v>22</v>
      </c>
      <c r="BK217" s="102">
        <f>ROUND(L217*K217,2)</f>
        <v>0</v>
      </c>
      <c r="BL217" s="15" t="s">
        <v>299</v>
      </c>
      <c r="BM217" s="15" t="s">
        <v>517</v>
      </c>
    </row>
    <row r="218" spans="2:65" s="1" customFormat="1" ht="31.5" customHeight="1">
      <c r="B218" s="127"/>
      <c r="C218" s="156" t="s">
        <v>1010</v>
      </c>
      <c r="D218" s="156" t="s">
        <v>163</v>
      </c>
      <c r="E218" s="157" t="s">
        <v>519</v>
      </c>
      <c r="F218" s="239" t="s">
        <v>520</v>
      </c>
      <c r="G218" s="240"/>
      <c r="H218" s="240"/>
      <c r="I218" s="240"/>
      <c r="J218" s="158" t="s">
        <v>241</v>
      </c>
      <c r="K218" s="159">
        <v>181.45</v>
      </c>
      <c r="L218" s="241">
        <v>0</v>
      </c>
      <c r="M218" s="240"/>
      <c r="N218" s="242">
        <f>ROUND(L218*K218,2)</f>
        <v>0</v>
      </c>
      <c r="O218" s="240"/>
      <c r="P218" s="240"/>
      <c r="Q218" s="240"/>
      <c r="R218" s="129"/>
      <c r="T218" s="160" t="s">
        <v>3</v>
      </c>
      <c r="U218" s="41" t="s">
        <v>45</v>
      </c>
      <c r="V218" s="33"/>
      <c r="W218" s="161">
        <f>V218*K218</f>
        <v>0</v>
      </c>
      <c r="X218" s="161">
        <v>0.00012</v>
      </c>
      <c r="Y218" s="161">
        <f>X218*K218</f>
        <v>0.021773999999999998</v>
      </c>
      <c r="Z218" s="161">
        <v>0</v>
      </c>
      <c r="AA218" s="162">
        <f>Z218*K218</f>
        <v>0</v>
      </c>
      <c r="AR218" s="15" t="s">
        <v>299</v>
      </c>
      <c r="AT218" s="15" t="s">
        <v>163</v>
      </c>
      <c r="AU218" s="15" t="s">
        <v>107</v>
      </c>
      <c r="AY218" s="15" t="s">
        <v>162</v>
      </c>
      <c r="BE218" s="102">
        <f>IF(U218="základní",N218,0)</f>
        <v>0</v>
      </c>
      <c r="BF218" s="102">
        <f>IF(U218="snížená",N218,0)</f>
        <v>0</v>
      </c>
      <c r="BG218" s="102">
        <f>IF(U218="zákl. přenesená",N218,0)</f>
        <v>0</v>
      </c>
      <c r="BH218" s="102">
        <f>IF(U218="sníž. přenesená",N218,0)</f>
        <v>0</v>
      </c>
      <c r="BI218" s="102">
        <f>IF(U218="nulová",N218,0)</f>
        <v>0</v>
      </c>
      <c r="BJ218" s="15" t="s">
        <v>22</v>
      </c>
      <c r="BK218" s="102">
        <f>ROUND(L218*K218,2)</f>
        <v>0</v>
      </c>
      <c r="BL218" s="15" t="s">
        <v>299</v>
      </c>
      <c r="BM218" s="15" t="s">
        <v>1011</v>
      </c>
    </row>
    <row r="219" spans="2:51" s="10" customFormat="1" ht="22.5" customHeight="1">
      <c r="B219" s="163"/>
      <c r="C219" s="164"/>
      <c r="D219" s="164"/>
      <c r="E219" s="165" t="s">
        <v>3</v>
      </c>
      <c r="F219" s="247" t="s">
        <v>1012</v>
      </c>
      <c r="G219" s="248"/>
      <c r="H219" s="248"/>
      <c r="I219" s="248"/>
      <c r="J219" s="164"/>
      <c r="K219" s="166">
        <v>181.45</v>
      </c>
      <c r="L219" s="164"/>
      <c r="M219" s="164"/>
      <c r="N219" s="164"/>
      <c r="O219" s="164"/>
      <c r="P219" s="164"/>
      <c r="Q219" s="164"/>
      <c r="R219" s="167"/>
      <c r="T219" s="168"/>
      <c r="U219" s="164"/>
      <c r="V219" s="164"/>
      <c r="W219" s="164"/>
      <c r="X219" s="164"/>
      <c r="Y219" s="164"/>
      <c r="Z219" s="164"/>
      <c r="AA219" s="169"/>
      <c r="AT219" s="170" t="s">
        <v>170</v>
      </c>
      <c r="AU219" s="170" t="s">
        <v>107</v>
      </c>
      <c r="AV219" s="10" t="s">
        <v>107</v>
      </c>
      <c r="AW219" s="10" t="s">
        <v>37</v>
      </c>
      <c r="AX219" s="10" t="s">
        <v>22</v>
      </c>
      <c r="AY219" s="170" t="s">
        <v>162</v>
      </c>
    </row>
    <row r="220" spans="2:65" s="1" customFormat="1" ht="31.5" customHeight="1">
      <c r="B220" s="127"/>
      <c r="C220" s="179" t="s">
        <v>1013</v>
      </c>
      <c r="D220" s="179" t="s">
        <v>204</v>
      </c>
      <c r="E220" s="180" t="s">
        <v>525</v>
      </c>
      <c r="F220" s="252" t="s">
        <v>526</v>
      </c>
      <c r="G220" s="253"/>
      <c r="H220" s="253"/>
      <c r="I220" s="253"/>
      <c r="J220" s="181" t="s">
        <v>188</v>
      </c>
      <c r="K220" s="182">
        <v>59.15</v>
      </c>
      <c r="L220" s="254">
        <v>0</v>
      </c>
      <c r="M220" s="253"/>
      <c r="N220" s="255">
        <f>ROUND(L220*K220,2)</f>
        <v>0</v>
      </c>
      <c r="O220" s="240"/>
      <c r="P220" s="240"/>
      <c r="Q220" s="240"/>
      <c r="R220" s="129"/>
      <c r="T220" s="160" t="s">
        <v>3</v>
      </c>
      <c r="U220" s="41" t="s">
        <v>45</v>
      </c>
      <c r="V220" s="33"/>
      <c r="W220" s="161">
        <f>V220*K220</f>
        <v>0</v>
      </c>
      <c r="X220" s="161">
        <v>0.00278</v>
      </c>
      <c r="Y220" s="161">
        <f>X220*K220</f>
        <v>0.164437</v>
      </c>
      <c r="Z220" s="161">
        <v>0</v>
      </c>
      <c r="AA220" s="162">
        <f>Z220*K220</f>
        <v>0</v>
      </c>
      <c r="AR220" s="15" t="s">
        <v>332</v>
      </c>
      <c r="AT220" s="15" t="s">
        <v>204</v>
      </c>
      <c r="AU220" s="15" t="s">
        <v>107</v>
      </c>
      <c r="AY220" s="15" t="s">
        <v>162</v>
      </c>
      <c r="BE220" s="102">
        <f>IF(U220="základní",N220,0)</f>
        <v>0</v>
      </c>
      <c r="BF220" s="102">
        <f>IF(U220="snížená",N220,0)</f>
        <v>0</v>
      </c>
      <c r="BG220" s="102">
        <f>IF(U220="zákl. přenesená",N220,0)</f>
        <v>0</v>
      </c>
      <c r="BH220" s="102">
        <f>IF(U220="sníž. přenesená",N220,0)</f>
        <v>0</v>
      </c>
      <c r="BI220" s="102">
        <f>IF(U220="nulová",N220,0)</f>
        <v>0</v>
      </c>
      <c r="BJ220" s="15" t="s">
        <v>22</v>
      </c>
      <c r="BK220" s="102">
        <f>ROUND(L220*K220,2)</f>
        <v>0</v>
      </c>
      <c r="BL220" s="15" t="s">
        <v>299</v>
      </c>
      <c r="BM220" s="15" t="s">
        <v>1014</v>
      </c>
    </row>
    <row r="221" spans="2:51" s="10" customFormat="1" ht="22.5" customHeight="1">
      <c r="B221" s="163"/>
      <c r="C221" s="164"/>
      <c r="D221" s="164"/>
      <c r="E221" s="165" t="s">
        <v>3</v>
      </c>
      <c r="F221" s="247" t="s">
        <v>1015</v>
      </c>
      <c r="G221" s="248"/>
      <c r="H221" s="248"/>
      <c r="I221" s="248"/>
      <c r="J221" s="164"/>
      <c r="K221" s="166">
        <v>59.15</v>
      </c>
      <c r="L221" s="164"/>
      <c r="M221" s="164"/>
      <c r="N221" s="164"/>
      <c r="O221" s="164"/>
      <c r="P221" s="164"/>
      <c r="Q221" s="164"/>
      <c r="R221" s="167"/>
      <c r="T221" s="168"/>
      <c r="U221" s="164"/>
      <c r="V221" s="164"/>
      <c r="W221" s="164"/>
      <c r="X221" s="164"/>
      <c r="Y221" s="164"/>
      <c r="Z221" s="164"/>
      <c r="AA221" s="169"/>
      <c r="AT221" s="170" t="s">
        <v>170</v>
      </c>
      <c r="AU221" s="170" t="s">
        <v>107</v>
      </c>
      <c r="AV221" s="10" t="s">
        <v>107</v>
      </c>
      <c r="AW221" s="10" t="s">
        <v>37</v>
      </c>
      <c r="AX221" s="10" t="s">
        <v>22</v>
      </c>
      <c r="AY221" s="170" t="s">
        <v>162</v>
      </c>
    </row>
    <row r="222" spans="2:65" s="1" customFormat="1" ht="44.25" customHeight="1">
      <c r="B222" s="127"/>
      <c r="C222" s="179" t="s">
        <v>810</v>
      </c>
      <c r="D222" s="179" t="s">
        <v>204</v>
      </c>
      <c r="E222" s="180" t="s">
        <v>530</v>
      </c>
      <c r="F222" s="252" t="s">
        <v>849</v>
      </c>
      <c r="G222" s="253"/>
      <c r="H222" s="253"/>
      <c r="I222" s="253"/>
      <c r="J222" s="181" t="s">
        <v>188</v>
      </c>
      <c r="K222" s="182">
        <v>23.7</v>
      </c>
      <c r="L222" s="254">
        <v>0</v>
      </c>
      <c r="M222" s="253"/>
      <c r="N222" s="255">
        <f>ROUND(L222*K222,2)</f>
        <v>0</v>
      </c>
      <c r="O222" s="240"/>
      <c r="P222" s="240"/>
      <c r="Q222" s="240"/>
      <c r="R222" s="129"/>
      <c r="T222" s="160" t="s">
        <v>3</v>
      </c>
      <c r="U222" s="41" t="s">
        <v>45</v>
      </c>
      <c r="V222" s="33"/>
      <c r="W222" s="161">
        <f>V222*K222</f>
        <v>0</v>
      </c>
      <c r="X222" s="161">
        <v>0.00111</v>
      </c>
      <c r="Y222" s="161">
        <f>X222*K222</f>
        <v>0.026307</v>
      </c>
      <c r="Z222" s="161">
        <v>0</v>
      </c>
      <c r="AA222" s="162">
        <f>Z222*K222</f>
        <v>0</v>
      </c>
      <c r="AR222" s="15" t="s">
        <v>332</v>
      </c>
      <c r="AT222" s="15" t="s">
        <v>204</v>
      </c>
      <c r="AU222" s="15" t="s">
        <v>107</v>
      </c>
      <c r="AY222" s="15" t="s">
        <v>162</v>
      </c>
      <c r="BE222" s="102">
        <f>IF(U222="základní",N222,0)</f>
        <v>0</v>
      </c>
      <c r="BF222" s="102">
        <f>IF(U222="snížená",N222,0)</f>
        <v>0</v>
      </c>
      <c r="BG222" s="102">
        <f>IF(U222="zákl. přenesená",N222,0)</f>
        <v>0</v>
      </c>
      <c r="BH222" s="102">
        <f>IF(U222="sníž. přenesená",N222,0)</f>
        <v>0</v>
      </c>
      <c r="BI222" s="102">
        <f>IF(U222="nulová",N222,0)</f>
        <v>0</v>
      </c>
      <c r="BJ222" s="15" t="s">
        <v>22</v>
      </c>
      <c r="BK222" s="102">
        <f>ROUND(L222*K222,2)</f>
        <v>0</v>
      </c>
      <c r="BL222" s="15" t="s">
        <v>299</v>
      </c>
      <c r="BM222" s="15" t="s">
        <v>1016</v>
      </c>
    </row>
    <row r="223" spans="2:51" s="10" customFormat="1" ht="22.5" customHeight="1">
      <c r="B223" s="163"/>
      <c r="C223" s="164"/>
      <c r="D223" s="164"/>
      <c r="E223" s="165" t="s">
        <v>3</v>
      </c>
      <c r="F223" s="247" t="s">
        <v>1017</v>
      </c>
      <c r="G223" s="248"/>
      <c r="H223" s="248"/>
      <c r="I223" s="248"/>
      <c r="J223" s="164"/>
      <c r="K223" s="166">
        <v>23.7</v>
      </c>
      <c r="L223" s="164"/>
      <c r="M223" s="164"/>
      <c r="N223" s="164"/>
      <c r="O223" s="164"/>
      <c r="P223" s="164"/>
      <c r="Q223" s="164"/>
      <c r="R223" s="167"/>
      <c r="T223" s="168"/>
      <c r="U223" s="164"/>
      <c r="V223" s="164"/>
      <c r="W223" s="164"/>
      <c r="X223" s="164"/>
      <c r="Y223" s="164"/>
      <c r="Z223" s="164"/>
      <c r="AA223" s="169"/>
      <c r="AT223" s="170" t="s">
        <v>170</v>
      </c>
      <c r="AU223" s="170" t="s">
        <v>107</v>
      </c>
      <c r="AV223" s="10" t="s">
        <v>107</v>
      </c>
      <c r="AW223" s="10" t="s">
        <v>37</v>
      </c>
      <c r="AX223" s="10" t="s">
        <v>22</v>
      </c>
      <c r="AY223" s="170" t="s">
        <v>162</v>
      </c>
    </row>
    <row r="224" spans="2:65" s="1" customFormat="1" ht="44.25" customHeight="1">
      <c r="B224" s="127"/>
      <c r="C224" s="179" t="s">
        <v>812</v>
      </c>
      <c r="D224" s="179" t="s">
        <v>204</v>
      </c>
      <c r="E224" s="180" t="s">
        <v>507</v>
      </c>
      <c r="F224" s="252" t="s">
        <v>508</v>
      </c>
      <c r="G224" s="253"/>
      <c r="H224" s="253"/>
      <c r="I224" s="253"/>
      <c r="J224" s="181" t="s">
        <v>188</v>
      </c>
      <c r="K224" s="182">
        <v>98.6</v>
      </c>
      <c r="L224" s="254">
        <v>0</v>
      </c>
      <c r="M224" s="253"/>
      <c r="N224" s="255">
        <f>ROUND(L224*K224,2)</f>
        <v>0</v>
      </c>
      <c r="O224" s="240"/>
      <c r="P224" s="240"/>
      <c r="Q224" s="240"/>
      <c r="R224" s="129"/>
      <c r="T224" s="160" t="s">
        <v>3</v>
      </c>
      <c r="U224" s="41" t="s">
        <v>45</v>
      </c>
      <c r="V224" s="33"/>
      <c r="W224" s="161">
        <f>V224*K224</f>
        <v>0</v>
      </c>
      <c r="X224" s="161">
        <v>0.00111</v>
      </c>
      <c r="Y224" s="161">
        <f>X224*K224</f>
        <v>0.109446</v>
      </c>
      <c r="Z224" s="161">
        <v>0</v>
      </c>
      <c r="AA224" s="162">
        <f>Z224*K224</f>
        <v>0</v>
      </c>
      <c r="AR224" s="15" t="s">
        <v>332</v>
      </c>
      <c r="AT224" s="15" t="s">
        <v>204</v>
      </c>
      <c r="AU224" s="15" t="s">
        <v>107</v>
      </c>
      <c r="AY224" s="15" t="s">
        <v>162</v>
      </c>
      <c r="BE224" s="102">
        <f>IF(U224="základní",N224,0)</f>
        <v>0</v>
      </c>
      <c r="BF224" s="102">
        <f>IF(U224="snížená",N224,0)</f>
        <v>0</v>
      </c>
      <c r="BG224" s="102">
        <f>IF(U224="zákl. přenesená",N224,0)</f>
        <v>0</v>
      </c>
      <c r="BH224" s="102">
        <f>IF(U224="sníž. přenesená",N224,0)</f>
        <v>0</v>
      </c>
      <c r="BI224" s="102">
        <f>IF(U224="nulová",N224,0)</f>
        <v>0</v>
      </c>
      <c r="BJ224" s="15" t="s">
        <v>22</v>
      </c>
      <c r="BK224" s="102">
        <f>ROUND(L224*K224,2)</f>
        <v>0</v>
      </c>
      <c r="BL224" s="15" t="s">
        <v>299</v>
      </c>
      <c r="BM224" s="15" t="s">
        <v>1018</v>
      </c>
    </row>
    <row r="225" spans="2:51" s="10" customFormat="1" ht="22.5" customHeight="1">
      <c r="B225" s="163"/>
      <c r="C225" s="164"/>
      <c r="D225" s="164"/>
      <c r="E225" s="165" t="s">
        <v>3</v>
      </c>
      <c r="F225" s="247" t="s">
        <v>1019</v>
      </c>
      <c r="G225" s="248"/>
      <c r="H225" s="248"/>
      <c r="I225" s="248"/>
      <c r="J225" s="164"/>
      <c r="K225" s="166">
        <v>31.8</v>
      </c>
      <c r="L225" s="164"/>
      <c r="M225" s="164"/>
      <c r="N225" s="164"/>
      <c r="O225" s="164"/>
      <c r="P225" s="164"/>
      <c r="Q225" s="164"/>
      <c r="R225" s="167"/>
      <c r="T225" s="168"/>
      <c r="U225" s="164"/>
      <c r="V225" s="164"/>
      <c r="W225" s="164"/>
      <c r="X225" s="164"/>
      <c r="Y225" s="164"/>
      <c r="Z225" s="164"/>
      <c r="AA225" s="169"/>
      <c r="AT225" s="170" t="s">
        <v>170</v>
      </c>
      <c r="AU225" s="170" t="s">
        <v>107</v>
      </c>
      <c r="AV225" s="10" t="s">
        <v>107</v>
      </c>
      <c r="AW225" s="10" t="s">
        <v>37</v>
      </c>
      <c r="AX225" s="10" t="s">
        <v>80</v>
      </c>
      <c r="AY225" s="170" t="s">
        <v>162</v>
      </c>
    </row>
    <row r="226" spans="2:51" s="10" customFormat="1" ht="22.5" customHeight="1">
      <c r="B226" s="163"/>
      <c r="C226" s="164"/>
      <c r="D226" s="164"/>
      <c r="E226" s="165" t="s">
        <v>3</v>
      </c>
      <c r="F226" s="249" t="s">
        <v>1020</v>
      </c>
      <c r="G226" s="248"/>
      <c r="H226" s="248"/>
      <c r="I226" s="248"/>
      <c r="J226" s="164"/>
      <c r="K226" s="166">
        <v>66.8</v>
      </c>
      <c r="L226" s="164"/>
      <c r="M226" s="164"/>
      <c r="N226" s="164"/>
      <c r="O226" s="164"/>
      <c r="P226" s="164"/>
      <c r="Q226" s="164"/>
      <c r="R226" s="167"/>
      <c r="T226" s="168"/>
      <c r="U226" s="164"/>
      <c r="V226" s="164"/>
      <c r="W226" s="164"/>
      <c r="X226" s="164"/>
      <c r="Y226" s="164"/>
      <c r="Z226" s="164"/>
      <c r="AA226" s="169"/>
      <c r="AT226" s="170" t="s">
        <v>170</v>
      </c>
      <c r="AU226" s="170" t="s">
        <v>107</v>
      </c>
      <c r="AV226" s="10" t="s">
        <v>107</v>
      </c>
      <c r="AW226" s="10" t="s">
        <v>37</v>
      </c>
      <c r="AX226" s="10" t="s">
        <v>80</v>
      </c>
      <c r="AY226" s="170" t="s">
        <v>162</v>
      </c>
    </row>
    <row r="227" spans="2:51" s="11" customFormat="1" ht="22.5" customHeight="1">
      <c r="B227" s="171"/>
      <c r="C227" s="172"/>
      <c r="D227" s="172"/>
      <c r="E227" s="173" t="s">
        <v>3</v>
      </c>
      <c r="F227" s="250" t="s">
        <v>202</v>
      </c>
      <c r="G227" s="251"/>
      <c r="H227" s="251"/>
      <c r="I227" s="251"/>
      <c r="J227" s="172"/>
      <c r="K227" s="174">
        <v>98.6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170</v>
      </c>
      <c r="AU227" s="178" t="s">
        <v>107</v>
      </c>
      <c r="AV227" s="11" t="s">
        <v>167</v>
      </c>
      <c r="AW227" s="11" t="s">
        <v>37</v>
      </c>
      <c r="AX227" s="11" t="s">
        <v>22</v>
      </c>
      <c r="AY227" s="178" t="s">
        <v>162</v>
      </c>
    </row>
    <row r="228" spans="2:65" s="1" customFormat="1" ht="22.5" customHeight="1">
      <c r="B228" s="127"/>
      <c r="C228" s="156" t="s">
        <v>538</v>
      </c>
      <c r="D228" s="156" t="s">
        <v>163</v>
      </c>
      <c r="E228" s="157" t="s">
        <v>539</v>
      </c>
      <c r="F228" s="239" t="s">
        <v>540</v>
      </c>
      <c r="G228" s="240"/>
      <c r="H228" s="240"/>
      <c r="I228" s="240"/>
      <c r="J228" s="158" t="s">
        <v>188</v>
      </c>
      <c r="K228" s="159">
        <v>3</v>
      </c>
      <c r="L228" s="241">
        <v>0</v>
      </c>
      <c r="M228" s="240"/>
      <c r="N228" s="242">
        <f>ROUND(L228*K228,2)</f>
        <v>0</v>
      </c>
      <c r="O228" s="240"/>
      <c r="P228" s="240"/>
      <c r="Q228" s="240"/>
      <c r="R228" s="129"/>
      <c r="T228" s="160" t="s">
        <v>3</v>
      </c>
      <c r="U228" s="41" t="s">
        <v>45</v>
      </c>
      <c r="V228" s="33"/>
      <c r="W228" s="161">
        <f>V228*K228</f>
        <v>0</v>
      </c>
      <c r="X228" s="161">
        <v>0.00038</v>
      </c>
      <c r="Y228" s="161">
        <f>X228*K228</f>
        <v>0.00114</v>
      </c>
      <c r="Z228" s="161">
        <v>0</v>
      </c>
      <c r="AA228" s="162">
        <f>Z228*K228</f>
        <v>0</v>
      </c>
      <c r="AR228" s="15" t="s">
        <v>299</v>
      </c>
      <c r="AT228" s="15" t="s">
        <v>163</v>
      </c>
      <c r="AU228" s="15" t="s">
        <v>107</v>
      </c>
      <c r="AY228" s="15" t="s">
        <v>162</v>
      </c>
      <c r="BE228" s="102">
        <f>IF(U228="základní",N228,0)</f>
        <v>0</v>
      </c>
      <c r="BF228" s="102">
        <f>IF(U228="snížená",N228,0)</f>
        <v>0</v>
      </c>
      <c r="BG228" s="102">
        <f>IF(U228="zákl. přenesená",N228,0)</f>
        <v>0</v>
      </c>
      <c r="BH228" s="102">
        <f>IF(U228="sníž. přenesená",N228,0)</f>
        <v>0</v>
      </c>
      <c r="BI228" s="102">
        <f>IF(U228="nulová",N228,0)</f>
        <v>0</v>
      </c>
      <c r="BJ228" s="15" t="s">
        <v>22</v>
      </c>
      <c r="BK228" s="102">
        <f>ROUND(L228*K228,2)</f>
        <v>0</v>
      </c>
      <c r="BL228" s="15" t="s">
        <v>299</v>
      </c>
      <c r="BM228" s="15" t="s">
        <v>541</v>
      </c>
    </row>
    <row r="229" spans="2:65" s="1" customFormat="1" ht="31.5" customHeight="1">
      <c r="B229" s="127"/>
      <c r="C229" s="179" t="s">
        <v>542</v>
      </c>
      <c r="D229" s="179" t="s">
        <v>204</v>
      </c>
      <c r="E229" s="180" t="s">
        <v>543</v>
      </c>
      <c r="F229" s="252" t="s">
        <v>544</v>
      </c>
      <c r="G229" s="253"/>
      <c r="H229" s="253"/>
      <c r="I229" s="253"/>
      <c r="J229" s="181" t="s">
        <v>188</v>
      </c>
      <c r="K229" s="182">
        <v>3</v>
      </c>
      <c r="L229" s="254">
        <v>0</v>
      </c>
      <c r="M229" s="253"/>
      <c r="N229" s="255">
        <f>ROUND(L229*K229,2)</f>
        <v>0</v>
      </c>
      <c r="O229" s="240"/>
      <c r="P229" s="240"/>
      <c r="Q229" s="240"/>
      <c r="R229" s="129"/>
      <c r="T229" s="160" t="s">
        <v>3</v>
      </c>
      <c r="U229" s="41" t="s">
        <v>45</v>
      </c>
      <c r="V229" s="33"/>
      <c r="W229" s="161">
        <f>V229*K229</f>
        <v>0</v>
      </c>
      <c r="X229" s="161">
        <v>0.0017</v>
      </c>
      <c r="Y229" s="161">
        <f>X229*K229</f>
        <v>0.0050999999999999995</v>
      </c>
      <c r="Z229" s="161">
        <v>0</v>
      </c>
      <c r="AA229" s="162">
        <f>Z229*K229</f>
        <v>0</v>
      </c>
      <c r="AR229" s="15" t="s">
        <v>332</v>
      </c>
      <c r="AT229" s="15" t="s">
        <v>204</v>
      </c>
      <c r="AU229" s="15" t="s">
        <v>107</v>
      </c>
      <c r="AY229" s="15" t="s">
        <v>162</v>
      </c>
      <c r="BE229" s="102">
        <f>IF(U229="základní",N229,0)</f>
        <v>0</v>
      </c>
      <c r="BF229" s="102">
        <f>IF(U229="snížená",N229,0)</f>
        <v>0</v>
      </c>
      <c r="BG229" s="102">
        <f>IF(U229="zákl. přenesená",N229,0)</f>
        <v>0</v>
      </c>
      <c r="BH229" s="102">
        <f>IF(U229="sníž. přenesená",N229,0)</f>
        <v>0</v>
      </c>
      <c r="BI229" s="102">
        <f>IF(U229="nulová",N229,0)</f>
        <v>0</v>
      </c>
      <c r="BJ229" s="15" t="s">
        <v>22</v>
      </c>
      <c r="BK229" s="102">
        <f>ROUND(L229*K229,2)</f>
        <v>0</v>
      </c>
      <c r="BL229" s="15" t="s">
        <v>299</v>
      </c>
      <c r="BM229" s="15" t="s">
        <v>545</v>
      </c>
    </row>
    <row r="230" spans="2:65" s="1" customFormat="1" ht="22.5" customHeight="1">
      <c r="B230" s="127"/>
      <c r="C230" s="156" t="s">
        <v>546</v>
      </c>
      <c r="D230" s="156" t="s">
        <v>163</v>
      </c>
      <c r="E230" s="157" t="s">
        <v>547</v>
      </c>
      <c r="F230" s="239" t="s">
        <v>548</v>
      </c>
      <c r="G230" s="240"/>
      <c r="H230" s="240"/>
      <c r="I230" s="240"/>
      <c r="J230" s="158" t="s">
        <v>188</v>
      </c>
      <c r="K230" s="159">
        <v>2</v>
      </c>
      <c r="L230" s="241">
        <v>0</v>
      </c>
      <c r="M230" s="240"/>
      <c r="N230" s="242">
        <f>ROUND(L230*K230,2)</f>
        <v>0</v>
      </c>
      <c r="O230" s="240"/>
      <c r="P230" s="240"/>
      <c r="Q230" s="240"/>
      <c r="R230" s="129"/>
      <c r="T230" s="160" t="s">
        <v>3</v>
      </c>
      <c r="U230" s="41" t="s">
        <v>45</v>
      </c>
      <c r="V230" s="33"/>
      <c r="W230" s="161">
        <f>V230*K230</f>
        <v>0</v>
      </c>
      <c r="X230" s="161">
        <v>0.00038</v>
      </c>
      <c r="Y230" s="161">
        <f>X230*K230</f>
        <v>0.00076</v>
      </c>
      <c r="Z230" s="161">
        <v>0</v>
      </c>
      <c r="AA230" s="162">
        <f>Z230*K230</f>
        <v>0</v>
      </c>
      <c r="AR230" s="15" t="s">
        <v>299</v>
      </c>
      <c r="AT230" s="15" t="s">
        <v>163</v>
      </c>
      <c r="AU230" s="15" t="s">
        <v>107</v>
      </c>
      <c r="AY230" s="15" t="s">
        <v>162</v>
      </c>
      <c r="BE230" s="102">
        <f>IF(U230="základní",N230,0)</f>
        <v>0</v>
      </c>
      <c r="BF230" s="102">
        <f>IF(U230="snížená",N230,0)</f>
        <v>0</v>
      </c>
      <c r="BG230" s="102">
        <f>IF(U230="zákl. přenesená",N230,0)</f>
        <v>0</v>
      </c>
      <c r="BH230" s="102">
        <f>IF(U230="sníž. přenesená",N230,0)</f>
        <v>0</v>
      </c>
      <c r="BI230" s="102">
        <f>IF(U230="nulová",N230,0)</f>
        <v>0</v>
      </c>
      <c r="BJ230" s="15" t="s">
        <v>22</v>
      </c>
      <c r="BK230" s="102">
        <f>ROUND(L230*K230,2)</f>
        <v>0</v>
      </c>
      <c r="BL230" s="15" t="s">
        <v>299</v>
      </c>
      <c r="BM230" s="15" t="s">
        <v>549</v>
      </c>
    </row>
    <row r="231" spans="2:65" s="1" customFormat="1" ht="31.5" customHeight="1">
      <c r="B231" s="127"/>
      <c r="C231" s="156" t="s">
        <v>550</v>
      </c>
      <c r="D231" s="156" t="s">
        <v>163</v>
      </c>
      <c r="E231" s="157" t="s">
        <v>551</v>
      </c>
      <c r="F231" s="239" t="s">
        <v>552</v>
      </c>
      <c r="G231" s="240"/>
      <c r="H231" s="240"/>
      <c r="I231" s="240"/>
      <c r="J231" s="158" t="s">
        <v>412</v>
      </c>
      <c r="K231" s="159">
        <v>1.396</v>
      </c>
      <c r="L231" s="241">
        <v>0</v>
      </c>
      <c r="M231" s="240"/>
      <c r="N231" s="242">
        <f>ROUND(L231*K231,2)</f>
        <v>0</v>
      </c>
      <c r="O231" s="240"/>
      <c r="P231" s="240"/>
      <c r="Q231" s="240"/>
      <c r="R231" s="129"/>
      <c r="T231" s="160" t="s">
        <v>3</v>
      </c>
      <c r="U231" s="41" t="s">
        <v>45</v>
      </c>
      <c r="V231" s="33"/>
      <c r="W231" s="161">
        <f>V231*K231</f>
        <v>0</v>
      </c>
      <c r="X231" s="161">
        <v>0</v>
      </c>
      <c r="Y231" s="161">
        <f>X231*K231</f>
        <v>0</v>
      </c>
      <c r="Z231" s="161">
        <v>0</v>
      </c>
      <c r="AA231" s="162">
        <f>Z231*K231</f>
        <v>0</v>
      </c>
      <c r="AR231" s="15" t="s">
        <v>299</v>
      </c>
      <c r="AT231" s="15" t="s">
        <v>163</v>
      </c>
      <c r="AU231" s="15" t="s">
        <v>107</v>
      </c>
      <c r="AY231" s="15" t="s">
        <v>162</v>
      </c>
      <c r="BE231" s="102">
        <f>IF(U231="základní",N231,0)</f>
        <v>0</v>
      </c>
      <c r="BF231" s="102">
        <f>IF(U231="snížená",N231,0)</f>
        <v>0</v>
      </c>
      <c r="BG231" s="102">
        <f>IF(U231="zákl. přenesená",N231,0)</f>
        <v>0</v>
      </c>
      <c r="BH231" s="102">
        <f>IF(U231="sníž. přenesená",N231,0)</f>
        <v>0</v>
      </c>
      <c r="BI231" s="102">
        <f>IF(U231="nulová",N231,0)</f>
        <v>0</v>
      </c>
      <c r="BJ231" s="15" t="s">
        <v>22</v>
      </c>
      <c r="BK231" s="102">
        <f>ROUND(L231*K231,2)</f>
        <v>0</v>
      </c>
      <c r="BL231" s="15" t="s">
        <v>299</v>
      </c>
      <c r="BM231" s="15" t="s">
        <v>553</v>
      </c>
    </row>
    <row r="232" spans="2:63" s="9" customFormat="1" ht="29.25" customHeight="1">
      <c r="B232" s="145"/>
      <c r="C232" s="146"/>
      <c r="D232" s="155" t="s">
        <v>128</v>
      </c>
      <c r="E232" s="155"/>
      <c r="F232" s="155"/>
      <c r="G232" s="155"/>
      <c r="H232" s="155"/>
      <c r="I232" s="155"/>
      <c r="J232" s="155"/>
      <c r="K232" s="155"/>
      <c r="L232" s="155"/>
      <c r="M232" s="155"/>
      <c r="N232" s="232">
        <f>BK232</f>
        <v>0</v>
      </c>
      <c r="O232" s="233"/>
      <c r="P232" s="233"/>
      <c r="Q232" s="233"/>
      <c r="R232" s="148"/>
      <c r="T232" s="149"/>
      <c r="U232" s="146"/>
      <c r="V232" s="146"/>
      <c r="W232" s="150">
        <f>SUM(W233:W240)</f>
        <v>0</v>
      </c>
      <c r="X232" s="146"/>
      <c r="Y232" s="150">
        <f>SUM(Y233:Y240)</f>
        <v>6.8413072</v>
      </c>
      <c r="Z232" s="146"/>
      <c r="AA232" s="151">
        <f>SUM(AA233:AA240)</f>
        <v>1.0479945000000002</v>
      </c>
      <c r="AR232" s="152" t="s">
        <v>107</v>
      </c>
      <c r="AT232" s="153" t="s">
        <v>79</v>
      </c>
      <c r="AU232" s="153" t="s">
        <v>22</v>
      </c>
      <c r="AY232" s="152" t="s">
        <v>162</v>
      </c>
      <c r="BK232" s="154">
        <f>SUM(BK233:BK240)</f>
        <v>0</v>
      </c>
    </row>
    <row r="233" spans="2:65" s="1" customFormat="1" ht="31.5" customHeight="1">
      <c r="B233" s="127"/>
      <c r="C233" s="156" t="s">
        <v>814</v>
      </c>
      <c r="D233" s="156" t="s">
        <v>163</v>
      </c>
      <c r="E233" s="157" t="s">
        <v>1021</v>
      </c>
      <c r="F233" s="239" t="s">
        <v>1022</v>
      </c>
      <c r="G233" s="240"/>
      <c r="H233" s="240"/>
      <c r="I233" s="240"/>
      <c r="J233" s="158" t="s">
        <v>182</v>
      </c>
      <c r="K233" s="159">
        <v>598.854</v>
      </c>
      <c r="L233" s="241">
        <v>0</v>
      </c>
      <c r="M233" s="240"/>
      <c r="N233" s="242">
        <f>ROUND(L233*K233,2)</f>
        <v>0</v>
      </c>
      <c r="O233" s="240"/>
      <c r="P233" s="240"/>
      <c r="Q233" s="240"/>
      <c r="R233" s="129"/>
      <c r="T233" s="160" t="s">
        <v>3</v>
      </c>
      <c r="U233" s="41" t="s">
        <v>45</v>
      </c>
      <c r="V233" s="33"/>
      <c r="W233" s="161">
        <f>V233*K233</f>
        <v>0</v>
      </c>
      <c r="X233" s="161">
        <v>0</v>
      </c>
      <c r="Y233" s="161">
        <f>X233*K233</f>
        <v>0</v>
      </c>
      <c r="Z233" s="161">
        <v>0.00175</v>
      </c>
      <c r="AA233" s="162">
        <f>Z233*K233</f>
        <v>1.0479945000000002</v>
      </c>
      <c r="AR233" s="15" t="s">
        <v>299</v>
      </c>
      <c r="AT233" s="15" t="s">
        <v>163</v>
      </c>
      <c r="AU233" s="15" t="s">
        <v>107</v>
      </c>
      <c r="AY233" s="15" t="s">
        <v>162</v>
      </c>
      <c r="BE233" s="102">
        <f>IF(U233="základní",N233,0)</f>
        <v>0</v>
      </c>
      <c r="BF233" s="102">
        <f>IF(U233="snížená",N233,0)</f>
        <v>0</v>
      </c>
      <c r="BG233" s="102">
        <f>IF(U233="zákl. přenesená",N233,0)</f>
        <v>0</v>
      </c>
      <c r="BH233" s="102">
        <f>IF(U233="sníž. přenesená",N233,0)</f>
        <v>0</v>
      </c>
      <c r="BI233" s="102">
        <f>IF(U233="nulová",N233,0)</f>
        <v>0</v>
      </c>
      <c r="BJ233" s="15" t="s">
        <v>22</v>
      </c>
      <c r="BK233" s="102">
        <f>ROUND(L233*K233,2)</f>
        <v>0</v>
      </c>
      <c r="BL233" s="15" t="s">
        <v>299</v>
      </c>
      <c r="BM233" s="15" t="s">
        <v>1023</v>
      </c>
    </row>
    <row r="234" spans="2:51" s="10" customFormat="1" ht="22.5" customHeight="1">
      <c r="B234" s="163"/>
      <c r="C234" s="164"/>
      <c r="D234" s="164"/>
      <c r="E234" s="165" t="s">
        <v>3</v>
      </c>
      <c r="F234" s="247" t="s">
        <v>1007</v>
      </c>
      <c r="G234" s="248"/>
      <c r="H234" s="248"/>
      <c r="I234" s="248"/>
      <c r="J234" s="164"/>
      <c r="K234" s="166">
        <v>598.854</v>
      </c>
      <c r="L234" s="164"/>
      <c r="M234" s="164"/>
      <c r="N234" s="164"/>
      <c r="O234" s="164"/>
      <c r="P234" s="164"/>
      <c r="Q234" s="164"/>
      <c r="R234" s="167"/>
      <c r="T234" s="168"/>
      <c r="U234" s="164"/>
      <c r="V234" s="164"/>
      <c r="W234" s="164"/>
      <c r="X234" s="164"/>
      <c r="Y234" s="164"/>
      <c r="Z234" s="164"/>
      <c r="AA234" s="169"/>
      <c r="AT234" s="170" t="s">
        <v>170</v>
      </c>
      <c r="AU234" s="170" t="s">
        <v>107</v>
      </c>
      <c r="AV234" s="10" t="s">
        <v>107</v>
      </c>
      <c r="AW234" s="10" t="s">
        <v>37</v>
      </c>
      <c r="AX234" s="10" t="s">
        <v>22</v>
      </c>
      <c r="AY234" s="170" t="s">
        <v>162</v>
      </c>
    </row>
    <row r="235" spans="2:65" s="1" customFormat="1" ht="31.5" customHeight="1">
      <c r="B235" s="127"/>
      <c r="C235" s="156" t="s">
        <v>563</v>
      </c>
      <c r="D235" s="156" t="s">
        <v>163</v>
      </c>
      <c r="E235" s="157" t="s">
        <v>564</v>
      </c>
      <c r="F235" s="239" t="s">
        <v>565</v>
      </c>
      <c r="G235" s="240"/>
      <c r="H235" s="240"/>
      <c r="I235" s="240"/>
      <c r="J235" s="158" t="s">
        <v>182</v>
      </c>
      <c r="K235" s="159">
        <v>598.854</v>
      </c>
      <c r="L235" s="241">
        <v>0</v>
      </c>
      <c r="M235" s="240"/>
      <c r="N235" s="242">
        <f>ROUND(L235*K235,2)</f>
        <v>0</v>
      </c>
      <c r="O235" s="240"/>
      <c r="P235" s="240"/>
      <c r="Q235" s="240"/>
      <c r="R235" s="129"/>
      <c r="T235" s="160" t="s">
        <v>3</v>
      </c>
      <c r="U235" s="41" t="s">
        <v>45</v>
      </c>
      <c r="V235" s="33"/>
      <c r="W235" s="161">
        <f>V235*K235</f>
        <v>0</v>
      </c>
      <c r="X235" s="161">
        <v>0</v>
      </c>
      <c r="Y235" s="161">
        <f>X235*K235</f>
        <v>0</v>
      </c>
      <c r="Z235" s="161">
        <v>0</v>
      </c>
      <c r="AA235" s="162">
        <f>Z235*K235</f>
        <v>0</v>
      </c>
      <c r="AR235" s="15" t="s">
        <v>299</v>
      </c>
      <c r="AT235" s="15" t="s">
        <v>163</v>
      </c>
      <c r="AU235" s="15" t="s">
        <v>107</v>
      </c>
      <c r="AY235" s="15" t="s">
        <v>162</v>
      </c>
      <c r="BE235" s="102">
        <f>IF(U235="základní",N235,0)</f>
        <v>0</v>
      </c>
      <c r="BF235" s="102">
        <f>IF(U235="snížená",N235,0)</f>
        <v>0</v>
      </c>
      <c r="BG235" s="102">
        <f>IF(U235="zákl. přenesená",N235,0)</f>
        <v>0</v>
      </c>
      <c r="BH235" s="102">
        <f>IF(U235="sníž. přenesená",N235,0)</f>
        <v>0</v>
      </c>
      <c r="BI235" s="102">
        <f>IF(U235="nulová",N235,0)</f>
        <v>0</v>
      </c>
      <c r="BJ235" s="15" t="s">
        <v>22</v>
      </c>
      <c r="BK235" s="102">
        <f>ROUND(L235*K235,2)</f>
        <v>0</v>
      </c>
      <c r="BL235" s="15" t="s">
        <v>299</v>
      </c>
      <c r="BM235" s="15" t="s">
        <v>566</v>
      </c>
    </row>
    <row r="236" spans="2:51" s="10" customFormat="1" ht="22.5" customHeight="1">
      <c r="B236" s="163"/>
      <c r="C236" s="164"/>
      <c r="D236" s="164"/>
      <c r="E236" s="165" t="s">
        <v>3</v>
      </c>
      <c r="F236" s="247" t="s">
        <v>1024</v>
      </c>
      <c r="G236" s="248"/>
      <c r="H236" s="248"/>
      <c r="I236" s="248"/>
      <c r="J236" s="164"/>
      <c r="K236" s="166">
        <v>472.5</v>
      </c>
      <c r="L236" s="164"/>
      <c r="M236" s="164"/>
      <c r="N236" s="164"/>
      <c r="O236" s="164"/>
      <c r="P236" s="164"/>
      <c r="Q236" s="164"/>
      <c r="R236" s="167"/>
      <c r="T236" s="168"/>
      <c r="U236" s="164"/>
      <c r="V236" s="164"/>
      <c r="W236" s="164"/>
      <c r="X236" s="164"/>
      <c r="Y236" s="164"/>
      <c r="Z236" s="164"/>
      <c r="AA236" s="169"/>
      <c r="AT236" s="170" t="s">
        <v>170</v>
      </c>
      <c r="AU236" s="170" t="s">
        <v>107</v>
      </c>
      <c r="AV236" s="10" t="s">
        <v>107</v>
      </c>
      <c r="AW236" s="10" t="s">
        <v>37</v>
      </c>
      <c r="AX236" s="10" t="s">
        <v>80</v>
      </c>
      <c r="AY236" s="170" t="s">
        <v>162</v>
      </c>
    </row>
    <row r="237" spans="2:51" s="10" customFormat="1" ht="22.5" customHeight="1">
      <c r="B237" s="163"/>
      <c r="C237" s="164"/>
      <c r="D237" s="164"/>
      <c r="E237" s="165" t="s">
        <v>3</v>
      </c>
      <c r="F237" s="249" t="s">
        <v>1025</v>
      </c>
      <c r="G237" s="248"/>
      <c r="H237" s="248"/>
      <c r="I237" s="248"/>
      <c r="J237" s="164"/>
      <c r="K237" s="166">
        <v>126.354</v>
      </c>
      <c r="L237" s="164"/>
      <c r="M237" s="164"/>
      <c r="N237" s="164"/>
      <c r="O237" s="164"/>
      <c r="P237" s="164"/>
      <c r="Q237" s="164"/>
      <c r="R237" s="167"/>
      <c r="T237" s="168"/>
      <c r="U237" s="164"/>
      <c r="V237" s="164"/>
      <c r="W237" s="164"/>
      <c r="X237" s="164"/>
      <c r="Y237" s="164"/>
      <c r="Z237" s="164"/>
      <c r="AA237" s="169"/>
      <c r="AT237" s="170" t="s">
        <v>170</v>
      </c>
      <c r="AU237" s="170" t="s">
        <v>107</v>
      </c>
      <c r="AV237" s="10" t="s">
        <v>107</v>
      </c>
      <c r="AW237" s="10" t="s">
        <v>37</v>
      </c>
      <c r="AX237" s="10" t="s">
        <v>80</v>
      </c>
      <c r="AY237" s="170" t="s">
        <v>162</v>
      </c>
    </row>
    <row r="238" spans="2:51" s="11" customFormat="1" ht="22.5" customHeight="1">
      <c r="B238" s="171"/>
      <c r="C238" s="172"/>
      <c r="D238" s="172"/>
      <c r="E238" s="173" t="s">
        <v>3</v>
      </c>
      <c r="F238" s="250" t="s">
        <v>202</v>
      </c>
      <c r="G238" s="251"/>
      <c r="H238" s="251"/>
      <c r="I238" s="251"/>
      <c r="J238" s="172"/>
      <c r="K238" s="174">
        <v>598.854</v>
      </c>
      <c r="L238" s="172"/>
      <c r="M238" s="172"/>
      <c r="N238" s="172"/>
      <c r="O238" s="172"/>
      <c r="P238" s="172"/>
      <c r="Q238" s="172"/>
      <c r="R238" s="175"/>
      <c r="T238" s="176"/>
      <c r="U238" s="172"/>
      <c r="V238" s="172"/>
      <c r="W238" s="172"/>
      <c r="X238" s="172"/>
      <c r="Y238" s="172"/>
      <c r="Z238" s="172"/>
      <c r="AA238" s="177"/>
      <c r="AT238" s="178" t="s">
        <v>170</v>
      </c>
      <c r="AU238" s="178" t="s">
        <v>107</v>
      </c>
      <c r="AV238" s="11" t="s">
        <v>167</v>
      </c>
      <c r="AW238" s="11" t="s">
        <v>37</v>
      </c>
      <c r="AX238" s="11" t="s">
        <v>22</v>
      </c>
      <c r="AY238" s="178" t="s">
        <v>162</v>
      </c>
    </row>
    <row r="239" spans="2:65" s="1" customFormat="1" ht="31.5" customHeight="1">
      <c r="B239" s="127"/>
      <c r="C239" s="179" t="s">
        <v>569</v>
      </c>
      <c r="D239" s="179" t="s">
        <v>204</v>
      </c>
      <c r="E239" s="180" t="s">
        <v>570</v>
      </c>
      <c r="F239" s="252" t="s">
        <v>571</v>
      </c>
      <c r="G239" s="253"/>
      <c r="H239" s="253"/>
      <c r="I239" s="253"/>
      <c r="J239" s="181" t="s">
        <v>182</v>
      </c>
      <c r="K239" s="182">
        <v>1221.662</v>
      </c>
      <c r="L239" s="254">
        <v>0</v>
      </c>
      <c r="M239" s="253"/>
      <c r="N239" s="255">
        <f>ROUND(L239*K239,2)</f>
        <v>0</v>
      </c>
      <c r="O239" s="240"/>
      <c r="P239" s="240"/>
      <c r="Q239" s="240"/>
      <c r="R239" s="129"/>
      <c r="T239" s="160" t="s">
        <v>3</v>
      </c>
      <c r="U239" s="41" t="s">
        <v>45</v>
      </c>
      <c r="V239" s="33"/>
      <c r="W239" s="161">
        <f>V239*K239</f>
        <v>0</v>
      </c>
      <c r="X239" s="161">
        <v>0.0056</v>
      </c>
      <c r="Y239" s="161">
        <f>X239*K239</f>
        <v>6.8413072</v>
      </c>
      <c r="Z239" s="161">
        <v>0</v>
      </c>
      <c r="AA239" s="162">
        <f>Z239*K239</f>
        <v>0</v>
      </c>
      <c r="AR239" s="15" t="s">
        <v>332</v>
      </c>
      <c r="AT239" s="15" t="s">
        <v>204</v>
      </c>
      <c r="AU239" s="15" t="s">
        <v>107</v>
      </c>
      <c r="AY239" s="15" t="s">
        <v>162</v>
      </c>
      <c r="BE239" s="102">
        <f>IF(U239="základní",N239,0)</f>
        <v>0</v>
      </c>
      <c r="BF239" s="102">
        <f>IF(U239="snížená",N239,0)</f>
        <v>0</v>
      </c>
      <c r="BG239" s="102">
        <f>IF(U239="zákl. přenesená",N239,0)</f>
        <v>0</v>
      </c>
      <c r="BH239" s="102">
        <f>IF(U239="sníž. přenesená",N239,0)</f>
        <v>0</v>
      </c>
      <c r="BI239" s="102">
        <f>IF(U239="nulová",N239,0)</f>
        <v>0</v>
      </c>
      <c r="BJ239" s="15" t="s">
        <v>22</v>
      </c>
      <c r="BK239" s="102">
        <f>ROUND(L239*K239,2)</f>
        <v>0</v>
      </c>
      <c r="BL239" s="15" t="s">
        <v>299</v>
      </c>
      <c r="BM239" s="15" t="s">
        <v>572</v>
      </c>
    </row>
    <row r="240" spans="2:65" s="1" customFormat="1" ht="31.5" customHeight="1">
      <c r="B240" s="127"/>
      <c r="C240" s="156" t="s">
        <v>573</v>
      </c>
      <c r="D240" s="156" t="s">
        <v>163</v>
      </c>
      <c r="E240" s="157" t="s">
        <v>574</v>
      </c>
      <c r="F240" s="239" t="s">
        <v>575</v>
      </c>
      <c r="G240" s="240"/>
      <c r="H240" s="240"/>
      <c r="I240" s="240"/>
      <c r="J240" s="158" t="s">
        <v>412</v>
      </c>
      <c r="K240" s="159">
        <v>6.841</v>
      </c>
      <c r="L240" s="241">
        <v>0</v>
      </c>
      <c r="M240" s="240"/>
      <c r="N240" s="242">
        <f>ROUND(L240*K240,2)</f>
        <v>0</v>
      </c>
      <c r="O240" s="240"/>
      <c r="P240" s="240"/>
      <c r="Q240" s="240"/>
      <c r="R240" s="129"/>
      <c r="T240" s="160" t="s">
        <v>3</v>
      </c>
      <c r="U240" s="41" t="s">
        <v>45</v>
      </c>
      <c r="V240" s="33"/>
      <c r="W240" s="161">
        <f>V240*K240</f>
        <v>0</v>
      </c>
      <c r="X240" s="161">
        <v>0</v>
      </c>
      <c r="Y240" s="161">
        <f>X240*K240</f>
        <v>0</v>
      </c>
      <c r="Z240" s="161">
        <v>0</v>
      </c>
      <c r="AA240" s="162">
        <f>Z240*K240</f>
        <v>0</v>
      </c>
      <c r="AR240" s="15" t="s">
        <v>299</v>
      </c>
      <c r="AT240" s="15" t="s">
        <v>163</v>
      </c>
      <c r="AU240" s="15" t="s">
        <v>107</v>
      </c>
      <c r="AY240" s="15" t="s">
        <v>162</v>
      </c>
      <c r="BE240" s="102">
        <f>IF(U240="základní",N240,0)</f>
        <v>0</v>
      </c>
      <c r="BF240" s="102">
        <f>IF(U240="snížená",N240,0)</f>
        <v>0</v>
      </c>
      <c r="BG240" s="102">
        <f>IF(U240="zákl. přenesená",N240,0)</f>
        <v>0</v>
      </c>
      <c r="BH240" s="102">
        <f>IF(U240="sníž. přenesená",N240,0)</f>
        <v>0</v>
      </c>
      <c r="BI240" s="102">
        <f>IF(U240="nulová",N240,0)</f>
        <v>0</v>
      </c>
      <c r="BJ240" s="15" t="s">
        <v>22</v>
      </c>
      <c r="BK240" s="102">
        <f>ROUND(L240*K240,2)</f>
        <v>0</v>
      </c>
      <c r="BL240" s="15" t="s">
        <v>299</v>
      </c>
      <c r="BM240" s="15" t="s">
        <v>576</v>
      </c>
    </row>
    <row r="241" spans="2:63" s="9" customFormat="1" ht="29.25" customHeight="1">
      <c r="B241" s="145"/>
      <c r="C241" s="146"/>
      <c r="D241" s="155" t="s">
        <v>130</v>
      </c>
      <c r="E241" s="155"/>
      <c r="F241" s="155"/>
      <c r="G241" s="155"/>
      <c r="H241" s="155"/>
      <c r="I241" s="155"/>
      <c r="J241" s="155"/>
      <c r="K241" s="155"/>
      <c r="L241" s="155"/>
      <c r="M241" s="155"/>
      <c r="N241" s="232">
        <f>BK241</f>
        <v>0</v>
      </c>
      <c r="O241" s="233"/>
      <c r="P241" s="233"/>
      <c r="Q241" s="233"/>
      <c r="R241" s="148"/>
      <c r="T241" s="149"/>
      <c r="U241" s="146"/>
      <c r="V241" s="146"/>
      <c r="W241" s="150">
        <f>SUM(W242:W247)</f>
        <v>0</v>
      </c>
      <c r="X241" s="146"/>
      <c r="Y241" s="150">
        <f>SUM(Y242:Y247)</f>
        <v>0</v>
      </c>
      <c r="Z241" s="146"/>
      <c r="AA241" s="151">
        <f>SUM(AA242:AA247)</f>
        <v>0</v>
      </c>
      <c r="AR241" s="152" t="s">
        <v>107</v>
      </c>
      <c r="AT241" s="153" t="s">
        <v>79</v>
      </c>
      <c r="AU241" s="153" t="s">
        <v>22</v>
      </c>
      <c r="AY241" s="152" t="s">
        <v>162</v>
      </c>
      <c r="BK241" s="154">
        <f>SUM(BK242:BK247)</f>
        <v>0</v>
      </c>
    </row>
    <row r="242" spans="2:65" s="1" customFormat="1" ht="22.5" customHeight="1">
      <c r="B242" s="127"/>
      <c r="C242" s="156" t="s">
        <v>582</v>
      </c>
      <c r="D242" s="156" t="s">
        <v>163</v>
      </c>
      <c r="E242" s="157" t="s">
        <v>583</v>
      </c>
      <c r="F242" s="239" t="s">
        <v>883</v>
      </c>
      <c r="G242" s="240"/>
      <c r="H242" s="240"/>
      <c r="I242" s="240"/>
      <c r="J242" s="158" t="s">
        <v>188</v>
      </c>
      <c r="K242" s="159">
        <v>6</v>
      </c>
      <c r="L242" s="241">
        <v>0</v>
      </c>
      <c r="M242" s="240"/>
      <c r="N242" s="242">
        <f aca="true" t="shared" si="15" ref="N242:N247">ROUND(L242*K242,2)</f>
        <v>0</v>
      </c>
      <c r="O242" s="240"/>
      <c r="P242" s="240"/>
      <c r="Q242" s="240"/>
      <c r="R242" s="129"/>
      <c r="T242" s="160" t="s">
        <v>3</v>
      </c>
      <c r="U242" s="41" t="s">
        <v>45</v>
      </c>
      <c r="V242" s="33"/>
      <c r="W242" s="161">
        <f aca="true" t="shared" si="16" ref="W242:W247">V242*K242</f>
        <v>0</v>
      </c>
      <c r="X242" s="161">
        <v>0</v>
      </c>
      <c r="Y242" s="161">
        <f aca="true" t="shared" si="17" ref="Y242:Y247">X242*K242</f>
        <v>0</v>
      </c>
      <c r="Z242" s="161">
        <v>0</v>
      </c>
      <c r="AA242" s="162">
        <f aca="true" t="shared" si="18" ref="AA242:AA247">Z242*K242</f>
        <v>0</v>
      </c>
      <c r="AR242" s="15" t="s">
        <v>299</v>
      </c>
      <c r="AT242" s="15" t="s">
        <v>163</v>
      </c>
      <c r="AU242" s="15" t="s">
        <v>107</v>
      </c>
      <c r="AY242" s="15" t="s">
        <v>162</v>
      </c>
      <c r="BE242" s="102">
        <f aca="true" t="shared" si="19" ref="BE242:BE247">IF(U242="základní",N242,0)</f>
        <v>0</v>
      </c>
      <c r="BF242" s="102">
        <f aca="true" t="shared" si="20" ref="BF242:BF247">IF(U242="snížená",N242,0)</f>
        <v>0</v>
      </c>
      <c r="BG242" s="102">
        <f aca="true" t="shared" si="21" ref="BG242:BG247">IF(U242="zákl. přenesená",N242,0)</f>
        <v>0</v>
      </c>
      <c r="BH242" s="102">
        <f aca="true" t="shared" si="22" ref="BH242:BH247">IF(U242="sníž. přenesená",N242,0)</f>
        <v>0</v>
      </c>
      <c r="BI242" s="102">
        <f aca="true" t="shared" si="23" ref="BI242:BI247">IF(U242="nulová",N242,0)</f>
        <v>0</v>
      </c>
      <c r="BJ242" s="15" t="s">
        <v>22</v>
      </c>
      <c r="BK242" s="102">
        <f aca="true" t="shared" si="24" ref="BK242:BK247">ROUND(L242*K242,2)</f>
        <v>0</v>
      </c>
      <c r="BL242" s="15" t="s">
        <v>299</v>
      </c>
      <c r="BM242" s="15" t="s">
        <v>585</v>
      </c>
    </row>
    <row r="243" spans="2:65" s="1" customFormat="1" ht="31.5" customHeight="1">
      <c r="B243" s="127"/>
      <c r="C243" s="156" t="s">
        <v>1026</v>
      </c>
      <c r="D243" s="156" t="s">
        <v>163</v>
      </c>
      <c r="E243" s="157" t="s">
        <v>885</v>
      </c>
      <c r="F243" s="239" t="s">
        <v>588</v>
      </c>
      <c r="G243" s="240"/>
      <c r="H243" s="240"/>
      <c r="I243" s="240"/>
      <c r="J243" s="158" t="s">
        <v>241</v>
      </c>
      <c r="K243" s="159">
        <v>28.3</v>
      </c>
      <c r="L243" s="241">
        <v>0</v>
      </c>
      <c r="M243" s="240"/>
      <c r="N243" s="242">
        <f t="shared" si="15"/>
        <v>0</v>
      </c>
      <c r="O243" s="240"/>
      <c r="P243" s="240"/>
      <c r="Q243" s="240"/>
      <c r="R243" s="129"/>
      <c r="T243" s="160" t="s">
        <v>3</v>
      </c>
      <c r="U243" s="41" t="s">
        <v>45</v>
      </c>
      <c r="V243" s="33"/>
      <c r="W243" s="161">
        <f t="shared" si="16"/>
        <v>0</v>
      </c>
      <c r="X243" s="161">
        <v>0</v>
      </c>
      <c r="Y243" s="161">
        <f t="shared" si="17"/>
        <v>0</v>
      </c>
      <c r="Z243" s="161">
        <v>0</v>
      </c>
      <c r="AA243" s="162">
        <f t="shared" si="18"/>
        <v>0</v>
      </c>
      <c r="AR243" s="15" t="s">
        <v>299</v>
      </c>
      <c r="AT243" s="15" t="s">
        <v>163</v>
      </c>
      <c r="AU243" s="15" t="s">
        <v>107</v>
      </c>
      <c r="AY243" s="15" t="s">
        <v>162</v>
      </c>
      <c r="BE243" s="102">
        <f t="shared" si="19"/>
        <v>0</v>
      </c>
      <c r="BF243" s="102">
        <f t="shared" si="20"/>
        <v>0</v>
      </c>
      <c r="BG243" s="102">
        <f t="shared" si="21"/>
        <v>0</v>
      </c>
      <c r="BH243" s="102">
        <f t="shared" si="22"/>
        <v>0</v>
      </c>
      <c r="BI243" s="102">
        <f t="shared" si="23"/>
        <v>0</v>
      </c>
      <c r="BJ243" s="15" t="s">
        <v>22</v>
      </c>
      <c r="BK243" s="102">
        <f t="shared" si="24"/>
        <v>0</v>
      </c>
      <c r="BL243" s="15" t="s">
        <v>299</v>
      </c>
      <c r="BM243" s="15" t="s">
        <v>1027</v>
      </c>
    </row>
    <row r="244" spans="2:65" s="1" customFormat="1" ht="22.5" customHeight="1">
      <c r="B244" s="127"/>
      <c r="C244" s="156" t="s">
        <v>380</v>
      </c>
      <c r="D244" s="156" t="s">
        <v>163</v>
      </c>
      <c r="E244" s="157" t="s">
        <v>591</v>
      </c>
      <c r="F244" s="239" t="s">
        <v>1028</v>
      </c>
      <c r="G244" s="240"/>
      <c r="H244" s="240"/>
      <c r="I244" s="240"/>
      <c r="J244" s="158" t="s">
        <v>597</v>
      </c>
      <c r="K244" s="159">
        <v>1</v>
      </c>
      <c r="L244" s="241">
        <v>0</v>
      </c>
      <c r="M244" s="240"/>
      <c r="N244" s="242">
        <f t="shared" si="15"/>
        <v>0</v>
      </c>
      <c r="O244" s="240"/>
      <c r="P244" s="240"/>
      <c r="Q244" s="240"/>
      <c r="R244" s="129"/>
      <c r="T244" s="160" t="s">
        <v>3</v>
      </c>
      <c r="U244" s="41" t="s">
        <v>45</v>
      </c>
      <c r="V244" s="33"/>
      <c r="W244" s="161">
        <f t="shared" si="16"/>
        <v>0</v>
      </c>
      <c r="X244" s="161">
        <v>0</v>
      </c>
      <c r="Y244" s="161">
        <f t="shared" si="17"/>
        <v>0</v>
      </c>
      <c r="Z244" s="161">
        <v>0</v>
      </c>
      <c r="AA244" s="162">
        <f t="shared" si="18"/>
        <v>0</v>
      </c>
      <c r="AR244" s="15" t="s">
        <v>299</v>
      </c>
      <c r="AT244" s="15" t="s">
        <v>163</v>
      </c>
      <c r="AU244" s="15" t="s">
        <v>107</v>
      </c>
      <c r="AY244" s="15" t="s">
        <v>162</v>
      </c>
      <c r="BE244" s="102">
        <f t="shared" si="19"/>
        <v>0</v>
      </c>
      <c r="BF244" s="102">
        <f t="shared" si="20"/>
        <v>0</v>
      </c>
      <c r="BG244" s="102">
        <f t="shared" si="21"/>
        <v>0</v>
      </c>
      <c r="BH244" s="102">
        <f t="shared" si="22"/>
        <v>0</v>
      </c>
      <c r="BI244" s="102">
        <f t="shared" si="23"/>
        <v>0</v>
      </c>
      <c r="BJ244" s="15" t="s">
        <v>22</v>
      </c>
      <c r="BK244" s="102">
        <f t="shared" si="24"/>
        <v>0</v>
      </c>
      <c r="BL244" s="15" t="s">
        <v>299</v>
      </c>
      <c r="BM244" s="15" t="s">
        <v>888</v>
      </c>
    </row>
    <row r="245" spans="2:65" s="1" customFormat="1" ht="31.5" customHeight="1">
      <c r="B245" s="127"/>
      <c r="C245" s="156" t="s">
        <v>1029</v>
      </c>
      <c r="D245" s="156" t="s">
        <v>163</v>
      </c>
      <c r="E245" s="157" t="s">
        <v>890</v>
      </c>
      <c r="F245" s="239" t="s">
        <v>592</v>
      </c>
      <c r="G245" s="240"/>
      <c r="H245" s="240"/>
      <c r="I245" s="240"/>
      <c r="J245" s="158" t="s">
        <v>241</v>
      </c>
      <c r="K245" s="159">
        <v>116.25</v>
      </c>
      <c r="L245" s="241">
        <v>0</v>
      </c>
      <c r="M245" s="240"/>
      <c r="N245" s="242">
        <f t="shared" si="15"/>
        <v>0</v>
      </c>
      <c r="O245" s="240"/>
      <c r="P245" s="240"/>
      <c r="Q245" s="240"/>
      <c r="R245" s="129"/>
      <c r="T245" s="160" t="s">
        <v>3</v>
      </c>
      <c r="U245" s="41" t="s">
        <v>45</v>
      </c>
      <c r="V245" s="33"/>
      <c r="W245" s="161">
        <f t="shared" si="16"/>
        <v>0</v>
      </c>
      <c r="X245" s="161">
        <v>0</v>
      </c>
      <c r="Y245" s="161">
        <f t="shared" si="17"/>
        <v>0</v>
      </c>
      <c r="Z245" s="161">
        <v>0</v>
      </c>
      <c r="AA245" s="162">
        <f t="shared" si="18"/>
        <v>0</v>
      </c>
      <c r="AR245" s="15" t="s">
        <v>299</v>
      </c>
      <c r="AT245" s="15" t="s">
        <v>163</v>
      </c>
      <c r="AU245" s="15" t="s">
        <v>107</v>
      </c>
      <c r="AY245" s="15" t="s">
        <v>162</v>
      </c>
      <c r="BE245" s="102">
        <f t="shared" si="19"/>
        <v>0</v>
      </c>
      <c r="BF245" s="102">
        <f t="shared" si="20"/>
        <v>0</v>
      </c>
      <c r="BG245" s="102">
        <f t="shared" si="21"/>
        <v>0</v>
      </c>
      <c r="BH245" s="102">
        <f t="shared" si="22"/>
        <v>0</v>
      </c>
      <c r="BI245" s="102">
        <f t="shared" si="23"/>
        <v>0</v>
      </c>
      <c r="BJ245" s="15" t="s">
        <v>22</v>
      </c>
      <c r="BK245" s="102">
        <f t="shared" si="24"/>
        <v>0</v>
      </c>
      <c r="BL245" s="15" t="s">
        <v>299</v>
      </c>
      <c r="BM245" s="15" t="s">
        <v>1030</v>
      </c>
    </row>
    <row r="246" spans="2:65" s="1" customFormat="1" ht="22.5" customHeight="1">
      <c r="B246" s="127"/>
      <c r="C246" s="156" t="s">
        <v>816</v>
      </c>
      <c r="D246" s="156" t="s">
        <v>163</v>
      </c>
      <c r="E246" s="157" t="s">
        <v>595</v>
      </c>
      <c r="F246" s="239" t="s">
        <v>1031</v>
      </c>
      <c r="G246" s="240"/>
      <c r="H246" s="240"/>
      <c r="I246" s="240"/>
      <c r="J246" s="158" t="s">
        <v>597</v>
      </c>
      <c r="K246" s="159">
        <v>1</v>
      </c>
      <c r="L246" s="241">
        <v>0</v>
      </c>
      <c r="M246" s="240"/>
      <c r="N246" s="242">
        <f t="shared" si="15"/>
        <v>0</v>
      </c>
      <c r="O246" s="240"/>
      <c r="P246" s="240"/>
      <c r="Q246" s="240"/>
      <c r="R246" s="129"/>
      <c r="T246" s="160" t="s">
        <v>3</v>
      </c>
      <c r="U246" s="41" t="s">
        <v>45</v>
      </c>
      <c r="V246" s="33"/>
      <c r="W246" s="161">
        <f t="shared" si="16"/>
        <v>0</v>
      </c>
      <c r="X246" s="161">
        <v>0</v>
      </c>
      <c r="Y246" s="161">
        <f t="shared" si="17"/>
        <v>0</v>
      </c>
      <c r="Z246" s="161">
        <v>0</v>
      </c>
      <c r="AA246" s="162">
        <f t="shared" si="18"/>
        <v>0</v>
      </c>
      <c r="AR246" s="15" t="s">
        <v>299</v>
      </c>
      <c r="AT246" s="15" t="s">
        <v>163</v>
      </c>
      <c r="AU246" s="15" t="s">
        <v>107</v>
      </c>
      <c r="AY246" s="15" t="s">
        <v>162</v>
      </c>
      <c r="BE246" s="102">
        <f t="shared" si="19"/>
        <v>0</v>
      </c>
      <c r="BF246" s="102">
        <f t="shared" si="20"/>
        <v>0</v>
      </c>
      <c r="BG246" s="102">
        <f t="shared" si="21"/>
        <v>0</v>
      </c>
      <c r="BH246" s="102">
        <f t="shared" si="22"/>
        <v>0</v>
      </c>
      <c r="BI246" s="102">
        <f t="shared" si="23"/>
        <v>0</v>
      </c>
      <c r="BJ246" s="15" t="s">
        <v>22</v>
      </c>
      <c r="BK246" s="102">
        <f t="shared" si="24"/>
        <v>0</v>
      </c>
      <c r="BL246" s="15" t="s">
        <v>299</v>
      </c>
      <c r="BM246" s="15" t="s">
        <v>1032</v>
      </c>
    </row>
    <row r="247" spans="2:65" s="1" customFormat="1" ht="22.5" customHeight="1">
      <c r="B247" s="127"/>
      <c r="C247" s="156" t="s">
        <v>1033</v>
      </c>
      <c r="D247" s="156" t="s">
        <v>163</v>
      </c>
      <c r="E247" s="157" t="s">
        <v>1034</v>
      </c>
      <c r="F247" s="239" t="s">
        <v>596</v>
      </c>
      <c r="G247" s="240"/>
      <c r="H247" s="240"/>
      <c r="I247" s="240"/>
      <c r="J247" s="158" t="s">
        <v>597</v>
      </c>
      <c r="K247" s="159">
        <v>1</v>
      </c>
      <c r="L247" s="241">
        <v>0</v>
      </c>
      <c r="M247" s="240"/>
      <c r="N247" s="242">
        <f t="shared" si="15"/>
        <v>0</v>
      </c>
      <c r="O247" s="240"/>
      <c r="P247" s="240"/>
      <c r="Q247" s="240"/>
      <c r="R247" s="129"/>
      <c r="T247" s="160" t="s">
        <v>3</v>
      </c>
      <c r="U247" s="41" t="s">
        <v>45</v>
      </c>
      <c r="V247" s="33"/>
      <c r="W247" s="161">
        <f t="shared" si="16"/>
        <v>0</v>
      </c>
      <c r="X247" s="161">
        <v>0</v>
      </c>
      <c r="Y247" s="161">
        <f t="shared" si="17"/>
        <v>0</v>
      </c>
      <c r="Z247" s="161">
        <v>0</v>
      </c>
      <c r="AA247" s="162">
        <f t="shared" si="18"/>
        <v>0</v>
      </c>
      <c r="AR247" s="15" t="s">
        <v>299</v>
      </c>
      <c r="AT247" s="15" t="s">
        <v>163</v>
      </c>
      <c r="AU247" s="15" t="s">
        <v>107</v>
      </c>
      <c r="AY247" s="15" t="s">
        <v>162</v>
      </c>
      <c r="BE247" s="102">
        <f t="shared" si="19"/>
        <v>0</v>
      </c>
      <c r="BF247" s="102">
        <f t="shared" si="20"/>
        <v>0</v>
      </c>
      <c r="BG247" s="102">
        <f t="shared" si="21"/>
        <v>0</v>
      </c>
      <c r="BH247" s="102">
        <f t="shared" si="22"/>
        <v>0</v>
      </c>
      <c r="BI247" s="102">
        <f t="shared" si="23"/>
        <v>0</v>
      </c>
      <c r="BJ247" s="15" t="s">
        <v>22</v>
      </c>
      <c r="BK247" s="102">
        <f t="shared" si="24"/>
        <v>0</v>
      </c>
      <c r="BL247" s="15" t="s">
        <v>299</v>
      </c>
      <c r="BM247" s="15" t="s">
        <v>1035</v>
      </c>
    </row>
    <row r="248" spans="2:63" s="9" customFormat="1" ht="29.25" customHeight="1">
      <c r="B248" s="145"/>
      <c r="C248" s="146"/>
      <c r="D248" s="155" t="s">
        <v>976</v>
      </c>
      <c r="E248" s="155"/>
      <c r="F248" s="155"/>
      <c r="G248" s="155"/>
      <c r="H248" s="155"/>
      <c r="I248" s="155"/>
      <c r="J248" s="155"/>
      <c r="K248" s="155"/>
      <c r="L248" s="155"/>
      <c r="M248" s="155"/>
      <c r="N248" s="232">
        <f>BK248</f>
        <v>0</v>
      </c>
      <c r="O248" s="233"/>
      <c r="P248" s="233"/>
      <c r="Q248" s="233"/>
      <c r="R248" s="148"/>
      <c r="T248" s="149"/>
      <c r="U248" s="146"/>
      <c r="V248" s="146"/>
      <c r="W248" s="150">
        <f>SUM(W249:W251)</f>
        <v>0</v>
      </c>
      <c r="X248" s="146"/>
      <c r="Y248" s="150">
        <f>SUM(Y249:Y251)</f>
        <v>3.0228000000000006</v>
      </c>
      <c r="Z248" s="146"/>
      <c r="AA248" s="151">
        <f>SUM(AA249:AA251)</f>
        <v>0</v>
      </c>
      <c r="AR248" s="152" t="s">
        <v>107</v>
      </c>
      <c r="AT248" s="153" t="s">
        <v>79</v>
      </c>
      <c r="AU248" s="153" t="s">
        <v>22</v>
      </c>
      <c r="AY248" s="152" t="s">
        <v>162</v>
      </c>
      <c r="BK248" s="154">
        <f>SUM(BK249:BK251)</f>
        <v>0</v>
      </c>
    </row>
    <row r="249" spans="2:65" s="1" customFormat="1" ht="31.5" customHeight="1">
      <c r="B249" s="127"/>
      <c r="C249" s="156" t="s">
        <v>892</v>
      </c>
      <c r="D249" s="156" t="s">
        <v>163</v>
      </c>
      <c r="E249" s="157" t="s">
        <v>1036</v>
      </c>
      <c r="F249" s="239" t="s">
        <v>1037</v>
      </c>
      <c r="G249" s="240"/>
      <c r="H249" s="240"/>
      <c r="I249" s="240"/>
      <c r="J249" s="158" t="s">
        <v>182</v>
      </c>
      <c r="K249" s="159">
        <v>219.828</v>
      </c>
      <c r="L249" s="241">
        <v>0</v>
      </c>
      <c r="M249" s="240"/>
      <c r="N249" s="242">
        <f>ROUND(L249*K249,2)</f>
        <v>0</v>
      </c>
      <c r="O249" s="240"/>
      <c r="P249" s="240"/>
      <c r="Q249" s="240"/>
      <c r="R249" s="129"/>
      <c r="T249" s="160" t="s">
        <v>3</v>
      </c>
      <c r="U249" s="41" t="s">
        <v>45</v>
      </c>
      <c r="V249" s="33"/>
      <c r="W249" s="161">
        <f>V249*K249</f>
        <v>0</v>
      </c>
      <c r="X249" s="161">
        <v>0</v>
      </c>
      <c r="Y249" s="161">
        <f>X249*K249</f>
        <v>0</v>
      </c>
      <c r="Z249" s="161">
        <v>0</v>
      </c>
      <c r="AA249" s="162">
        <f>Z249*K249</f>
        <v>0</v>
      </c>
      <c r="AR249" s="15" t="s">
        <v>299</v>
      </c>
      <c r="AT249" s="15" t="s">
        <v>163</v>
      </c>
      <c r="AU249" s="15" t="s">
        <v>107</v>
      </c>
      <c r="AY249" s="15" t="s">
        <v>162</v>
      </c>
      <c r="BE249" s="102">
        <f>IF(U249="základní",N249,0)</f>
        <v>0</v>
      </c>
      <c r="BF249" s="102">
        <f>IF(U249="snížená",N249,0)</f>
        <v>0</v>
      </c>
      <c r="BG249" s="102">
        <f>IF(U249="zákl. přenesená",N249,0)</f>
        <v>0</v>
      </c>
      <c r="BH249" s="102">
        <f>IF(U249="sníž. přenesená",N249,0)</f>
        <v>0</v>
      </c>
      <c r="BI249" s="102">
        <f>IF(U249="nulová",N249,0)</f>
        <v>0</v>
      </c>
      <c r="BJ249" s="15" t="s">
        <v>22</v>
      </c>
      <c r="BK249" s="102">
        <f>ROUND(L249*K249,2)</f>
        <v>0</v>
      </c>
      <c r="BL249" s="15" t="s">
        <v>299</v>
      </c>
      <c r="BM249" s="15" t="s">
        <v>1038</v>
      </c>
    </row>
    <row r="250" spans="2:51" s="10" customFormat="1" ht="22.5" customHeight="1">
      <c r="B250" s="163"/>
      <c r="C250" s="164"/>
      <c r="D250" s="164"/>
      <c r="E250" s="165" t="s">
        <v>3</v>
      </c>
      <c r="F250" s="247" t="s">
        <v>1039</v>
      </c>
      <c r="G250" s="248"/>
      <c r="H250" s="248"/>
      <c r="I250" s="248"/>
      <c r="J250" s="164"/>
      <c r="K250" s="166">
        <v>219.828</v>
      </c>
      <c r="L250" s="164"/>
      <c r="M250" s="164"/>
      <c r="N250" s="164"/>
      <c r="O250" s="164"/>
      <c r="P250" s="164"/>
      <c r="Q250" s="164"/>
      <c r="R250" s="167"/>
      <c r="T250" s="168"/>
      <c r="U250" s="164"/>
      <c r="V250" s="164"/>
      <c r="W250" s="164"/>
      <c r="X250" s="164"/>
      <c r="Y250" s="164"/>
      <c r="Z250" s="164"/>
      <c r="AA250" s="169"/>
      <c r="AT250" s="170" t="s">
        <v>170</v>
      </c>
      <c r="AU250" s="170" t="s">
        <v>107</v>
      </c>
      <c r="AV250" s="10" t="s">
        <v>107</v>
      </c>
      <c r="AW250" s="10" t="s">
        <v>37</v>
      </c>
      <c r="AX250" s="10" t="s">
        <v>22</v>
      </c>
      <c r="AY250" s="170" t="s">
        <v>162</v>
      </c>
    </row>
    <row r="251" spans="2:65" s="1" customFormat="1" ht="31.5" customHeight="1">
      <c r="B251" s="127"/>
      <c r="C251" s="179" t="s">
        <v>1040</v>
      </c>
      <c r="D251" s="179" t="s">
        <v>204</v>
      </c>
      <c r="E251" s="180" t="s">
        <v>1041</v>
      </c>
      <c r="F251" s="252" t="s">
        <v>1042</v>
      </c>
      <c r="G251" s="253"/>
      <c r="H251" s="253"/>
      <c r="I251" s="253"/>
      <c r="J251" s="181" t="s">
        <v>166</v>
      </c>
      <c r="K251" s="182">
        <v>5.496</v>
      </c>
      <c r="L251" s="254">
        <v>0</v>
      </c>
      <c r="M251" s="253"/>
      <c r="N251" s="255">
        <f>ROUND(L251*K251,2)</f>
        <v>0</v>
      </c>
      <c r="O251" s="240"/>
      <c r="P251" s="240"/>
      <c r="Q251" s="240"/>
      <c r="R251" s="129"/>
      <c r="T251" s="160" t="s">
        <v>3</v>
      </c>
      <c r="U251" s="41" t="s">
        <v>45</v>
      </c>
      <c r="V251" s="33"/>
      <c r="W251" s="161">
        <f>V251*K251</f>
        <v>0</v>
      </c>
      <c r="X251" s="161">
        <v>0.55</v>
      </c>
      <c r="Y251" s="161">
        <f>X251*K251</f>
        <v>3.0228000000000006</v>
      </c>
      <c r="Z251" s="161">
        <v>0</v>
      </c>
      <c r="AA251" s="162">
        <f>Z251*K251</f>
        <v>0</v>
      </c>
      <c r="AR251" s="15" t="s">
        <v>332</v>
      </c>
      <c r="AT251" s="15" t="s">
        <v>204</v>
      </c>
      <c r="AU251" s="15" t="s">
        <v>107</v>
      </c>
      <c r="AY251" s="15" t="s">
        <v>162</v>
      </c>
      <c r="BE251" s="102">
        <f>IF(U251="základní",N251,0)</f>
        <v>0</v>
      </c>
      <c r="BF251" s="102">
        <f>IF(U251="snížená",N251,0)</f>
        <v>0</v>
      </c>
      <c r="BG251" s="102">
        <f>IF(U251="zákl. přenesená",N251,0)</f>
        <v>0</v>
      </c>
      <c r="BH251" s="102">
        <f>IF(U251="sníž. přenesená",N251,0)</f>
        <v>0</v>
      </c>
      <c r="BI251" s="102">
        <f>IF(U251="nulová",N251,0)</f>
        <v>0</v>
      </c>
      <c r="BJ251" s="15" t="s">
        <v>22</v>
      </c>
      <c r="BK251" s="102">
        <f>ROUND(L251*K251,2)</f>
        <v>0</v>
      </c>
      <c r="BL251" s="15" t="s">
        <v>299</v>
      </c>
      <c r="BM251" s="15" t="s">
        <v>1043</v>
      </c>
    </row>
    <row r="252" spans="2:63" s="9" customFormat="1" ht="29.25" customHeight="1">
      <c r="B252" s="145"/>
      <c r="C252" s="146"/>
      <c r="D252" s="155" t="s">
        <v>132</v>
      </c>
      <c r="E252" s="155"/>
      <c r="F252" s="155"/>
      <c r="G252" s="155"/>
      <c r="H252" s="155"/>
      <c r="I252" s="155"/>
      <c r="J252" s="155"/>
      <c r="K252" s="155"/>
      <c r="L252" s="155"/>
      <c r="M252" s="155"/>
      <c r="N252" s="232">
        <f>BK252</f>
        <v>0</v>
      </c>
      <c r="O252" s="233"/>
      <c r="P252" s="233"/>
      <c r="Q252" s="233"/>
      <c r="R252" s="148"/>
      <c r="T252" s="149"/>
      <c r="U252" s="146"/>
      <c r="V252" s="146"/>
      <c r="W252" s="150">
        <f>SUM(W253:W274)</f>
        <v>0</v>
      </c>
      <c r="X252" s="146"/>
      <c r="Y252" s="150">
        <f>SUM(Y253:Y274)</f>
        <v>1.8433349999999997</v>
      </c>
      <c r="Z252" s="146"/>
      <c r="AA252" s="151">
        <f>SUM(AA253:AA274)</f>
        <v>5.27314192</v>
      </c>
      <c r="AR252" s="152" t="s">
        <v>107</v>
      </c>
      <c r="AT252" s="153" t="s">
        <v>79</v>
      </c>
      <c r="AU252" s="153" t="s">
        <v>22</v>
      </c>
      <c r="AY252" s="152" t="s">
        <v>162</v>
      </c>
      <c r="BK252" s="154">
        <f>SUM(BK253:BK274)</f>
        <v>0</v>
      </c>
    </row>
    <row r="253" spans="2:65" s="1" customFormat="1" ht="22.5" customHeight="1">
      <c r="B253" s="127"/>
      <c r="C253" s="156" t="s">
        <v>607</v>
      </c>
      <c r="D253" s="156" t="s">
        <v>163</v>
      </c>
      <c r="E253" s="157" t="s">
        <v>608</v>
      </c>
      <c r="F253" s="239" t="s">
        <v>609</v>
      </c>
      <c r="G253" s="240"/>
      <c r="H253" s="240"/>
      <c r="I253" s="240"/>
      <c r="J253" s="158" t="s">
        <v>241</v>
      </c>
      <c r="K253" s="159">
        <v>11.2</v>
      </c>
      <c r="L253" s="241">
        <v>0</v>
      </c>
      <c r="M253" s="240"/>
      <c r="N253" s="242">
        <f>ROUND(L253*K253,2)</f>
        <v>0</v>
      </c>
      <c r="O253" s="240"/>
      <c r="P253" s="240"/>
      <c r="Q253" s="240"/>
      <c r="R253" s="129"/>
      <c r="T253" s="160" t="s">
        <v>3</v>
      </c>
      <c r="U253" s="41" t="s">
        <v>45</v>
      </c>
      <c r="V253" s="33"/>
      <c r="W253" s="161">
        <f>V253*K253</f>
        <v>0</v>
      </c>
      <c r="X253" s="161">
        <v>0</v>
      </c>
      <c r="Y253" s="161">
        <f>X253*K253</f>
        <v>0</v>
      </c>
      <c r="Z253" s="161">
        <v>0.00176</v>
      </c>
      <c r="AA253" s="162">
        <f>Z253*K253</f>
        <v>0.019712</v>
      </c>
      <c r="AR253" s="15" t="s">
        <v>299</v>
      </c>
      <c r="AT253" s="15" t="s">
        <v>163</v>
      </c>
      <c r="AU253" s="15" t="s">
        <v>107</v>
      </c>
      <c r="AY253" s="15" t="s">
        <v>162</v>
      </c>
      <c r="BE253" s="102">
        <f>IF(U253="základní",N253,0)</f>
        <v>0</v>
      </c>
      <c r="BF253" s="102">
        <f>IF(U253="snížená",N253,0)</f>
        <v>0</v>
      </c>
      <c r="BG253" s="102">
        <f>IF(U253="zákl. přenesená",N253,0)</f>
        <v>0</v>
      </c>
      <c r="BH253" s="102">
        <f>IF(U253="sníž. přenesená",N253,0)</f>
        <v>0</v>
      </c>
      <c r="BI253" s="102">
        <f>IF(U253="nulová",N253,0)</f>
        <v>0</v>
      </c>
      <c r="BJ253" s="15" t="s">
        <v>22</v>
      </c>
      <c r="BK253" s="102">
        <f>ROUND(L253*K253,2)</f>
        <v>0</v>
      </c>
      <c r="BL253" s="15" t="s">
        <v>299</v>
      </c>
      <c r="BM253" s="15" t="s">
        <v>610</v>
      </c>
    </row>
    <row r="254" spans="2:65" s="1" customFormat="1" ht="22.5" customHeight="1">
      <c r="B254" s="127"/>
      <c r="C254" s="156" t="s">
        <v>611</v>
      </c>
      <c r="D254" s="156" t="s">
        <v>163</v>
      </c>
      <c r="E254" s="157" t="s">
        <v>612</v>
      </c>
      <c r="F254" s="239" t="s">
        <v>613</v>
      </c>
      <c r="G254" s="240"/>
      <c r="H254" s="240"/>
      <c r="I254" s="240"/>
      <c r="J254" s="158" t="s">
        <v>182</v>
      </c>
      <c r="K254" s="159">
        <v>738.273</v>
      </c>
      <c r="L254" s="241">
        <v>0</v>
      </c>
      <c r="M254" s="240"/>
      <c r="N254" s="242">
        <f>ROUND(L254*K254,2)</f>
        <v>0</v>
      </c>
      <c r="O254" s="240"/>
      <c r="P254" s="240"/>
      <c r="Q254" s="240"/>
      <c r="R254" s="129"/>
      <c r="T254" s="160" t="s">
        <v>3</v>
      </c>
      <c r="U254" s="41" t="s">
        <v>45</v>
      </c>
      <c r="V254" s="33"/>
      <c r="W254" s="161">
        <f>V254*K254</f>
        <v>0</v>
      </c>
      <c r="X254" s="161">
        <v>0</v>
      </c>
      <c r="Y254" s="161">
        <f>X254*K254</f>
        <v>0</v>
      </c>
      <c r="Z254" s="161">
        <v>0.00594</v>
      </c>
      <c r="AA254" s="162">
        <f>Z254*K254</f>
        <v>4.38534162</v>
      </c>
      <c r="AR254" s="15" t="s">
        <v>299</v>
      </c>
      <c r="AT254" s="15" t="s">
        <v>163</v>
      </c>
      <c r="AU254" s="15" t="s">
        <v>107</v>
      </c>
      <c r="AY254" s="15" t="s">
        <v>162</v>
      </c>
      <c r="BE254" s="102">
        <f>IF(U254="základní",N254,0)</f>
        <v>0</v>
      </c>
      <c r="BF254" s="102">
        <f>IF(U254="snížená",N254,0)</f>
        <v>0</v>
      </c>
      <c r="BG254" s="102">
        <f>IF(U254="zákl. přenesená",N254,0)</f>
        <v>0</v>
      </c>
      <c r="BH254" s="102">
        <f>IF(U254="sníž. přenesená",N254,0)</f>
        <v>0</v>
      </c>
      <c r="BI254" s="102">
        <f>IF(U254="nulová",N254,0)</f>
        <v>0</v>
      </c>
      <c r="BJ254" s="15" t="s">
        <v>22</v>
      </c>
      <c r="BK254" s="102">
        <f>ROUND(L254*K254,2)</f>
        <v>0</v>
      </c>
      <c r="BL254" s="15" t="s">
        <v>299</v>
      </c>
      <c r="BM254" s="15" t="s">
        <v>614</v>
      </c>
    </row>
    <row r="255" spans="2:51" s="10" customFormat="1" ht="22.5" customHeight="1">
      <c r="B255" s="163"/>
      <c r="C255" s="164"/>
      <c r="D255" s="164"/>
      <c r="E255" s="165" t="s">
        <v>3</v>
      </c>
      <c r="F255" s="247" t="s">
        <v>1044</v>
      </c>
      <c r="G255" s="248"/>
      <c r="H255" s="248"/>
      <c r="I255" s="248"/>
      <c r="J255" s="164"/>
      <c r="K255" s="166">
        <v>353.421</v>
      </c>
      <c r="L255" s="164"/>
      <c r="M255" s="164"/>
      <c r="N255" s="164"/>
      <c r="O255" s="164"/>
      <c r="P255" s="164"/>
      <c r="Q255" s="164"/>
      <c r="R255" s="167"/>
      <c r="T255" s="168"/>
      <c r="U255" s="164"/>
      <c r="V255" s="164"/>
      <c r="W255" s="164"/>
      <c r="X255" s="164"/>
      <c r="Y255" s="164"/>
      <c r="Z255" s="164"/>
      <c r="AA255" s="169"/>
      <c r="AT255" s="170" t="s">
        <v>170</v>
      </c>
      <c r="AU255" s="170" t="s">
        <v>107</v>
      </c>
      <c r="AV255" s="10" t="s">
        <v>107</v>
      </c>
      <c r="AW255" s="10" t="s">
        <v>37</v>
      </c>
      <c r="AX255" s="10" t="s">
        <v>80</v>
      </c>
      <c r="AY255" s="170" t="s">
        <v>162</v>
      </c>
    </row>
    <row r="256" spans="2:51" s="10" customFormat="1" ht="22.5" customHeight="1">
      <c r="B256" s="163"/>
      <c r="C256" s="164"/>
      <c r="D256" s="164"/>
      <c r="E256" s="165" t="s">
        <v>3</v>
      </c>
      <c r="F256" s="249" t="s">
        <v>1045</v>
      </c>
      <c r="G256" s="248"/>
      <c r="H256" s="248"/>
      <c r="I256" s="248"/>
      <c r="J256" s="164"/>
      <c r="K256" s="166">
        <v>261.56</v>
      </c>
      <c r="L256" s="164"/>
      <c r="M256" s="164"/>
      <c r="N256" s="164"/>
      <c r="O256" s="164"/>
      <c r="P256" s="164"/>
      <c r="Q256" s="164"/>
      <c r="R256" s="167"/>
      <c r="T256" s="168"/>
      <c r="U256" s="164"/>
      <c r="V256" s="164"/>
      <c r="W256" s="164"/>
      <c r="X256" s="164"/>
      <c r="Y256" s="164"/>
      <c r="Z256" s="164"/>
      <c r="AA256" s="169"/>
      <c r="AT256" s="170" t="s">
        <v>170</v>
      </c>
      <c r="AU256" s="170" t="s">
        <v>107</v>
      </c>
      <c r="AV256" s="10" t="s">
        <v>107</v>
      </c>
      <c r="AW256" s="10" t="s">
        <v>37</v>
      </c>
      <c r="AX256" s="10" t="s">
        <v>80</v>
      </c>
      <c r="AY256" s="170" t="s">
        <v>162</v>
      </c>
    </row>
    <row r="257" spans="2:51" s="10" customFormat="1" ht="22.5" customHeight="1">
      <c r="B257" s="163"/>
      <c r="C257" s="164"/>
      <c r="D257" s="164"/>
      <c r="E257" s="165" t="s">
        <v>3</v>
      </c>
      <c r="F257" s="249" t="s">
        <v>1046</v>
      </c>
      <c r="G257" s="248"/>
      <c r="H257" s="248"/>
      <c r="I257" s="248"/>
      <c r="J257" s="164"/>
      <c r="K257" s="166">
        <v>123.292</v>
      </c>
      <c r="L257" s="164"/>
      <c r="M257" s="164"/>
      <c r="N257" s="164"/>
      <c r="O257" s="164"/>
      <c r="P257" s="164"/>
      <c r="Q257" s="164"/>
      <c r="R257" s="167"/>
      <c r="T257" s="168"/>
      <c r="U257" s="164"/>
      <c r="V257" s="164"/>
      <c r="W257" s="164"/>
      <c r="X257" s="164"/>
      <c r="Y257" s="164"/>
      <c r="Z257" s="164"/>
      <c r="AA257" s="169"/>
      <c r="AT257" s="170" t="s">
        <v>170</v>
      </c>
      <c r="AU257" s="170" t="s">
        <v>107</v>
      </c>
      <c r="AV257" s="10" t="s">
        <v>107</v>
      </c>
      <c r="AW257" s="10" t="s">
        <v>37</v>
      </c>
      <c r="AX257" s="10" t="s">
        <v>80</v>
      </c>
      <c r="AY257" s="170" t="s">
        <v>162</v>
      </c>
    </row>
    <row r="258" spans="2:51" s="11" customFormat="1" ht="22.5" customHeight="1">
      <c r="B258" s="171"/>
      <c r="C258" s="172"/>
      <c r="D258" s="172"/>
      <c r="E258" s="173" t="s">
        <v>3</v>
      </c>
      <c r="F258" s="250" t="s">
        <v>202</v>
      </c>
      <c r="G258" s="251"/>
      <c r="H258" s="251"/>
      <c r="I258" s="251"/>
      <c r="J258" s="172"/>
      <c r="K258" s="174">
        <v>738.273</v>
      </c>
      <c r="L258" s="172"/>
      <c r="M258" s="172"/>
      <c r="N258" s="172"/>
      <c r="O258" s="172"/>
      <c r="P258" s="172"/>
      <c r="Q258" s="172"/>
      <c r="R258" s="175"/>
      <c r="T258" s="176"/>
      <c r="U258" s="172"/>
      <c r="V258" s="172"/>
      <c r="W258" s="172"/>
      <c r="X258" s="172"/>
      <c r="Y258" s="172"/>
      <c r="Z258" s="172"/>
      <c r="AA258" s="177"/>
      <c r="AT258" s="178" t="s">
        <v>170</v>
      </c>
      <c r="AU258" s="178" t="s">
        <v>107</v>
      </c>
      <c r="AV258" s="11" t="s">
        <v>167</v>
      </c>
      <c r="AW258" s="11" t="s">
        <v>37</v>
      </c>
      <c r="AX258" s="11" t="s">
        <v>22</v>
      </c>
      <c r="AY258" s="178" t="s">
        <v>162</v>
      </c>
    </row>
    <row r="259" spans="2:65" s="1" customFormat="1" ht="22.5" customHeight="1">
      <c r="B259" s="127"/>
      <c r="C259" s="156" t="s">
        <v>889</v>
      </c>
      <c r="D259" s="156" t="s">
        <v>163</v>
      </c>
      <c r="E259" s="157" t="s">
        <v>904</v>
      </c>
      <c r="F259" s="239" t="s">
        <v>905</v>
      </c>
      <c r="G259" s="240"/>
      <c r="H259" s="240"/>
      <c r="I259" s="240"/>
      <c r="J259" s="158" t="s">
        <v>241</v>
      </c>
      <c r="K259" s="159">
        <v>26.5</v>
      </c>
      <c r="L259" s="241">
        <v>0</v>
      </c>
      <c r="M259" s="240"/>
      <c r="N259" s="242">
        <f>ROUND(L259*K259,2)</f>
        <v>0</v>
      </c>
      <c r="O259" s="240"/>
      <c r="P259" s="240"/>
      <c r="Q259" s="240"/>
      <c r="R259" s="129"/>
      <c r="T259" s="160" t="s">
        <v>3</v>
      </c>
      <c r="U259" s="41" t="s">
        <v>45</v>
      </c>
      <c r="V259" s="33"/>
      <c r="W259" s="161">
        <f>V259*K259</f>
        <v>0</v>
      </c>
      <c r="X259" s="161">
        <v>0</v>
      </c>
      <c r="Y259" s="161">
        <f>X259*K259</f>
        <v>0</v>
      </c>
      <c r="Z259" s="161">
        <v>0.00167</v>
      </c>
      <c r="AA259" s="162">
        <f>Z259*K259</f>
        <v>0.044255</v>
      </c>
      <c r="AR259" s="15" t="s">
        <v>299</v>
      </c>
      <c r="AT259" s="15" t="s">
        <v>163</v>
      </c>
      <c r="AU259" s="15" t="s">
        <v>107</v>
      </c>
      <c r="AY259" s="15" t="s">
        <v>162</v>
      </c>
      <c r="BE259" s="102">
        <f>IF(U259="základní",N259,0)</f>
        <v>0</v>
      </c>
      <c r="BF259" s="102">
        <f>IF(U259="snížená",N259,0)</f>
        <v>0</v>
      </c>
      <c r="BG259" s="102">
        <f>IF(U259="zákl. přenesená",N259,0)</f>
        <v>0</v>
      </c>
      <c r="BH259" s="102">
        <f>IF(U259="sníž. přenesená",N259,0)</f>
        <v>0</v>
      </c>
      <c r="BI259" s="102">
        <f>IF(U259="nulová",N259,0)</f>
        <v>0</v>
      </c>
      <c r="BJ259" s="15" t="s">
        <v>22</v>
      </c>
      <c r="BK259" s="102">
        <f>ROUND(L259*K259,2)</f>
        <v>0</v>
      </c>
      <c r="BL259" s="15" t="s">
        <v>299</v>
      </c>
      <c r="BM259" s="15" t="s">
        <v>1047</v>
      </c>
    </row>
    <row r="260" spans="2:51" s="10" customFormat="1" ht="22.5" customHeight="1">
      <c r="B260" s="163"/>
      <c r="C260" s="164"/>
      <c r="D260" s="164"/>
      <c r="E260" s="165" t="s">
        <v>3</v>
      </c>
      <c r="F260" s="247" t="s">
        <v>1048</v>
      </c>
      <c r="G260" s="248"/>
      <c r="H260" s="248"/>
      <c r="I260" s="248"/>
      <c r="J260" s="164"/>
      <c r="K260" s="166">
        <v>26.5</v>
      </c>
      <c r="L260" s="164"/>
      <c r="M260" s="164"/>
      <c r="N260" s="164"/>
      <c r="O260" s="164"/>
      <c r="P260" s="164"/>
      <c r="Q260" s="164"/>
      <c r="R260" s="167"/>
      <c r="T260" s="168"/>
      <c r="U260" s="164"/>
      <c r="V260" s="164"/>
      <c r="W260" s="164"/>
      <c r="X260" s="164"/>
      <c r="Y260" s="164"/>
      <c r="Z260" s="164"/>
      <c r="AA260" s="169"/>
      <c r="AT260" s="170" t="s">
        <v>170</v>
      </c>
      <c r="AU260" s="170" t="s">
        <v>107</v>
      </c>
      <c r="AV260" s="10" t="s">
        <v>107</v>
      </c>
      <c r="AW260" s="10" t="s">
        <v>37</v>
      </c>
      <c r="AX260" s="10" t="s">
        <v>22</v>
      </c>
      <c r="AY260" s="170" t="s">
        <v>162</v>
      </c>
    </row>
    <row r="261" spans="2:65" s="1" customFormat="1" ht="22.5" customHeight="1">
      <c r="B261" s="127"/>
      <c r="C261" s="156" t="s">
        <v>364</v>
      </c>
      <c r="D261" s="156" t="s">
        <v>163</v>
      </c>
      <c r="E261" s="157" t="s">
        <v>910</v>
      </c>
      <c r="F261" s="239" t="s">
        <v>911</v>
      </c>
      <c r="G261" s="240"/>
      <c r="H261" s="240"/>
      <c r="I261" s="240"/>
      <c r="J261" s="158" t="s">
        <v>241</v>
      </c>
      <c r="K261" s="159">
        <v>103.82</v>
      </c>
      <c r="L261" s="241">
        <v>0</v>
      </c>
      <c r="M261" s="240"/>
      <c r="N261" s="242">
        <f>ROUND(L261*K261,2)</f>
        <v>0</v>
      </c>
      <c r="O261" s="240"/>
      <c r="P261" s="240"/>
      <c r="Q261" s="240"/>
      <c r="R261" s="129"/>
      <c r="T261" s="160" t="s">
        <v>3</v>
      </c>
      <c r="U261" s="41" t="s">
        <v>45</v>
      </c>
      <c r="V261" s="33"/>
      <c r="W261" s="161">
        <f>V261*K261</f>
        <v>0</v>
      </c>
      <c r="X261" s="161">
        <v>0</v>
      </c>
      <c r="Y261" s="161">
        <f>X261*K261</f>
        <v>0</v>
      </c>
      <c r="Z261" s="161">
        <v>0.00175</v>
      </c>
      <c r="AA261" s="162">
        <f>Z261*K261</f>
        <v>0.18168499999999999</v>
      </c>
      <c r="AR261" s="15" t="s">
        <v>299</v>
      </c>
      <c r="AT261" s="15" t="s">
        <v>163</v>
      </c>
      <c r="AU261" s="15" t="s">
        <v>107</v>
      </c>
      <c r="AY261" s="15" t="s">
        <v>162</v>
      </c>
      <c r="BE261" s="102">
        <f>IF(U261="základní",N261,0)</f>
        <v>0</v>
      </c>
      <c r="BF261" s="102">
        <f>IF(U261="snížená",N261,0)</f>
        <v>0</v>
      </c>
      <c r="BG261" s="102">
        <f>IF(U261="zákl. přenesená",N261,0)</f>
        <v>0</v>
      </c>
      <c r="BH261" s="102">
        <f>IF(U261="sníž. přenesená",N261,0)</f>
        <v>0</v>
      </c>
      <c r="BI261" s="102">
        <f>IF(U261="nulová",N261,0)</f>
        <v>0</v>
      </c>
      <c r="BJ261" s="15" t="s">
        <v>22</v>
      </c>
      <c r="BK261" s="102">
        <f>ROUND(L261*K261,2)</f>
        <v>0</v>
      </c>
      <c r="BL261" s="15" t="s">
        <v>299</v>
      </c>
      <c r="BM261" s="15" t="s">
        <v>912</v>
      </c>
    </row>
    <row r="262" spans="2:51" s="10" customFormat="1" ht="22.5" customHeight="1">
      <c r="B262" s="163"/>
      <c r="C262" s="164"/>
      <c r="D262" s="164"/>
      <c r="E262" s="165" t="s">
        <v>3</v>
      </c>
      <c r="F262" s="247" t="s">
        <v>1049</v>
      </c>
      <c r="G262" s="248"/>
      <c r="H262" s="248"/>
      <c r="I262" s="248"/>
      <c r="J262" s="164"/>
      <c r="K262" s="166">
        <v>84.52</v>
      </c>
      <c r="L262" s="164"/>
      <c r="M262" s="164"/>
      <c r="N262" s="164"/>
      <c r="O262" s="164"/>
      <c r="P262" s="164"/>
      <c r="Q262" s="164"/>
      <c r="R262" s="167"/>
      <c r="T262" s="168"/>
      <c r="U262" s="164"/>
      <c r="V262" s="164"/>
      <c r="W262" s="164"/>
      <c r="X262" s="164"/>
      <c r="Y262" s="164"/>
      <c r="Z262" s="164"/>
      <c r="AA262" s="169"/>
      <c r="AT262" s="170" t="s">
        <v>170</v>
      </c>
      <c r="AU262" s="170" t="s">
        <v>107</v>
      </c>
      <c r="AV262" s="10" t="s">
        <v>107</v>
      </c>
      <c r="AW262" s="10" t="s">
        <v>37</v>
      </c>
      <c r="AX262" s="10" t="s">
        <v>80</v>
      </c>
      <c r="AY262" s="170" t="s">
        <v>162</v>
      </c>
    </row>
    <row r="263" spans="2:51" s="10" customFormat="1" ht="22.5" customHeight="1">
      <c r="B263" s="163"/>
      <c r="C263" s="164"/>
      <c r="D263" s="164"/>
      <c r="E263" s="165" t="s">
        <v>3</v>
      </c>
      <c r="F263" s="249" t="s">
        <v>1050</v>
      </c>
      <c r="G263" s="248"/>
      <c r="H263" s="248"/>
      <c r="I263" s="248"/>
      <c r="J263" s="164"/>
      <c r="K263" s="166">
        <v>19.3</v>
      </c>
      <c r="L263" s="164"/>
      <c r="M263" s="164"/>
      <c r="N263" s="164"/>
      <c r="O263" s="164"/>
      <c r="P263" s="164"/>
      <c r="Q263" s="164"/>
      <c r="R263" s="167"/>
      <c r="T263" s="168"/>
      <c r="U263" s="164"/>
      <c r="V263" s="164"/>
      <c r="W263" s="164"/>
      <c r="X263" s="164"/>
      <c r="Y263" s="164"/>
      <c r="Z263" s="164"/>
      <c r="AA263" s="169"/>
      <c r="AT263" s="170" t="s">
        <v>170</v>
      </c>
      <c r="AU263" s="170" t="s">
        <v>107</v>
      </c>
      <c r="AV263" s="10" t="s">
        <v>107</v>
      </c>
      <c r="AW263" s="10" t="s">
        <v>37</v>
      </c>
      <c r="AX263" s="10" t="s">
        <v>80</v>
      </c>
      <c r="AY263" s="170" t="s">
        <v>162</v>
      </c>
    </row>
    <row r="264" spans="2:51" s="11" customFormat="1" ht="22.5" customHeight="1">
      <c r="B264" s="171"/>
      <c r="C264" s="172"/>
      <c r="D264" s="172"/>
      <c r="E264" s="173" t="s">
        <v>3</v>
      </c>
      <c r="F264" s="250" t="s">
        <v>202</v>
      </c>
      <c r="G264" s="251"/>
      <c r="H264" s="251"/>
      <c r="I264" s="251"/>
      <c r="J264" s="172"/>
      <c r="K264" s="174">
        <v>103.82</v>
      </c>
      <c r="L264" s="172"/>
      <c r="M264" s="172"/>
      <c r="N264" s="172"/>
      <c r="O264" s="172"/>
      <c r="P264" s="172"/>
      <c r="Q264" s="172"/>
      <c r="R264" s="175"/>
      <c r="T264" s="176"/>
      <c r="U264" s="172"/>
      <c r="V264" s="172"/>
      <c r="W264" s="172"/>
      <c r="X264" s="172"/>
      <c r="Y264" s="172"/>
      <c r="Z264" s="172"/>
      <c r="AA264" s="177"/>
      <c r="AT264" s="178" t="s">
        <v>170</v>
      </c>
      <c r="AU264" s="178" t="s">
        <v>107</v>
      </c>
      <c r="AV264" s="11" t="s">
        <v>167</v>
      </c>
      <c r="AW264" s="11" t="s">
        <v>37</v>
      </c>
      <c r="AX264" s="11" t="s">
        <v>22</v>
      </c>
      <c r="AY264" s="178" t="s">
        <v>162</v>
      </c>
    </row>
    <row r="265" spans="2:65" s="1" customFormat="1" ht="22.5" customHeight="1">
      <c r="B265" s="127"/>
      <c r="C265" s="156" t="s">
        <v>372</v>
      </c>
      <c r="D265" s="156" t="s">
        <v>163</v>
      </c>
      <c r="E265" s="157" t="s">
        <v>917</v>
      </c>
      <c r="F265" s="239" t="s">
        <v>918</v>
      </c>
      <c r="G265" s="240"/>
      <c r="H265" s="240"/>
      <c r="I265" s="240"/>
      <c r="J265" s="158" t="s">
        <v>241</v>
      </c>
      <c r="K265" s="159">
        <v>60.07</v>
      </c>
      <c r="L265" s="241">
        <v>0</v>
      </c>
      <c r="M265" s="240"/>
      <c r="N265" s="242">
        <f>ROUND(L265*K265,2)</f>
        <v>0</v>
      </c>
      <c r="O265" s="240"/>
      <c r="P265" s="240"/>
      <c r="Q265" s="240"/>
      <c r="R265" s="129"/>
      <c r="T265" s="160" t="s">
        <v>3</v>
      </c>
      <c r="U265" s="41" t="s">
        <v>45</v>
      </c>
      <c r="V265" s="33"/>
      <c r="W265" s="161">
        <f>V265*K265</f>
        <v>0</v>
      </c>
      <c r="X265" s="161">
        <v>0</v>
      </c>
      <c r="Y265" s="161">
        <f>X265*K265</f>
        <v>0</v>
      </c>
      <c r="Z265" s="161">
        <v>0.01069</v>
      </c>
      <c r="AA265" s="162">
        <f>Z265*K265</f>
        <v>0.6421483</v>
      </c>
      <c r="AR265" s="15" t="s">
        <v>299</v>
      </c>
      <c r="AT265" s="15" t="s">
        <v>163</v>
      </c>
      <c r="AU265" s="15" t="s">
        <v>107</v>
      </c>
      <c r="AY265" s="15" t="s">
        <v>162</v>
      </c>
      <c r="BE265" s="102">
        <f>IF(U265="základní",N265,0)</f>
        <v>0</v>
      </c>
      <c r="BF265" s="102">
        <f>IF(U265="snížená",N265,0)</f>
        <v>0</v>
      </c>
      <c r="BG265" s="102">
        <f>IF(U265="zákl. přenesená",N265,0)</f>
        <v>0</v>
      </c>
      <c r="BH265" s="102">
        <f>IF(U265="sníž. přenesená",N265,0)</f>
        <v>0</v>
      </c>
      <c r="BI265" s="102">
        <f>IF(U265="nulová",N265,0)</f>
        <v>0</v>
      </c>
      <c r="BJ265" s="15" t="s">
        <v>22</v>
      </c>
      <c r="BK265" s="102">
        <f>ROUND(L265*K265,2)</f>
        <v>0</v>
      </c>
      <c r="BL265" s="15" t="s">
        <v>299</v>
      </c>
      <c r="BM265" s="15" t="s">
        <v>919</v>
      </c>
    </row>
    <row r="266" spans="2:65" s="1" customFormat="1" ht="44.25" customHeight="1">
      <c r="B266" s="127"/>
      <c r="C266" s="156" t="s">
        <v>384</v>
      </c>
      <c r="D266" s="156" t="s">
        <v>163</v>
      </c>
      <c r="E266" s="157" t="s">
        <v>920</v>
      </c>
      <c r="F266" s="239" t="s">
        <v>921</v>
      </c>
      <c r="G266" s="240"/>
      <c r="H266" s="240"/>
      <c r="I266" s="240"/>
      <c r="J266" s="158" t="s">
        <v>182</v>
      </c>
      <c r="K266" s="159">
        <v>185.196</v>
      </c>
      <c r="L266" s="241">
        <v>0</v>
      </c>
      <c r="M266" s="240"/>
      <c r="N266" s="242">
        <f>ROUND(L266*K266,2)</f>
        <v>0</v>
      </c>
      <c r="O266" s="240"/>
      <c r="P266" s="240"/>
      <c r="Q266" s="240"/>
      <c r="R266" s="129"/>
      <c r="T266" s="160" t="s">
        <v>3</v>
      </c>
      <c r="U266" s="41" t="s">
        <v>45</v>
      </c>
      <c r="V266" s="33"/>
      <c r="W266" s="161">
        <f>V266*K266</f>
        <v>0</v>
      </c>
      <c r="X266" s="161">
        <v>0.0078</v>
      </c>
      <c r="Y266" s="161">
        <f>X266*K266</f>
        <v>1.4445287999999998</v>
      </c>
      <c r="Z266" s="161">
        <v>0</v>
      </c>
      <c r="AA266" s="162">
        <f>Z266*K266</f>
        <v>0</v>
      </c>
      <c r="AR266" s="15" t="s">
        <v>299</v>
      </c>
      <c r="AT266" s="15" t="s">
        <v>163</v>
      </c>
      <c r="AU266" s="15" t="s">
        <v>107</v>
      </c>
      <c r="AY266" s="15" t="s">
        <v>162</v>
      </c>
      <c r="BE266" s="102">
        <f>IF(U266="základní",N266,0)</f>
        <v>0</v>
      </c>
      <c r="BF266" s="102">
        <f>IF(U266="snížená",N266,0)</f>
        <v>0</v>
      </c>
      <c r="BG266" s="102">
        <f>IF(U266="zákl. přenesená",N266,0)</f>
        <v>0</v>
      </c>
      <c r="BH266" s="102">
        <f>IF(U266="sníž. přenesená",N266,0)</f>
        <v>0</v>
      </c>
      <c r="BI266" s="102">
        <f>IF(U266="nulová",N266,0)</f>
        <v>0</v>
      </c>
      <c r="BJ266" s="15" t="s">
        <v>22</v>
      </c>
      <c r="BK266" s="102">
        <f>ROUND(L266*K266,2)</f>
        <v>0</v>
      </c>
      <c r="BL266" s="15" t="s">
        <v>299</v>
      </c>
      <c r="BM266" s="15" t="s">
        <v>922</v>
      </c>
    </row>
    <row r="267" spans="2:51" s="10" customFormat="1" ht="22.5" customHeight="1">
      <c r="B267" s="163"/>
      <c r="C267" s="164"/>
      <c r="D267" s="164"/>
      <c r="E267" s="165" t="s">
        <v>3</v>
      </c>
      <c r="F267" s="247" t="s">
        <v>1051</v>
      </c>
      <c r="G267" s="248"/>
      <c r="H267" s="248"/>
      <c r="I267" s="248"/>
      <c r="J267" s="164"/>
      <c r="K267" s="166">
        <v>185.196</v>
      </c>
      <c r="L267" s="164"/>
      <c r="M267" s="164"/>
      <c r="N267" s="164"/>
      <c r="O267" s="164"/>
      <c r="P267" s="164"/>
      <c r="Q267" s="164"/>
      <c r="R267" s="167"/>
      <c r="T267" s="168"/>
      <c r="U267" s="164"/>
      <c r="V267" s="164"/>
      <c r="W267" s="164"/>
      <c r="X267" s="164"/>
      <c r="Y267" s="164"/>
      <c r="Z267" s="164"/>
      <c r="AA267" s="169"/>
      <c r="AT267" s="170" t="s">
        <v>170</v>
      </c>
      <c r="AU267" s="170" t="s">
        <v>107</v>
      </c>
      <c r="AV267" s="10" t="s">
        <v>107</v>
      </c>
      <c r="AW267" s="10" t="s">
        <v>37</v>
      </c>
      <c r="AX267" s="10" t="s">
        <v>22</v>
      </c>
      <c r="AY267" s="170" t="s">
        <v>162</v>
      </c>
    </row>
    <row r="268" spans="2:65" s="1" customFormat="1" ht="31.5" customHeight="1">
      <c r="B268" s="127"/>
      <c r="C268" s="156" t="s">
        <v>884</v>
      </c>
      <c r="D268" s="156" t="s">
        <v>163</v>
      </c>
      <c r="E268" s="157" t="s">
        <v>620</v>
      </c>
      <c r="F268" s="239" t="s">
        <v>621</v>
      </c>
      <c r="G268" s="240"/>
      <c r="H268" s="240"/>
      <c r="I268" s="240"/>
      <c r="J268" s="158" t="s">
        <v>241</v>
      </c>
      <c r="K268" s="159">
        <v>26.5</v>
      </c>
      <c r="L268" s="241">
        <v>0</v>
      </c>
      <c r="M268" s="240"/>
      <c r="N268" s="242">
        <f>ROUND(L268*K268,2)</f>
        <v>0</v>
      </c>
      <c r="O268" s="240"/>
      <c r="P268" s="240"/>
      <c r="Q268" s="240"/>
      <c r="R268" s="129"/>
      <c r="T268" s="160" t="s">
        <v>3</v>
      </c>
      <c r="U268" s="41" t="s">
        <v>45</v>
      </c>
      <c r="V268" s="33"/>
      <c r="W268" s="161">
        <f>V268*K268</f>
        <v>0</v>
      </c>
      <c r="X268" s="161">
        <v>0.00291</v>
      </c>
      <c r="Y268" s="161">
        <f>X268*K268</f>
        <v>0.07711499999999999</v>
      </c>
      <c r="Z268" s="161">
        <v>0</v>
      </c>
      <c r="AA268" s="162">
        <f>Z268*K268</f>
        <v>0</v>
      </c>
      <c r="AR268" s="15" t="s">
        <v>299</v>
      </c>
      <c r="AT268" s="15" t="s">
        <v>163</v>
      </c>
      <c r="AU268" s="15" t="s">
        <v>107</v>
      </c>
      <c r="AY268" s="15" t="s">
        <v>162</v>
      </c>
      <c r="BE268" s="102">
        <f>IF(U268="základní",N268,0)</f>
        <v>0</v>
      </c>
      <c r="BF268" s="102">
        <f>IF(U268="snížená",N268,0)</f>
        <v>0</v>
      </c>
      <c r="BG268" s="102">
        <f>IF(U268="zákl. přenesená",N268,0)</f>
        <v>0</v>
      </c>
      <c r="BH268" s="102">
        <f>IF(U268="sníž. přenesená",N268,0)</f>
        <v>0</v>
      </c>
      <c r="BI268" s="102">
        <f>IF(U268="nulová",N268,0)</f>
        <v>0</v>
      </c>
      <c r="BJ268" s="15" t="s">
        <v>22</v>
      </c>
      <c r="BK268" s="102">
        <f>ROUND(L268*K268,2)</f>
        <v>0</v>
      </c>
      <c r="BL268" s="15" t="s">
        <v>299</v>
      </c>
      <c r="BM268" s="15" t="s">
        <v>1052</v>
      </c>
    </row>
    <row r="269" spans="2:65" s="1" customFormat="1" ht="31.5" customHeight="1">
      <c r="B269" s="127"/>
      <c r="C269" s="156" t="s">
        <v>376</v>
      </c>
      <c r="D269" s="156" t="s">
        <v>163</v>
      </c>
      <c r="E269" s="157" t="s">
        <v>925</v>
      </c>
      <c r="F269" s="239" t="s">
        <v>926</v>
      </c>
      <c r="G269" s="240"/>
      <c r="H269" s="240"/>
      <c r="I269" s="240"/>
      <c r="J269" s="158" t="s">
        <v>241</v>
      </c>
      <c r="K269" s="159">
        <v>60.07</v>
      </c>
      <c r="L269" s="241">
        <v>0</v>
      </c>
      <c r="M269" s="240"/>
      <c r="N269" s="242">
        <f>ROUND(L269*K269,2)</f>
        <v>0</v>
      </c>
      <c r="O269" s="240"/>
      <c r="P269" s="240"/>
      <c r="Q269" s="240"/>
      <c r="R269" s="129"/>
      <c r="T269" s="160" t="s">
        <v>3</v>
      </c>
      <c r="U269" s="41" t="s">
        <v>45</v>
      </c>
      <c r="V269" s="33"/>
      <c r="W269" s="161">
        <f>V269*K269</f>
        <v>0</v>
      </c>
      <c r="X269" s="161">
        <v>0.00333</v>
      </c>
      <c r="Y269" s="161">
        <f>X269*K269</f>
        <v>0.2000331</v>
      </c>
      <c r="Z269" s="161">
        <v>0</v>
      </c>
      <c r="AA269" s="162">
        <f>Z269*K269</f>
        <v>0</v>
      </c>
      <c r="AR269" s="15" t="s">
        <v>299</v>
      </c>
      <c r="AT269" s="15" t="s">
        <v>163</v>
      </c>
      <c r="AU269" s="15" t="s">
        <v>107</v>
      </c>
      <c r="AY269" s="15" t="s">
        <v>162</v>
      </c>
      <c r="BE269" s="102">
        <f>IF(U269="základní",N269,0)</f>
        <v>0</v>
      </c>
      <c r="BF269" s="102">
        <f>IF(U269="snížená",N269,0)</f>
        <v>0</v>
      </c>
      <c r="BG269" s="102">
        <f>IF(U269="zákl. přenesená",N269,0)</f>
        <v>0</v>
      </c>
      <c r="BH269" s="102">
        <f>IF(U269="sníž. přenesená",N269,0)</f>
        <v>0</v>
      </c>
      <c r="BI269" s="102">
        <f>IF(U269="nulová",N269,0)</f>
        <v>0</v>
      </c>
      <c r="BJ269" s="15" t="s">
        <v>22</v>
      </c>
      <c r="BK269" s="102">
        <f>ROUND(L269*K269,2)</f>
        <v>0</v>
      </c>
      <c r="BL269" s="15" t="s">
        <v>299</v>
      </c>
      <c r="BM269" s="15" t="s">
        <v>927</v>
      </c>
    </row>
    <row r="270" spans="2:51" s="10" customFormat="1" ht="22.5" customHeight="1">
      <c r="B270" s="163"/>
      <c r="C270" s="164"/>
      <c r="D270" s="164"/>
      <c r="E270" s="165" t="s">
        <v>3</v>
      </c>
      <c r="F270" s="247" t="s">
        <v>1053</v>
      </c>
      <c r="G270" s="248"/>
      <c r="H270" s="248"/>
      <c r="I270" s="248"/>
      <c r="J270" s="164"/>
      <c r="K270" s="166">
        <v>60.07</v>
      </c>
      <c r="L270" s="164"/>
      <c r="M270" s="164"/>
      <c r="N270" s="164"/>
      <c r="O270" s="164"/>
      <c r="P270" s="164"/>
      <c r="Q270" s="164"/>
      <c r="R270" s="167"/>
      <c r="T270" s="168"/>
      <c r="U270" s="164"/>
      <c r="V270" s="164"/>
      <c r="W270" s="164"/>
      <c r="X270" s="164"/>
      <c r="Y270" s="164"/>
      <c r="Z270" s="164"/>
      <c r="AA270" s="169"/>
      <c r="AT270" s="170" t="s">
        <v>170</v>
      </c>
      <c r="AU270" s="170" t="s">
        <v>107</v>
      </c>
      <c r="AV270" s="10" t="s">
        <v>107</v>
      </c>
      <c r="AW270" s="10" t="s">
        <v>37</v>
      </c>
      <c r="AX270" s="10" t="s">
        <v>22</v>
      </c>
      <c r="AY270" s="170" t="s">
        <v>162</v>
      </c>
    </row>
    <row r="271" spans="2:65" s="1" customFormat="1" ht="31.5" customHeight="1">
      <c r="B271" s="127"/>
      <c r="C271" s="156" t="s">
        <v>368</v>
      </c>
      <c r="D271" s="156" t="s">
        <v>163</v>
      </c>
      <c r="E271" s="157" t="s">
        <v>624</v>
      </c>
      <c r="F271" s="239" t="s">
        <v>625</v>
      </c>
      <c r="G271" s="240"/>
      <c r="H271" s="240"/>
      <c r="I271" s="240"/>
      <c r="J271" s="158" t="s">
        <v>241</v>
      </c>
      <c r="K271" s="159">
        <v>60.07</v>
      </c>
      <c r="L271" s="241">
        <v>0</v>
      </c>
      <c r="M271" s="240"/>
      <c r="N271" s="242">
        <f>ROUND(L271*K271,2)</f>
        <v>0</v>
      </c>
      <c r="O271" s="240"/>
      <c r="P271" s="240"/>
      <c r="Q271" s="240"/>
      <c r="R271" s="129"/>
      <c r="T271" s="160" t="s">
        <v>3</v>
      </c>
      <c r="U271" s="41" t="s">
        <v>45</v>
      </c>
      <c r="V271" s="33"/>
      <c r="W271" s="161">
        <f>V271*K271</f>
        <v>0</v>
      </c>
      <c r="X271" s="161">
        <v>0.00163</v>
      </c>
      <c r="Y271" s="161">
        <f>X271*K271</f>
        <v>0.09791409999999999</v>
      </c>
      <c r="Z271" s="161">
        <v>0</v>
      </c>
      <c r="AA271" s="162">
        <f>Z271*K271</f>
        <v>0</v>
      </c>
      <c r="AR271" s="15" t="s">
        <v>299</v>
      </c>
      <c r="AT271" s="15" t="s">
        <v>163</v>
      </c>
      <c r="AU271" s="15" t="s">
        <v>107</v>
      </c>
      <c r="AY271" s="15" t="s">
        <v>162</v>
      </c>
      <c r="BE271" s="102">
        <f>IF(U271="základní",N271,0)</f>
        <v>0</v>
      </c>
      <c r="BF271" s="102">
        <f>IF(U271="snížená",N271,0)</f>
        <v>0</v>
      </c>
      <c r="BG271" s="102">
        <f>IF(U271="zákl. přenesená",N271,0)</f>
        <v>0</v>
      </c>
      <c r="BH271" s="102">
        <f>IF(U271="sníž. přenesená",N271,0)</f>
        <v>0</v>
      </c>
      <c r="BI271" s="102">
        <f>IF(U271="nulová",N271,0)</f>
        <v>0</v>
      </c>
      <c r="BJ271" s="15" t="s">
        <v>22</v>
      </c>
      <c r="BK271" s="102">
        <f>ROUND(L271*K271,2)</f>
        <v>0</v>
      </c>
      <c r="BL271" s="15" t="s">
        <v>299</v>
      </c>
      <c r="BM271" s="15" t="s">
        <v>928</v>
      </c>
    </row>
    <row r="272" spans="2:65" s="1" customFormat="1" ht="31.5" customHeight="1">
      <c r="B272" s="127"/>
      <c r="C272" s="156" t="s">
        <v>627</v>
      </c>
      <c r="D272" s="156" t="s">
        <v>163</v>
      </c>
      <c r="E272" s="157" t="s">
        <v>628</v>
      </c>
      <c r="F272" s="239" t="s">
        <v>629</v>
      </c>
      <c r="G272" s="240"/>
      <c r="H272" s="240"/>
      <c r="I272" s="240"/>
      <c r="J272" s="158" t="s">
        <v>241</v>
      </c>
      <c r="K272" s="159">
        <v>11.2</v>
      </c>
      <c r="L272" s="241">
        <v>0</v>
      </c>
      <c r="M272" s="240"/>
      <c r="N272" s="242">
        <f>ROUND(L272*K272,2)</f>
        <v>0</v>
      </c>
      <c r="O272" s="240"/>
      <c r="P272" s="240"/>
      <c r="Q272" s="240"/>
      <c r="R272" s="129"/>
      <c r="T272" s="160" t="s">
        <v>3</v>
      </c>
      <c r="U272" s="41" t="s">
        <v>45</v>
      </c>
      <c r="V272" s="33"/>
      <c r="W272" s="161">
        <f>V272*K272</f>
        <v>0</v>
      </c>
      <c r="X272" s="161">
        <v>0.00212</v>
      </c>
      <c r="Y272" s="161">
        <f>X272*K272</f>
        <v>0.023743999999999998</v>
      </c>
      <c r="Z272" s="161">
        <v>0</v>
      </c>
      <c r="AA272" s="162">
        <f>Z272*K272</f>
        <v>0</v>
      </c>
      <c r="AR272" s="15" t="s">
        <v>299</v>
      </c>
      <c r="AT272" s="15" t="s">
        <v>163</v>
      </c>
      <c r="AU272" s="15" t="s">
        <v>107</v>
      </c>
      <c r="AY272" s="15" t="s">
        <v>162</v>
      </c>
      <c r="BE272" s="102">
        <f>IF(U272="základní",N272,0)</f>
        <v>0</v>
      </c>
      <c r="BF272" s="102">
        <f>IF(U272="snížená",N272,0)</f>
        <v>0</v>
      </c>
      <c r="BG272" s="102">
        <f>IF(U272="zákl. přenesená",N272,0)</f>
        <v>0</v>
      </c>
      <c r="BH272" s="102">
        <f>IF(U272="sníž. přenesená",N272,0)</f>
        <v>0</v>
      </c>
      <c r="BI272" s="102">
        <f>IF(U272="nulová",N272,0)</f>
        <v>0</v>
      </c>
      <c r="BJ272" s="15" t="s">
        <v>22</v>
      </c>
      <c r="BK272" s="102">
        <f>ROUND(L272*K272,2)</f>
        <v>0</v>
      </c>
      <c r="BL272" s="15" t="s">
        <v>299</v>
      </c>
      <c r="BM272" s="15" t="s">
        <v>630</v>
      </c>
    </row>
    <row r="273" spans="2:51" s="10" customFormat="1" ht="22.5" customHeight="1">
      <c r="B273" s="163"/>
      <c r="C273" s="164"/>
      <c r="D273" s="164"/>
      <c r="E273" s="165" t="s">
        <v>3</v>
      </c>
      <c r="F273" s="247" t="s">
        <v>1054</v>
      </c>
      <c r="G273" s="248"/>
      <c r="H273" s="248"/>
      <c r="I273" s="248"/>
      <c r="J273" s="164"/>
      <c r="K273" s="166">
        <v>11.2</v>
      </c>
      <c r="L273" s="164"/>
      <c r="M273" s="164"/>
      <c r="N273" s="164"/>
      <c r="O273" s="164"/>
      <c r="P273" s="164"/>
      <c r="Q273" s="164"/>
      <c r="R273" s="167"/>
      <c r="T273" s="168"/>
      <c r="U273" s="164"/>
      <c r="V273" s="164"/>
      <c r="W273" s="164"/>
      <c r="X273" s="164"/>
      <c r="Y273" s="164"/>
      <c r="Z273" s="164"/>
      <c r="AA273" s="169"/>
      <c r="AT273" s="170" t="s">
        <v>170</v>
      </c>
      <c r="AU273" s="170" t="s">
        <v>107</v>
      </c>
      <c r="AV273" s="10" t="s">
        <v>107</v>
      </c>
      <c r="AW273" s="10" t="s">
        <v>37</v>
      </c>
      <c r="AX273" s="10" t="s">
        <v>22</v>
      </c>
      <c r="AY273" s="170" t="s">
        <v>162</v>
      </c>
    </row>
    <row r="274" spans="2:65" s="1" customFormat="1" ht="31.5" customHeight="1">
      <c r="B274" s="127"/>
      <c r="C274" s="156" t="s">
        <v>631</v>
      </c>
      <c r="D274" s="156" t="s">
        <v>163</v>
      </c>
      <c r="E274" s="157" t="s">
        <v>632</v>
      </c>
      <c r="F274" s="239" t="s">
        <v>633</v>
      </c>
      <c r="G274" s="240"/>
      <c r="H274" s="240"/>
      <c r="I274" s="240"/>
      <c r="J274" s="158" t="s">
        <v>412</v>
      </c>
      <c r="K274" s="159">
        <v>1.843</v>
      </c>
      <c r="L274" s="241">
        <v>0</v>
      </c>
      <c r="M274" s="240"/>
      <c r="N274" s="242">
        <f>ROUND(L274*K274,2)</f>
        <v>0</v>
      </c>
      <c r="O274" s="240"/>
      <c r="P274" s="240"/>
      <c r="Q274" s="240"/>
      <c r="R274" s="129"/>
      <c r="T274" s="160" t="s">
        <v>3</v>
      </c>
      <c r="U274" s="41" t="s">
        <v>45</v>
      </c>
      <c r="V274" s="33"/>
      <c r="W274" s="161">
        <f>V274*K274</f>
        <v>0</v>
      </c>
      <c r="X274" s="161">
        <v>0</v>
      </c>
      <c r="Y274" s="161">
        <f>X274*K274</f>
        <v>0</v>
      </c>
      <c r="Z274" s="161">
        <v>0</v>
      </c>
      <c r="AA274" s="162">
        <f>Z274*K274</f>
        <v>0</v>
      </c>
      <c r="AR274" s="15" t="s">
        <v>299</v>
      </c>
      <c r="AT274" s="15" t="s">
        <v>163</v>
      </c>
      <c r="AU274" s="15" t="s">
        <v>107</v>
      </c>
      <c r="AY274" s="15" t="s">
        <v>162</v>
      </c>
      <c r="BE274" s="102">
        <f>IF(U274="základní",N274,0)</f>
        <v>0</v>
      </c>
      <c r="BF274" s="102">
        <f>IF(U274="snížená",N274,0)</f>
        <v>0</v>
      </c>
      <c r="BG274" s="102">
        <f>IF(U274="zákl. přenesená",N274,0)</f>
        <v>0</v>
      </c>
      <c r="BH274" s="102">
        <f>IF(U274="sníž. přenesená",N274,0)</f>
        <v>0</v>
      </c>
      <c r="BI274" s="102">
        <f>IF(U274="nulová",N274,0)</f>
        <v>0</v>
      </c>
      <c r="BJ274" s="15" t="s">
        <v>22</v>
      </c>
      <c r="BK274" s="102">
        <f>ROUND(L274*K274,2)</f>
        <v>0</v>
      </c>
      <c r="BL274" s="15" t="s">
        <v>299</v>
      </c>
      <c r="BM274" s="15" t="s">
        <v>634</v>
      </c>
    </row>
    <row r="275" spans="2:63" s="9" customFormat="1" ht="29.25" customHeight="1">
      <c r="B275" s="145"/>
      <c r="C275" s="146"/>
      <c r="D275" s="155" t="s">
        <v>133</v>
      </c>
      <c r="E275" s="155"/>
      <c r="F275" s="155"/>
      <c r="G275" s="155"/>
      <c r="H275" s="155"/>
      <c r="I275" s="155"/>
      <c r="J275" s="155"/>
      <c r="K275" s="155"/>
      <c r="L275" s="155"/>
      <c r="M275" s="155"/>
      <c r="N275" s="232">
        <f>BK275</f>
        <v>0</v>
      </c>
      <c r="O275" s="233"/>
      <c r="P275" s="233"/>
      <c r="Q275" s="233"/>
      <c r="R275" s="148"/>
      <c r="T275" s="149"/>
      <c r="U275" s="146"/>
      <c r="V275" s="146"/>
      <c r="W275" s="150">
        <f>SUM(W276:W285)</f>
        <v>0</v>
      </c>
      <c r="X275" s="146"/>
      <c r="Y275" s="150">
        <f>SUM(Y276:Y285)</f>
        <v>0.13162000000000001</v>
      </c>
      <c r="Z275" s="146"/>
      <c r="AA275" s="151">
        <f>SUM(AA276:AA285)</f>
        <v>0.0438</v>
      </c>
      <c r="AR275" s="152" t="s">
        <v>107</v>
      </c>
      <c r="AT275" s="153" t="s">
        <v>79</v>
      </c>
      <c r="AU275" s="153" t="s">
        <v>22</v>
      </c>
      <c r="AY275" s="152" t="s">
        <v>162</v>
      </c>
      <c r="BK275" s="154">
        <f>SUM(BK276:BK285)</f>
        <v>0</v>
      </c>
    </row>
    <row r="276" spans="2:65" s="1" customFormat="1" ht="22.5" customHeight="1">
      <c r="B276" s="127"/>
      <c r="C276" s="156" t="s">
        <v>1055</v>
      </c>
      <c r="D276" s="156" t="s">
        <v>163</v>
      </c>
      <c r="E276" s="157" t="s">
        <v>1056</v>
      </c>
      <c r="F276" s="239" t="s">
        <v>1057</v>
      </c>
      <c r="G276" s="240"/>
      <c r="H276" s="240"/>
      <c r="I276" s="240"/>
      <c r="J276" s="158" t="s">
        <v>188</v>
      </c>
      <c r="K276" s="159">
        <v>1</v>
      </c>
      <c r="L276" s="241">
        <v>0</v>
      </c>
      <c r="M276" s="240"/>
      <c r="N276" s="242">
        <f aca="true" t="shared" si="25" ref="N276:N285">ROUND(L276*K276,2)</f>
        <v>0</v>
      </c>
      <c r="O276" s="240"/>
      <c r="P276" s="240"/>
      <c r="Q276" s="240"/>
      <c r="R276" s="129"/>
      <c r="T276" s="160" t="s">
        <v>3</v>
      </c>
      <c r="U276" s="41" t="s">
        <v>45</v>
      </c>
      <c r="V276" s="33"/>
      <c r="W276" s="161">
        <f aca="true" t="shared" si="26" ref="W276:W285">V276*K276</f>
        <v>0</v>
      </c>
      <c r="X276" s="161">
        <v>0.00025</v>
      </c>
      <c r="Y276" s="161">
        <f aca="true" t="shared" si="27" ref="Y276:Y285">X276*K276</f>
        <v>0.00025</v>
      </c>
      <c r="Z276" s="161">
        <v>0</v>
      </c>
      <c r="AA276" s="162">
        <f aca="true" t="shared" si="28" ref="AA276:AA285">Z276*K276</f>
        <v>0</v>
      </c>
      <c r="AR276" s="15" t="s">
        <v>299</v>
      </c>
      <c r="AT276" s="15" t="s">
        <v>163</v>
      </c>
      <c r="AU276" s="15" t="s">
        <v>107</v>
      </c>
      <c r="AY276" s="15" t="s">
        <v>162</v>
      </c>
      <c r="BE276" s="102">
        <f aca="true" t="shared" si="29" ref="BE276:BE285">IF(U276="základní",N276,0)</f>
        <v>0</v>
      </c>
      <c r="BF276" s="102">
        <f aca="true" t="shared" si="30" ref="BF276:BF285">IF(U276="snížená",N276,0)</f>
        <v>0</v>
      </c>
      <c r="BG276" s="102">
        <f aca="true" t="shared" si="31" ref="BG276:BG285">IF(U276="zákl. přenesená",N276,0)</f>
        <v>0</v>
      </c>
      <c r="BH276" s="102">
        <f aca="true" t="shared" si="32" ref="BH276:BH285">IF(U276="sníž. přenesená",N276,0)</f>
        <v>0</v>
      </c>
      <c r="BI276" s="102">
        <f aca="true" t="shared" si="33" ref="BI276:BI285">IF(U276="nulová",N276,0)</f>
        <v>0</v>
      </c>
      <c r="BJ276" s="15" t="s">
        <v>22</v>
      </c>
      <c r="BK276" s="102">
        <f aca="true" t="shared" si="34" ref="BK276:BK285">ROUND(L276*K276,2)</f>
        <v>0</v>
      </c>
      <c r="BL276" s="15" t="s">
        <v>299</v>
      </c>
      <c r="BM276" s="15" t="s">
        <v>1058</v>
      </c>
    </row>
    <row r="277" spans="2:65" s="1" customFormat="1" ht="22.5" customHeight="1">
      <c r="B277" s="127"/>
      <c r="C277" s="179" t="s">
        <v>1059</v>
      </c>
      <c r="D277" s="179" t="s">
        <v>204</v>
      </c>
      <c r="E277" s="180" t="s">
        <v>1060</v>
      </c>
      <c r="F277" s="252" t="s">
        <v>1061</v>
      </c>
      <c r="G277" s="253"/>
      <c r="H277" s="253"/>
      <c r="I277" s="253"/>
      <c r="J277" s="181" t="s">
        <v>188</v>
      </c>
      <c r="K277" s="182">
        <v>1</v>
      </c>
      <c r="L277" s="254">
        <v>0</v>
      </c>
      <c r="M277" s="253"/>
      <c r="N277" s="255">
        <f t="shared" si="25"/>
        <v>0</v>
      </c>
      <c r="O277" s="240"/>
      <c r="P277" s="240"/>
      <c r="Q277" s="240"/>
      <c r="R277" s="129"/>
      <c r="T277" s="160" t="s">
        <v>3</v>
      </c>
      <c r="U277" s="41" t="s">
        <v>45</v>
      </c>
      <c r="V277" s="33"/>
      <c r="W277" s="161">
        <f t="shared" si="26"/>
        <v>0</v>
      </c>
      <c r="X277" s="161">
        <v>0.008</v>
      </c>
      <c r="Y277" s="161">
        <f t="shared" si="27"/>
        <v>0.008</v>
      </c>
      <c r="Z277" s="161">
        <v>0</v>
      </c>
      <c r="AA277" s="162">
        <f t="shared" si="28"/>
        <v>0</v>
      </c>
      <c r="AR277" s="15" t="s">
        <v>332</v>
      </c>
      <c r="AT277" s="15" t="s">
        <v>204</v>
      </c>
      <c r="AU277" s="15" t="s">
        <v>107</v>
      </c>
      <c r="AY277" s="15" t="s">
        <v>162</v>
      </c>
      <c r="BE277" s="102">
        <f t="shared" si="29"/>
        <v>0</v>
      </c>
      <c r="BF277" s="102">
        <f t="shared" si="30"/>
        <v>0</v>
      </c>
      <c r="BG277" s="102">
        <f t="shared" si="31"/>
        <v>0</v>
      </c>
      <c r="BH277" s="102">
        <f t="shared" si="32"/>
        <v>0</v>
      </c>
      <c r="BI277" s="102">
        <f t="shared" si="33"/>
        <v>0</v>
      </c>
      <c r="BJ277" s="15" t="s">
        <v>22</v>
      </c>
      <c r="BK277" s="102">
        <f t="shared" si="34"/>
        <v>0</v>
      </c>
      <c r="BL277" s="15" t="s">
        <v>299</v>
      </c>
      <c r="BM277" s="15" t="s">
        <v>1062</v>
      </c>
    </row>
    <row r="278" spans="2:65" s="1" customFormat="1" ht="31.5" customHeight="1">
      <c r="B278" s="127"/>
      <c r="C278" s="156" t="s">
        <v>1063</v>
      </c>
      <c r="D278" s="156" t="s">
        <v>163</v>
      </c>
      <c r="E278" s="157" t="s">
        <v>659</v>
      </c>
      <c r="F278" s="239" t="s">
        <v>660</v>
      </c>
      <c r="G278" s="240"/>
      <c r="H278" s="240"/>
      <c r="I278" s="240"/>
      <c r="J278" s="158" t="s">
        <v>188</v>
      </c>
      <c r="K278" s="159">
        <v>1</v>
      </c>
      <c r="L278" s="241">
        <v>0</v>
      </c>
      <c r="M278" s="240"/>
      <c r="N278" s="242">
        <f t="shared" si="25"/>
        <v>0</v>
      </c>
      <c r="O278" s="240"/>
      <c r="P278" s="240"/>
      <c r="Q278" s="240"/>
      <c r="R278" s="129"/>
      <c r="T278" s="160" t="s">
        <v>3</v>
      </c>
      <c r="U278" s="41" t="s">
        <v>45</v>
      </c>
      <c r="V278" s="33"/>
      <c r="W278" s="161">
        <f t="shared" si="26"/>
        <v>0</v>
      </c>
      <c r="X278" s="161">
        <v>0.00087</v>
      </c>
      <c r="Y278" s="161">
        <f t="shared" si="27"/>
        <v>0.00087</v>
      </c>
      <c r="Z278" s="161">
        <v>0</v>
      </c>
      <c r="AA278" s="162">
        <f t="shared" si="28"/>
        <v>0</v>
      </c>
      <c r="AR278" s="15" t="s">
        <v>299</v>
      </c>
      <c r="AT278" s="15" t="s">
        <v>163</v>
      </c>
      <c r="AU278" s="15" t="s">
        <v>107</v>
      </c>
      <c r="AY278" s="15" t="s">
        <v>162</v>
      </c>
      <c r="BE278" s="102">
        <f t="shared" si="29"/>
        <v>0</v>
      </c>
      <c r="BF278" s="102">
        <f t="shared" si="30"/>
        <v>0</v>
      </c>
      <c r="BG278" s="102">
        <f t="shared" si="31"/>
        <v>0</v>
      </c>
      <c r="BH278" s="102">
        <f t="shared" si="32"/>
        <v>0</v>
      </c>
      <c r="BI278" s="102">
        <f t="shared" si="33"/>
        <v>0</v>
      </c>
      <c r="BJ278" s="15" t="s">
        <v>22</v>
      </c>
      <c r="BK278" s="102">
        <f t="shared" si="34"/>
        <v>0</v>
      </c>
      <c r="BL278" s="15" t="s">
        <v>299</v>
      </c>
      <c r="BM278" s="15" t="s">
        <v>1064</v>
      </c>
    </row>
    <row r="279" spans="2:65" s="1" customFormat="1" ht="22.5" customHeight="1">
      <c r="B279" s="127"/>
      <c r="C279" s="179" t="s">
        <v>1065</v>
      </c>
      <c r="D279" s="179" t="s">
        <v>204</v>
      </c>
      <c r="E279" s="180" t="s">
        <v>663</v>
      </c>
      <c r="F279" s="252" t="s">
        <v>1066</v>
      </c>
      <c r="G279" s="253"/>
      <c r="H279" s="253"/>
      <c r="I279" s="253"/>
      <c r="J279" s="181" t="s">
        <v>188</v>
      </c>
      <c r="K279" s="182">
        <v>1</v>
      </c>
      <c r="L279" s="254">
        <v>0</v>
      </c>
      <c r="M279" s="253"/>
      <c r="N279" s="255">
        <f t="shared" si="25"/>
        <v>0</v>
      </c>
      <c r="O279" s="240"/>
      <c r="P279" s="240"/>
      <c r="Q279" s="240"/>
      <c r="R279" s="129"/>
      <c r="T279" s="160" t="s">
        <v>3</v>
      </c>
      <c r="U279" s="41" t="s">
        <v>45</v>
      </c>
      <c r="V279" s="33"/>
      <c r="W279" s="161">
        <f t="shared" si="26"/>
        <v>0</v>
      </c>
      <c r="X279" s="161">
        <v>0.03</v>
      </c>
      <c r="Y279" s="161">
        <f t="shared" si="27"/>
        <v>0.03</v>
      </c>
      <c r="Z279" s="161">
        <v>0</v>
      </c>
      <c r="AA279" s="162">
        <f t="shared" si="28"/>
        <v>0</v>
      </c>
      <c r="AR279" s="15" t="s">
        <v>332</v>
      </c>
      <c r="AT279" s="15" t="s">
        <v>204</v>
      </c>
      <c r="AU279" s="15" t="s">
        <v>107</v>
      </c>
      <c r="AY279" s="15" t="s">
        <v>162</v>
      </c>
      <c r="BE279" s="102">
        <f t="shared" si="29"/>
        <v>0</v>
      </c>
      <c r="BF279" s="102">
        <f t="shared" si="30"/>
        <v>0</v>
      </c>
      <c r="BG279" s="102">
        <f t="shared" si="31"/>
        <v>0</v>
      </c>
      <c r="BH279" s="102">
        <f t="shared" si="32"/>
        <v>0</v>
      </c>
      <c r="BI279" s="102">
        <f t="shared" si="33"/>
        <v>0</v>
      </c>
      <c r="BJ279" s="15" t="s">
        <v>22</v>
      </c>
      <c r="BK279" s="102">
        <f t="shared" si="34"/>
        <v>0</v>
      </c>
      <c r="BL279" s="15" t="s">
        <v>299</v>
      </c>
      <c r="BM279" s="15" t="s">
        <v>1067</v>
      </c>
    </row>
    <row r="280" spans="2:65" s="1" customFormat="1" ht="22.5" customHeight="1">
      <c r="B280" s="127"/>
      <c r="C280" s="179" t="s">
        <v>1068</v>
      </c>
      <c r="D280" s="179" t="s">
        <v>204</v>
      </c>
      <c r="E280" s="180" t="s">
        <v>667</v>
      </c>
      <c r="F280" s="252" t="s">
        <v>1069</v>
      </c>
      <c r="G280" s="253"/>
      <c r="H280" s="253"/>
      <c r="I280" s="253"/>
      <c r="J280" s="181" t="s">
        <v>188</v>
      </c>
      <c r="K280" s="182">
        <v>1</v>
      </c>
      <c r="L280" s="254">
        <v>0</v>
      </c>
      <c r="M280" s="253"/>
      <c r="N280" s="255">
        <f t="shared" si="25"/>
        <v>0</v>
      </c>
      <c r="O280" s="240"/>
      <c r="P280" s="240"/>
      <c r="Q280" s="240"/>
      <c r="R280" s="129"/>
      <c r="T280" s="160" t="s">
        <v>3</v>
      </c>
      <c r="U280" s="41" t="s">
        <v>45</v>
      </c>
      <c r="V280" s="33"/>
      <c r="W280" s="161">
        <f t="shared" si="26"/>
        <v>0</v>
      </c>
      <c r="X280" s="161">
        <v>0.03</v>
      </c>
      <c r="Y280" s="161">
        <f t="shared" si="27"/>
        <v>0.03</v>
      </c>
      <c r="Z280" s="161">
        <v>0</v>
      </c>
      <c r="AA280" s="162">
        <f t="shared" si="28"/>
        <v>0</v>
      </c>
      <c r="AR280" s="15" t="s">
        <v>332</v>
      </c>
      <c r="AT280" s="15" t="s">
        <v>204</v>
      </c>
      <c r="AU280" s="15" t="s">
        <v>107</v>
      </c>
      <c r="AY280" s="15" t="s">
        <v>162</v>
      </c>
      <c r="BE280" s="102">
        <f t="shared" si="29"/>
        <v>0</v>
      </c>
      <c r="BF280" s="102">
        <f t="shared" si="30"/>
        <v>0</v>
      </c>
      <c r="BG280" s="102">
        <f t="shared" si="31"/>
        <v>0</v>
      </c>
      <c r="BH280" s="102">
        <f t="shared" si="32"/>
        <v>0</v>
      </c>
      <c r="BI280" s="102">
        <f t="shared" si="33"/>
        <v>0</v>
      </c>
      <c r="BJ280" s="15" t="s">
        <v>22</v>
      </c>
      <c r="BK280" s="102">
        <f t="shared" si="34"/>
        <v>0</v>
      </c>
      <c r="BL280" s="15" t="s">
        <v>299</v>
      </c>
      <c r="BM280" s="15" t="s">
        <v>1070</v>
      </c>
    </row>
    <row r="281" spans="2:65" s="1" customFormat="1" ht="22.5" customHeight="1">
      <c r="B281" s="127"/>
      <c r="C281" s="179" t="s">
        <v>1071</v>
      </c>
      <c r="D281" s="179" t="s">
        <v>204</v>
      </c>
      <c r="E281" s="180" t="s">
        <v>1072</v>
      </c>
      <c r="F281" s="252" t="s">
        <v>1073</v>
      </c>
      <c r="G281" s="253"/>
      <c r="H281" s="253"/>
      <c r="I281" s="253"/>
      <c r="J281" s="181" t="s">
        <v>188</v>
      </c>
      <c r="K281" s="182">
        <v>2</v>
      </c>
      <c r="L281" s="254">
        <v>0</v>
      </c>
      <c r="M281" s="253"/>
      <c r="N281" s="255">
        <f t="shared" si="25"/>
        <v>0</v>
      </c>
      <c r="O281" s="240"/>
      <c r="P281" s="240"/>
      <c r="Q281" s="240"/>
      <c r="R281" s="129"/>
      <c r="T281" s="160" t="s">
        <v>3</v>
      </c>
      <c r="U281" s="41" t="s">
        <v>45</v>
      </c>
      <c r="V281" s="33"/>
      <c r="W281" s="161">
        <f t="shared" si="26"/>
        <v>0</v>
      </c>
      <c r="X281" s="161">
        <v>0.03</v>
      </c>
      <c r="Y281" s="161">
        <f t="shared" si="27"/>
        <v>0.06</v>
      </c>
      <c r="Z281" s="161">
        <v>0</v>
      </c>
      <c r="AA281" s="162">
        <f t="shared" si="28"/>
        <v>0</v>
      </c>
      <c r="AR281" s="15" t="s">
        <v>332</v>
      </c>
      <c r="AT281" s="15" t="s">
        <v>204</v>
      </c>
      <c r="AU281" s="15" t="s">
        <v>107</v>
      </c>
      <c r="AY281" s="15" t="s">
        <v>162</v>
      </c>
      <c r="BE281" s="102">
        <f t="shared" si="29"/>
        <v>0</v>
      </c>
      <c r="BF281" s="102">
        <f t="shared" si="30"/>
        <v>0</v>
      </c>
      <c r="BG281" s="102">
        <f t="shared" si="31"/>
        <v>0</v>
      </c>
      <c r="BH281" s="102">
        <f t="shared" si="32"/>
        <v>0</v>
      </c>
      <c r="BI281" s="102">
        <f t="shared" si="33"/>
        <v>0</v>
      </c>
      <c r="BJ281" s="15" t="s">
        <v>22</v>
      </c>
      <c r="BK281" s="102">
        <f t="shared" si="34"/>
        <v>0</v>
      </c>
      <c r="BL281" s="15" t="s">
        <v>299</v>
      </c>
      <c r="BM281" s="15" t="s">
        <v>1074</v>
      </c>
    </row>
    <row r="282" spans="2:65" s="1" customFormat="1" ht="31.5" customHeight="1">
      <c r="B282" s="127"/>
      <c r="C282" s="156" t="s">
        <v>1075</v>
      </c>
      <c r="D282" s="156" t="s">
        <v>163</v>
      </c>
      <c r="E282" s="157" t="s">
        <v>1076</v>
      </c>
      <c r="F282" s="239" t="s">
        <v>1077</v>
      </c>
      <c r="G282" s="240"/>
      <c r="H282" s="240"/>
      <c r="I282" s="240"/>
      <c r="J282" s="158" t="s">
        <v>188</v>
      </c>
      <c r="K282" s="159">
        <v>1</v>
      </c>
      <c r="L282" s="241">
        <v>0</v>
      </c>
      <c r="M282" s="240"/>
      <c r="N282" s="242">
        <f t="shared" si="25"/>
        <v>0</v>
      </c>
      <c r="O282" s="240"/>
      <c r="P282" s="240"/>
      <c r="Q282" s="240"/>
      <c r="R282" s="129"/>
      <c r="T282" s="160" t="s">
        <v>3</v>
      </c>
      <c r="U282" s="41" t="s">
        <v>45</v>
      </c>
      <c r="V282" s="33"/>
      <c r="W282" s="161">
        <f t="shared" si="26"/>
        <v>0</v>
      </c>
      <c r="X282" s="161">
        <v>0.00088</v>
      </c>
      <c r="Y282" s="161">
        <f t="shared" si="27"/>
        <v>0.00088</v>
      </c>
      <c r="Z282" s="161">
        <v>0</v>
      </c>
      <c r="AA282" s="162">
        <f t="shared" si="28"/>
        <v>0</v>
      </c>
      <c r="AR282" s="15" t="s">
        <v>299</v>
      </c>
      <c r="AT282" s="15" t="s">
        <v>163</v>
      </c>
      <c r="AU282" s="15" t="s">
        <v>107</v>
      </c>
      <c r="AY282" s="15" t="s">
        <v>162</v>
      </c>
      <c r="BE282" s="102">
        <f t="shared" si="29"/>
        <v>0</v>
      </c>
      <c r="BF282" s="102">
        <f t="shared" si="30"/>
        <v>0</v>
      </c>
      <c r="BG282" s="102">
        <f t="shared" si="31"/>
        <v>0</v>
      </c>
      <c r="BH282" s="102">
        <f t="shared" si="32"/>
        <v>0</v>
      </c>
      <c r="BI282" s="102">
        <f t="shared" si="33"/>
        <v>0</v>
      </c>
      <c r="BJ282" s="15" t="s">
        <v>22</v>
      </c>
      <c r="BK282" s="102">
        <f t="shared" si="34"/>
        <v>0</v>
      </c>
      <c r="BL282" s="15" t="s">
        <v>299</v>
      </c>
      <c r="BM282" s="15" t="s">
        <v>1078</v>
      </c>
    </row>
    <row r="283" spans="2:65" s="1" customFormat="1" ht="31.5" customHeight="1">
      <c r="B283" s="127"/>
      <c r="C283" s="156" t="s">
        <v>1079</v>
      </c>
      <c r="D283" s="156" t="s">
        <v>163</v>
      </c>
      <c r="E283" s="157" t="s">
        <v>675</v>
      </c>
      <c r="F283" s="239" t="s">
        <v>676</v>
      </c>
      <c r="G283" s="240"/>
      <c r="H283" s="240"/>
      <c r="I283" s="240"/>
      <c r="J283" s="158" t="s">
        <v>188</v>
      </c>
      <c r="K283" s="159">
        <v>2</v>
      </c>
      <c r="L283" s="241">
        <v>0</v>
      </c>
      <c r="M283" s="240"/>
      <c r="N283" s="242">
        <f t="shared" si="25"/>
        <v>0</v>
      </c>
      <c r="O283" s="240"/>
      <c r="P283" s="240"/>
      <c r="Q283" s="240"/>
      <c r="R283" s="129"/>
      <c r="T283" s="160" t="s">
        <v>3</v>
      </c>
      <c r="U283" s="41" t="s">
        <v>45</v>
      </c>
      <c r="V283" s="33"/>
      <c r="W283" s="161">
        <f t="shared" si="26"/>
        <v>0</v>
      </c>
      <c r="X283" s="161">
        <v>0.00081</v>
      </c>
      <c r="Y283" s="161">
        <f t="shared" si="27"/>
        <v>0.00162</v>
      </c>
      <c r="Z283" s="161">
        <v>0</v>
      </c>
      <c r="AA283" s="162">
        <f t="shared" si="28"/>
        <v>0</v>
      </c>
      <c r="AR283" s="15" t="s">
        <v>299</v>
      </c>
      <c r="AT283" s="15" t="s">
        <v>163</v>
      </c>
      <c r="AU283" s="15" t="s">
        <v>107</v>
      </c>
      <c r="AY283" s="15" t="s">
        <v>162</v>
      </c>
      <c r="BE283" s="102">
        <f t="shared" si="29"/>
        <v>0</v>
      </c>
      <c r="BF283" s="102">
        <f t="shared" si="30"/>
        <v>0</v>
      </c>
      <c r="BG283" s="102">
        <f t="shared" si="31"/>
        <v>0</v>
      </c>
      <c r="BH283" s="102">
        <f t="shared" si="32"/>
        <v>0</v>
      </c>
      <c r="BI283" s="102">
        <f t="shared" si="33"/>
        <v>0</v>
      </c>
      <c r="BJ283" s="15" t="s">
        <v>22</v>
      </c>
      <c r="BK283" s="102">
        <f t="shared" si="34"/>
        <v>0</v>
      </c>
      <c r="BL283" s="15" t="s">
        <v>299</v>
      </c>
      <c r="BM283" s="15" t="s">
        <v>1080</v>
      </c>
    </row>
    <row r="284" spans="2:65" s="1" customFormat="1" ht="22.5" customHeight="1">
      <c r="B284" s="127"/>
      <c r="C284" s="156" t="s">
        <v>1081</v>
      </c>
      <c r="D284" s="156" t="s">
        <v>163</v>
      </c>
      <c r="E284" s="157" t="s">
        <v>679</v>
      </c>
      <c r="F284" s="239" t="s">
        <v>680</v>
      </c>
      <c r="G284" s="240"/>
      <c r="H284" s="240"/>
      <c r="I284" s="240"/>
      <c r="J284" s="158" t="s">
        <v>188</v>
      </c>
      <c r="K284" s="159">
        <v>5</v>
      </c>
      <c r="L284" s="241">
        <v>0</v>
      </c>
      <c r="M284" s="240"/>
      <c r="N284" s="242">
        <f t="shared" si="25"/>
        <v>0</v>
      </c>
      <c r="O284" s="240"/>
      <c r="P284" s="240"/>
      <c r="Q284" s="240"/>
      <c r="R284" s="129"/>
      <c r="T284" s="160" t="s">
        <v>3</v>
      </c>
      <c r="U284" s="41" t="s">
        <v>45</v>
      </c>
      <c r="V284" s="33"/>
      <c r="W284" s="161">
        <f t="shared" si="26"/>
        <v>0</v>
      </c>
      <c r="X284" s="161">
        <v>0</v>
      </c>
      <c r="Y284" s="161">
        <f t="shared" si="27"/>
        <v>0</v>
      </c>
      <c r="Z284" s="161">
        <v>0.00042</v>
      </c>
      <c r="AA284" s="162">
        <f t="shared" si="28"/>
        <v>0.0021000000000000003</v>
      </c>
      <c r="AR284" s="15" t="s">
        <v>299</v>
      </c>
      <c r="AT284" s="15" t="s">
        <v>163</v>
      </c>
      <c r="AU284" s="15" t="s">
        <v>107</v>
      </c>
      <c r="AY284" s="15" t="s">
        <v>162</v>
      </c>
      <c r="BE284" s="102">
        <f t="shared" si="29"/>
        <v>0</v>
      </c>
      <c r="BF284" s="102">
        <f t="shared" si="30"/>
        <v>0</v>
      </c>
      <c r="BG284" s="102">
        <f t="shared" si="31"/>
        <v>0</v>
      </c>
      <c r="BH284" s="102">
        <f t="shared" si="32"/>
        <v>0</v>
      </c>
      <c r="BI284" s="102">
        <f t="shared" si="33"/>
        <v>0</v>
      </c>
      <c r="BJ284" s="15" t="s">
        <v>22</v>
      </c>
      <c r="BK284" s="102">
        <f t="shared" si="34"/>
        <v>0</v>
      </c>
      <c r="BL284" s="15" t="s">
        <v>299</v>
      </c>
      <c r="BM284" s="15" t="s">
        <v>1082</v>
      </c>
    </row>
    <row r="285" spans="2:65" s="1" customFormat="1" ht="31.5" customHeight="1">
      <c r="B285" s="127"/>
      <c r="C285" s="156" t="s">
        <v>1083</v>
      </c>
      <c r="D285" s="156" t="s">
        <v>163</v>
      </c>
      <c r="E285" s="157" t="s">
        <v>1084</v>
      </c>
      <c r="F285" s="239" t="s">
        <v>1085</v>
      </c>
      <c r="G285" s="240"/>
      <c r="H285" s="240"/>
      <c r="I285" s="240"/>
      <c r="J285" s="158" t="s">
        <v>188</v>
      </c>
      <c r="K285" s="159">
        <v>1</v>
      </c>
      <c r="L285" s="241">
        <v>0</v>
      </c>
      <c r="M285" s="240"/>
      <c r="N285" s="242">
        <f t="shared" si="25"/>
        <v>0</v>
      </c>
      <c r="O285" s="240"/>
      <c r="P285" s="240"/>
      <c r="Q285" s="240"/>
      <c r="R285" s="129"/>
      <c r="T285" s="160" t="s">
        <v>3</v>
      </c>
      <c r="U285" s="41" t="s">
        <v>45</v>
      </c>
      <c r="V285" s="33"/>
      <c r="W285" s="161">
        <f t="shared" si="26"/>
        <v>0</v>
      </c>
      <c r="X285" s="161">
        <v>0</v>
      </c>
      <c r="Y285" s="161">
        <f t="shared" si="27"/>
        <v>0</v>
      </c>
      <c r="Z285" s="161">
        <v>0.0417</v>
      </c>
      <c r="AA285" s="162">
        <f t="shared" si="28"/>
        <v>0.0417</v>
      </c>
      <c r="AR285" s="15" t="s">
        <v>299</v>
      </c>
      <c r="AT285" s="15" t="s">
        <v>163</v>
      </c>
      <c r="AU285" s="15" t="s">
        <v>107</v>
      </c>
      <c r="AY285" s="15" t="s">
        <v>162</v>
      </c>
      <c r="BE285" s="102">
        <f t="shared" si="29"/>
        <v>0</v>
      </c>
      <c r="BF285" s="102">
        <f t="shared" si="30"/>
        <v>0</v>
      </c>
      <c r="BG285" s="102">
        <f t="shared" si="31"/>
        <v>0</v>
      </c>
      <c r="BH285" s="102">
        <f t="shared" si="32"/>
        <v>0</v>
      </c>
      <c r="BI285" s="102">
        <f t="shared" si="33"/>
        <v>0</v>
      </c>
      <c r="BJ285" s="15" t="s">
        <v>22</v>
      </c>
      <c r="BK285" s="102">
        <f t="shared" si="34"/>
        <v>0</v>
      </c>
      <c r="BL285" s="15" t="s">
        <v>299</v>
      </c>
      <c r="BM285" s="15" t="s">
        <v>1086</v>
      </c>
    </row>
    <row r="286" spans="2:63" s="9" customFormat="1" ht="29.25" customHeight="1">
      <c r="B286" s="145"/>
      <c r="C286" s="146"/>
      <c r="D286" s="155" t="s">
        <v>740</v>
      </c>
      <c r="E286" s="155"/>
      <c r="F286" s="155"/>
      <c r="G286" s="155"/>
      <c r="H286" s="155"/>
      <c r="I286" s="155"/>
      <c r="J286" s="155"/>
      <c r="K286" s="155"/>
      <c r="L286" s="155"/>
      <c r="M286" s="155"/>
      <c r="N286" s="232">
        <f>BK286</f>
        <v>0</v>
      </c>
      <c r="O286" s="233"/>
      <c r="P286" s="233"/>
      <c r="Q286" s="233"/>
      <c r="R286" s="148"/>
      <c r="T286" s="149"/>
      <c r="U286" s="146"/>
      <c r="V286" s="146"/>
      <c r="W286" s="150">
        <f>SUM(W287:W289)</f>
        <v>0</v>
      </c>
      <c r="X286" s="146"/>
      <c r="Y286" s="150">
        <f>SUM(Y287:Y289)</f>
        <v>0.0006</v>
      </c>
      <c r="Z286" s="146"/>
      <c r="AA286" s="151">
        <f>SUM(AA287:AA289)</f>
        <v>0</v>
      </c>
      <c r="AR286" s="152" t="s">
        <v>107</v>
      </c>
      <c r="AT286" s="153" t="s">
        <v>79</v>
      </c>
      <c r="AU286" s="153" t="s">
        <v>22</v>
      </c>
      <c r="AY286" s="152" t="s">
        <v>162</v>
      </c>
      <c r="BK286" s="154">
        <f>SUM(BK287:BK289)</f>
        <v>0</v>
      </c>
    </row>
    <row r="287" spans="2:65" s="1" customFormat="1" ht="31.5" customHeight="1">
      <c r="B287" s="127"/>
      <c r="C287" s="156" t="s">
        <v>941</v>
      </c>
      <c r="D287" s="156" t="s">
        <v>163</v>
      </c>
      <c r="E287" s="157" t="s">
        <v>942</v>
      </c>
      <c r="F287" s="239" t="s">
        <v>1087</v>
      </c>
      <c r="G287" s="240"/>
      <c r="H287" s="240"/>
      <c r="I287" s="240"/>
      <c r="J287" s="158" t="s">
        <v>188</v>
      </c>
      <c r="K287" s="159">
        <v>1</v>
      </c>
      <c r="L287" s="241">
        <v>0</v>
      </c>
      <c r="M287" s="240"/>
      <c r="N287" s="242">
        <f>ROUND(L287*K287,2)</f>
        <v>0</v>
      </c>
      <c r="O287" s="240"/>
      <c r="P287" s="240"/>
      <c r="Q287" s="240"/>
      <c r="R287" s="129"/>
      <c r="T287" s="160" t="s">
        <v>3</v>
      </c>
      <c r="U287" s="41" t="s">
        <v>45</v>
      </c>
      <c r="V287" s="33"/>
      <c r="W287" s="161">
        <f>V287*K287</f>
        <v>0</v>
      </c>
      <c r="X287" s="161">
        <v>0.00015</v>
      </c>
      <c r="Y287" s="161">
        <f>X287*K287</f>
        <v>0.00015</v>
      </c>
      <c r="Z287" s="161">
        <v>0</v>
      </c>
      <c r="AA287" s="162">
        <f>Z287*K287</f>
        <v>0</v>
      </c>
      <c r="AR287" s="15" t="s">
        <v>299</v>
      </c>
      <c r="AT287" s="15" t="s">
        <v>163</v>
      </c>
      <c r="AU287" s="15" t="s">
        <v>107</v>
      </c>
      <c r="AY287" s="15" t="s">
        <v>162</v>
      </c>
      <c r="BE287" s="102">
        <f>IF(U287="základní",N287,0)</f>
        <v>0</v>
      </c>
      <c r="BF287" s="102">
        <f>IF(U287="snížená",N287,0)</f>
        <v>0</v>
      </c>
      <c r="BG287" s="102">
        <f>IF(U287="zákl. přenesená",N287,0)</f>
        <v>0</v>
      </c>
      <c r="BH287" s="102">
        <f>IF(U287="sníž. přenesená",N287,0)</f>
        <v>0</v>
      </c>
      <c r="BI287" s="102">
        <f>IF(U287="nulová",N287,0)</f>
        <v>0</v>
      </c>
      <c r="BJ287" s="15" t="s">
        <v>22</v>
      </c>
      <c r="BK287" s="102">
        <f>ROUND(L287*K287,2)</f>
        <v>0</v>
      </c>
      <c r="BL287" s="15" t="s">
        <v>299</v>
      </c>
      <c r="BM287" s="15" t="s">
        <v>944</v>
      </c>
    </row>
    <row r="288" spans="2:65" s="1" customFormat="1" ht="22.5" customHeight="1">
      <c r="B288" s="127"/>
      <c r="C288" s="156" t="s">
        <v>945</v>
      </c>
      <c r="D288" s="156" t="s">
        <v>163</v>
      </c>
      <c r="E288" s="157" t="s">
        <v>946</v>
      </c>
      <c r="F288" s="239" t="s">
        <v>947</v>
      </c>
      <c r="G288" s="240"/>
      <c r="H288" s="240"/>
      <c r="I288" s="240"/>
      <c r="J288" s="158" t="s">
        <v>188</v>
      </c>
      <c r="K288" s="159">
        <v>2</v>
      </c>
      <c r="L288" s="241">
        <v>0</v>
      </c>
      <c r="M288" s="240"/>
      <c r="N288" s="242">
        <f>ROUND(L288*K288,2)</f>
        <v>0</v>
      </c>
      <c r="O288" s="240"/>
      <c r="P288" s="240"/>
      <c r="Q288" s="240"/>
      <c r="R288" s="129"/>
      <c r="T288" s="160" t="s">
        <v>3</v>
      </c>
      <c r="U288" s="41" t="s">
        <v>45</v>
      </c>
      <c r="V288" s="33"/>
      <c r="W288" s="161">
        <f>V288*K288</f>
        <v>0</v>
      </c>
      <c r="X288" s="161">
        <v>0.00015</v>
      </c>
      <c r="Y288" s="161">
        <f>X288*K288</f>
        <v>0.0003</v>
      </c>
      <c r="Z288" s="161">
        <v>0</v>
      </c>
      <c r="AA288" s="162">
        <f>Z288*K288</f>
        <v>0</v>
      </c>
      <c r="AR288" s="15" t="s">
        <v>299</v>
      </c>
      <c r="AT288" s="15" t="s">
        <v>163</v>
      </c>
      <c r="AU288" s="15" t="s">
        <v>107</v>
      </c>
      <c r="AY288" s="15" t="s">
        <v>162</v>
      </c>
      <c r="BE288" s="102">
        <f>IF(U288="základní",N288,0)</f>
        <v>0</v>
      </c>
      <c r="BF288" s="102">
        <f>IF(U288="snížená",N288,0)</f>
        <v>0</v>
      </c>
      <c r="BG288" s="102">
        <f>IF(U288="zákl. přenesená",N288,0)</f>
        <v>0</v>
      </c>
      <c r="BH288" s="102">
        <f>IF(U288="sníž. přenesená",N288,0)</f>
        <v>0</v>
      </c>
      <c r="BI288" s="102">
        <f>IF(U288="nulová",N288,0)</f>
        <v>0</v>
      </c>
      <c r="BJ288" s="15" t="s">
        <v>22</v>
      </c>
      <c r="BK288" s="102">
        <f>ROUND(L288*K288,2)</f>
        <v>0</v>
      </c>
      <c r="BL288" s="15" t="s">
        <v>299</v>
      </c>
      <c r="BM288" s="15" t="s">
        <v>948</v>
      </c>
    </row>
    <row r="289" spans="2:65" s="1" customFormat="1" ht="31.5" customHeight="1">
      <c r="B289" s="127"/>
      <c r="C289" s="156" t="s">
        <v>949</v>
      </c>
      <c r="D289" s="156" t="s">
        <v>163</v>
      </c>
      <c r="E289" s="157" t="s">
        <v>950</v>
      </c>
      <c r="F289" s="239" t="s">
        <v>1088</v>
      </c>
      <c r="G289" s="240"/>
      <c r="H289" s="240"/>
      <c r="I289" s="240"/>
      <c r="J289" s="158" t="s">
        <v>188</v>
      </c>
      <c r="K289" s="159">
        <v>1</v>
      </c>
      <c r="L289" s="241">
        <v>0</v>
      </c>
      <c r="M289" s="240"/>
      <c r="N289" s="242">
        <f>ROUND(L289*K289,2)</f>
        <v>0</v>
      </c>
      <c r="O289" s="240"/>
      <c r="P289" s="240"/>
      <c r="Q289" s="240"/>
      <c r="R289" s="129"/>
      <c r="T289" s="160" t="s">
        <v>3</v>
      </c>
      <c r="U289" s="41" t="s">
        <v>45</v>
      </c>
      <c r="V289" s="33"/>
      <c r="W289" s="161">
        <f>V289*K289</f>
        <v>0</v>
      </c>
      <c r="X289" s="161">
        <v>0.00015</v>
      </c>
      <c r="Y289" s="161">
        <f>X289*K289</f>
        <v>0.00015</v>
      </c>
      <c r="Z289" s="161">
        <v>0</v>
      </c>
      <c r="AA289" s="162">
        <f>Z289*K289</f>
        <v>0</v>
      </c>
      <c r="AR289" s="15" t="s">
        <v>299</v>
      </c>
      <c r="AT289" s="15" t="s">
        <v>163</v>
      </c>
      <c r="AU289" s="15" t="s">
        <v>107</v>
      </c>
      <c r="AY289" s="15" t="s">
        <v>162</v>
      </c>
      <c r="BE289" s="102">
        <f>IF(U289="základní",N289,0)</f>
        <v>0</v>
      </c>
      <c r="BF289" s="102">
        <f>IF(U289="snížená",N289,0)</f>
        <v>0</v>
      </c>
      <c r="BG289" s="102">
        <f>IF(U289="zákl. přenesená",N289,0)</f>
        <v>0</v>
      </c>
      <c r="BH289" s="102">
        <f>IF(U289="sníž. přenesená",N289,0)</f>
        <v>0</v>
      </c>
      <c r="BI289" s="102">
        <f>IF(U289="nulová",N289,0)</f>
        <v>0</v>
      </c>
      <c r="BJ289" s="15" t="s">
        <v>22</v>
      </c>
      <c r="BK289" s="102">
        <f>ROUND(L289*K289,2)</f>
        <v>0</v>
      </c>
      <c r="BL289" s="15" t="s">
        <v>299</v>
      </c>
      <c r="BM289" s="15" t="s">
        <v>952</v>
      </c>
    </row>
    <row r="290" spans="2:63" s="9" customFormat="1" ht="29.25" customHeight="1">
      <c r="B290" s="145"/>
      <c r="C290" s="146"/>
      <c r="D290" s="155" t="s">
        <v>135</v>
      </c>
      <c r="E290" s="155"/>
      <c r="F290" s="155"/>
      <c r="G290" s="155"/>
      <c r="H290" s="155"/>
      <c r="I290" s="155"/>
      <c r="J290" s="155"/>
      <c r="K290" s="155"/>
      <c r="L290" s="155"/>
      <c r="M290" s="155"/>
      <c r="N290" s="232">
        <f>BK290</f>
        <v>0</v>
      </c>
      <c r="O290" s="233"/>
      <c r="P290" s="233"/>
      <c r="Q290" s="233"/>
      <c r="R290" s="148"/>
      <c r="T290" s="149"/>
      <c r="U290" s="146"/>
      <c r="V290" s="146"/>
      <c r="W290" s="150">
        <f>SUM(W291:W297)</f>
        <v>0</v>
      </c>
      <c r="X290" s="146"/>
      <c r="Y290" s="150">
        <f>SUM(Y291:Y297)</f>
        <v>0.0010374000000000002</v>
      </c>
      <c r="Z290" s="146"/>
      <c r="AA290" s="151">
        <f>SUM(AA291:AA297)</f>
        <v>0</v>
      </c>
      <c r="AR290" s="152" t="s">
        <v>107</v>
      </c>
      <c r="AT290" s="153" t="s">
        <v>79</v>
      </c>
      <c r="AU290" s="153" t="s">
        <v>22</v>
      </c>
      <c r="AY290" s="152" t="s">
        <v>162</v>
      </c>
      <c r="BK290" s="154">
        <f>SUM(BK291:BK297)</f>
        <v>0</v>
      </c>
    </row>
    <row r="291" spans="2:65" s="1" customFormat="1" ht="31.5" customHeight="1">
      <c r="B291" s="127"/>
      <c r="C291" s="156" t="s">
        <v>818</v>
      </c>
      <c r="D291" s="156" t="s">
        <v>163</v>
      </c>
      <c r="E291" s="157" t="s">
        <v>700</v>
      </c>
      <c r="F291" s="239" t="s">
        <v>701</v>
      </c>
      <c r="G291" s="240"/>
      <c r="H291" s="240"/>
      <c r="I291" s="240"/>
      <c r="J291" s="158" t="s">
        <v>182</v>
      </c>
      <c r="K291" s="159">
        <v>2.66</v>
      </c>
      <c r="L291" s="241">
        <v>0</v>
      </c>
      <c r="M291" s="240"/>
      <c r="N291" s="242">
        <f>ROUND(L291*K291,2)</f>
        <v>0</v>
      </c>
      <c r="O291" s="240"/>
      <c r="P291" s="240"/>
      <c r="Q291" s="240"/>
      <c r="R291" s="129"/>
      <c r="T291" s="160" t="s">
        <v>3</v>
      </c>
      <c r="U291" s="41" t="s">
        <v>45</v>
      </c>
      <c r="V291" s="33"/>
      <c r="W291" s="161">
        <f>V291*K291</f>
        <v>0</v>
      </c>
      <c r="X291" s="161">
        <v>7E-05</v>
      </c>
      <c r="Y291" s="161">
        <f>X291*K291</f>
        <v>0.0001862</v>
      </c>
      <c r="Z291" s="161">
        <v>0</v>
      </c>
      <c r="AA291" s="162">
        <f>Z291*K291</f>
        <v>0</v>
      </c>
      <c r="AR291" s="15" t="s">
        <v>299</v>
      </c>
      <c r="AT291" s="15" t="s">
        <v>163</v>
      </c>
      <c r="AU291" s="15" t="s">
        <v>107</v>
      </c>
      <c r="AY291" s="15" t="s">
        <v>162</v>
      </c>
      <c r="BE291" s="102">
        <f>IF(U291="základní",N291,0)</f>
        <v>0</v>
      </c>
      <c r="BF291" s="102">
        <f>IF(U291="snížená",N291,0)</f>
        <v>0</v>
      </c>
      <c r="BG291" s="102">
        <f>IF(U291="zákl. přenesená",N291,0)</f>
        <v>0</v>
      </c>
      <c r="BH291" s="102">
        <f>IF(U291="sníž. přenesená",N291,0)</f>
        <v>0</v>
      </c>
      <c r="BI291" s="102">
        <f>IF(U291="nulová",N291,0)</f>
        <v>0</v>
      </c>
      <c r="BJ291" s="15" t="s">
        <v>22</v>
      </c>
      <c r="BK291" s="102">
        <f>ROUND(L291*K291,2)</f>
        <v>0</v>
      </c>
      <c r="BL291" s="15" t="s">
        <v>299</v>
      </c>
      <c r="BM291" s="15" t="s">
        <v>1089</v>
      </c>
    </row>
    <row r="292" spans="2:51" s="10" customFormat="1" ht="22.5" customHeight="1">
      <c r="B292" s="163"/>
      <c r="C292" s="164"/>
      <c r="D292" s="164"/>
      <c r="E292" s="165" t="s">
        <v>3</v>
      </c>
      <c r="F292" s="247" t="s">
        <v>1090</v>
      </c>
      <c r="G292" s="248"/>
      <c r="H292" s="248"/>
      <c r="I292" s="248"/>
      <c r="J292" s="164"/>
      <c r="K292" s="166">
        <v>2.16</v>
      </c>
      <c r="L292" s="164"/>
      <c r="M292" s="164"/>
      <c r="N292" s="164"/>
      <c r="O292" s="164"/>
      <c r="P292" s="164"/>
      <c r="Q292" s="164"/>
      <c r="R292" s="167"/>
      <c r="T292" s="168"/>
      <c r="U292" s="164"/>
      <c r="V292" s="164"/>
      <c r="W292" s="164"/>
      <c r="X292" s="164"/>
      <c r="Y292" s="164"/>
      <c r="Z292" s="164"/>
      <c r="AA292" s="169"/>
      <c r="AT292" s="170" t="s">
        <v>170</v>
      </c>
      <c r="AU292" s="170" t="s">
        <v>107</v>
      </c>
      <c r="AV292" s="10" t="s">
        <v>107</v>
      </c>
      <c r="AW292" s="10" t="s">
        <v>37</v>
      </c>
      <c r="AX292" s="10" t="s">
        <v>80</v>
      </c>
      <c r="AY292" s="170" t="s">
        <v>162</v>
      </c>
    </row>
    <row r="293" spans="2:51" s="10" customFormat="1" ht="22.5" customHeight="1">
      <c r="B293" s="163"/>
      <c r="C293" s="164"/>
      <c r="D293" s="164"/>
      <c r="E293" s="165" t="s">
        <v>1091</v>
      </c>
      <c r="F293" s="249" t="s">
        <v>1092</v>
      </c>
      <c r="G293" s="248"/>
      <c r="H293" s="248"/>
      <c r="I293" s="248"/>
      <c r="J293" s="164"/>
      <c r="K293" s="166">
        <v>0.5</v>
      </c>
      <c r="L293" s="164"/>
      <c r="M293" s="164"/>
      <c r="N293" s="164"/>
      <c r="O293" s="164"/>
      <c r="P293" s="164"/>
      <c r="Q293" s="164"/>
      <c r="R293" s="167"/>
      <c r="T293" s="168"/>
      <c r="U293" s="164"/>
      <c r="V293" s="164"/>
      <c r="W293" s="164"/>
      <c r="X293" s="164"/>
      <c r="Y293" s="164"/>
      <c r="Z293" s="164"/>
      <c r="AA293" s="169"/>
      <c r="AT293" s="170" t="s">
        <v>170</v>
      </c>
      <c r="AU293" s="170" t="s">
        <v>107</v>
      </c>
      <c r="AV293" s="10" t="s">
        <v>107</v>
      </c>
      <c r="AW293" s="10" t="s">
        <v>37</v>
      </c>
      <c r="AX293" s="10" t="s">
        <v>80</v>
      </c>
      <c r="AY293" s="170" t="s">
        <v>162</v>
      </c>
    </row>
    <row r="294" spans="2:51" s="11" customFormat="1" ht="22.5" customHeight="1">
      <c r="B294" s="171"/>
      <c r="C294" s="172"/>
      <c r="D294" s="172"/>
      <c r="E294" s="173" t="s">
        <v>3</v>
      </c>
      <c r="F294" s="250" t="s">
        <v>202</v>
      </c>
      <c r="G294" s="251"/>
      <c r="H294" s="251"/>
      <c r="I294" s="251"/>
      <c r="J294" s="172"/>
      <c r="K294" s="174">
        <v>2.66</v>
      </c>
      <c r="L294" s="172"/>
      <c r="M294" s="172"/>
      <c r="N294" s="172"/>
      <c r="O294" s="172"/>
      <c r="P294" s="172"/>
      <c r="Q294" s="172"/>
      <c r="R294" s="175"/>
      <c r="T294" s="176"/>
      <c r="U294" s="172"/>
      <c r="V294" s="172"/>
      <c r="W294" s="172"/>
      <c r="X294" s="172"/>
      <c r="Y294" s="172"/>
      <c r="Z294" s="172"/>
      <c r="AA294" s="177"/>
      <c r="AT294" s="178" t="s">
        <v>170</v>
      </c>
      <c r="AU294" s="178" t="s">
        <v>107</v>
      </c>
      <c r="AV294" s="11" t="s">
        <v>167</v>
      </c>
      <c r="AW294" s="11" t="s">
        <v>37</v>
      </c>
      <c r="AX294" s="11" t="s">
        <v>22</v>
      </c>
      <c r="AY294" s="178" t="s">
        <v>162</v>
      </c>
    </row>
    <row r="295" spans="2:65" s="1" customFormat="1" ht="31.5" customHeight="1">
      <c r="B295" s="127"/>
      <c r="C295" s="156" t="s">
        <v>820</v>
      </c>
      <c r="D295" s="156" t="s">
        <v>163</v>
      </c>
      <c r="E295" s="157" t="s">
        <v>708</v>
      </c>
      <c r="F295" s="239" t="s">
        <v>709</v>
      </c>
      <c r="G295" s="240"/>
      <c r="H295" s="240"/>
      <c r="I295" s="240"/>
      <c r="J295" s="158" t="s">
        <v>182</v>
      </c>
      <c r="K295" s="159">
        <v>2.66</v>
      </c>
      <c r="L295" s="241">
        <v>0</v>
      </c>
      <c r="M295" s="240"/>
      <c r="N295" s="242">
        <f>ROUND(L295*K295,2)</f>
        <v>0</v>
      </c>
      <c r="O295" s="240"/>
      <c r="P295" s="240"/>
      <c r="Q295" s="240"/>
      <c r="R295" s="129"/>
      <c r="T295" s="160" t="s">
        <v>3</v>
      </c>
      <c r="U295" s="41" t="s">
        <v>45</v>
      </c>
      <c r="V295" s="33"/>
      <c r="W295" s="161">
        <f>V295*K295</f>
        <v>0</v>
      </c>
      <c r="X295" s="161">
        <v>0.00017</v>
      </c>
      <c r="Y295" s="161">
        <f>X295*K295</f>
        <v>0.00045220000000000004</v>
      </c>
      <c r="Z295" s="161">
        <v>0</v>
      </c>
      <c r="AA295" s="162">
        <f>Z295*K295</f>
        <v>0</v>
      </c>
      <c r="AR295" s="15" t="s">
        <v>299</v>
      </c>
      <c r="AT295" s="15" t="s">
        <v>163</v>
      </c>
      <c r="AU295" s="15" t="s">
        <v>107</v>
      </c>
      <c r="AY295" s="15" t="s">
        <v>162</v>
      </c>
      <c r="BE295" s="102">
        <f>IF(U295="základní",N295,0)</f>
        <v>0</v>
      </c>
      <c r="BF295" s="102">
        <f>IF(U295="snížená",N295,0)</f>
        <v>0</v>
      </c>
      <c r="BG295" s="102">
        <f>IF(U295="zákl. přenesená",N295,0)</f>
        <v>0</v>
      </c>
      <c r="BH295" s="102">
        <f>IF(U295="sníž. přenesená",N295,0)</f>
        <v>0</v>
      </c>
      <c r="BI295" s="102">
        <f>IF(U295="nulová",N295,0)</f>
        <v>0</v>
      </c>
      <c r="BJ295" s="15" t="s">
        <v>22</v>
      </c>
      <c r="BK295" s="102">
        <f>ROUND(L295*K295,2)</f>
        <v>0</v>
      </c>
      <c r="BL295" s="15" t="s">
        <v>299</v>
      </c>
      <c r="BM295" s="15" t="s">
        <v>1093</v>
      </c>
    </row>
    <row r="296" spans="2:65" s="1" customFormat="1" ht="31.5" customHeight="1">
      <c r="B296" s="127"/>
      <c r="C296" s="156" t="s">
        <v>971</v>
      </c>
      <c r="D296" s="156" t="s">
        <v>163</v>
      </c>
      <c r="E296" s="157" t="s">
        <v>712</v>
      </c>
      <c r="F296" s="239" t="s">
        <v>713</v>
      </c>
      <c r="G296" s="240"/>
      <c r="H296" s="240"/>
      <c r="I296" s="240"/>
      <c r="J296" s="158" t="s">
        <v>182</v>
      </c>
      <c r="K296" s="159">
        <v>2.66</v>
      </c>
      <c r="L296" s="241">
        <v>0</v>
      </c>
      <c r="M296" s="240"/>
      <c r="N296" s="242">
        <f>ROUND(L296*K296,2)</f>
        <v>0</v>
      </c>
      <c r="O296" s="240"/>
      <c r="P296" s="240"/>
      <c r="Q296" s="240"/>
      <c r="R296" s="129"/>
      <c r="T296" s="160" t="s">
        <v>3</v>
      </c>
      <c r="U296" s="41" t="s">
        <v>45</v>
      </c>
      <c r="V296" s="33"/>
      <c r="W296" s="161">
        <f>V296*K296</f>
        <v>0</v>
      </c>
      <c r="X296" s="161">
        <v>0.00012</v>
      </c>
      <c r="Y296" s="161">
        <f>X296*K296</f>
        <v>0.0003192</v>
      </c>
      <c r="Z296" s="161">
        <v>0</v>
      </c>
      <c r="AA296" s="162">
        <f>Z296*K296</f>
        <v>0</v>
      </c>
      <c r="AR296" s="15" t="s">
        <v>299</v>
      </c>
      <c r="AT296" s="15" t="s">
        <v>163</v>
      </c>
      <c r="AU296" s="15" t="s">
        <v>107</v>
      </c>
      <c r="AY296" s="15" t="s">
        <v>162</v>
      </c>
      <c r="BE296" s="102">
        <f>IF(U296="základní",N296,0)</f>
        <v>0</v>
      </c>
      <c r="BF296" s="102">
        <f>IF(U296="snížená",N296,0)</f>
        <v>0</v>
      </c>
      <c r="BG296" s="102">
        <f>IF(U296="zákl. přenesená",N296,0)</f>
        <v>0</v>
      </c>
      <c r="BH296" s="102">
        <f>IF(U296="sníž. přenesená",N296,0)</f>
        <v>0</v>
      </c>
      <c r="BI296" s="102">
        <f>IF(U296="nulová",N296,0)</f>
        <v>0</v>
      </c>
      <c r="BJ296" s="15" t="s">
        <v>22</v>
      </c>
      <c r="BK296" s="102">
        <f>ROUND(L296*K296,2)</f>
        <v>0</v>
      </c>
      <c r="BL296" s="15" t="s">
        <v>299</v>
      </c>
      <c r="BM296" s="15" t="s">
        <v>1094</v>
      </c>
    </row>
    <row r="297" spans="2:65" s="1" customFormat="1" ht="31.5" customHeight="1">
      <c r="B297" s="127"/>
      <c r="C297" s="156" t="s">
        <v>973</v>
      </c>
      <c r="D297" s="156" t="s">
        <v>163</v>
      </c>
      <c r="E297" s="157" t="s">
        <v>716</v>
      </c>
      <c r="F297" s="239" t="s">
        <v>717</v>
      </c>
      <c r="G297" s="240"/>
      <c r="H297" s="240"/>
      <c r="I297" s="240"/>
      <c r="J297" s="158" t="s">
        <v>182</v>
      </c>
      <c r="K297" s="159">
        <v>2.66</v>
      </c>
      <c r="L297" s="241">
        <v>0</v>
      </c>
      <c r="M297" s="240"/>
      <c r="N297" s="242">
        <f>ROUND(L297*K297,2)</f>
        <v>0</v>
      </c>
      <c r="O297" s="240"/>
      <c r="P297" s="240"/>
      <c r="Q297" s="240"/>
      <c r="R297" s="129"/>
      <c r="T297" s="160" t="s">
        <v>3</v>
      </c>
      <c r="U297" s="41" t="s">
        <v>45</v>
      </c>
      <c r="V297" s="33"/>
      <c r="W297" s="161">
        <f>V297*K297</f>
        <v>0</v>
      </c>
      <c r="X297" s="161">
        <v>3E-05</v>
      </c>
      <c r="Y297" s="161">
        <f>X297*K297</f>
        <v>7.98E-05</v>
      </c>
      <c r="Z297" s="161">
        <v>0</v>
      </c>
      <c r="AA297" s="162">
        <f>Z297*K297</f>
        <v>0</v>
      </c>
      <c r="AR297" s="15" t="s">
        <v>299</v>
      </c>
      <c r="AT297" s="15" t="s">
        <v>163</v>
      </c>
      <c r="AU297" s="15" t="s">
        <v>107</v>
      </c>
      <c r="AY297" s="15" t="s">
        <v>162</v>
      </c>
      <c r="BE297" s="102">
        <f>IF(U297="základní",N297,0)</f>
        <v>0</v>
      </c>
      <c r="BF297" s="102">
        <f>IF(U297="snížená",N297,0)</f>
        <v>0</v>
      </c>
      <c r="BG297" s="102">
        <f>IF(U297="zákl. přenesená",N297,0)</f>
        <v>0</v>
      </c>
      <c r="BH297" s="102">
        <f>IF(U297="sníž. přenesená",N297,0)</f>
        <v>0</v>
      </c>
      <c r="BI297" s="102">
        <f>IF(U297="nulová",N297,0)</f>
        <v>0</v>
      </c>
      <c r="BJ297" s="15" t="s">
        <v>22</v>
      </c>
      <c r="BK297" s="102">
        <f>ROUND(L297*K297,2)</f>
        <v>0</v>
      </c>
      <c r="BL297" s="15" t="s">
        <v>299</v>
      </c>
      <c r="BM297" s="15" t="s">
        <v>1095</v>
      </c>
    </row>
    <row r="298" spans="2:63" s="9" customFormat="1" ht="37.5" customHeight="1">
      <c r="B298" s="145"/>
      <c r="C298" s="146"/>
      <c r="D298" s="147" t="s">
        <v>137</v>
      </c>
      <c r="E298" s="147"/>
      <c r="F298" s="147"/>
      <c r="G298" s="147"/>
      <c r="H298" s="147"/>
      <c r="I298" s="147"/>
      <c r="J298" s="147"/>
      <c r="K298" s="147"/>
      <c r="L298" s="147"/>
      <c r="M298" s="147"/>
      <c r="N298" s="234">
        <f>BK298</f>
        <v>0</v>
      </c>
      <c r="O298" s="235"/>
      <c r="P298" s="235"/>
      <c r="Q298" s="235"/>
      <c r="R298" s="148"/>
      <c r="T298" s="149"/>
      <c r="U298" s="146"/>
      <c r="V298" s="146"/>
      <c r="W298" s="150">
        <f>W299</f>
        <v>0</v>
      </c>
      <c r="X298" s="146"/>
      <c r="Y298" s="150">
        <f>Y299</f>
        <v>0</v>
      </c>
      <c r="Z298" s="146"/>
      <c r="AA298" s="151">
        <f>AA299</f>
        <v>0</v>
      </c>
      <c r="AR298" s="152" t="s">
        <v>179</v>
      </c>
      <c r="AT298" s="153" t="s">
        <v>79</v>
      </c>
      <c r="AU298" s="153" t="s">
        <v>80</v>
      </c>
      <c r="AY298" s="152" t="s">
        <v>162</v>
      </c>
      <c r="BK298" s="154">
        <f>BK299</f>
        <v>0</v>
      </c>
    </row>
    <row r="299" spans="2:63" s="9" customFormat="1" ht="19.5" customHeight="1">
      <c r="B299" s="145"/>
      <c r="C299" s="146"/>
      <c r="D299" s="155" t="s">
        <v>138</v>
      </c>
      <c r="E299" s="155"/>
      <c r="F299" s="155"/>
      <c r="G299" s="155"/>
      <c r="H299" s="155"/>
      <c r="I299" s="155"/>
      <c r="J299" s="155"/>
      <c r="K299" s="155"/>
      <c r="L299" s="155"/>
      <c r="M299" s="155"/>
      <c r="N299" s="236">
        <f>BK299</f>
        <v>0</v>
      </c>
      <c r="O299" s="237"/>
      <c r="P299" s="237"/>
      <c r="Q299" s="237"/>
      <c r="R299" s="148"/>
      <c r="T299" s="149"/>
      <c r="U299" s="146"/>
      <c r="V299" s="146"/>
      <c r="W299" s="150">
        <f>SUM(W300:W301)</f>
        <v>0</v>
      </c>
      <c r="X299" s="146"/>
      <c r="Y299" s="150">
        <f>SUM(Y300:Y301)</f>
        <v>0</v>
      </c>
      <c r="Z299" s="146"/>
      <c r="AA299" s="151">
        <f>SUM(AA300:AA301)</f>
        <v>0</v>
      </c>
      <c r="AR299" s="152" t="s">
        <v>179</v>
      </c>
      <c r="AT299" s="153" t="s">
        <v>79</v>
      </c>
      <c r="AU299" s="153" t="s">
        <v>22</v>
      </c>
      <c r="AY299" s="152" t="s">
        <v>162</v>
      </c>
      <c r="BK299" s="154">
        <f>SUM(BK300:BK301)</f>
        <v>0</v>
      </c>
    </row>
    <row r="300" spans="2:65" s="1" customFormat="1" ht="31.5" customHeight="1">
      <c r="B300" s="127"/>
      <c r="C300" s="156" t="s">
        <v>1096</v>
      </c>
      <c r="D300" s="156" t="s">
        <v>163</v>
      </c>
      <c r="E300" s="157" t="s">
        <v>728</v>
      </c>
      <c r="F300" s="239" t="s">
        <v>729</v>
      </c>
      <c r="G300" s="240"/>
      <c r="H300" s="240"/>
      <c r="I300" s="240"/>
      <c r="J300" s="158" t="s">
        <v>730</v>
      </c>
      <c r="K300" s="159">
        <v>1</v>
      </c>
      <c r="L300" s="241">
        <v>0</v>
      </c>
      <c r="M300" s="240"/>
      <c r="N300" s="242">
        <f>ROUND(L300*K300,2)</f>
        <v>0</v>
      </c>
      <c r="O300" s="240"/>
      <c r="P300" s="240"/>
      <c r="Q300" s="240"/>
      <c r="R300" s="129"/>
      <c r="T300" s="160" t="s">
        <v>3</v>
      </c>
      <c r="U300" s="41" t="s">
        <v>45</v>
      </c>
      <c r="V300" s="33"/>
      <c r="W300" s="161">
        <f>V300*K300</f>
        <v>0</v>
      </c>
      <c r="X300" s="161">
        <v>0</v>
      </c>
      <c r="Y300" s="161">
        <f>X300*K300</f>
        <v>0</v>
      </c>
      <c r="Z300" s="161">
        <v>0</v>
      </c>
      <c r="AA300" s="162">
        <f>Z300*K300</f>
        <v>0</v>
      </c>
      <c r="AR300" s="15" t="s">
        <v>731</v>
      </c>
      <c r="AT300" s="15" t="s">
        <v>163</v>
      </c>
      <c r="AU300" s="15" t="s">
        <v>107</v>
      </c>
      <c r="AY300" s="15" t="s">
        <v>162</v>
      </c>
      <c r="BE300" s="102">
        <f>IF(U300="základní",N300,0)</f>
        <v>0</v>
      </c>
      <c r="BF300" s="102">
        <f>IF(U300="snížená",N300,0)</f>
        <v>0</v>
      </c>
      <c r="BG300" s="102">
        <f>IF(U300="zákl. přenesená",N300,0)</f>
        <v>0</v>
      </c>
      <c r="BH300" s="102">
        <f>IF(U300="sníž. přenesená",N300,0)</f>
        <v>0</v>
      </c>
      <c r="BI300" s="102">
        <f>IF(U300="nulová",N300,0)</f>
        <v>0</v>
      </c>
      <c r="BJ300" s="15" t="s">
        <v>22</v>
      </c>
      <c r="BK300" s="102">
        <f>ROUND(L300*K300,2)</f>
        <v>0</v>
      </c>
      <c r="BL300" s="15" t="s">
        <v>731</v>
      </c>
      <c r="BM300" s="15" t="s">
        <v>1097</v>
      </c>
    </row>
    <row r="301" spans="2:65" s="1" customFormat="1" ht="22.5" customHeight="1">
      <c r="B301" s="127"/>
      <c r="C301" s="156" t="s">
        <v>1098</v>
      </c>
      <c r="D301" s="156" t="s">
        <v>163</v>
      </c>
      <c r="E301" s="157" t="s">
        <v>734</v>
      </c>
      <c r="F301" s="239" t="s">
        <v>735</v>
      </c>
      <c r="G301" s="240"/>
      <c r="H301" s="240"/>
      <c r="I301" s="240"/>
      <c r="J301" s="158" t="s">
        <v>730</v>
      </c>
      <c r="K301" s="159">
        <v>1</v>
      </c>
      <c r="L301" s="241">
        <v>0</v>
      </c>
      <c r="M301" s="240"/>
      <c r="N301" s="242">
        <f>ROUND(L301*K301,2)</f>
        <v>0</v>
      </c>
      <c r="O301" s="240"/>
      <c r="P301" s="240"/>
      <c r="Q301" s="240"/>
      <c r="R301" s="129"/>
      <c r="T301" s="160" t="s">
        <v>3</v>
      </c>
      <c r="U301" s="41" t="s">
        <v>45</v>
      </c>
      <c r="V301" s="33"/>
      <c r="W301" s="161">
        <f>V301*K301</f>
        <v>0</v>
      </c>
      <c r="X301" s="161">
        <v>0</v>
      </c>
      <c r="Y301" s="161">
        <f>X301*K301</f>
        <v>0</v>
      </c>
      <c r="Z301" s="161">
        <v>0</v>
      </c>
      <c r="AA301" s="162">
        <f>Z301*K301</f>
        <v>0</v>
      </c>
      <c r="AR301" s="15" t="s">
        <v>731</v>
      </c>
      <c r="AT301" s="15" t="s">
        <v>163</v>
      </c>
      <c r="AU301" s="15" t="s">
        <v>107</v>
      </c>
      <c r="AY301" s="15" t="s">
        <v>162</v>
      </c>
      <c r="BE301" s="102">
        <f>IF(U301="základní",N301,0)</f>
        <v>0</v>
      </c>
      <c r="BF301" s="102">
        <f>IF(U301="snížená",N301,0)</f>
        <v>0</v>
      </c>
      <c r="BG301" s="102">
        <f>IF(U301="zákl. přenesená",N301,0)</f>
        <v>0</v>
      </c>
      <c r="BH301" s="102">
        <f>IF(U301="sníž. přenesená",N301,0)</f>
        <v>0</v>
      </c>
      <c r="BI301" s="102">
        <f>IF(U301="nulová",N301,0)</f>
        <v>0</v>
      </c>
      <c r="BJ301" s="15" t="s">
        <v>22</v>
      </c>
      <c r="BK301" s="102">
        <f>ROUND(L301*K301,2)</f>
        <v>0</v>
      </c>
      <c r="BL301" s="15" t="s">
        <v>731</v>
      </c>
      <c r="BM301" s="15" t="s">
        <v>1099</v>
      </c>
    </row>
    <row r="302" spans="2:63" s="1" customFormat="1" ht="49.5" customHeight="1">
      <c r="B302" s="32"/>
      <c r="C302" s="33"/>
      <c r="D302" s="147" t="s">
        <v>737</v>
      </c>
      <c r="E302" s="33"/>
      <c r="F302" s="33"/>
      <c r="G302" s="33"/>
      <c r="H302" s="33"/>
      <c r="I302" s="33"/>
      <c r="J302" s="33"/>
      <c r="K302" s="33"/>
      <c r="L302" s="33"/>
      <c r="M302" s="33"/>
      <c r="N302" s="234">
        <f>BK302</f>
        <v>0</v>
      </c>
      <c r="O302" s="235"/>
      <c r="P302" s="235"/>
      <c r="Q302" s="235"/>
      <c r="R302" s="34"/>
      <c r="T302" s="183"/>
      <c r="U302" s="53"/>
      <c r="V302" s="53"/>
      <c r="W302" s="53"/>
      <c r="X302" s="53"/>
      <c r="Y302" s="53"/>
      <c r="Z302" s="53"/>
      <c r="AA302" s="55"/>
      <c r="AT302" s="15" t="s">
        <v>79</v>
      </c>
      <c r="AU302" s="15" t="s">
        <v>80</v>
      </c>
      <c r="AY302" s="15" t="s">
        <v>738</v>
      </c>
      <c r="BK302" s="102">
        <v>0</v>
      </c>
    </row>
    <row r="303" spans="2:18" s="1" customFormat="1" ht="6.75" customHeight="1">
      <c r="B303" s="56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</sheetData>
  <sheetProtection password="DC07" sheet="1"/>
  <mergeCells count="43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L110:M110"/>
    <mergeCell ref="L111:M111"/>
    <mergeCell ref="D112:H112"/>
    <mergeCell ref="N112:Q112"/>
    <mergeCell ref="D113:H113"/>
    <mergeCell ref="N113:Q113"/>
    <mergeCell ref="D114:H114"/>
    <mergeCell ref="N114:Q114"/>
    <mergeCell ref="L112:M112"/>
    <mergeCell ref="L113:M113"/>
    <mergeCell ref="L114:M114"/>
    <mergeCell ref="N115:Q115"/>
    <mergeCell ref="L117:Q117"/>
    <mergeCell ref="C123:Q123"/>
    <mergeCell ref="F125:P125"/>
    <mergeCell ref="F126:P126"/>
    <mergeCell ref="M128:P128"/>
    <mergeCell ref="M131:Q131"/>
    <mergeCell ref="F133:I133"/>
    <mergeCell ref="L133:M133"/>
    <mergeCell ref="N133:Q133"/>
    <mergeCell ref="F137:I137"/>
    <mergeCell ref="L137:M137"/>
    <mergeCell ref="N137:Q137"/>
    <mergeCell ref="N134:Q134"/>
    <mergeCell ref="N135:Q135"/>
    <mergeCell ref="F138:I138"/>
    <mergeCell ref="F139:I139"/>
    <mergeCell ref="L139:M139"/>
    <mergeCell ref="N139:Q139"/>
    <mergeCell ref="F140:I140"/>
    <mergeCell ref="F142:I142"/>
    <mergeCell ref="L142:M142"/>
    <mergeCell ref="N142:Q142"/>
    <mergeCell ref="F143:I143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8:I208"/>
    <mergeCell ref="L208:M208"/>
    <mergeCell ref="N208:Q208"/>
    <mergeCell ref="N206:Q206"/>
    <mergeCell ref="N207:Q207"/>
    <mergeCell ref="F209:I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L239:M239"/>
    <mergeCell ref="N239:Q239"/>
    <mergeCell ref="F240:I240"/>
    <mergeCell ref="L240:M240"/>
    <mergeCell ref="N240:Q240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9:I249"/>
    <mergeCell ref="L249:M249"/>
    <mergeCell ref="N249:Q249"/>
    <mergeCell ref="F250:I250"/>
    <mergeCell ref="F251:I251"/>
    <mergeCell ref="L251:M251"/>
    <mergeCell ref="N251:Q251"/>
    <mergeCell ref="F253:I253"/>
    <mergeCell ref="L253:M253"/>
    <mergeCell ref="N253:Q253"/>
    <mergeCell ref="F254:I254"/>
    <mergeCell ref="L254:M254"/>
    <mergeCell ref="N254:Q254"/>
    <mergeCell ref="F255:I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F264:I264"/>
    <mergeCell ref="F265:I265"/>
    <mergeCell ref="L265:M265"/>
    <mergeCell ref="N265:Q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L272:M272"/>
    <mergeCell ref="N272:Q272"/>
    <mergeCell ref="F273:I273"/>
    <mergeCell ref="F274:I274"/>
    <mergeCell ref="L274:M274"/>
    <mergeCell ref="N274:Q274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1:I291"/>
    <mergeCell ref="L291:M291"/>
    <mergeCell ref="N291:Q291"/>
    <mergeCell ref="F292:I292"/>
    <mergeCell ref="F293:I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300:I300"/>
    <mergeCell ref="L300:M300"/>
    <mergeCell ref="N300:Q300"/>
    <mergeCell ref="F301:I301"/>
    <mergeCell ref="L301:M301"/>
    <mergeCell ref="N301:Q301"/>
    <mergeCell ref="H1:K1"/>
    <mergeCell ref="N212:Q212"/>
    <mergeCell ref="N232:Q232"/>
    <mergeCell ref="N241:Q241"/>
    <mergeCell ref="N248:Q248"/>
    <mergeCell ref="N252:Q252"/>
    <mergeCell ref="N136:Q136"/>
    <mergeCell ref="N141:Q141"/>
    <mergeCell ref="N144:Q144"/>
    <mergeCell ref="N184:Q184"/>
    <mergeCell ref="S2:AC2"/>
    <mergeCell ref="N286:Q286"/>
    <mergeCell ref="N290:Q290"/>
    <mergeCell ref="N298:Q298"/>
    <mergeCell ref="N299:Q299"/>
    <mergeCell ref="N302:Q302"/>
    <mergeCell ref="N275:Q275"/>
    <mergeCell ref="N198:Q198"/>
    <mergeCell ref="N204:Q204"/>
    <mergeCell ref="M130:Q13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3"/>
  <sheetViews>
    <sheetView showGridLines="0" zoomScalePageLayoutView="0" workbookViewId="0" topLeftCell="A1">
      <pane ySplit="1" topLeftCell="A100" activePane="bottomLeft" state="frozen"/>
      <selection pane="topLeft" activeCell="A1" sqref="A1"/>
      <selection pane="bottomLeft" activeCell="H108" sqref="H108"/>
    </sheetView>
  </sheetViews>
  <sheetFormatPr defaultColWidth="9.5" defaultRowHeight="13.5"/>
  <cols>
    <col min="1" max="1" width="8.5" style="0" customWidth="1"/>
    <col min="2" max="2" width="1.5" style="0" customWidth="1"/>
    <col min="3" max="3" width="4.16015625" style="0" customWidth="1"/>
    <col min="4" max="4" width="4.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5" style="0" customWidth="1"/>
    <col min="19" max="19" width="8.16015625" style="0" customWidth="1"/>
    <col min="20" max="20" width="29.5" style="0" hidden="1" customWidth="1"/>
    <col min="21" max="21" width="16.5" style="0" hidden="1" customWidth="1"/>
    <col min="22" max="22" width="12.5" style="0" hidden="1" customWidth="1"/>
    <col min="23" max="23" width="16.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5" style="0" hidden="1" customWidth="1"/>
    <col min="29" max="29" width="11" style="0" customWidth="1"/>
    <col min="30" max="30" width="15" style="0" customWidth="1"/>
    <col min="31" max="31" width="16.5" style="0" customWidth="1"/>
    <col min="32" max="43" width="9.5" style="0" customWidth="1"/>
    <col min="44" max="64" width="9.5" style="0" hidden="1" customWidth="1"/>
  </cols>
  <sheetData>
    <row r="1" spans="1:66" ht="21.75" customHeight="1">
      <c r="A1" s="189"/>
      <c r="B1" s="186"/>
      <c r="C1" s="186"/>
      <c r="D1" s="187" t="s">
        <v>1</v>
      </c>
      <c r="E1" s="186"/>
      <c r="F1" s="188" t="s">
        <v>1197</v>
      </c>
      <c r="G1" s="188"/>
      <c r="H1" s="238" t="s">
        <v>1198</v>
      </c>
      <c r="I1" s="238"/>
      <c r="J1" s="238"/>
      <c r="K1" s="238"/>
      <c r="L1" s="188" t="s">
        <v>1199</v>
      </c>
      <c r="M1" s="186"/>
      <c r="N1" s="186"/>
      <c r="O1" s="187" t="s">
        <v>106</v>
      </c>
      <c r="P1" s="186"/>
      <c r="Q1" s="186"/>
      <c r="R1" s="186"/>
      <c r="S1" s="188" t="s">
        <v>1200</v>
      </c>
      <c r="T1" s="188"/>
      <c r="U1" s="189"/>
      <c r="V1" s="18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5" t="s">
        <v>96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107</v>
      </c>
    </row>
    <row r="4" spans="2:46" ht="36.75" customHeight="1">
      <c r="B4" s="19"/>
      <c r="C4" s="219" t="s">
        <v>108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5" customHeight="1">
      <c r="B6" s="19"/>
      <c r="C6" s="20"/>
      <c r="D6" s="27" t="s">
        <v>17</v>
      </c>
      <c r="E6" s="20"/>
      <c r="F6" s="260" t="str">
        <f>'Rekapitulace stavby'!K6</f>
        <v>Zateplení obvodového pláště a střech objektů Domova Pod Lipami Smečno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0"/>
      <c r="R6" s="21"/>
    </row>
    <row r="7" spans="2:18" s="1" customFormat="1" ht="32.25" customHeight="1">
      <c r="B7" s="32"/>
      <c r="C7" s="33"/>
      <c r="D7" s="26" t="s">
        <v>109</v>
      </c>
      <c r="E7" s="33"/>
      <c r="F7" s="226" t="s">
        <v>1100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3"/>
      <c r="R7" s="34"/>
    </row>
    <row r="8" spans="2:18" s="1" customFormat="1" ht="14.25" customHeight="1">
      <c r="B8" s="32"/>
      <c r="C8" s="33"/>
      <c r="D8" s="27" t="s">
        <v>20</v>
      </c>
      <c r="E8" s="33"/>
      <c r="F8" s="25" t="s">
        <v>3</v>
      </c>
      <c r="G8" s="33"/>
      <c r="H8" s="33"/>
      <c r="I8" s="33"/>
      <c r="J8" s="33"/>
      <c r="K8" s="33"/>
      <c r="L8" s="33"/>
      <c r="M8" s="27" t="s">
        <v>21</v>
      </c>
      <c r="N8" s="33"/>
      <c r="O8" s="25" t="s">
        <v>3</v>
      </c>
      <c r="P8" s="33"/>
      <c r="Q8" s="33"/>
      <c r="R8" s="34"/>
    </row>
    <row r="9" spans="2:18" s="1" customFormat="1" ht="14.25" customHeight="1">
      <c r="B9" s="32"/>
      <c r="C9" s="33"/>
      <c r="D9" s="27" t="s">
        <v>23</v>
      </c>
      <c r="E9" s="33"/>
      <c r="F9" s="25" t="s">
        <v>24</v>
      </c>
      <c r="G9" s="33"/>
      <c r="H9" s="33"/>
      <c r="I9" s="33"/>
      <c r="J9" s="33"/>
      <c r="K9" s="33"/>
      <c r="L9" s="33"/>
      <c r="M9" s="27" t="s">
        <v>25</v>
      </c>
      <c r="N9" s="33"/>
      <c r="O9" s="272" t="str">
        <f>'Rekapitulace stavby'!AN8</f>
        <v>10.11.2016</v>
      </c>
      <c r="P9" s="194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29</v>
      </c>
      <c r="E11" s="33"/>
      <c r="F11" s="33"/>
      <c r="G11" s="33"/>
      <c r="H11" s="33"/>
      <c r="I11" s="33"/>
      <c r="J11" s="33"/>
      <c r="K11" s="33"/>
      <c r="L11" s="33"/>
      <c r="M11" s="27" t="s">
        <v>30</v>
      </c>
      <c r="N11" s="33"/>
      <c r="O11" s="225" t="s">
        <v>3</v>
      </c>
      <c r="P11" s="194"/>
      <c r="Q11" s="33"/>
      <c r="R11" s="34"/>
    </row>
    <row r="12" spans="2:18" s="1" customFormat="1" ht="18" customHeight="1">
      <c r="B12" s="32"/>
      <c r="C12" s="33"/>
      <c r="D12" s="33"/>
      <c r="E12" s="25" t="s">
        <v>31</v>
      </c>
      <c r="F12" s="33"/>
      <c r="G12" s="33"/>
      <c r="H12" s="33"/>
      <c r="I12" s="33"/>
      <c r="J12" s="33"/>
      <c r="K12" s="33"/>
      <c r="L12" s="33"/>
      <c r="M12" s="27" t="s">
        <v>32</v>
      </c>
      <c r="N12" s="33"/>
      <c r="O12" s="225" t="s">
        <v>3</v>
      </c>
      <c r="P12" s="194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33</v>
      </c>
      <c r="E14" s="33"/>
      <c r="F14" s="33"/>
      <c r="G14" s="33"/>
      <c r="H14" s="33"/>
      <c r="I14" s="33"/>
      <c r="J14" s="33"/>
      <c r="K14" s="33"/>
      <c r="L14" s="33"/>
      <c r="M14" s="27" t="s">
        <v>30</v>
      </c>
      <c r="N14" s="33"/>
      <c r="O14" s="271" t="str">
        <f>IF('Rekapitulace stavby'!AN13="","",'Rekapitulace stavby'!AN13)</f>
        <v>Vyplň údaj</v>
      </c>
      <c r="P14" s="194"/>
      <c r="Q14" s="33"/>
      <c r="R14" s="34"/>
    </row>
    <row r="15" spans="2:18" s="1" customFormat="1" ht="18" customHeight="1">
      <c r="B15" s="32"/>
      <c r="C15" s="33"/>
      <c r="D15" s="33"/>
      <c r="E15" s="271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7" t="s">
        <v>32</v>
      </c>
      <c r="N15" s="33"/>
      <c r="O15" s="271" t="str">
        <f>IF('Rekapitulace stavby'!AN14="","",'Rekapitulace stavby'!AN14)</f>
        <v>Vyplň údaj</v>
      </c>
      <c r="P15" s="194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35</v>
      </c>
      <c r="E17" s="33"/>
      <c r="F17" s="33"/>
      <c r="G17" s="33"/>
      <c r="H17" s="33"/>
      <c r="I17" s="33"/>
      <c r="J17" s="33"/>
      <c r="K17" s="33"/>
      <c r="L17" s="33"/>
      <c r="M17" s="27" t="s">
        <v>30</v>
      </c>
      <c r="N17" s="33"/>
      <c r="O17" s="225" t="s">
        <v>3</v>
      </c>
      <c r="P17" s="194"/>
      <c r="Q17" s="33"/>
      <c r="R17" s="34"/>
    </row>
    <row r="18" spans="2:18" s="1" customFormat="1" ht="18" customHeight="1">
      <c r="B18" s="32"/>
      <c r="C18" s="33"/>
      <c r="D18" s="33"/>
      <c r="E18" s="25" t="s">
        <v>36</v>
      </c>
      <c r="F18" s="33"/>
      <c r="G18" s="33"/>
      <c r="H18" s="33"/>
      <c r="I18" s="33"/>
      <c r="J18" s="33"/>
      <c r="K18" s="33"/>
      <c r="L18" s="33"/>
      <c r="M18" s="27" t="s">
        <v>32</v>
      </c>
      <c r="N18" s="33"/>
      <c r="O18" s="225" t="s">
        <v>3</v>
      </c>
      <c r="P18" s="194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38</v>
      </c>
      <c r="E20" s="33"/>
      <c r="F20" s="33"/>
      <c r="G20" s="33"/>
      <c r="H20" s="33"/>
      <c r="I20" s="33"/>
      <c r="J20" s="33"/>
      <c r="K20" s="33"/>
      <c r="L20" s="33"/>
      <c r="M20" s="27" t="s">
        <v>30</v>
      </c>
      <c r="N20" s="33"/>
      <c r="O20" s="225" t="s">
        <v>3</v>
      </c>
      <c r="P20" s="194"/>
      <c r="Q20" s="33"/>
      <c r="R20" s="34"/>
    </row>
    <row r="21" spans="2:18" s="1" customFormat="1" ht="18" customHeight="1">
      <c r="B21" s="32"/>
      <c r="C21" s="33"/>
      <c r="D21" s="33"/>
      <c r="E21" s="25" t="s">
        <v>39</v>
      </c>
      <c r="F21" s="33"/>
      <c r="G21" s="33"/>
      <c r="H21" s="33"/>
      <c r="I21" s="33"/>
      <c r="J21" s="33"/>
      <c r="K21" s="33"/>
      <c r="L21" s="33"/>
      <c r="M21" s="27" t="s">
        <v>32</v>
      </c>
      <c r="N21" s="33"/>
      <c r="O21" s="225" t="s">
        <v>3</v>
      </c>
      <c r="P21" s="194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40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228" t="s">
        <v>3</v>
      </c>
      <c r="F24" s="194"/>
      <c r="G24" s="194"/>
      <c r="H24" s="194"/>
      <c r="I24" s="194"/>
      <c r="J24" s="194"/>
      <c r="K24" s="194"/>
      <c r="L24" s="194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1" t="s">
        <v>111</v>
      </c>
      <c r="E27" s="33"/>
      <c r="F27" s="33"/>
      <c r="G27" s="33"/>
      <c r="H27" s="33"/>
      <c r="I27" s="33"/>
      <c r="J27" s="33"/>
      <c r="K27" s="33"/>
      <c r="L27" s="33"/>
      <c r="M27" s="229">
        <f>N88</f>
        <v>0</v>
      </c>
      <c r="N27" s="194"/>
      <c r="O27" s="194"/>
      <c r="P27" s="194"/>
      <c r="Q27" s="33"/>
      <c r="R27" s="34"/>
    </row>
    <row r="28" spans="2:18" s="1" customFormat="1" ht="14.25" customHeight="1">
      <c r="B28" s="32"/>
      <c r="C28" s="33"/>
      <c r="D28" s="31" t="s">
        <v>100</v>
      </c>
      <c r="E28" s="33"/>
      <c r="F28" s="33"/>
      <c r="G28" s="33"/>
      <c r="H28" s="33"/>
      <c r="I28" s="33"/>
      <c r="J28" s="33"/>
      <c r="K28" s="33"/>
      <c r="L28" s="33"/>
      <c r="M28" s="229">
        <f>N110</f>
        <v>0</v>
      </c>
      <c r="N28" s="194"/>
      <c r="O28" s="194"/>
      <c r="P28" s="194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5" customHeight="1">
      <c r="B30" s="32"/>
      <c r="C30" s="33"/>
      <c r="D30" s="112" t="s">
        <v>43</v>
      </c>
      <c r="E30" s="33"/>
      <c r="F30" s="33"/>
      <c r="G30" s="33"/>
      <c r="H30" s="33"/>
      <c r="I30" s="33"/>
      <c r="J30" s="33"/>
      <c r="K30" s="33"/>
      <c r="L30" s="33"/>
      <c r="M30" s="270">
        <f>ROUND(M27+M28,2)</f>
        <v>0</v>
      </c>
      <c r="N30" s="194"/>
      <c r="O30" s="194"/>
      <c r="P30" s="194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44</v>
      </c>
      <c r="E32" s="39" t="s">
        <v>45</v>
      </c>
      <c r="F32" s="40">
        <v>0.21</v>
      </c>
      <c r="G32" s="113" t="s">
        <v>46</v>
      </c>
      <c r="H32" s="268">
        <f>(SUM(BE110:BE117)+SUM(BE135:BE301))</f>
        <v>0</v>
      </c>
      <c r="I32" s="194"/>
      <c r="J32" s="194"/>
      <c r="K32" s="33"/>
      <c r="L32" s="33"/>
      <c r="M32" s="268">
        <f>ROUND((SUM(BE110:BE117)+SUM(BE135:BE301)),2)*F32</f>
        <v>0</v>
      </c>
      <c r="N32" s="194"/>
      <c r="O32" s="194"/>
      <c r="P32" s="194"/>
      <c r="Q32" s="33"/>
      <c r="R32" s="34"/>
    </row>
    <row r="33" spans="2:18" s="1" customFormat="1" ht="14.25" customHeight="1">
      <c r="B33" s="32"/>
      <c r="C33" s="33"/>
      <c r="D33" s="33"/>
      <c r="E33" s="39" t="s">
        <v>47</v>
      </c>
      <c r="F33" s="40">
        <v>0.15</v>
      </c>
      <c r="G33" s="113" t="s">
        <v>46</v>
      </c>
      <c r="H33" s="268">
        <f>(SUM(BF110:BF117)+SUM(BF135:BF301))</f>
        <v>0</v>
      </c>
      <c r="I33" s="194"/>
      <c r="J33" s="194"/>
      <c r="K33" s="33"/>
      <c r="L33" s="33"/>
      <c r="M33" s="268">
        <f>ROUND((SUM(BF110:BF117)+SUM(BF135:BF301)),2)*F33</f>
        <v>0</v>
      </c>
      <c r="N33" s="194"/>
      <c r="O33" s="194"/>
      <c r="P33" s="194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48</v>
      </c>
      <c r="F34" s="40">
        <v>0.21</v>
      </c>
      <c r="G34" s="113" t="s">
        <v>46</v>
      </c>
      <c r="H34" s="268">
        <f>(SUM(BG110:BG117)+SUM(BG135:BG301))</f>
        <v>0</v>
      </c>
      <c r="I34" s="194"/>
      <c r="J34" s="194"/>
      <c r="K34" s="33"/>
      <c r="L34" s="33"/>
      <c r="M34" s="268">
        <v>0</v>
      </c>
      <c r="N34" s="194"/>
      <c r="O34" s="194"/>
      <c r="P34" s="194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49</v>
      </c>
      <c r="F35" s="40">
        <v>0.15</v>
      </c>
      <c r="G35" s="113" t="s">
        <v>46</v>
      </c>
      <c r="H35" s="268">
        <f>(SUM(BH110:BH117)+SUM(BH135:BH301))</f>
        <v>0</v>
      </c>
      <c r="I35" s="194"/>
      <c r="J35" s="194"/>
      <c r="K35" s="33"/>
      <c r="L35" s="33"/>
      <c r="M35" s="268">
        <v>0</v>
      </c>
      <c r="N35" s="194"/>
      <c r="O35" s="194"/>
      <c r="P35" s="194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50</v>
      </c>
      <c r="F36" s="40">
        <v>0</v>
      </c>
      <c r="G36" s="113" t="s">
        <v>46</v>
      </c>
      <c r="H36" s="268">
        <f>(SUM(BI110:BI117)+SUM(BI135:BI301))</f>
        <v>0</v>
      </c>
      <c r="I36" s="194"/>
      <c r="J36" s="194"/>
      <c r="K36" s="33"/>
      <c r="L36" s="33"/>
      <c r="M36" s="268">
        <v>0</v>
      </c>
      <c r="N36" s="194"/>
      <c r="O36" s="194"/>
      <c r="P36" s="194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5" customHeight="1">
      <c r="B38" s="32"/>
      <c r="C38" s="110"/>
      <c r="D38" s="114" t="s">
        <v>51</v>
      </c>
      <c r="E38" s="72"/>
      <c r="F38" s="72"/>
      <c r="G38" s="115" t="s">
        <v>52</v>
      </c>
      <c r="H38" s="116" t="s">
        <v>53</v>
      </c>
      <c r="I38" s="72"/>
      <c r="J38" s="72"/>
      <c r="K38" s="72"/>
      <c r="L38" s="269">
        <f>SUM(M30:M36)</f>
        <v>0</v>
      </c>
      <c r="M38" s="209"/>
      <c r="N38" s="209"/>
      <c r="O38" s="209"/>
      <c r="P38" s="211"/>
      <c r="Q38" s="110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2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2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2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2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2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4.25">
      <c r="B50" s="32"/>
      <c r="C50" s="33"/>
      <c r="D50" s="47" t="s">
        <v>54</v>
      </c>
      <c r="E50" s="48"/>
      <c r="F50" s="48"/>
      <c r="G50" s="48"/>
      <c r="H50" s="49"/>
      <c r="I50" s="33"/>
      <c r="J50" s="47" t="s">
        <v>55</v>
      </c>
      <c r="K50" s="48"/>
      <c r="L50" s="48"/>
      <c r="M50" s="48"/>
      <c r="N50" s="48"/>
      <c r="O50" s="48"/>
      <c r="P50" s="49"/>
      <c r="Q50" s="33"/>
      <c r="R50" s="34"/>
    </row>
    <row r="51" spans="2:18" ht="12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2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2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2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2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2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2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2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4.25">
      <c r="B59" s="32"/>
      <c r="C59" s="33"/>
      <c r="D59" s="52" t="s">
        <v>56</v>
      </c>
      <c r="E59" s="53"/>
      <c r="F59" s="53"/>
      <c r="G59" s="54" t="s">
        <v>57</v>
      </c>
      <c r="H59" s="55"/>
      <c r="I59" s="33"/>
      <c r="J59" s="52" t="s">
        <v>56</v>
      </c>
      <c r="K59" s="53"/>
      <c r="L59" s="53"/>
      <c r="M59" s="53"/>
      <c r="N59" s="54" t="s">
        <v>57</v>
      </c>
      <c r="O59" s="53"/>
      <c r="P59" s="55"/>
      <c r="Q59" s="33"/>
      <c r="R59" s="34"/>
    </row>
    <row r="60" spans="2:18" ht="12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4.25">
      <c r="B61" s="32"/>
      <c r="C61" s="33"/>
      <c r="D61" s="47" t="s">
        <v>58</v>
      </c>
      <c r="E61" s="48"/>
      <c r="F61" s="48"/>
      <c r="G61" s="48"/>
      <c r="H61" s="49"/>
      <c r="I61" s="33"/>
      <c r="J61" s="47" t="s">
        <v>59</v>
      </c>
      <c r="K61" s="48"/>
      <c r="L61" s="48"/>
      <c r="M61" s="48"/>
      <c r="N61" s="48"/>
      <c r="O61" s="48"/>
      <c r="P61" s="49"/>
      <c r="Q61" s="33"/>
      <c r="R61" s="34"/>
    </row>
    <row r="62" spans="2:18" ht="12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2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2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2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2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2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2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2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4.25">
      <c r="B70" s="32"/>
      <c r="C70" s="33"/>
      <c r="D70" s="52" t="s">
        <v>56</v>
      </c>
      <c r="E70" s="53"/>
      <c r="F70" s="53"/>
      <c r="G70" s="54" t="s">
        <v>57</v>
      </c>
      <c r="H70" s="55"/>
      <c r="I70" s="33"/>
      <c r="J70" s="52" t="s">
        <v>56</v>
      </c>
      <c r="K70" s="53"/>
      <c r="L70" s="53"/>
      <c r="M70" s="53"/>
      <c r="N70" s="54" t="s">
        <v>57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9" t="s">
        <v>112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17</v>
      </c>
      <c r="D78" s="33"/>
      <c r="E78" s="33"/>
      <c r="F78" s="260" t="str">
        <f>F6</f>
        <v>Zateplení obvodového pláště a střech objektů Domova Pod Lipami Smečno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3"/>
      <c r="R78" s="34"/>
    </row>
    <row r="79" spans="2:18" s="1" customFormat="1" ht="36.75" customHeight="1">
      <c r="B79" s="32"/>
      <c r="C79" s="66" t="s">
        <v>109</v>
      </c>
      <c r="D79" s="33"/>
      <c r="E79" s="33"/>
      <c r="F79" s="202" t="str">
        <f>F7</f>
        <v>1613-4 - Stravovací objekt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23</v>
      </c>
      <c r="D81" s="33"/>
      <c r="E81" s="33"/>
      <c r="F81" s="25" t="str">
        <f>F9</f>
        <v>Smečno 19</v>
      </c>
      <c r="G81" s="33"/>
      <c r="H81" s="33"/>
      <c r="I81" s="33"/>
      <c r="J81" s="33"/>
      <c r="K81" s="27" t="s">
        <v>25</v>
      </c>
      <c r="L81" s="33"/>
      <c r="M81" s="261" t="str">
        <f>IF(O9="","",O9)</f>
        <v>10.11.2016</v>
      </c>
      <c r="N81" s="194"/>
      <c r="O81" s="194"/>
      <c r="P81" s="194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2.75">
      <c r="B83" s="32"/>
      <c r="C83" s="27" t="s">
        <v>29</v>
      </c>
      <c r="D83" s="33"/>
      <c r="E83" s="33"/>
      <c r="F83" s="25" t="str">
        <f>E12</f>
        <v>Domov Pod Lipami Smečno</v>
      </c>
      <c r="G83" s="33"/>
      <c r="H83" s="33"/>
      <c r="I83" s="33"/>
      <c r="J83" s="33"/>
      <c r="K83" s="27" t="s">
        <v>35</v>
      </c>
      <c r="L83" s="33"/>
      <c r="M83" s="225" t="str">
        <f>E18</f>
        <v>REINVEST spol. s r.o.</v>
      </c>
      <c r="N83" s="194"/>
      <c r="O83" s="194"/>
      <c r="P83" s="194"/>
      <c r="Q83" s="194"/>
      <c r="R83" s="34"/>
    </row>
    <row r="84" spans="2:18" s="1" customFormat="1" ht="14.25" customHeight="1">
      <c r="B84" s="32"/>
      <c r="C84" s="27" t="s">
        <v>33</v>
      </c>
      <c r="D84" s="33"/>
      <c r="E84" s="33"/>
      <c r="F84" s="25" t="str">
        <f>IF(E15="","",E15)</f>
        <v>Vyplň údaj</v>
      </c>
      <c r="G84" s="33"/>
      <c r="H84" s="33"/>
      <c r="I84" s="33"/>
      <c r="J84" s="33"/>
      <c r="K84" s="27" t="s">
        <v>38</v>
      </c>
      <c r="L84" s="33"/>
      <c r="M84" s="225" t="str">
        <f>E21</f>
        <v>Ing. Marek Raška</v>
      </c>
      <c r="N84" s="194"/>
      <c r="O84" s="194"/>
      <c r="P84" s="194"/>
      <c r="Q84" s="194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67" t="s">
        <v>113</v>
      </c>
      <c r="D86" s="263"/>
      <c r="E86" s="263"/>
      <c r="F86" s="263"/>
      <c r="G86" s="263"/>
      <c r="H86" s="110"/>
      <c r="I86" s="110"/>
      <c r="J86" s="110"/>
      <c r="K86" s="110"/>
      <c r="L86" s="110"/>
      <c r="M86" s="110"/>
      <c r="N86" s="267" t="s">
        <v>114</v>
      </c>
      <c r="O86" s="194"/>
      <c r="P86" s="194"/>
      <c r="Q86" s="194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115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8">
        <f>N135</f>
        <v>0</v>
      </c>
      <c r="O88" s="194"/>
      <c r="P88" s="194"/>
      <c r="Q88" s="194"/>
      <c r="R88" s="34"/>
      <c r="AU88" s="15" t="s">
        <v>116</v>
      </c>
    </row>
    <row r="89" spans="2:18" s="6" customFormat="1" ht="24.75" customHeight="1">
      <c r="B89" s="118"/>
      <c r="C89" s="119"/>
      <c r="D89" s="120" t="s">
        <v>117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46">
        <f>N136</f>
        <v>0</v>
      </c>
      <c r="O89" s="265"/>
      <c r="P89" s="265"/>
      <c r="Q89" s="265"/>
      <c r="R89" s="121"/>
    </row>
    <row r="90" spans="2:18" s="7" customFormat="1" ht="19.5" customHeight="1">
      <c r="B90" s="122"/>
      <c r="C90" s="123"/>
      <c r="D90" s="98" t="s">
        <v>118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96">
        <f>N137</f>
        <v>0</v>
      </c>
      <c r="O90" s="264"/>
      <c r="P90" s="264"/>
      <c r="Q90" s="264"/>
      <c r="R90" s="124"/>
    </row>
    <row r="91" spans="2:18" s="7" customFormat="1" ht="19.5" customHeight="1">
      <c r="B91" s="122"/>
      <c r="C91" s="123"/>
      <c r="D91" s="98" t="s">
        <v>120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96">
        <f>N142</f>
        <v>0</v>
      </c>
      <c r="O91" s="264"/>
      <c r="P91" s="264"/>
      <c r="Q91" s="264"/>
      <c r="R91" s="124"/>
    </row>
    <row r="92" spans="2:18" s="7" customFormat="1" ht="19.5" customHeight="1">
      <c r="B92" s="122"/>
      <c r="C92" s="123"/>
      <c r="D92" s="98" t="s">
        <v>121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96">
        <f>N145</f>
        <v>0</v>
      </c>
      <c r="O92" s="264"/>
      <c r="P92" s="264"/>
      <c r="Q92" s="264"/>
      <c r="R92" s="124"/>
    </row>
    <row r="93" spans="2:18" s="7" customFormat="1" ht="19.5" customHeight="1">
      <c r="B93" s="122"/>
      <c r="C93" s="123"/>
      <c r="D93" s="98" t="s">
        <v>122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96">
        <f>N179</f>
        <v>0</v>
      </c>
      <c r="O93" s="264"/>
      <c r="P93" s="264"/>
      <c r="Q93" s="264"/>
      <c r="R93" s="124"/>
    </row>
    <row r="94" spans="2:18" s="7" customFormat="1" ht="19.5" customHeight="1">
      <c r="B94" s="122"/>
      <c r="C94" s="123"/>
      <c r="D94" s="98" t="s">
        <v>123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96">
        <f>N194</f>
        <v>0</v>
      </c>
      <c r="O94" s="264"/>
      <c r="P94" s="264"/>
      <c r="Q94" s="264"/>
      <c r="R94" s="124"/>
    </row>
    <row r="95" spans="2:18" s="7" customFormat="1" ht="19.5" customHeight="1">
      <c r="B95" s="122"/>
      <c r="C95" s="123"/>
      <c r="D95" s="98" t="s">
        <v>124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96">
        <f>N201</f>
        <v>0</v>
      </c>
      <c r="O95" s="264"/>
      <c r="P95" s="264"/>
      <c r="Q95" s="264"/>
      <c r="R95" s="124"/>
    </row>
    <row r="96" spans="2:18" s="6" customFormat="1" ht="24.75" customHeight="1">
      <c r="B96" s="118"/>
      <c r="C96" s="119"/>
      <c r="D96" s="120" t="s">
        <v>125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46">
        <f>N203</f>
        <v>0</v>
      </c>
      <c r="O96" s="265"/>
      <c r="P96" s="265"/>
      <c r="Q96" s="265"/>
      <c r="R96" s="121"/>
    </row>
    <row r="97" spans="2:18" s="7" customFormat="1" ht="19.5" customHeight="1">
      <c r="B97" s="122"/>
      <c r="C97" s="123"/>
      <c r="D97" s="98" t="s">
        <v>126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96">
        <f>N204</f>
        <v>0</v>
      </c>
      <c r="O97" s="264"/>
      <c r="P97" s="264"/>
      <c r="Q97" s="264"/>
      <c r="R97" s="124"/>
    </row>
    <row r="98" spans="2:18" s="7" customFormat="1" ht="19.5" customHeight="1">
      <c r="B98" s="122"/>
      <c r="C98" s="123"/>
      <c r="D98" s="98" t="s">
        <v>127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96">
        <f>N214</f>
        <v>0</v>
      </c>
      <c r="O98" s="264"/>
      <c r="P98" s="264"/>
      <c r="Q98" s="264"/>
      <c r="R98" s="124"/>
    </row>
    <row r="99" spans="2:18" s="7" customFormat="1" ht="19.5" customHeight="1">
      <c r="B99" s="122"/>
      <c r="C99" s="123"/>
      <c r="D99" s="98" t="s">
        <v>128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96">
        <f>N232</f>
        <v>0</v>
      </c>
      <c r="O99" s="264"/>
      <c r="P99" s="264"/>
      <c r="Q99" s="264"/>
      <c r="R99" s="124"/>
    </row>
    <row r="100" spans="2:18" s="7" customFormat="1" ht="19.5" customHeight="1">
      <c r="B100" s="122"/>
      <c r="C100" s="123"/>
      <c r="D100" s="98" t="s">
        <v>130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96">
        <f>N241</f>
        <v>0</v>
      </c>
      <c r="O100" s="264"/>
      <c r="P100" s="264"/>
      <c r="Q100" s="264"/>
      <c r="R100" s="124"/>
    </row>
    <row r="101" spans="2:18" s="7" customFormat="1" ht="19.5" customHeight="1">
      <c r="B101" s="122"/>
      <c r="C101" s="123"/>
      <c r="D101" s="98" t="s">
        <v>976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96">
        <f>N246</f>
        <v>0</v>
      </c>
      <c r="O101" s="264"/>
      <c r="P101" s="264"/>
      <c r="Q101" s="264"/>
      <c r="R101" s="124"/>
    </row>
    <row r="102" spans="2:18" s="7" customFormat="1" ht="19.5" customHeight="1">
      <c r="B102" s="122"/>
      <c r="C102" s="123"/>
      <c r="D102" s="98" t="s">
        <v>131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96">
        <f>N249</f>
        <v>0</v>
      </c>
      <c r="O102" s="264"/>
      <c r="P102" s="264"/>
      <c r="Q102" s="264"/>
      <c r="R102" s="124"/>
    </row>
    <row r="103" spans="2:18" s="7" customFormat="1" ht="19.5" customHeight="1">
      <c r="B103" s="122"/>
      <c r="C103" s="123"/>
      <c r="D103" s="98" t="s">
        <v>132</v>
      </c>
      <c r="E103" s="123"/>
      <c r="F103" s="123"/>
      <c r="G103" s="123"/>
      <c r="H103" s="123"/>
      <c r="I103" s="123"/>
      <c r="J103" s="123"/>
      <c r="K103" s="123"/>
      <c r="L103" s="123"/>
      <c r="M103" s="123"/>
      <c r="N103" s="196">
        <f>N251</f>
        <v>0</v>
      </c>
      <c r="O103" s="264"/>
      <c r="P103" s="264"/>
      <c r="Q103" s="264"/>
      <c r="R103" s="124"/>
    </row>
    <row r="104" spans="2:18" s="7" customFormat="1" ht="19.5" customHeight="1">
      <c r="B104" s="122"/>
      <c r="C104" s="123"/>
      <c r="D104" s="98" t="s">
        <v>133</v>
      </c>
      <c r="E104" s="123"/>
      <c r="F104" s="123"/>
      <c r="G104" s="123"/>
      <c r="H104" s="123"/>
      <c r="I104" s="123"/>
      <c r="J104" s="123"/>
      <c r="K104" s="123"/>
      <c r="L104" s="123"/>
      <c r="M104" s="123"/>
      <c r="N104" s="196">
        <f>N274</f>
        <v>0</v>
      </c>
      <c r="O104" s="264"/>
      <c r="P104" s="264"/>
      <c r="Q104" s="264"/>
      <c r="R104" s="124"/>
    </row>
    <row r="105" spans="2:18" s="7" customFormat="1" ht="19.5" customHeight="1">
      <c r="B105" s="122"/>
      <c r="C105" s="123"/>
      <c r="D105" s="98" t="s">
        <v>740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96">
        <f>N287</f>
        <v>0</v>
      </c>
      <c r="O105" s="264"/>
      <c r="P105" s="264"/>
      <c r="Q105" s="264"/>
      <c r="R105" s="124"/>
    </row>
    <row r="106" spans="2:18" s="7" customFormat="1" ht="19.5" customHeight="1">
      <c r="B106" s="122"/>
      <c r="C106" s="123"/>
      <c r="D106" s="98" t="s">
        <v>135</v>
      </c>
      <c r="E106" s="123"/>
      <c r="F106" s="123"/>
      <c r="G106" s="123"/>
      <c r="H106" s="123"/>
      <c r="I106" s="123"/>
      <c r="J106" s="123"/>
      <c r="K106" s="123"/>
      <c r="L106" s="123"/>
      <c r="M106" s="123"/>
      <c r="N106" s="196">
        <f>N289</f>
        <v>0</v>
      </c>
      <c r="O106" s="264"/>
      <c r="P106" s="264"/>
      <c r="Q106" s="264"/>
      <c r="R106" s="124"/>
    </row>
    <row r="107" spans="2:18" s="6" customFormat="1" ht="24.75" customHeight="1">
      <c r="B107" s="118"/>
      <c r="C107" s="119"/>
      <c r="D107" s="120" t="s">
        <v>137</v>
      </c>
      <c r="E107" s="119"/>
      <c r="F107" s="119"/>
      <c r="G107" s="119"/>
      <c r="H107" s="119"/>
      <c r="I107" s="119"/>
      <c r="J107" s="119"/>
      <c r="K107" s="119"/>
      <c r="L107" s="119"/>
      <c r="M107" s="119"/>
      <c r="N107" s="246">
        <f>N298</f>
        <v>0</v>
      </c>
      <c r="O107" s="265"/>
      <c r="P107" s="265"/>
      <c r="Q107" s="265"/>
      <c r="R107" s="121"/>
    </row>
    <row r="108" spans="2:18" s="7" customFormat="1" ht="19.5" customHeight="1">
      <c r="B108" s="122"/>
      <c r="C108" s="123"/>
      <c r="D108" s="98" t="s">
        <v>138</v>
      </c>
      <c r="E108" s="123"/>
      <c r="F108" s="123"/>
      <c r="G108" s="123"/>
      <c r="H108" s="123"/>
      <c r="I108" s="123"/>
      <c r="J108" s="123"/>
      <c r="K108" s="123"/>
      <c r="L108" s="123"/>
      <c r="M108" s="123"/>
      <c r="N108" s="196">
        <f>N299</f>
        <v>0</v>
      </c>
      <c r="O108" s="264"/>
      <c r="P108" s="264"/>
      <c r="Q108" s="264"/>
      <c r="R108" s="124"/>
    </row>
    <row r="109" spans="2:18" s="1" customFormat="1" ht="21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21" s="1" customFormat="1" ht="29.25" customHeight="1">
      <c r="B110" s="32"/>
      <c r="C110" s="117" t="s">
        <v>139</v>
      </c>
      <c r="D110" s="33"/>
      <c r="E110" s="33"/>
      <c r="F110" s="33"/>
      <c r="G110" s="33"/>
      <c r="H110" s="33"/>
      <c r="I110" s="33"/>
      <c r="J110" s="33"/>
      <c r="K110" s="33"/>
      <c r="L110" s="275" t="s">
        <v>1201</v>
      </c>
      <c r="M110" s="33"/>
      <c r="N110" s="266">
        <f>ROUND(N111+N112+N113+N114+N115+N116,2)</f>
        <v>0</v>
      </c>
      <c r="O110" s="194"/>
      <c r="P110" s="194"/>
      <c r="Q110" s="194"/>
      <c r="R110" s="34"/>
      <c r="T110" s="125"/>
      <c r="U110" s="126" t="s">
        <v>44</v>
      </c>
    </row>
    <row r="111" spans="2:65" s="1" customFormat="1" ht="18" customHeight="1">
      <c r="B111" s="127"/>
      <c r="C111" s="128"/>
      <c r="D111" s="193" t="s">
        <v>140</v>
      </c>
      <c r="E111" s="262"/>
      <c r="F111" s="262"/>
      <c r="G111" s="262"/>
      <c r="H111" s="262"/>
      <c r="I111" s="128"/>
      <c r="J111" s="128"/>
      <c r="K111" s="128"/>
      <c r="L111" s="273"/>
      <c r="M111" s="274"/>
      <c r="N111" s="195">
        <f>$N$88*L111%</f>
        <v>0</v>
      </c>
      <c r="O111" s="262"/>
      <c r="P111" s="262"/>
      <c r="Q111" s="262"/>
      <c r="R111" s="129"/>
      <c r="S111" s="128"/>
      <c r="T111" s="130"/>
      <c r="U111" s="131" t="s">
        <v>45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3" t="s">
        <v>141</v>
      </c>
      <c r="AZ111" s="132"/>
      <c r="BA111" s="132"/>
      <c r="BB111" s="132"/>
      <c r="BC111" s="132"/>
      <c r="BD111" s="132"/>
      <c r="BE111" s="134">
        <f aca="true" t="shared" si="0" ref="BE111:BE116">IF(U111="základní",N111,0)</f>
        <v>0</v>
      </c>
      <c r="BF111" s="134">
        <f aca="true" t="shared" si="1" ref="BF111:BF116">IF(U111="snížená",N111,0)</f>
        <v>0</v>
      </c>
      <c r="BG111" s="134">
        <f aca="true" t="shared" si="2" ref="BG111:BG116">IF(U111="zákl. přenesená",N111,0)</f>
        <v>0</v>
      </c>
      <c r="BH111" s="134">
        <f aca="true" t="shared" si="3" ref="BH111:BH116">IF(U111="sníž. přenesená",N111,0)</f>
        <v>0</v>
      </c>
      <c r="BI111" s="134">
        <f aca="true" t="shared" si="4" ref="BI111:BI116">IF(U111="nulová",N111,0)</f>
        <v>0</v>
      </c>
      <c r="BJ111" s="133" t="s">
        <v>22</v>
      </c>
      <c r="BK111" s="132"/>
      <c r="BL111" s="132"/>
      <c r="BM111" s="132"/>
    </row>
    <row r="112" spans="2:65" s="1" customFormat="1" ht="18" customHeight="1">
      <c r="B112" s="127"/>
      <c r="C112" s="128"/>
      <c r="D112" s="193" t="s">
        <v>142</v>
      </c>
      <c r="E112" s="262"/>
      <c r="F112" s="262"/>
      <c r="G112" s="262"/>
      <c r="H112" s="262"/>
      <c r="I112" s="128"/>
      <c r="J112" s="128"/>
      <c r="K112" s="128"/>
      <c r="L112" s="273"/>
      <c r="M112" s="274"/>
      <c r="N112" s="195">
        <f>$N$88*L112%</f>
        <v>0</v>
      </c>
      <c r="O112" s="262"/>
      <c r="P112" s="262"/>
      <c r="Q112" s="262"/>
      <c r="R112" s="129"/>
      <c r="S112" s="128"/>
      <c r="T112" s="130"/>
      <c r="U112" s="131" t="s">
        <v>45</v>
      </c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3" t="s">
        <v>141</v>
      </c>
      <c r="AZ112" s="132"/>
      <c r="BA112" s="132"/>
      <c r="BB112" s="132"/>
      <c r="BC112" s="132"/>
      <c r="BD112" s="132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22</v>
      </c>
      <c r="BK112" s="132"/>
      <c r="BL112" s="132"/>
      <c r="BM112" s="132"/>
    </row>
    <row r="113" spans="2:65" s="1" customFormat="1" ht="18" customHeight="1">
      <c r="B113" s="127"/>
      <c r="C113" s="128"/>
      <c r="D113" s="193" t="s">
        <v>143</v>
      </c>
      <c r="E113" s="262"/>
      <c r="F113" s="262"/>
      <c r="G113" s="262"/>
      <c r="H113" s="262"/>
      <c r="I113" s="128"/>
      <c r="J113" s="128"/>
      <c r="K113" s="128"/>
      <c r="L113" s="273"/>
      <c r="M113" s="274"/>
      <c r="N113" s="195">
        <f>$N$88*L113%</f>
        <v>0</v>
      </c>
      <c r="O113" s="262"/>
      <c r="P113" s="262"/>
      <c r="Q113" s="262"/>
      <c r="R113" s="129"/>
      <c r="S113" s="128"/>
      <c r="T113" s="130"/>
      <c r="U113" s="131" t="s">
        <v>45</v>
      </c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3" t="s">
        <v>141</v>
      </c>
      <c r="AZ113" s="132"/>
      <c r="BA113" s="132"/>
      <c r="BB113" s="132"/>
      <c r="BC113" s="132"/>
      <c r="BD113" s="132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22</v>
      </c>
      <c r="BK113" s="132"/>
      <c r="BL113" s="132"/>
      <c r="BM113" s="132"/>
    </row>
    <row r="114" spans="2:65" s="1" customFormat="1" ht="18" customHeight="1">
      <c r="B114" s="127"/>
      <c r="C114" s="128"/>
      <c r="D114" s="193" t="s">
        <v>144</v>
      </c>
      <c r="E114" s="262"/>
      <c r="F114" s="262"/>
      <c r="G114" s="262"/>
      <c r="H114" s="262"/>
      <c r="I114" s="128"/>
      <c r="J114" s="128"/>
      <c r="K114" s="128"/>
      <c r="L114" s="273"/>
      <c r="M114" s="274"/>
      <c r="N114" s="195">
        <f>$N$88*L114%</f>
        <v>0</v>
      </c>
      <c r="O114" s="262"/>
      <c r="P114" s="262"/>
      <c r="Q114" s="262"/>
      <c r="R114" s="129"/>
      <c r="S114" s="128"/>
      <c r="T114" s="130"/>
      <c r="U114" s="131" t="s">
        <v>45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3" t="s">
        <v>141</v>
      </c>
      <c r="AZ114" s="132"/>
      <c r="BA114" s="132"/>
      <c r="BB114" s="132"/>
      <c r="BC114" s="132"/>
      <c r="BD114" s="132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22</v>
      </c>
      <c r="BK114" s="132"/>
      <c r="BL114" s="132"/>
      <c r="BM114" s="132"/>
    </row>
    <row r="115" spans="2:65" s="1" customFormat="1" ht="18" customHeight="1">
      <c r="B115" s="127"/>
      <c r="C115" s="128"/>
      <c r="D115" s="193" t="s">
        <v>145</v>
      </c>
      <c r="E115" s="262"/>
      <c r="F115" s="262"/>
      <c r="G115" s="262"/>
      <c r="H115" s="262"/>
      <c r="I115" s="128"/>
      <c r="J115" s="128"/>
      <c r="K115" s="128"/>
      <c r="L115" s="273"/>
      <c r="M115" s="274"/>
      <c r="N115" s="195">
        <f>$N$88*L115%</f>
        <v>0</v>
      </c>
      <c r="O115" s="262"/>
      <c r="P115" s="262"/>
      <c r="Q115" s="262"/>
      <c r="R115" s="129"/>
      <c r="S115" s="128"/>
      <c r="T115" s="130"/>
      <c r="U115" s="131" t="s">
        <v>45</v>
      </c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3" t="s">
        <v>141</v>
      </c>
      <c r="AZ115" s="132"/>
      <c r="BA115" s="132"/>
      <c r="BB115" s="132"/>
      <c r="BC115" s="132"/>
      <c r="BD115" s="132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22</v>
      </c>
      <c r="BK115" s="132"/>
      <c r="BL115" s="132"/>
      <c r="BM115" s="132"/>
    </row>
    <row r="116" spans="2:65" s="1" customFormat="1" ht="18" customHeight="1">
      <c r="B116" s="127"/>
      <c r="C116" s="128"/>
      <c r="D116" s="135" t="s">
        <v>146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195">
        <f>ROUND(N88*T116,2)</f>
        <v>0</v>
      </c>
      <c r="O116" s="262"/>
      <c r="P116" s="262"/>
      <c r="Q116" s="262"/>
      <c r="R116" s="129"/>
      <c r="S116" s="128"/>
      <c r="T116" s="136"/>
      <c r="U116" s="137" t="s">
        <v>45</v>
      </c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3" t="s">
        <v>147</v>
      </c>
      <c r="AZ116" s="132"/>
      <c r="BA116" s="132"/>
      <c r="BB116" s="132"/>
      <c r="BC116" s="132"/>
      <c r="BD116" s="132"/>
      <c r="BE116" s="134">
        <f t="shared" si="0"/>
        <v>0</v>
      </c>
      <c r="BF116" s="134">
        <f t="shared" si="1"/>
        <v>0</v>
      </c>
      <c r="BG116" s="134">
        <f t="shared" si="2"/>
        <v>0</v>
      </c>
      <c r="BH116" s="134">
        <f t="shared" si="3"/>
        <v>0</v>
      </c>
      <c r="BI116" s="134">
        <f t="shared" si="4"/>
        <v>0</v>
      </c>
      <c r="BJ116" s="133" t="s">
        <v>22</v>
      </c>
      <c r="BK116" s="132"/>
      <c r="BL116" s="132"/>
      <c r="BM116" s="132"/>
    </row>
    <row r="117" spans="2:18" s="1" customFormat="1" ht="12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29.25" customHeight="1">
      <c r="B118" s="32"/>
      <c r="C118" s="109" t="s">
        <v>105</v>
      </c>
      <c r="D118" s="110"/>
      <c r="E118" s="110"/>
      <c r="F118" s="110"/>
      <c r="G118" s="110"/>
      <c r="H118" s="110"/>
      <c r="I118" s="110"/>
      <c r="J118" s="110"/>
      <c r="K118" s="110"/>
      <c r="L118" s="190">
        <f>ROUND(SUM(N88+N110),2)</f>
        <v>0</v>
      </c>
      <c r="M118" s="263"/>
      <c r="N118" s="263"/>
      <c r="O118" s="263"/>
      <c r="P118" s="263"/>
      <c r="Q118" s="263"/>
      <c r="R118" s="34"/>
    </row>
    <row r="119" spans="2:18" s="1" customFormat="1" ht="6.75" customHeight="1"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8"/>
    </row>
    <row r="123" spans="2:18" s="1" customFormat="1" ht="6.75" customHeight="1"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1"/>
    </row>
    <row r="124" spans="2:18" s="1" customFormat="1" ht="36.75" customHeight="1">
      <c r="B124" s="32"/>
      <c r="C124" s="219" t="s">
        <v>148</v>
      </c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34"/>
    </row>
    <row r="125" spans="2:18" s="1" customFormat="1" ht="6.75" customHeight="1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s="1" customFormat="1" ht="30" customHeight="1">
      <c r="B126" s="32"/>
      <c r="C126" s="27" t="s">
        <v>17</v>
      </c>
      <c r="D126" s="33"/>
      <c r="E126" s="33"/>
      <c r="F126" s="260" t="str">
        <f>F6</f>
        <v>Zateplení obvodového pláště a střech objektů Domova Pod Lipami Smečno</v>
      </c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33"/>
      <c r="R126" s="34"/>
    </row>
    <row r="127" spans="2:18" s="1" customFormat="1" ht="36.75" customHeight="1">
      <c r="B127" s="32"/>
      <c r="C127" s="66" t="s">
        <v>109</v>
      </c>
      <c r="D127" s="33"/>
      <c r="E127" s="33"/>
      <c r="F127" s="202" t="str">
        <f>F7</f>
        <v>1613-4 - Stravovací objekt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33"/>
      <c r="R127" s="34"/>
    </row>
    <row r="128" spans="2:18" s="1" customFormat="1" ht="6.75" customHeight="1"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/>
    </row>
    <row r="129" spans="2:18" s="1" customFormat="1" ht="18" customHeight="1">
      <c r="B129" s="32"/>
      <c r="C129" s="27" t="s">
        <v>23</v>
      </c>
      <c r="D129" s="33"/>
      <c r="E129" s="33"/>
      <c r="F129" s="25" t="str">
        <f>F9</f>
        <v>Smečno 19</v>
      </c>
      <c r="G129" s="33"/>
      <c r="H129" s="33"/>
      <c r="I129" s="33"/>
      <c r="J129" s="33"/>
      <c r="K129" s="27" t="s">
        <v>25</v>
      </c>
      <c r="L129" s="33"/>
      <c r="M129" s="261" t="str">
        <f>IF(O9="","",O9)</f>
        <v>10.11.2016</v>
      </c>
      <c r="N129" s="194"/>
      <c r="O129" s="194"/>
      <c r="P129" s="194"/>
      <c r="Q129" s="33"/>
      <c r="R129" s="34"/>
    </row>
    <row r="130" spans="2:18" s="1" customFormat="1" ht="6.75" customHeight="1"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18" s="1" customFormat="1" ht="12.75">
      <c r="B131" s="32"/>
      <c r="C131" s="27" t="s">
        <v>29</v>
      </c>
      <c r="D131" s="33"/>
      <c r="E131" s="33"/>
      <c r="F131" s="25" t="str">
        <f>E12</f>
        <v>Domov Pod Lipami Smečno</v>
      </c>
      <c r="G131" s="33"/>
      <c r="H131" s="33"/>
      <c r="I131" s="33"/>
      <c r="J131" s="33"/>
      <c r="K131" s="27" t="s">
        <v>35</v>
      </c>
      <c r="L131" s="33"/>
      <c r="M131" s="225" t="str">
        <f>E18</f>
        <v>REINVEST spol. s r.o.</v>
      </c>
      <c r="N131" s="194"/>
      <c r="O131" s="194"/>
      <c r="P131" s="194"/>
      <c r="Q131" s="194"/>
      <c r="R131" s="34"/>
    </row>
    <row r="132" spans="2:18" s="1" customFormat="1" ht="14.25" customHeight="1">
      <c r="B132" s="32"/>
      <c r="C132" s="27" t="s">
        <v>33</v>
      </c>
      <c r="D132" s="33"/>
      <c r="E132" s="33"/>
      <c r="F132" s="25" t="str">
        <f>IF(E15="","",E15)</f>
        <v>Vyplň údaj</v>
      </c>
      <c r="G132" s="33"/>
      <c r="H132" s="33"/>
      <c r="I132" s="33"/>
      <c r="J132" s="33"/>
      <c r="K132" s="27" t="s">
        <v>38</v>
      </c>
      <c r="L132" s="33"/>
      <c r="M132" s="225" t="str">
        <f>E21</f>
        <v>Ing. Marek Raška</v>
      </c>
      <c r="N132" s="194"/>
      <c r="O132" s="194"/>
      <c r="P132" s="194"/>
      <c r="Q132" s="194"/>
      <c r="R132" s="34"/>
    </row>
    <row r="133" spans="2:18" s="1" customFormat="1" ht="9.75" customHeight="1"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</row>
    <row r="134" spans="2:27" s="8" customFormat="1" ht="29.25" customHeight="1">
      <c r="B134" s="138"/>
      <c r="C134" s="139" t="s">
        <v>149</v>
      </c>
      <c r="D134" s="140" t="s">
        <v>150</v>
      </c>
      <c r="E134" s="140" t="s">
        <v>62</v>
      </c>
      <c r="F134" s="256" t="s">
        <v>151</v>
      </c>
      <c r="G134" s="257"/>
      <c r="H134" s="257"/>
      <c r="I134" s="257"/>
      <c r="J134" s="140" t="s">
        <v>152</v>
      </c>
      <c r="K134" s="140" t="s">
        <v>153</v>
      </c>
      <c r="L134" s="258" t="s">
        <v>154</v>
      </c>
      <c r="M134" s="257"/>
      <c r="N134" s="256" t="s">
        <v>114</v>
      </c>
      <c r="O134" s="257"/>
      <c r="P134" s="257"/>
      <c r="Q134" s="259"/>
      <c r="R134" s="141"/>
      <c r="T134" s="73" t="s">
        <v>155</v>
      </c>
      <c r="U134" s="74" t="s">
        <v>44</v>
      </c>
      <c r="V134" s="74" t="s">
        <v>156</v>
      </c>
      <c r="W134" s="74" t="s">
        <v>157</v>
      </c>
      <c r="X134" s="74" t="s">
        <v>158</v>
      </c>
      <c r="Y134" s="74" t="s">
        <v>159</v>
      </c>
      <c r="Z134" s="74" t="s">
        <v>160</v>
      </c>
      <c r="AA134" s="75" t="s">
        <v>161</v>
      </c>
    </row>
    <row r="135" spans="2:63" s="1" customFormat="1" ht="29.25" customHeight="1">
      <c r="B135" s="32"/>
      <c r="C135" s="77" t="s">
        <v>111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243">
        <f>BK135</f>
        <v>0</v>
      </c>
      <c r="O135" s="244"/>
      <c r="P135" s="244"/>
      <c r="Q135" s="244"/>
      <c r="R135" s="34"/>
      <c r="T135" s="76"/>
      <c r="U135" s="48"/>
      <c r="V135" s="48"/>
      <c r="W135" s="142">
        <f>W136+W203+W298+W302</f>
        <v>0</v>
      </c>
      <c r="X135" s="48"/>
      <c r="Y135" s="142">
        <f>Y136+Y203+Y298+Y302</f>
        <v>30.627375259999997</v>
      </c>
      <c r="Z135" s="48"/>
      <c r="AA135" s="143">
        <f>AA136+AA203+AA298+AA302</f>
        <v>28.25790068</v>
      </c>
      <c r="AT135" s="15" t="s">
        <v>79</v>
      </c>
      <c r="AU135" s="15" t="s">
        <v>116</v>
      </c>
      <c r="BK135" s="144">
        <f>BK136+BK203+BK298+BK302</f>
        <v>0</v>
      </c>
    </row>
    <row r="136" spans="2:63" s="9" customFormat="1" ht="37.5" customHeight="1">
      <c r="B136" s="145"/>
      <c r="C136" s="146"/>
      <c r="D136" s="147" t="s">
        <v>117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245">
        <f>BK136</f>
        <v>0</v>
      </c>
      <c r="O136" s="246"/>
      <c r="P136" s="246"/>
      <c r="Q136" s="246"/>
      <c r="R136" s="148"/>
      <c r="T136" s="149"/>
      <c r="U136" s="146"/>
      <c r="V136" s="146"/>
      <c r="W136" s="150">
        <f>W137+W142+W145+W179+W194+W201</f>
        <v>0</v>
      </c>
      <c r="X136" s="146"/>
      <c r="Y136" s="150">
        <f>Y137+Y142+Y145+Y179+Y194+Y201</f>
        <v>6.33138108</v>
      </c>
      <c r="Z136" s="146"/>
      <c r="AA136" s="151">
        <f>AA137+AA142+AA145+AA179+AA194+AA201</f>
        <v>21.026336999999998</v>
      </c>
      <c r="AR136" s="152" t="s">
        <v>22</v>
      </c>
      <c r="AT136" s="153" t="s">
        <v>79</v>
      </c>
      <c r="AU136" s="153" t="s">
        <v>80</v>
      </c>
      <c r="AY136" s="152" t="s">
        <v>162</v>
      </c>
      <c r="BK136" s="154">
        <f>BK137+BK142+BK145+BK179+BK194+BK201</f>
        <v>0</v>
      </c>
    </row>
    <row r="137" spans="2:63" s="9" customFormat="1" ht="19.5" customHeight="1">
      <c r="B137" s="145"/>
      <c r="C137" s="146"/>
      <c r="D137" s="155" t="s">
        <v>118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36">
        <f>BK137</f>
        <v>0</v>
      </c>
      <c r="O137" s="237"/>
      <c r="P137" s="237"/>
      <c r="Q137" s="237"/>
      <c r="R137" s="148"/>
      <c r="T137" s="149"/>
      <c r="U137" s="146"/>
      <c r="V137" s="146"/>
      <c r="W137" s="150">
        <f>SUM(W138:W141)</f>
        <v>0</v>
      </c>
      <c r="X137" s="146"/>
      <c r="Y137" s="150">
        <f>SUM(Y138:Y141)</f>
        <v>0</v>
      </c>
      <c r="Z137" s="146"/>
      <c r="AA137" s="151">
        <f>SUM(AA138:AA141)</f>
        <v>0</v>
      </c>
      <c r="AR137" s="152" t="s">
        <v>22</v>
      </c>
      <c r="AT137" s="153" t="s">
        <v>79</v>
      </c>
      <c r="AU137" s="153" t="s">
        <v>22</v>
      </c>
      <c r="AY137" s="152" t="s">
        <v>162</v>
      </c>
      <c r="BK137" s="154">
        <f>SUM(BK138:BK141)</f>
        <v>0</v>
      </c>
    </row>
    <row r="138" spans="2:65" s="1" customFormat="1" ht="31.5" customHeight="1">
      <c r="B138" s="127"/>
      <c r="C138" s="156" t="s">
        <v>107</v>
      </c>
      <c r="D138" s="156" t="s">
        <v>163</v>
      </c>
      <c r="E138" s="157" t="s">
        <v>164</v>
      </c>
      <c r="F138" s="239" t="s">
        <v>165</v>
      </c>
      <c r="G138" s="240"/>
      <c r="H138" s="240"/>
      <c r="I138" s="240"/>
      <c r="J138" s="158" t="s">
        <v>166</v>
      </c>
      <c r="K138" s="159">
        <v>27.74</v>
      </c>
      <c r="L138" s="241">
        <v>0</v>
      </c>
      <c r="M138" s="240"/>
      <c r="N138" s="242">
        <f>ROUND(L138*K138,2)</f>
        <v>0</v>
      </c>
      <c r="O138" s="240"/>
      <c r="P138" s="240"/>
      <c r="Q138" s="240"/>
      <c r="R138" s="129"/>
      <c r="T138" s="160" t="s">
        <v>3</v>
      </c>
      <c r="U138" s="41" t="s">
        <v>45</v>
      </c>
      <c r="V138" s="33"/>
      <c r="W138" s="161">
        <f>V138*K138</f>
        <v>0</v>
      </c>
      <c r="X138" s="161">
        <v>0</v>
      </c>
      <c r="Y138" s="161">
        <f>X138*K138</f>
        <v>0</v>
      </c>
      <c r="Z138" s="161">
        <v>0</v>
      </c>
      <c r="AA138" s="162">
        <f>Z138*K138</f>
        <v>0</v>
      </c>
      <c r="AR138" s="15" t="s">
        <v>167</v>
      </c>
      <c r="AT138" s="15" t="s">
        <v>163</v>
      </c>
      <c r="AU138" s="15" t="s">
        <v>107</v>
      </c>
      <c r="AY138" s="15" t="s">
        <v>162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15" t="s">
        <v>22</v>
      </c>
      <c r="BK138" s="102">
        <f>ROUND(L138*K138,2)</f>
        <v>0</v>
      </c>
      <c r="BL138" s="15" t="s">
        <v>167</v>
      </c>
      <c r="BM138" s="15" t="s">
        <v>168</v>
      </c>
    </row>
    <row r="139" spans="2:51" s="10" customFormat="1" ht="22.5" customHeight="1">
      <c r="B139" s="163"/>
      <c r="C139" s="164"/>
      <c r="D139" s="164"/>
      <c r="E139" s="165" t="s">
        <v>3</v>
      </c>
      <c r="F139" s="247" t="s">
        <v>1101</v>
      </c>
      <c r="G139" s="248"/>
      <c r="H139" s="248"/>
      <c r="I139" s="248"/>
      <c r="J139" s="164"/>
      <c r="K139" s="166">
        <v>27.74</v>
      </c>
      <c r="L139" s="164"/>
      <c r="M139" s="164"/>
      <c r="N139" s="164"/>
      <c r="O139" s="164"/>
      <c r="P139" s="164"/>
      <c r="Q139" s="164"/>
      <c r="R139" s="167"/>
      <c r="T139" s="168"/>
      <c r="U139" s="164"/>
      <c r="V139" s="164"/>
      <c r="W139" s="164"/>
      <c r="X139" s="164"/>
      <c r="Y139" s="164"/>
      <c r="Z139" s="164"/>
      <c r="AA139" s="169"/>
      <c r="AT139" s="170" t="s">
        <v>170</v>
      </c>
      <c r="AU139" s="170" t="s">
        <v>107</v>
      </c>
      <c r="AV139" s="10" t="s">
        <v>107</v>
      </c>
      <c r="AW139" s="10" t="s">
        <v>37</v>
      </c>
      <c r="AX139" s="10" t="s">
        <v>22</v>
      </c>
      <c r="AY139" s="170" t="s">
        <v>162</v>
      </c>
    </row>
    <row r="140" spans="2:65" s="1" customFormat="1" ht="31.5" customHeight="1">
      <c r="B140" s="127"/>
      <c r="C140" s="156" t="s">
        <v>167</v>
      </c>
      <c r="D140" s="156" t="s">
        <v>163</v>
      </c>
      <c r="E140" s="157" t="s">
        <v>171</v>
      </c>
      <c r="F140" s="239" t="s">
        <v>172</v>
      </c>
      <c r="G140" s="240"/>
      <c r="H140" s="240"/>
      <c r="I140" s="240"/>
      <c r="J140" s="158" t="s">
        <v>166</v>
      </c>
      <c r="K140" s="159">
        <v>23.117</v>
      </c>
      <c r="L140" s="241">
        <v>0</v>
      </c>
      <c r="M140" s="240"/>
      <c r="N140" s="242">
        <f>ROUND(L140*K140,2)</f>
        <v>0</v>
      </c>
      <c r="O140" s="240"/>
      <c r="P140" s="240"/>
      <c r="Q140" s="240"/>
      <c r="R140" s="129"/>
      <c r="T140" s="160" t="s">
        <v>3</v>
      </c>
      <c r="U140" s="41" t="s">
        <v>45</v>
      </c>
      <c r="V140" s="33"/>
      <c r="W140" s="161">
        <f>V140*K140</f>
        <v>0</v>
      </c>
      <c r="X140" s="161">
        <v>0</v>
      </c>
      <c r="Y140" s="161">
        <f>X140*K140</f>
        <v>0</v>
      </c>
      <c r="Z140" s="161">
        <v>0</v>
      </c>
      <c r="AA140" s="162">
        <f>Z140*K140</f>
        <v>0</v>
      </c>
      <c r="AR140" s="15" t="s">
        <v>167</v>
      </c>
      <c r="AT140" s="15" t="s">
        <v>163</v>
      </c>
      <c r="AU140" s="15" t="s">
        <v>107</v>
      </c>
      <c r="AY140" s="15" t="s">
        <v>162</v>
      </c>
      <c r="BE140" s="102">
        <f>IF(U140="základní",N140,0)</f>
        <v>0</v>
      </c>
      <c r="BF140" s="102">
        <f>IF(U140="snížená",N140,0)</f>
        <v>0</v>
      </c>
      <c r="BG140" s="102">
        <f>IF(U140="zákl. přenesená",N140,0)</f>
        <v>0</v>
      </c>
      <c r="BH140" s="102">
        <f>IF(U140="sníž. přenesená",N140,0)</f>
        <v>0</v>
      </c>
      <c r="BI140" s="102">
        <f>IF(U140="nulová",N140,0)</f>
        <v>0</v>
      </c>
      <c r="BJ140" s="15" t="s">
        <v>22</v>
      </c>
      <c r="BK140" s="102">
        <f>ROUND(L140*K140,2)</f>
        <v>0</v>
      </c>
      <c r="BL140" s="15" t="s">
        <v>167</v>
      </c>
      <c r="BM140" s="15" t="s">
        <v>173</v>
      </c>
    </row>
    <row r="141" spans="2:51" s="10" customFormat="1" ht="22.5" customHeight="1">
      <c r="B141" s="163"/>
      <c r="C141" s="164"/>
      <c r="D141" s="164"/>
      <c r="E141" s="165" t="s">
        <v>3</v>
      </c>
      <c r="F141" s="247" t="s">
        <v>1102</v>
      </c>
      <c r="G141" s="248"/>
      <c r="H141" s="248"/>
      <c r="I141" s="248"/>
      <c r="J141" s="164"/>
      <c r="K141" s="166">
        <v>23.117</v>
      </c>
      <c r="L141" s="164"/>
      <c r="M141" s="164"/>
      <c r="N141" s="164"/>
      <c r="O141" s="164"/>
      <c r="P141" s="164"/>
      <c r="Q141" s="164"/>
      <c r="R141" s="167"/>
      <c r="T141" s="168"/>
      <c r="U141" s="164"/>
      <c r="V141" s="164"/>
      <c r="W141" s="164"/>
      <c r="X141" s="164"/>
      <c r="Y141" s="164"/>
      <c r="Z141" s="164"/>
      <c r="AA141" s="169"/>
      <c r="AT141" s="170" t="s">
        <v>170</v>
      </c>
      <c r="AU141" s="170" t="s">
        <v>107</v>
      </c>
      <c r="AV141" s="10" t="s">
        <v>107</v>
      </c>
      <c r="AW141" s="10" t="s">
        <v>37</v>
      </c>
      <c r="AX141" s="10" t="s">
        <v>22</v>
      </c>
      <c r="AY141" s="170" t="s">
        <v>162</v>
      </c>
    </row>
    <row r="142" spans="2:63" s="9" customFormat="1" ht="29.25" customHeight="1">
      <c r="B142" s="145"/>
      <c r="C142" s="146"/>
      <c r="D142" s="155" t="s">
        <v>120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236">
        <f>BK142</f>
        <v>0</v>
      </c>
      <c r="O142" s="237"/>
      <c r="P142" s="237"/>
      <c r="Q142" s="237"/>
      <c r="R142" s="148"/>
      <c r="T142" s="149"/>
      <c r="U142" s="146"/>
      <c r="V142" s="146"/>
      <c r="W142" s="150">
        <f>SUM(W143:W144)</f>
        <v>0</v>
      </c>
      <c r="X142" s="146"/>
      <c r="Y142" s="150">
        <f>SUM(Y143:Y144)</f>
        <v>0</v>
      </c>
      <c r="Z142" s="146"/>
      <c r="AA142" s="151">
        <f>SUM(AA143:AA144)</f>
        <v>0</v>
      </c>
      <c r="AR142" s="152" t="s">
        <v>22</v>
      </c>
      <c r="AT142" s="153" t="s">
        <v>79</v>
      </c>
      <c r="AU142" s="153" t="s">
        <v>22</v>
      </c>
      <c r="AY142" s="152" t="s">
        <v>162</v>
      </c>
      <c r="BK142" s="154">
        <f>SUM(BK143:BK144)</f>
        <v>0</v>
      </c>
    </row>
    <row r="143" spans="2:65" s="1" customFormat="1" ht="22.5" customHeight="1">
      <c r="B143" s="127"/>
      <c r="C143" s="156" t="s">
        <v>179</v>
      </c>
      <c r="D143" s="156" t="s">
        <v>163</v>
      </c>
      <c r="E143" s="157" t="s">
        <v>180</v>
      </c>
      <c r="F143" s="239" t="s">
        <v>181</v>
      </c>
      <c r="G143" s="240"/>
      <c r="H143" s="240"/>
      <c r="I143" s="240"/>
      <c r="J143" s="158" t="s">
        <v>182</v>
      </c>
      <c r="K143" s="159">
        <v>26</v>
      </c>
      <c r="L143" s="241">
        <v>0</v>
      </c>
      <c r="M143" s="240"/>
      <c r="N143" s="242">
        <f>ROUND(L143*K143,2)</f>
        <v>0</v>
      </c>
      <c r="O143" s="240"/>
      <c r="P143" s="240"/>
      <c r="Q143" s="240"/>
      <c r="R143" s="129"/>
      <c r="T143" s="160" t="s">
        <v>3</v>
      </c>
      <c r="U143" s="41" t="s">
        <v>45</v>
      </c>
      <c r="V143" s="33"/>
      <c r="W143" s="161">
        <f>V143*K143</f>
        <v>0</v>
      </c>
      <c r="X143" s="161">
        <v>0</v>
      </c>
      <c r="Y143" s="161">
        <f>X143*K143</f>
        <v>0</v>
      </c>
      <c r="Z143" s="161">
        <v>0</v>
      </c>
      <c r="AA143" s="162">
        <f>Z143*K143</f>
        <v>0</v>
      </c>
      <c r="AR143" s="15" t="s">
        <v>167</v>
      </c>
      <c r="AT143" s="15" t="s">
        <v>163</v>
      </c>
      <c r="AU143" s="15" t="s">
        <v>107</v>
      </c>
      <c r="AY143" s="15" t="s">
        <v>162</v>
      </c>
      <c r="BE143" s="102">
        <f>IF(U143="základní",N143,0)</f>
        <v>0</v>
      </c>
      <c r="BF143" s="102">
        <f>IF(U143="snížená",N143,0)</f>
        <v>0</v>
      </c>
      <c r="BG143" s="102">
        <f>IF(U143="zákl. přenesená",N143,0)</f>
        <v>0</v>
      </c>
      <c r="BH143" s="102">
        <f>IF(U143="sníž. přenesená",N143,0)</f>
        <v>0</v>
      </c>
      <c r="BI143" s="102">
        <f>IF(U143="nulová",N143,0)</f>
        <v>0</v>
      </c>
      <c r="BJ143" s="15" t="s">
        <v>22</v>
      </c>
      <c r="BK143" s="102">
        <f>ROUND(L143*K143,2)</f>
        <v>0</v>
      </c>
      <c r="BL143" s="15" t="s">
        <v>167</v>
      </c>
      <c r="BM143" s="15" t="s">
        <v>183</v>
      </c>
    </row>
    <row r="144" spans="2:51" s="10" customFormat="1" ht="22.5" customHeight="1">
      <c r="B144" s="163"/>
      <c r="C144" s="164"/>
      <c r="D144" s="164"/>
      <c r="E144" s="165" t="s">
        <v>3</v>
      </c>
      <c r="F144" s="247" t="s">
        <v>1103</v>
      </c>
      <c r="G144" s="248"/>
      <c r="H144" s="248"/>
      <c r="I144" s="248"/>
      <c r="J144" s="164"/>
      <c r="K144" s="166">
        <v>26</v>
      </c>
      <c r="L144" s="164"/>
      <c r="M144" s="164"/>
      <c r="N144" s="164"/>
      <c r="O144" s="164"/>
      <c r="P144" s="164"/>
      <c r="Q144" s="164"/>
      <c r="R144" s="167"/>
      <c r="T144" s="168"/>
      <c r="U144" s="164"/>
      <c r="V144" s="164"/>
      <c r="W144" s="164"/>
      <c r="X144" s="164"/>
      <c r="Y144" s="164"/>
      <c r="Z144" s="164"/>
      <c r="AA144" s="169"/>
      <c r="AT144" s="170" t="s">
        <v>170</v>
      </c>
      <c r="AU144" s="170" t="s">
        <v>107</v>
      </c>
      <c r="AV144" s="10" t="s">
        <v>107</v>
      </c>
      <c r="AW144" s="10" t="s">
        <v>37</v>
      </c>
      <c r="AX144" s="10" t="s">
        <v>22</v>
      </c>
      <c r="AY144" s="170" t="s">
        <v>162</v>
      </c>
    </row>
    <row r="145" spans="2:63" s="9" customFormat="1" ht="29.25" customHeight="1">
      <c r="B145" s="145"/>
      <c r="C145" s="146"/>
      <c r="D145" s="155" t="s">
        <v>121</v>
      </c>
      <c r="E145" s="155"/>
      <c r="F145" s="155"/>
      <c r="G145" s="155"/>
      <c r="H145" s="155"/>
      <c r="I145" s="155"/>
      <c r="J145" s="155"/>
      <c r="K145" s="155"/>
      <c r="L145" s="155"/>
      <c r="M145" s="155"/>
      <c r="N145" s="236">
        <f>BK145</f>
        <v>0</v>
      </c>
      <c r="O145" s="237"/>
      <c r="P145" s="237"/>
      <c r="Q145" s="237"/>
      <c r="R145" s="148"/>
      <c r="T145" s="149"/>
      <c r="U145" s="146"/>
      <c r="V145" s="146"/>
      <c r="W145" s="150">
        <f>SUM(W146:W178)</f>
        <v>0</v>
      </c>
      <c r="X145" s="146"/>
      <c r="Y145" s="150">
        <f>SUM(Y146:Y178)</f>
        <v>6.32727148</v>
      </c>
      <c r="Z145" s="146"/>
      <c r="AA145" s="151">
        <f>SUM(AA146:AA178)</f>
        <v>0</v>
      </c>
      <c r="AR145" s="152" t="s">
        <v>22</v>
      </c>
      <c r="AT145" s="153" t="s">
        <v>79</v>
      </c>
      <c r="AU145" s="153" t="s">
        <v>22</v>
      </c>
      <c r="AY145" s="152" t="s">
        <v>162</v>
      </c>
      <c r="BK145" s="154">
        <f>SUM(BK146:BK178)</f>
        <v>0</v>
      </c>
    </row>
    <row r="146" spans="2:65" s="1" customFormat="1" ht="31.5" customHeight="1">
      <c r="B146" s="127"/>
      <c r="C146" s="156" t="s">
        <v>190</v>
      </c>
      <c r="D146" s="156" t="s">
        <v>163</v>
      </c>
      <c r="E146" s="157" t="s">
        <v>191</v>
      </c>
      <c r="F146" s="239" t="s">
        <v>192</v>
      </c>
      <c r="G146" s="240"/>
      <c r="H146" s="240"/>
      <c r="I146" s="240"/>
      <c r="J146" s="158" t="s">
        <v>182</v>
      </c>
      <c r="K146" s="159">
        <v>31.92</v>
      </c>
      <c r="L146" s="241">
        <v>0</v>
      </c>
      <c r="M146" s="240"/>
      <c r="N146" s="242">
        <f>ROUND(L146*K146,2)</f>
        <v>0</v>
      </c>
      <c r="O146" s="240"/>
      <c r="P146" s="240"/>
      <c r="Q146" s="240"/>
      <c r="R146" s="129"/>
      <c r="T146" s="160" t="s">
        <v>3</v>
      </c>
      <c r="U146" s="41" t="s">
        <v>45</v>
      </c>
      <c r="V146" s="33"/>
      <c r="W146" s="161">
        <f>V146*K146</f>
        <v>0</v>
      </c>
      <c r="X146" s="161">
        <v>0.0021</v>
      </c>
      <c r="Y146" s="161">
        <f>X146*K146</f>
        <v>0.067032</v>
      </c>
      <c r="Z146" s="161">
        <v>0</v>
      </c>
      <c r="AA146" s="162">
        <f>Z146*K146</f>
        <v>0</v>
      </c>
      <c r="AR146" s="15" t="s">
        <v>167</v>
      </c>
      <c r="AT146" s="15" t="s">
        <v>163</v>
      </c>
      <c r="AU146" s="15" t="s">
        <v>107</v>
      </c>
      <c r="AY146" s="15" t="s">
        <v>162</v>
      </c>
      <c r="BE146" s="102">
        <f>IF(U146="základní",N146,0)</f>
        <v>0</v>
      </c>
      <c r="BF146" s="102">
        <f>IF(U146="snížená",N146,0)</f>
        <v>0</v>
      </c>
      <c r="BG146" s="102">
        <f>IF(U146="zákl. přenesená",N146,0)</f>
        <v>0</v>
      </c>
      <c r="BH146" s="102">
        <f>IF(U146="sníž. přenesená",N146,0)</f>
        <v>0</v>
      </c>
      <c r="BI146" s="102">
        <f>IF(U146="nulová",N146,0)</f>
        <v>0</v>
      </c>
      <c r="BJ146" s="15" t="s">
        <v>22</v>
      </c>
      <c r="BK146" s="102">
        <f>ROUND(L146*K146,2)</f>
        <v>0</v>
      </c>
      <c r="BL146" s="15" t="s">
        <v>167</v>
      </c>
      <c r="BM146" s="15" t="s">
        <v>193</v>
      </c>
    </row>
    <row r="147" spans="2:65" s="1" customFormat="1" ht="31.5" customHeight="1">
      <c r="B147" s="127"/>
      <c r="C147" s="156" t="s">
        <v>194</v>
      </c>
      <c r="D147" s="156" t="s">
        <v>163</v>
      </c>
      <c r="E147" s="157" t="s">
        <v>195</v>
      </c>
      <c r="F147" s="239" t="s">
        <v>196</v>
      </c>
      <c r="G147" s="240"/>
      <c r="H147" s="240"/>
      <c r="I147" s="240"/>
      <c r="J147" s="158" t="s">
        <v>182</v>
      </c>
      <c r="K147" s="159">
        <v>31.92</v>
      </c>
      <c r="L147" s="241">
        <v>0</v>
      </c>
      <c r="M147" s="240"/>
      <c r="N147" s="242">
        <f>ROUND(L147*K147,2)</f>
        <v>0</v>
      </c>
      <c r="O147" s="240"/>
      <c r="P147" s="240"/>
      <c r="Q147" s="240"/>
      <c r="R147" s="129"/>
      <c r="T147" s="160" t="s">
        <v>3</v>
      </c>
      <c r="U147" s="41" t="s">
        <v>45</v>
      </c>
      <c r="V147" s="33"/>
      <c r="W147" s="161">
        <f>V147*K147</f>
        <v>0</v>
      </c>
      <c r="X147" s="161">
        <v>0.00928</v>
      </c>
      <c r="Y147" s="161">
        <f>X147*K147</f>
        <v>0.2962176</v>
      </c>
      <c r="Z147" s="161">
        <v>0</v>
      </c>
      <c r="AA147" s="162">
        <f>Z147*K147</f>
        <v>0</v>
      </c>
      <c r="AR147" s="15" t="s">
        <v>167</v>
      </c>
      <c r="AT147" s="15" t="s">
        <v>163</v>
      </c>
      <c r="AU147" s="15" t="s">
        <v>107</v>
      </c>
      <c r="AY147" s="15" t="s">
        <v>162</v>
      </c>
      <c r="BE147" s="102">
        <f>IF(U147="základní",N147,0)</f>
        <v>0</v>
      </c>
      <c r="BF147" s="102">
        <f>IF(U147="snížená",N147,0)</f>
        <v>0</v>
      </c>
      <c r="BG147" s="102">
        <f>IF(U147="zákl. přenesená",N147,0)</f>
        <v>0</v>
      </c>
      <c r="BH147" s="102">
        <f>IF(U147="sníž. přenesená",N147,0)</f>
        <v>0</v>
      </c>
      <c r="BI147" s="102">
        <f>IF(U147="nulová",N147,0)</f>
        <v>0</v>
      </c>
      <c r="BJ147" s="15" t="s">
        <v>22</v>
      </c>
      <c r="BK147" s="102">
        <f>ROUND(L147*K147,2)</f>
        <v>0</v>
      </c>
      <c r="BL147" s="15" t="s">
        <v>167</v>
      </c>
      <c r="BM147" s="15" t="s">
        <v>197</v>
      </c>
    </row>
    <row r="148" spans="2:51" s="10" customFormat="1" ht="22.5" customHeight="1">
      <c r="B148" s="163"/>
      <c r="C148" s="164"/>
      <c r="D148" s="164"/>
      <c r="E148" s="165" t="s">
        <v>3</v>
      </c>
      <c r="F148" s="247" t="s">
        <v>1104</v>
      </c>
      <c r="G148" s="248"/>
      <c r="H148" s="248"/>
      <c r="I148" s="248"/>
      <c r="J148" s="164"/>
      <c r="K148" s="166">
        <v>31.92</v>
      </c>
      <c r="L148" s="164"/>
      <c r="M148" s="164"/>
      <c r="N148" s="164"/>
      <c r="O148" s="164"/>
      <c r="P148" s="164"/>
      <c r="Q148" s="164"/>
      <c r="R148" s="167"/>
      <c r="T148" s="168"/>
      <c r="U148" s="164"/>
      <c r="V148" s="164"/>
      <c r="W148" s="164"/>
      <c r="X148" s="164"/>
      <c r="Y148" s="164"/>
      <c r="Z148" s="164"/>
      <c r="AA148" s="169"/>
      <c r="AT148" s="170" t="s">
        <v>170</v>
      </c>
      <c r="AU148" s="170" t="s">
        <v>107</v>
      </c>
      <c r="AV148" s="10" t="s">
        <v>107</v>
      </c>
      <c r="AW148" s="10" t="s">
        <v>37</v>
      </c>
      <c r="AX148" s="10" t="s">
        <v>22</v>
      </c>
      <c r="AY148" s="170" t="s">
        <v>162</v>
      </c>
    </row>
    <row r="149" spans="2:65" s="1" customFormat="1" ht="22.5" customHeight="1">
      <c r="B149" s="127"/>
      <c r="C149" s="179" t="s">
        <v>203</v>
      </c>
      <c r="D149" s="179" t="s">
        <v>204</v>
      </c>
      <c r="E149" s="180" t="s">
        <v>205</v>
      </c>
      <c r="F149" s="252" t="s">
        <v>206</v>
      </c>
      <c r="G149" s="253"/>
      <c r="H149" s="253"/>
      <c r="I149" s="253"/>
      <c r="J149" s="181" t="s">
        <v>182</v>
      </c>
      <c r="K149" s="182">
        <v>32.558</v>
      </c>
      <c r="L149" s="254">
        <v>0</v>
      </c>
      <c r="M149" s="253"/>
      <c r="N149" s="255">
        <f>ROUND(L149*K149,2)</f>
        <v>0</v>
      </c>
      <c r="O149" s="240"/>
      <c r="P149" s="240"/>
      <c r="Q149" s="240"/>
      <c r="R149" s="129"/>
      <c r="T149" s="160" t="s">
        <v>3</v>
      </c>
      <c r="U149" s="41" t="s">
        <v>45</v>
      </c>
      <c r="V149" s="33"/>
      <c r="W149" s="161">
        <f>V149*K149</f>
        <v>0</v>
      </c>
      <c r="X149" s="161">
        <v>0.006</v>
      </c>
      <c r="Y149" s="161">
        <f>X149*K149</f>
        <v>0.195348</v>
      </c>
      <c r="Z149" s="161">
        <v>0</v>
      </c>
      <c r="AA149" s="162">
        <f>Z149*K149</f>
        <v>0</v>
      </c>
      <c r="AR149" s="15" t="s">
        <v>207</v>
      </c>
      <c r="AT149" s="15" t="s">
        <v>204</v>
      </c>
      <c r="AU149" s="15" t="s">
        <v>107</v>
      </c>
      <c r="AY149" s="15" t="s">
        <v>162</v>
      </c>
      <c r="BE149" s="102">
        <f>IF(U149="základní",N149,0)</f>
        <v>0</v>
      </c>
      <c r="BF149" s="102">
        <f>IF(U149="snížená",N149,0)</f>
        <v>0</v>
      </c>
      <c r="BG149" s="102">
        <f>IF(U149="zákl. přenesená",N149,0)</f>
        <v>0</v>
      </c>
      <c r="BH149" s="102">
        <f>IF(U149="sníž. přenesená",N149,0)</f>
        <v>0</v>
      </c>
      <c r="BI149" s="102">
        <f>IF(U149="nulová",N149,0)</f>
        <v>0</v>
      </c>
      <c r="BJ149" s="15" t="s">
        <v>22</v>
      </c>
      <c r="BK149" s="102">
        <f>ROUND(L149*K149,2)</f>
        <v>0</v>
      </c>
      <c r="BL149" s="15" t="s">
        <v>167</v>
      </c>
      <c r="BM149" s="15" t="s">
        <v>208</v>
      </c>
    </row>
    <row r="150" spans="2:65" s="1" customFormat="1" ht="31.5" customHeight="1">
      <c r="B150" s="127"/>
      <c r="C150" s="156" t="s">
        <v>231</v>
      </c>
      <c r="D150" s="156" t="s">
        <v>163</v>
      </c>
      <c r="E150" s="157" t="s">
        <v>232</v>
      </c>
      <c r="F150" s="239" t="s">
        <v>233</v>
      </c>
      <c r="G150" s="240"/>
      <c r="H150" s="240"/>
      <c r="I150" s="240"/>
      <c r="J150" s="158" t="s">
        <v>182</v>
      </c>
      <c r="K150" s="159">
        <v>31.92</v>
      </c>
      <c r="L150" s="241">
        <v>0</v>
      </c>
      <c r="M150" s="240"/>
      <c r="N150" s="242">
        <f>ROUND(L150*K150,2)</f>
        <v>0</v>
      </c>
      <c r="O150" s="240"/>
      <c r="P150" s="240"/>
      <c r="Q150" s="240"/>
      <c r="R150" s="129"/>
      <c r="T150" s="160" t="s">
        <v>3</v>
      </c>
      <c r="U150" s="41" t="s">
        <v>45</v>
      </c>
      <c r="V150" s="33"/>
      <c r="W150" s="161">
        <f>V150*K150</f>
        <v>0</v>
      </c>
      <c r="X150" s="161">
        <v>0.00268</v>
      </c>
      <c r="Y150" s="161">
        <f>X150*K150</f>
        <v>0.08554560000000001</v>
      </c>
      <c r="Z150" s="161">
        <v>0</v>
      </c>
      <c r="AA150" s="162">
        <f>Z150*K150</f>
        <v>0</v>
      </c>
      <c r="AR150" s="15" t="s">
        <v>167</v>
      </c>
      <c r="AT150" s="15" t="s">
        <v>163</v>
      </c>
      <c r="AU150" s="15" t="s">
        <v>107</v>
      </c>
      <c r="AY150" s="15" t="s">
        <v>162</v>
      </c>
      <c r="BE150" s="102">
        <f>IF(U150="základní",N150,0)</f>
        <v>0</v>
      </c>
      <c r="BF150" s="102">
        <f>IF(U150="snížená",N150,0)</f>
        <v>0</v>
      </c>
      <c r="BG150" s="102">
        <f>IF(U150="zákl. přenesená",N150,0)</f>
        <v>0</v>
      </c>
      <c r="BH150" s="102">
        <f>IF(U150="sníž. přenesená",N150,0)</f>
        <v>0</v>
      </c>
      <c r="BI150" s="102">
        <f>IF(U150="nulová",N150,0)</f>
        <v>0</v>
      </c>
      <c r="BJ150" s="15" t="s">
        <v>22</v>
      </c>
      <c r="BK150" s="102">
        <f>ROUND(L150*K150,2)</f>
        <v>0</v>
      </c>
      <c r="BL150" s="15" t="s">
        <v>167</v>
      </c>
      <c r="BM150" s="15" t="s">
        <v>234</v>
      </c>
    </row>
    <row r="151" spans="2:65" s="1" customFormat="1" ht="31.5" customHeight="1">
      <c r="B151" s="127"/>
      <c r="C151" s="156" t="s">
        <v>235</v>
      </c>
      <c r="D151" s="156" t="s">
        <v>163</v>
      </c>
      <c r="E151" s="157" t="s">
        <v>236</v>
      </c>
      <c r="F151" s="239" t="s">
        <v>237</v>
      </c>
      <c r="G151" s="240"/>
      <c r="H151" s="240"/>
      <c r="I151" s="240"/>
      <c r="J151" s="158" t="s">
        <v>182</v>
      </c>
      <c r="K151" s="159">
        <v>186.275</v>
      </c>
      <c r="L151" s="241">
        <v>0</v>
      </c>
      <c r="M151" s="240"/>
      <c r="N151" s="242">
        <f>ROUND(L151*K151,2)</f>
        <v>0</v>
      </c>
      <c r="O151" s="240"/>
      <c r="P151" s="240"/>
      <c r="Q151" s="240"/>
      <c r="R151" s="129"/>
      <c r="T151" s="160" t="s">
        <v>3</v>
      </c>
      <c r="U151" s="41" t="s">
        <v>45</v>
      </c>
      <c r="V151" s="33"/>
      <c r="W151" s="161">
        <f>V151*K151</f>
        <v>0</v>
      </c>
      <c r="X151" s="161">
        <v>0.0021</v>
      </c>
      <c r="Y151" s="161">
        <f>X151*K151</f>
        <v>0.3911775</v>
      </c>
      <c r="Z151" s="161">
        <v>0</v>
      </c>
      <c r="AA151" s="162">
        <f>Z151*K151</f>
        <v>0</v>
      </c>
      <c r="AR151" s="15" t="s">
        <v>167</v>
      </c>
      <c r="AT151" s="15" t="s">
        <v>163</v>
      </c>
      <c r="AU151" s="15" t="s">
        <v>107</v>
      </c>
      <c r="AY151" s="15" t="s">
        <v>162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15" t="s">
        <v>22</v>
      </c>
      <c r="BK151" s="102">
        <f>ROUND(L151*K151,2)</f>
        <v>0</v>
      </c>
      <c r="BL151" s="15" t="s">
        <v>167</v>
      </c>
      <c r="BM151" s="15" t="s">
        <v>238</v>
      </c>
    </row>
    <row r="152" spans="2:51" s="10" customFormat="1" ht="22.5" customHeight="1">
      <c r="B152" s="163"/>
      <c r="C152" s="164"/>
      <c r="D152" s="164"/>
      <c r="E152" s="165" t="s">
        <v>3</v>
      </c>
      <c r="F152" s="247" t="s">
        <v>1105</v>
      </c>
      <c r="G152" s="248"/>
      <c r="H152" s="248"/>
      <c r="I152" s="248"/>
      <c r="J152" s="164"/>
      <c r="K152" s="166">
        <v>186.275</v>
      </c>
      <c r="L152" s="164"/>
      <c r="M152" s="164"/>
      <c r="N152" s="164"/>
      <c r="O152" s="164"/>
      <c r="P152" s="164"/>
      <c r="Q152" s="164"/>
      <c r="R152" s="167"/>
      <c r="T152" s="168"/>
      <c r="U152" s="164"/>
      <c r="V152" s="164"/>
      <c r="W152" s="164"/>
      <c r="X152" s="164"/>
      <c r="Y152" s="164"/>
      <c r="Z152" s="164"/>
      <c r="AA152" s="169"/>
      <c r="AT152" s="170" t="s">
        <v>170</v>
      </c>
      <c r="AU152" s="170" t="s">
        <v>107</v>
      </c>
      <c r="AV152" s="10" t="s">
        <v>107</v>
      </c>
      <c r="AW152" s="10" t="s">
        <v>37</v>
      </c>
      <c r="AX152" s="10" t="s">
        <v>22</v>
      </c>
      <c r="AY152" s="170" t="s">
        <v>162</v>
      </c>
    </row>
    <row r="153" spans="2:65" s="1" customFormat="1" ht="31.5" customHeight="1">
      <c r="B153" s="127"/>
      <c r="C153" s="156" t="s">
        <v>28</v>
      </c>
      <c r="D153" s="156" t="s">
        <v>163</v>
      </c>
      <c r="E153" s="157" t="s">
        <v>239</v>
      </c>
      <c r="F153" s="239" t="s">
        <v>240</v>
      </c>
      <c r="G153" s="240"/>
      <c r="H153" s="240"/>
      <c r="I153" s="240"/>
      <c r="J153" s="158" t="s">
        <v>241</v>
      </c>
      <c r="K153" s="159">
        <v>52</v>
      </c>
      <c r="L153" s="241">
        <v>0</v>
      </c>
      <c r="M153" s="240"/>
      <c r="N153" s="242">
        <f>ROUND(L153*K153,2)</f>
        <v>0</v>
      </c>
      <c r="O153" s="240"/>
      <c r="P153" s="240"/>
      <c r="Q153" s="240"/>
      <c r="R153" s="129"/>
      <c r="T153" s="160" t="s">
        <v>3</v>
      </c>
      <c r="U153" s="41" t="s">
        <v>45</v>
      </c>
      <c r="V153" s="33"/>
      <c r="W153" s="161">
        <f>V153*K153</f>
        <v>0</v>
      </c>
      <c r="X153" s="161">
        <v>2E-05</v>
      </c>
      <c r="Y153" s="161">
        <f>X153*K153</f>
        <v>0.0010400000000000001</v>
      </c>
      <c r="Z153" s="161">
        <v>0</v>
      </c>
      <c r="AA153" s="162">
        <f>Z153*K153</f>
        <v>0</v>
      </c>
      <c r="AR153" s="15" t="s">
        <v>167</v>
      </c>
      <c r="AT153" s="15" t="s">
        <v>163</v>
      </c>
      <c r="AU153" s="15" t="s">
        <v>107</v>
      </c>
      <c r="AY153" s="15" t="s">
        <v>162</v>
      </c>
      <c r="BE153" s="102">
        <f>IF(U153="základní",N153,0)</f>
        <v>0</v>
      </c>
      <c r="BF153" s="102">
        <f>IF(U153="snížená",N153,0)</f>
        <v>0</v>
      </c>
      <c r="BG153" s="102">
        <f>IF(U153="zákl. přenesená",N153,0)</f>
        <v>0</v>
      </c>
      <c r="BH153" s="102">
        <f>IF(U153="sníž. přenesená",N153,0)</f>
        <v>0</v>
      </c>
      <c r="BI153" s="102">
        <f>IF(U153="nulová",N153,0)</f>
        <v>0</v>
      </c>
      <c r="BJ153" s="15" t="s">
        <v>22</v>
      </c>
      <c r="BK153" s="102">
        <f>ROUND(L153*K153,2)</f>
        <v>0</v>
      </c>
      <c r="BL153" s="15" t="s">
        <v>167</v>
      </c>
      <c r="BM153" s="15" t="s">
        <v>242</v>
      </c>
    </row>
    <row r="154" spans="2:65" s="1" customFormat="1" ht="31.5" customHeight="1">
      <c r="B154" s="127"/>
      <c r="C154" s="179" t="s">
        <v>244</v>
      </c>
      <c r="D154" s="179" t="s">
        <v>204</v>
      </c>
      <c r="E154" s="180" t="s">
        <v>245</v>
      </c>
      <c r="F154" s="252" t="s">
        <v>749</v>
      </c>
      <c r="G154" s="253"/>
      <c r="H154" s="253"/>
      <c r="I154" s="253"/>
      <c r="J154" s="181" t="s">
        <v>241</v>
      </c>
      <c r="K154" s="182">
        <v>54.6</v>
      </c>
      <c r="L154" s="254">
        <v>0</v>
      </c>
      <c r="M154" s="253"/>
      <c r="N154" s="255">
        <f>ROUND(L154*K154,2)</f>
        <v>0</v>
      </c>
      <c r="O154" s="240"/>
      <c r="P154" s="240"/>
      <c r="Q154" s="240"/>
      <c r="R154" s="129"/>
      <c r="T154" s="160" t="s">
        <v>3</v>
      </c>
      <c r="U154" s="41" t="s">
        <v>45</v>
      </c>
      <c r="V154" s="33"/>
      <c r="W154" s="161">
        <f>V154*K154</f>
        <v>0</v>
      </c>
      <c r="X154" s="161">
        <v>0.0001</v>
      </c>
      <c r="Y154" s="161">
        <f>X154*K154</f>
        <v>0.0054600000000000004</v>
      </c>
      <c r="Z154" s="161">
        <v>0</v>
      </c>
      <c r="AA154" s="162">
        <f>Z154*K154</f>
        <v>0</v>
      </c>
      <c r="AR154" s="15" t="s">
        <v>207</v>
      </c>
      <c r="AT154" s="15" t="s">
        <v>204</v>
      </c>
      <c r="AU154" s="15" t="s">
        <v>107</v>
      </c>
      <c r="AY154" s="15" t="s">
        <v>162</v>
      </c>
      <c r="BE154" s="102">
        <f>IF(U154="základní",N154,0)</f>
        <v>0</v>
      </c>
      <c r="BF154" s="102">
        <f>IF(U154="snížená",N154,0)</f>
        <v>0</v>
      </c>
      <c r="BG154" s="102">
        <f>IF(U154="zákl. přenesená",N154,0)</f>
        <v>0</v>
      </c>
      <c r="BH154" s="102">
        <f>IF(U154="sníž. přenesená",N154,0)</f>
        <v>0</v>
      </c>
      <c r="BI154" s="102">
        <f>IF(U154="nulová",N154,0)</f>
        <v>0</v>
      </c>
      <c r="BJ154" s="15" t="s">
        <v>22</v>
      </c>
      <c r="BK154" s="102">
        <f>ROUND(L154*K154,2)</f>
        <v>0</v>
      </c>
      <c r="BL154" s="15" t="s">
        <v>167</v>
      </c>
      <c r="BM154" s="15" t="s">
        <v>247</v>
      </c>
    </row>
    <row r="155" spans="2:65" s="1" customFormat="1" ht="31.5" customHeight="1">
      <c r="B155" s="127"/>
      <c r="C155" s="156" t="s">
        <v>248</v>
      </c>
      <c r="D155" s="156" t="s">
        <v>163</v>
      </c>
      <c r="E155" s="157" t="s">
        <v>249</v>
      </c>
      <c r="F155" s="239" t="s">
        <v>250</v>
      </c>
      <c r="G155" s="240"/>
      <c r="H155" s="240"/>
      <c r="I155" s="240"/>
      <c r="J155" s="158" t="s">
        <v>241</v>
      </c>
      <c r="K155" s="159">
        <v>173.9</v>
      </c>
      <c r="L155" s="241">
        <v>0</v>
      </c>
      <c r="M155" s="240"/>
      <c r="N155" s="242">
        <f>ROUND(L155*K155,2)</f>
        <v>0</v>
      </c>
      <c r="O155" s="240"/>
      <c r="P155" s="240"/>
      <c r="Q155" s="240"/>
      <c r="R155" s="129"/>
      <c r="T155" s="160" t="s">
        <v>3</v>
      </c>
      <c r="U155" s="41" t="s">
        <v>45</v>
      </c>
      <c r="V155" s="33"/>
      <c r="W155" s="161">
        <f>V155*K155</f>
        <v>0</v>
      </c>
      <c r="X155" s="161">
        <v>0</v>
      </c>
      <c r="Y155" s="161">
        <f>X155*K155</f>
        <v>0</v>
      </c>
      <c r="Z155" s="161">
        <v>0</v>
      </c>
      <c r="AA155" s="162">
        <f>Z155*K155</f>
        <v>0</v>
      </c>
      <c r="AR155" s="15" t="s">
        <v>167</v>
      </c>
      <c r="AT155" s="15" t="s">
        <v>163</v>
      </c>
      <c r="AU155" s="15" t="s">
        <v>107</v>
      </c>
      <c r="AY155" s="15" t="s">
        <v>162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15" t="s">
        <v>22</v>
      </c>
      <c r="BK155" s="102">
        <f>ROUND(L155*K155,2)</f>
        <v>0</v>
      </c>
      <c r="BL155" s="15" t="s">
        <v>167</v>
      </c>
      <c r="BM155" s="15" t="s">
        <v>251</v>
      </c>
    </row>
    <row r="156" spans="2:51" s="10" customFormat="1" ht="22.5" customHeight="1">
      <c r="B156" s="163"/>
      <c r="C156" s="164"/>
      <c r="D156" s="164"/>
      <c r="E156" s="165" t="s">
        <v>3</v>
      </c>
      <c r="F156" s="247" t="s">
        <v>1106</v>
      </c>
      <c r="G156" s="248"/>
      <c r="H156" s="248"/>
      <c r="I156" s="248"/>
      <c r="J156" s="164"/>
      <c r="K156" s="166">
        <v>127.9</v>
      </c>
      <c r="L156" s="164"/>
      <c r="M156" s="164"/>
      <c r="N156" s="164"/>
      <c r="O156" s="164"/>
      <c r="P156" s="164"/>
      <c r="Q156" s="164"/>
      <c r="R156" s="167"/>
      <c r="T156" s="168"/>
      <c r="U156" s="164"/>
      <c r="V156" s="164"/>
      <c r="W156" s="164"/>
      <c r="X156" s="164"/>
      <c r="Y156" s="164"/>
      <c r="Z156" s="164"/>
      <c r="AA156" s="169"/>
      <c r="AT156" s="170" t="s">
        <v>170</v>
      </c>
      <c r="AU156" s="170" t="s">
        <v>107</v>
      </c>
      <c r="AV156" s="10" t="s">
        <v>107</v>
      </c>
      <c r="AW156" s="10" t="s">
        <v>37</v>
      </c>
      <c r="AX156" s="10" t="s">
        <v>80</v>
      </c>
      <c r="AY156" s="170" t="s">
        <v>162</v>
      </c>
    </row>
    <row r="157" spans="2:51" s="10" customFormat="1" ht="22.5" customHeight="1">
      <c r="B157" s="163"/>
      <c r="C157" s="164"/>
      <c r="D157" s="164"/>
      <c r="E157" s="165" t="s">
        <v>3</v>
      </c>
      <c r="F157" s="249" t="s">
        <v>1107</v>
      </c>
      <c r="G157" s="248"/>
      <c r="H157" s="248"/>
      <c r="I157" s="248"/>
      <c r="J157" s="164"/>
      <c r="K157" s="166">
        <v>27.9</v>
      </c>
      <c r="L157" s="164"/>
      <c r="M157" s="164"/>
      <c r="N157" s="164"/>
      <c r="O157" s="164"/>
      <c r="P157" s="164"/>
      <c r="Q157" s="164"/>
      <c r="R157" s="167"/>
      <c r="T157" s="168"/>
      <c r="U157" s="164"/>
      <c r="V157" s="164"/>
      <c r="W157" s="164"/>
      <c r="X157" s="164"/>
      <c r="Y157" s="164"/>
      <c r="Z157" s="164"/>
      <c r="AA157" s="169"/>
      <c r="AT157" s="170" t="s">
        <v>170</v>
      </c>
      <c r="AU157" s="170" t="s">
        <v>107</v>
      </c>
      <c r="AV157" s="10" t="s">
        <v>107</v>
      </c>
      <c r="AW157" s="10" t="s">
        <v>37</v>
      </c>
      <c r="AX157" s="10" t="s">
        <v>80</v>
      </c>
      <c r="AY157" s="170" t="s">
        <v>162</v>
      </c>
    </row>
    <row r="158" spans="2:51" s="10" customFormat="1" ht="22.5" customHeight="1">
      <c r="B158" s="163"/>
      <c r="C158" s="164"/>
      <c r="D158" s="164"/>
      <c r="E158" s="165" t="s">
        <v>3</v>
      </c>
      <c r="F158" s="249" t="s">
        <v>1108</v>
      </c>
      <c r="G158" s="248"/>
      <c r="H158" s="248"/>
      <c r="I158" s="248"/>
      <c r="J158" s="164"/>
      <c r="K158" s="166">
        <v>18.1</v>
      </c>
      <c r="L158" s="164"/>
      <c r="M158" s="164"/>
      <c r="N158" s="164"/>
      <c r="O158" s="164"/>
      <c r="P158" s="164"/>
      <c r="Q158" s="164"/>
      <c r="R158" s="167"/>
      <c r="T158" s="168"/>
      <c r="U158" s="164"/>
      <c r="V158" s="164"/>
      <c r="W158" s="164"/>
      <c r="X158" s="164"/>
      <c r="Y158" s="164"/>
      <c r="Z158" s="164"/>
      <c r="AA158" s="169"/>
      <c r="AT158" s="170" t="s">
        <v>170</v>
      </c>
      <c r="AU158" s="170" t="s">
        <v>107</v>
      </c>
      <c r="AV158" s="10" t="s">
        <v>107</v>
      </c>
      <c r="AW158" s="10" t="s">
        <v>37</v>
      </c>
      <c r="AX158" s="10" t="s">
        <v>80</v>
      </c>
      <c r="AY158" s="170" t="s">
        <v>162</v>
      </c>
    </row>
    <row r="159" spans="2:51" s="11" customFormat="1" ht="22.5" customHeight="1">
      <c r="B159" s="171"/>
      <c r="C159" s="172"/>
      <c r="D159" s="172"/>
      <c r="E159" s="173" t="s">
        <v>3</v>
      </c>
      <c r="F159" s="250" t="s">
        <v>202</v>
      </c>
      <c r="G159" s="251"/>
      <c r="H159" s="251"/>
      <c r="I159" s="251"/>
      <c r="J159" s="172"/>
      <c r="K159" s="174">
        <v>173.9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170</v>
      </c>
      <c r="AU159" s="178" t="s">
        <v>107</v>
      </c>
      <c r="AV159" s="11" t="s">
        <v>167</v>
      </c>
      <c r="AW159" s="11" t="s">
        <v>37</v>
      </c>
      <c r="AX159" s="11" t="s">
        <v>22</v>
      </c>
      <c r="AY159" s="178" t="s">
        <v>162</v>
      </c>
    </row>
    <row r="160" spans="2:65" s="1" customFormat="1" ht="22.5" customHeight="1">
      <c r="B160" s="127"/>
      <c r="C160" s="179" t="s">
        <v>253</v>
      </c>
      <c r="D160" s="179" t="s">
        <v>204</v>
      </c>
      <c r="E160" s="180" t="s">
        <v>254</v>
      </c>
      <c r="F160" s="252" t="s">
        <v>255</v>
      </c>
      <c r="G160" s="253"/>
      <c r="H160" s="253"/>
      <c r="I160" s="253"/>
      <c r="J160" s="181" t="s">
        <v>241</v>
      </c>
      <c r="K160" s="182">
        <v>182.595</v>
      </c>
      <c r="L160" s="254">
        <v>0</v>
      </c>
      <c r="M160" s="253"/>
      <c r="N160" s="255">
        <f>ROUND(L160*K160,2)</f>
        <v>0</v>
      </c>
      <c r="O160" s="240"/>
      <c r="P160" s="240"/>
      <c r="Q160" s="240"/>
      <c r="R160" s="129"/>
      <c r="T160" s="160" t="s">
        <v>3</v>
      </c>
      <c r="U160" s="41" t="s">
        <v>45</v>
      </c>
      <c r="V160" s="33"/>
      <c r="W160" s="161">
        <f>V160*K160</f>
        <v>0</v>
      </c>
      <c r="X160" s="161">
        <v>3E-05</v>
      </c>
      <c r="Y160" s="161">
        <f>X160*K160</f>
        <v>0.00547785</v>
      </c>
      <c r="Z160" s="161">
        <v>0</v>
      </c>
      <c r="AA160" s="162">
        <f>Z160*K160</f>
        <v>0</v>
      </c>
      <c r="AR160" s="15" t="s">
        <v>207</v>
      </c>
      <c r="AT160" s="15" t="s">
        <v>204</v>
      </c>
      <c r="AU160" s="15" t="s">
        <v>107</v>
      </c>
      <c r="AY160" s="15" t="s">
        <v>162</v>
      </c>
      <c r="BE160" s="102">
        <f>IF(U160="základní",N160,0)</f>
        <v>0</v>
      </c>
      <c r="BF160" s="102">
        <f>IF(U160="snížená",N160,0)</f>
        <v>0</v>
      </c>
      <c r="BG160" s="102">
        <f>IF(U160="zákl. přenesená",N160,0)</f>
        <v>0</v>
      </c>
      <c r="BH160" s="102">
        <f>IF(U160="sníž. přenesená",N160,0)</f>
        <v>0</v>
      </c>
      <c r="BI160" s="102">
        <f>IF(U160="nulová",N160,0)</f>
        <v>0</v>
      </c>
      <c r="BJ160" s="15" t="s">
        <v>22</v>
      </c>
      <c r="BK160" s="102">
        <f>ROUND(L160*K160,2)</f>
        <v>0</v>
      </c>
      <c r="BL160" s="15" t="s">
        <v>167</v>
      </c>
      <c r="BM160" s="15" t="s">
        <v>256</v>
      </c>
    </row>
    <row r="161" spans="2:65" s="1" customFormat="1" ht="31.5" customHeight="1">
      <c r="B161" s="127"/>
      <c r="C161" s="156" t="s">
        <v>257</v>
      </c>
      <c r="D161" s="156" t="s">
        <v>163</v>
      </c>
      <c r="E161" s="157" t="s">
        <v>258</v>
      </c>
      <c r="F161" s="239" t="s">
        <v>259</v>
      </c>
      <c r="G161" s="240"/>
      <c r="H161" s="240"/>
      <c r="I161" s="240"/>
      <c r="J161" s="158" t="s">
        <v>241</v>
      </c>
      <c r="K161" s="159">
        <v>127.9</v>
      </c>
      <c r="L161" s="241">
        <v>0</v>
      </c>
      <c r="M161" s="240"/>
      <c r="N161" s="242">
        <f>ROUND(L161*K161,2)</f>
        <v>0</v>
      </c>
      <c r="O161" s="240"/>
      <c r="P161" s="240"/>
      <c r="Q161" s="240"/>
      <c r="R161" s="129"/>
      <c r="T161" s="160" t="s">
        <v>3</v>
      </c>
      <c r="U161" s="41" t="s">
        <v>45</v>
      </c>
      <c r="V161" s="33"/>
      <c r="W161" s="161">
        <f>V161*K161</f>
        <v>0</v>
      </c>
      <c r="X161" s="161">
        <v>0</v>
      </c>
      <c r="Y161" s="161">
        <f>X161*K161</f>
        <v>0</v>
      </c>
      <c r="Z161" s="161">
        <v>0</v>
      </c>
      <c r="AA161" s="162">
        <f>Z161*K161</f>
        <v>0</v>
      </c>
      <c r="AR161" s="15" t="s">
        <v>167</v>
      </c>
      <c r="AT161" s="15" t="s">
        <v>163</v>
      </c>
      <c r="AU161" s="15" t="s">
        <v>107</v>
      </c>
      <c r="AY161" s="15" t="s">
        <v>162</v>
      </c>
      <c r="BE161" s="102">
        <f>IF(U161="základní",N161,0)</f>
        <v>0</v>
      </c>
      <c r="BF161" s="102">
        <f>IF(U161="snížená",N161,0)</f>
        <v>0</v>
      </c>
      <c r="BG161" s="102">
        <f>IF(U161="zákl. přenesená",N161,0)</f>
        <v>0</v>
      </c>
      <c r="BH161" s="102">
        <f>IF(U161="sníž. přenesená",N161,0)</f>
        <v>0</v>
      </c>
      <c r="BI161" s="102">
        <f>IF(U161="nulová",N161,0)</f>
        <v>0</v>
      </c>
      <c r="BJ161" s="15" t="s">
        <v>22</v>
      </c>
      <c r="BK161" s="102">
        <f>ROUND(L161*K161,2)</f>
        <v>0</v>
      </c>
      <c r="BL161" s="15" t="s">
        <v>167</v>
      </c>
      <c r="BM161" s="15" t="s">
        <v>260</v>
      </c>
    </row>
    <row r="162" spans="2:51" s="10" customFormat="1" ht="22.5" customHeight="1">
      <c r="B162" s="163"/>
      <c r="C162" s="164"/>
      <c r="D162" s="164"/>
      <c r="E162" s="165" t="s">
        <v>3</v>
      </c>
      <c r="F162" s="247" t="s">
        <v>1106</v>
      </c>
      <c r="G162" s="248"/>
      <c r="H162" s="248"/>
      <c r="I162" s="248"/>
      <c r="J162" s="164"/>
      <c r="K162" s="166">
        <v>127.9</v>
      </c>
      <c r="L162" s="164"/>
      <c r="M162" s="164"/>
      <c r="N162" s="164"/>
      <c r="O162" s="164"/>
      <c r="P162" s="164"/>
      <c r="Q162" s="164"/>
      <c r="R162" s="167"/>
      <c r="T162" s="168"/>
      <c r="U162" s="164"/>
      <c r="V162" s="164"/>
      <c r="W162" s="164"/>
      <c r="X162" s="164"/>
      <c r="Y162" s="164"/>
      <c r="Z162" s="164"/>
      <c r="AA162" s="169"/>
      <c r="AT162" s="170" t="s">
        <v>170</v>
      </c>
      <c r="AU162" s="170" t="s">
        <v>107</v>
      </c>
      <c r="AV162" s="10" t="s">
        <v>107</v>
      </c>
      <c r="AW162" s="10" t="s">
        <v>37</v>
      </c>
      <c r="AX162" s="10" t="s">
        <v>22</v>
      </c>
      <c r="AY162" s="170" t="s">
        <v>162</v>
      </c>
    </row>
    <row r="163" spans="2:65" s="1" customFormat="1" ht="31.5" customHeight="1">
      <c r="B163" s="127"/>
      <c r="C163" s="179" t="s">
        <v>261</v>
      </c>
      <c r="D163" s="179" t="s">
        <v>204</v>
      </c>
      <c r="E163" s="180" t="s">
        <v>262</v>
      </c>
      <c r="F163" s="252" t="s">
        <v>263</v>
      </c>
      <c r="G163" s="253"/>
      <c r="H163" s="253"/>
      <c r="I163" s="253"/>
      <c r="J163" s="181" t="s">
        <v>241</v>
      </c>
      <c r="K163" s="182">
        <v>134.295</v>
      </c>
      <c r="L163" s="254">
        <v>0</v>
      </c>
      <c r="M163" s="253"/>
      <c r="N163" s="255">
        <f>ROUND(L163*K163,2)</f>
        <v>0</v>
      </c>
      <c r="O163" s="240"/>
      <c r="P163" s="240"/>
      <c r="Q163" s="240"/>
      <c r="R163" s="129"/>
      <c r="T163" s="160" t="s">
        <v>3</v>
      </c>
      <c r="U163" s="41" t="s">
        <v>45</v>
      </c>
      <c r="V163" s="33"/>
      <c r="W163" s="161">
        <f>V163*K163</f>
        <v>0</v>
      </c>
      <c r="X163" s="161">
        <v>3E-05</v>
      </c>
      <c r="Y163" s="161">
        <f>X163*K163</f>
        <v>0.00402885</v>
      </c>
      <c r="Z163" s="161">
        <v>0</v>
      </c>
      <c r="AA163" s="162">
        <f>Z163*K163</f>
        <v>0</v>
      </c>
      <c r="AR163" s="15" t="s">
        <v>207</v>
      </c>
      <c r="AT163" s="15" t="s">
        <v>204</v>
      </c>
      <c r="AU163" s="15" t="s">
        <v>107</v>
      </c>
      <c r="AY163" s="15" t="s">
        <v>162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15" t="s">
        <v>22</v>
      </c>
      <c r="BK163" s="102">
        <f>ROUND(L163*K163,2)</f>
        <v>0</v>
      </c>
      <c r="BL163" s="15" t="s">
        <v>167</v>
      </c>
      <c r="BM163" s="15" t="s">
        <v>264</v>
      </c>
    </row>
    <row r="164" spans="2:65" s="1" customFormat="1" ht="31.5" customHeight="1">
      <c r="B164" s="127"/>
      <c r="C164" s="156" t="s">
        <v>265</v>
      </c>
      <c r="D164" s="156" t="s">
        <v>163</v>
      </c>
      <c r="E164" s="157" t="s">
        <v>266</v>
      </c>
      <c r="F164" s="239" t="s">
        <v>267</v>
      </c>
      <c r="G164" s="240"/>
      <c r="H164" s="240"/>
      <c r="I164" s="240"/>
      <c r="J164" s="158" t="s">
        <v>182</v>
      </c>
      <c r="K164" s="159">
        <v>48.802</v>
      </c>
      <c r="L164" s="241">
        <v>0</v>
      </c>
      <c r="M164" s="240"/>
      <c r="N164" s="242">
        <f>ROUND(L164*K164,2)</f>
        <v>0</v>
      </c>
      <c r="O164" s="240"/>
      <c r="P164" s="240"/>
      <c r="Q164" s="240"/>
      <c r="R164" s="129"/>
      <c r="T164" s="160" t="s">
        <v>3</v>
      </c>
      <c r="U164" s="41" t="s">
        <v>45</v>
      </c>
      <c r="V164" s="33"/>
      <c r="W164" s="161">
        <f>V164*K164</f>
        <v>0</v>
      </c>
      <c r="X164" s="161">
        <v>0.00832</v>
      </c>
      <c r="Y164" s="161">
        <f>X164*K164</f>
        <v>0.40603263999999994</v>
      </c>
      <c r="Z164" s="161">
        <v>0</v>
      </c>
      <c r="AA164" s="162">
        <f>Z164*K164</f>
        <v>0</v>
      </c>
      <c r="AR164" s="15" t="s">
        <v>167</v>
      </c>
      <c r="AT164" s="15" t="s">
        <v>163</v>
      </c>
      <c r="AU164" s="15" t="s">
        <v>107</v>
      </c>
      <c r="AY164" s="15" t="s">
        <v>162</v>
      </c>
      <c r="BE164" s="102">
        <f>IF(U164="základní",N164,0)</f>
        <v>0</v>
      </c>
      <c r="BF164" s="102">
        <f>IF(U164="snížená",N164,0)</f>
        <v>0</v>
      </c>
      <c r="BG164" s="102">
        <f>IF(U164="zákl. přenesená",N164,0)</f>
        <v>0</v>
      </c>
      <c r="BH164" s="102">
        <f>IF(U164="sníž. přenesená",N164,0)</f>
        <v>0</v>
      </c>
      <c r="BI164" s="102">
        <f>IF(U164="nulová",N164,0)</f>
        <v>0</v>
      </c>
      <c r="BJ164" s="15" t="s">
        <v>22</v>
      </c>
      <c r="BK164" s="102">
        <f>ROUND(L164*K164,2)</f>
        <v>0</v>
      </c>
      <c r="BL164" s="15" t="s">
        <v>167</v>
      </c>
      <c r="BM164" s="15" t="s">
        <v>268</v>
      </c>
    </row>
    <row r="165" spans="2:51" s="10" customFormat="1" ht="22.5" customHeight="1">
      <c r="B165" s="163"/>
      <c r="C165" s="164"/>
      <c r="D165" s="164"/>
      <c r="E165" s="165" t="s">
        <v>3</v>
      </c>
      <c r="F165" s="247" t="s">
        <v>1109</v>
      </c>
      <c r="G165" s="248"/>
      <c r="H165" s="248"/>
      <c r="I165" s="248"/>
      <c r="J165" s="164"/>
      <c r="K165" s="166">
        <v>48.802</v>
      </c>
      <c r="L165" s="164"/>
      <c r="M165" s="164"/>
      <c r="N165" s="164"/>
      <c r="O165" s="164"/>
      <c r="P165" s="164"/>
      <c r="Q165" s="164"/>
      <c r="R165" s="167"/>
      <c r="T165" s="168"/>
      <c r="U165" s="164"/>
      <c r="V165" s="164"/>
      <c r="W165" s="164"/>
      <c r="X165" s="164"/>
      <c r="Y165" s="164"/>
      <c r="Z165" s="164"/>
      <c r="AA165" s="169"/>
      <c r="AT165" s="170" t="s">
        <v>170</v>
      </c>
      <c r="AU165" s="170" t="s">
        <v>107</v>
      </c>
      <c r="AV165" s="10" t="s">
        <v>107</v>
      </c>
      <c r="AW165" s="10" t="s">
        <v>37</v>
      </c>
      <c r="AX165" s="10" t="s">
        <v>22</v>
      </c>
      <c r="AY165" s="170" t="s">
        <v>162</v>
      </c>
    </row>
    <row r="166" spans="2:65" s="1" customFormat="1" ht="31.5" customHeight="1">
      <c r="B166" s="127"/>
      <c r="C166" s="179" t="s">
        <v>405</v>
      </c>
      <c r="D166" s="179" t="s">
        <v>204</v>
      </c>
      <c r="E166" s="180" t="s">
        <v>773</v>
      </c>
      <c r="F166" s="252" t="s">
        <v>774</v>
      </c>
      <c r="G166" s="253"/>
      <c r="H166" s="253"/>
      <c r="I166" s="253"/>
      <c r="J166" s="181" t="s">
        <v>182</v>
      </c>
      <c r="K166" s="182">
        <v>51.251</v>
      </c>
      <c r="L166" s="254">
        <v>0</v>
      </c>
      <c r="M166" s="253"/>
      <c r="N166" s="255">
        <f>ROUND(L166*K166,2)</f>
        <v>0</v>
      </c>
      <c r="O166" s="240"/>
      <c r="P166" s="240"/>
      <c r="Q166" s="240"/>
      <c r="R166" s="129"/>
      <c r="T166" s="160" t="s">
        <v>3</v>
      </c>
      <c r="U166" s="41" t="s">
        <v>45</v>
      </c>
      <c r="V166" s="33"/>
      <c r="W166" s="161">
        <f>V166*K166</f>
        <v>0</v>
      </c>
      <c r="X166" s="161">
        <v>0.0032</v>
      </c>
      <c r="Y166" s="161">
        <f>X166*K166</f>
        <v>0.1640032</v>
      </c>
      <c r="Z166" s="161">
        <v>0</v>
      </c>
      <c r="AA166" s="162">
        <f>Z166*K166</f>
        <v>0</v>
      </c>
      <c r="AR166" s="15" t="s">
        <v>207</v>
      </c>
      <c r="AT166" s="15" t="s">
        <v>204</v>
      </c>
      <c r="AU166" s="15" t="s">
        <v>107</v>
      </c>
      <c r="AY166" s="15" t="s">
        <v>162</v>
      </c>
      <c r="BE166" s="102">
        <f>IF(U166="základní",N166,0)</f>
        <v>0</v>
      </c>
      <c r="BF166" s="102">
        <f>IF(U166="snížená",N166,0)</f>
        <v>0</v>
      </c>
      <c r="BG166" s="102">
        <f>IF(U166="zákl. přenesená",N166,0)</f>
        <v>0</v>
      </c>
      <c r="BH166" s="102">
        <f>IF(U166="sníž. přenesená",N166,0)</f>
        <v>0</v>
      </c>
      <c r="BI166" s="102">
        <f>IF(U166="nulová",N166,0)</f>
        <v>0</v>
      </c>
      <c r="BJ166" s="15" t="s">
        <v>22</v>
      </c>
      <c r="BK166" s="102">
        <f>ROUND(L166*K166,2)</f>
        <v>0</v>
      </c>
      <c r="BL166" s="15" t="s">
        <v>167</v>
      </c>
      <c r="BM166" s="15" t="s">
        <v>775</v>
      </c>
    </row>
    <row r="167" spans="2:65" s="1" customFormat="1" ht="44.25" customHeight="1">
      <c r="B167" s="127"/>
      <c r="C167" s="156" t="s">
        <v>903</v>
      </c>
      <c r="D167" s="156" t="s">
        <v>163</v>
      </c>
      <c r="E167" s="157" t="s">
        <v>300</v>
      </c>
      <c r="F167" s="239" t="s">
        <v>301</v>
      </c>
      <c r="G167" s="240"/>
      <c r="H167" s="240"/>
      <c r="I167" s="240"/>
      <c r="J167" s="158" t="s">
        <v>182</v>
      </c>
      <c r="K167" s="159">
        <v>154.296</v>
      </c>
      <c r="L167" s="241">
        <v>0</v>
      </c>
      <c r="M167" s="240"/>
      <c r="N167" s="242">
        <f>ROUND(L167*K167,2)</f>
        <v>0</v>
      </c>
      <c r="O167" s="240"/>
      <c r="P167" s="240"/>
      <c r="Q167" s="240"/>
      <c r="R167" s="129"/>
      <c r="T167" s="160" t="s">
        <v>3</v>
      </c>
      <c r="U167" s="41" t="s">
        <v>45</v>
      </c>
      <c r="V167" s="33"/>
      <c r="W167" s="161">
        <f>V167*K167</f>
        <v>0</v>
      </c>
      <c r="X167" s="161">
        <v>0.00944</v>
      </c>
      <c r="Y167" s="161">
        <f>X167*K167</f>
        <v>1.45655424</v>
      </c>
      <c r="Z167" s="161">
        <v>0</v>
      </c>
      <c r="AA167" s="162">
        <f>Z167*K167</f>
        <v>0</v>
      </c>
      <c r="AR167" s="15" t="s">
        <v>167</v>
      </c>
      <c r="AT167" s="15" t="s">
        <v>163</v>
      </c>
      <c r="AU167" s="15" t="s">
        <v>107</v>
      </c>
      <c r="AY167" s="15" t="s">
        <v>162</v>
      </c>
      <c r="BE167" s="102">
        <f>IF(U167="základní",N167,0)</f>
        <v>0</v>
      </c>
      <c r="BF167" s="102">
        <f>IF(U167="snížená",N167,0)</f>
        <v>0</v>
      </c>
      <c r="BG167" s="102">
        <f>IF(U167="zákl. přenesená",N167,0)</f>
        <v>0</v>
      </c>
      <c r="BH167" s="102">
        <f>IF(U167="sníž. přenesená",N167,0)</f>
        <v>0</v>
      </c>
      <c r="BI167" s="102">
        <f>IF(U167="nulová",N167,0)</f>
        <v>0</v>
      </c>
      <c r="BJ167" s="15" t="s">
        <v>22</v>
      </c>
      <c r="BK167" s="102">
        <f>ROUND(L167*K167,2)</f>
        <v>0</v>
      </c>
      <c r="BL167" s="15" t="s">
        <v>167</v>
      </c>
      <c r="BM167" s="15" t="s">
        <v>988</v>
      </c>
    </row>
    <row r="168" spans="2:51" s="10" customFormat="1" ht="22.5" customHeight="1">
      <c r="B168" s="163"/>
      <c r="C168" s="164"/>
      <c r="D168" s="164"/>
      <c r="E168" s="165" t="s">
        <v>3</v>
      </c>
      <c r="F168" s="247" t="s">
        <v>1110</v>
      </c>
      <c r="G168" s="248"/>
      <c r="H168" s="248"/>
      <c r="I168" s="248"/>
      <c r="J168" s="164"/>
      <c r="K168" s="166">
        <v>200.477</v>
      </c>
      <c r="L168" s="164"/>
      <c r="M168" s="164"/>
      <c r="N168" s="164"/>
      <c r="O168" s="164"/>
      <c r="P168" s="164"/>
      <c r="Q168" s="164"/>
      <c r="R168" s="167"/>
      <c r="T168" s="168"/>
      <c r="U168" s="164"/>
      <c r="V168" s="164"/>
      <c r="W168" s="164"/>
      <c r="X168" s="164"/>
      <c r="Y168" s="164"/>
      <c r="Z168" s="164"/>
      <c r="AA168" s="169"/>
      <c r="AT168" s="170" t="s">
        <v>170</v>
      </c>
      <c r="AU168" s="170" t="s">
        <v>107</v>
      </c>
      <c r="AV168" s="10" t="s">
        <v>107</v>
      </c>
      <c r="AW168" s="10" t="s">
        <v>37</v>
      </c>
      <c r="AX168" s="10" t="s">
        <v>80</v>
      </c>
      <c r="AY168" s="170" t="s">
        <v>162</v>
      </c>
    </row>
    <row r="169" spans="2:51" s="10" customFormat="1" ht="31.5" customHeight="1">
      <c r="B169" s="163"/>
      <c r="C169" s="164"/>
      <c r="D169" s="164"/>
      <c r="E169" s="165" t="s">
        <v>3</v>
      </c>
      <c r="F169" s="249" t="s">
        <v>1111</v>
      </c>
      <c r="G169" s="248"/>
      <c r="H169" s="248"/>
      <c r="I169" s="248"/>
      <c r="J169" s="164"/>
      <c r="K169" s="166">
        <v>-46.181</v>
      </c>
      <c r="L169" s="164"/>
      <c r="M169" s="164"/>
      <c r="N169" s="164"/>
      <c r="O169" s="164"/>
      <c r="P169" s="164"/>
      <c r="Q169" s="164"/>
      <c r="R169" s="167"/>
      <c r="T169" s="168"/>
      <c r="U169" s="164"/>
      <c r="V169" s="164"/>
      <c r="W169" s="164"/>
      <c r="X169" s="164"/>
      <c r="Y169" s="164"/>
      <c r="Z169" s="164"/>
      <c r="AA169" s="169"/>
      <c r="AT169" s="170" t="s">
        <v>170</v>
      </c>
      <c r="AU169" s="170" t="s">
        <v>107</v>
      </c>
      <c r="AV169" s="10" t="s">
        <v>107</v>
      </c>
      <c r="AW169" s="10" t="s">
        <v>37</v>
      </c>
      <c r="AX169" s="10" t="s">
        <v>80</v>
      </c>
      <c r="AY169" s="170" t="s">
        <v>162</v>
      </c>
    </row>
    <row r="170" spans="2:51" s="11" customFormat="1" ht="22.5" customHeight="1">
      <c r="B170" s="171"/>
      <c r="C170" s="172"/>
      <c r="D170" s="172"/>
      <c r="E170" s="173" t="s">
        <v>3</v>
      </c>
      <c r="F170" s="250" t="s">
        <v>202</v>
      </c>
      <c r="G170" s="251"/>
      <c r="H170" s="251"/>
      <c r="I170" s="251"/>
      <c r="J170" s="172"/>
      <c r="K170" s="174">
        <v>154.296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170</v>
      </c>
      <c r="AU170" s="178" t="s">
        <v>107</v>
      </c>
      <c r="AV170" s="11" t="s">
        <v>167</v>
      </c>
      <c r="AW170" s="11" t="s">
        <v>37</v>
      </c>
      <c r="AX170" s="11" t="s">
        <v>22</v>
      </c>
      <c r="AY170" s="178" t="s">
        <v>162</v>
      </c>
    </row>
    <row r="171" spans="2:65" s="1" customFormat="1" ht="31.5" customHeight="1">
      <c r="B171" s="127"/>
      <c r="C171" s="179" t="s">
        <v>892</v>
      </c>
      <c r="D171" s="179" t="s">
        <v>204</v>
      </c>
      <c r="E171" s="180" t="s">
        <v>214</v>
      </c>
      <c r="F171" s="252" t="s">
        <v>1112</v>
      </c>
      <c r="G171" s="253"/>
      <c r="H171" s="253"/>
      <c r="I171" s="253"/>
      <c r="J171" s="181" t="s">
        <v>182</v>
      </c>
      <c r="K171" s="182">
        <v>157.382</v>
      </c>
      <c r="L171" s="254">
        <v>0</v>
      </c>
      <c r="M171" s="253"/>
      <c r="N171" s="255">
        <f>ROUND(L171*K171,2)</f>
        <v>0</v>
      </c>
      <c r="O171" s="240"/>
      <c r="P171" s="240"/>
      <c r="Q171" s="240"/>
      <c r="R171" s="129"/>
      <c r="T171" s="160" t="s">
        <v>3</v>
      </c>
      <c r="U171" s="41" t="s">
        <v>45</v>
      </c>
      <c r="V171" s="33"/>
      <c r="W171" s="161">
        <f>V171*K171</f>
        <v>0</v>
      </c>
      <c r="X171" s="161">
        <v>0.015</v>
      </c>
      <c r="Y171" s="161">
        <f>X171*K171</f>
        <v>2.3607299999999998</v>
      </c>
      <c r="Z171" s="161">
        <v>0</v>
      </c>
      <c r="AA171" s="162">
        <f>Z171*K171</f>
        <v>0</v>
      </c>
      <c r="AR171" s="15" t="s">
        <v>207</v>
      </c>
      <c r="AT171" s="15" t="s">
        <v>204</v>
      </c>
      <c r="AU171" s="15" t="s">
        <v>107</v>
      </c>
      <c r="AY171" s="15" t="s">
        <v>162</v>
      </c>
      <c r="BE171" s="102">
        <f>IF(U171="základní",N171,0)</f>
        <v>0</v>
      </c>
      <c r="BF171" s="102">
        <f>IF(U171="snížená",N171,0)</f>
        <v>0</v>
      </c>
      <c r="BG171" s="102">
        <f>IF(U171="zákl. přenesená",N171,0)</f>
        <v>0</v>
      </c>
      <c r="BH171" s="102">
        <f>IF(U171="sníž. přenesená",N171,0)</f>
        <v>0</v>
      </c>
      <c r="BI171" s="102">
        <f>IF(U171="nulová",N171,0)</f>
        <v>0</v>
      </c>
      <c r="BJ171" s="15" t="s">
        <v>22</v>
      </c>
      <c r="BK171" s="102">
        <f>ROUND(L171*K171,2)</f>
        <v>0</v>
      </c>
      <c r="BL171" s="15" t="s">
        <v>167</v>
      </c>
      <c r="BM171" s="15" t="s">
        <v>1113</v>
      </c>
    </row>
    <row r="172" spans="2:65" s="1" customFormat="1" ht="31.5" customHeight="1">
      <c r="B172" s="127"/>
      <c r="C172" s="156" t="s">
        <v>309</v>
      </c>
      <c r="D172" s="156" t="s">
        <v>163</v>
      </c>
      <c r="E172" s="157" t="s">
        <v>310</v>
      </c>
      <c r="F172" s="239" t="s">
        <v>311</v>
      </c>
      <c r="G172" s="240"/>
      <c r="H172" s="240"/>
      <c r="I172" s="240"/>
      <c r="J172" s="158" t="s">
        <v>241</v>
      </c>
      <c r="K172" s="159">
        <v>127.9</v>
      </c>
      <c r="L172" s="241">
        <v>0</v>
      </c>
      <c r="M172" s="240"/>
      <c r="N172" s="242">
        <f>ROUND(L172*K172,2)</f>
        <v>0</v>
      </c>
      <c r="O172" s="240"/>
      <c r="P172" s="240"/>
      <c r="Q172" s="240"/>
      <c r="R172" s="129"/>
      <c r="T172" s="160" t="s">
        <v>3</v>
      </c>
      <c r="U172" s="41" t="s">
        <v>45</v>
      </c>
      <c r="V172" s="33"/>
      <c r="W172" s="161">
        <f>V172*K172</f>
        <v>0</v>
      </c>
      <c r="X172" s="161">
        <v>0.00168</v>
      </c>
      <c r="Y172" s="161">
        <f>X172*K172</f>
        <v>0.214872</v>
      </c>
      <c r="Z172" s="161">
        <v>0</v>
      </c>
      <c r="AA172" s="162">
        <f>Z172*K172</f>
        <v>0</v>
      </c>
      <c r="AR172" s="15" t="s">
        <v>167</v>
      </c>
      <c r="AT172" s="15" t="s">
        <v>163</v>
      </c>
      <c r="AU172" s="15" t="s">
        <v>107</v>
      </c>
      <c r="AY172" s="15" t="s">
        <v>162</v>
      </c>
      <c r="BE172" s="102">
        <f>IF(U172="základní",N172,0)</f>
        <v>0</v>
      </c>
      <c r="BF172" s="102">
        <f>IF(U172="snížená",N172,0)</f>
        <v>0</v>
      </c>
      <c r="BG172" s="102">
        <f>IF(U172="zákl. přenesená",N172,0)</f>
        <v>0</v>
      </c>
      <c r="BH172" s="102">
        <f>IF(U172="sníž. přenesená",N172,0)</f>
        <v>0</v>
      </c>
      <c r="BI172" s="102">
        <f>IF(U172="nulová",N172,0)</f>
        <v>0</v>
      </c>
      <c r="BJ172" s="15" t="s">
        <v>22</v>
      </c>
      <c r="BK172" s="102">
        <f>ROUND(L172*K172,2)</f>
        <v>0</v>
      </c>
      <c r="BL172" s="15" t="s">
        <v>167</v>
      </c>
      <c r="BM172" s="15" t="s">
        <v>312</v>
      </c>
    </row>
    <row r="173" spans="2:51" s="10" customFormat="1" ht="44.25" customHeight="1">
      <c r="B173" s="163"/>
      <c r="C173" s="164"/>
      <c r="D173" s="164"/>
      <c r="E173" s="165" t="s">
        <v>3</v>
      </c>
      <c r="F173" s="247" t="s">
        <v>1114</v>
      </c>
      <c r="G173" s="248"/>
      <c r="H173" s="248"/>
      <c r="I173" s="248"/>
      <c r="J173" s="164"/>
      <c r="K173" s="166">
        <v>127.9</v>
      </c>
      <c r="L173" s="164"/>
      <c r="M173" s="164"/>
      <c r="N173" s="164"/>
      <c r="O173" s="164"/>
      <c r="P173" s="164"/>
      <c r="Q173" s="164"/>
      <c r="R173" s="167"/>
      <c r="T173" s="168"/>
      <c r="U173" s="164"/>
      <c r="V173" s="164"/>
      <c r="W173" s="164"/>
      <c r="X173" s="164"/>
      <c r="Y173" s="164"/>
      <c r="Z173" s="164"/>
      <c r="AA173" s="169"/>
      <c r="AT173" s="170" t="s">
        <v>170</v>
      </c>
      <c r="AU173" s="170" t="s">
        <v>107</v>
      </c>
      <c r="AV173" s="10" t="s">
        <v>107</v>
      </c>
      <c r="AW173" s="10" t="s">
        <v>37</v>
      </c>
      <c r="AX173" s="10" t="s">
        <v>22</v>
      </c>
      <c r="AY173" s="170" t="s">
        <v>162</v>
      </c>
    </row>
    <row r="174" spans="2:65" s="1" customFormat="1" ht="22.5" customHeight="1">
      <c r="B174" s="127"/>
      <c r="C174" s="179" t="s">
        <v>317</v>
      </c>
      <c r="D174" s="179" t="s">
        <v>204</v>
      </c>
      <c r="E174" s="180" t="s">
        <v>205</v>
      </c>
      <c r="F174" s="252" t="s">
        <v>206</v>
      </c>
      <c r="G174" s="253"/>
      <c r="H174" s="253"/>
      <c r="I174" s="253"/>
      <c r="J174" s="181" t="s">
        <v>182</v>
      </c>
      <c r="K174" s="182">
        <v>28.138</v>
      </c>
      <c r="L174" s="254">
        <v>0</v>
      </c>
      <c r="M174" s="253"/>
      <c r="N174" s="255">
        <f>ROUND(L174*K174,2)</f>
        <v>0</v>
      </c>
      <c r="O174" s="240"/>
      <c r="P174" s="240"/>
      <c r="Q174" s="240"/>
      <c r="R174" s="129"/>
      <c r="T174" s="160" t="s">
        <v>3</v>
      </c>
      <c r="U174" s="41" t="s">
        <v>45</v>
      </c>
      <c r="V174" s="33"/>
      <c r="W174" s="161">
        <f>V174*K174</f>
        <v>0</v>
      </c>
      <c r="X174" s="161">
        <v>0.006</v>
      </c>
      <c r="Y174" s="161">
        <f>X174*K174</f>
        <v>0.168828</v>
      </c>
      <c r="Z174" s="161">
        <v>0</v>
      </c>
      <c r="AA174" s="162">
        <f>Z174*K174</f>
        <v>0</v>
      </c>
      <c r="AR174" s="15" t="s">
        <v>207</v>
      </c>
      <c r="AT174" s="15" t="s">
        <v>204</v>
      </c>
      <c r="AU174" s="15" t="s">
        <v>107</v>
      </c>
      <c r="AY174" s="15" t="s">
        <v>162</v>
      </c>
      <c r="BE174" s="102">
        <f>IF(U174="základní",N174,0)</f>
        <v>0</v>
      </c>
      <c r="BF174" s="102">
        <f>IF(U174="snížená",N174,0)</f>
        <v>0</v>
      </c>
      <c r="BG174" s="102">
        <f>IF(U174="zákl. přenesená",N174,0)</f>
        <v>0</v>
      </c>
      <c r="BH174" s="102">
        <f>IF(U174="sníž. přenesená",N174,0)</f>
        <v>0</v>
      </c>
      <c r="BI174" s="102">
        <f>IF(U174="nulová",N174,0)</f>
        <v>0</v>
      </c>
      <c r="BJ174" s="15" t="s">
        <v>22</v>
      </c>
      <c r="BK174" s="102">
        <f>ROUND(L174*K174,2)</f>
        <v>0</v>
      </c>
      <c r="BL174" s="15" t="s">
        <v>167</v>
      </c>
      <c r="BM174" s="15" t="s">
        <v>318</v>
      </c>
    </row>
    <row r="175" spans="2:65" s="1" customFormat="1" ht="31.5" customHeight="1">
      <c r="B175" s="127"/>
      <c r="C175" s="156" t="s">
        <v>319</v>
      </c>
      <c r="D175" s="156" t="s">
        <v>163</v>
      </c>
      <c r="E175" s="157" t="s">
        <v>320</v>
      </c>
      <c r="F175" s="239" t="s">
        <v>321</v>
      </c>
      <c r="G175" s="240"/>
      <c r="H175" s="240"/>
      <c r="I175" s="240"/>
      <c r="J175" s="158" t="s">
        <v>182</v>
      </c>
      <c r="K175" s="159">
        <v>186.3</v>
      </c>
      <c r="L175" s="241">
        <v>0</v>
      </c>
      <c r="M175" s="240"/>
      <c r="N175" s="242">
        <f>ROUND(L175*K175,2)</f>
        <v>0</v>
      </c>
      <c r="O175" s="240"/>
      <c r="P175" s="240"/>
      <c r="Q175" s="240"/>
      <c r="R175" s="129"/>
      <c r="T175" s="160" t="s">
        <v>3</v>
      </c>
      <c r="U175" s="41" t="s">
        <v>45</v>
      </c>
      <c r="V175" s="33"/>
      <c r="W175" s="161">
        <f>V175*K175</f>
        <v>0</v>
      </c>
      <c r="X175" s="161">
        <v>0.00268</v>
      </c>
      <c r="Y175" s="161">
        <f>X175*K175</f>
        <v>0.49928400000000006</v>
      </c>
      <c r="Z175" s="161">
        <v>0</v>
      </c>
      <c r="AA175" s="162">
        <f>Z175*K175</f>
        <v>0</v>
      </c>
      <c r="AR175" s="15" t="s">
        <v>167</v>
      </c>
      <c r="AT175" s="15" t="s">
        <v>163</v>
      </c>
      <c r="AU175" s="15" t="s">
        <v>107</v>
      </c>
      <c r="AY175" s="15" t="s">
        <v>162</v>
      </c>
      <c r="BE175" s="102">
        <f>IF(U175="základní",N175,0)</f>
        <v>0</v>
      </c>
      <c r="BF175" s="102">
        <f>IF(U175="snížená",N175,0)</f>
        <v>0</v>
      </c>
      <c r="BG175" s="102">
        <f>IF(U175="zákl. přenesená",N175,0)</f>
        <v>0</v>
      </c>
      <c r="BH175" s="102">
        <f>IF(U175="sníž. přenesená",N175,0)</f>
        <v>0</v>
      </c>
      <c r="BI175" s="102">
        <f>IF(U175="nulová",N175,0)</f>
        <v>0</v>
      </c>
      <c r="BJ175" s="15" t="s">
        <v>22</v>
      </c>
      <c r="BK175" s="102">
        <f>ROUND(L175*K175,2)</f>
        <v>0</v>
      </c>
      <c r="BL175" s="15" t="s">
        <v>167</v>
      </c>
      <c r="BM175" s="15" t="s">
        <v>322</v>
      </c>
    </row>
    <row r="176" spans="2:65" s="1" customFormat="1" ht="31.5" customHeight="1">
      <c r="B176" s="127"/>
      <c r="C176" s="156" t="s">
        <v>323</v>
      </c>
      <c r="D176" s="156" t="s">
        <v>163</v>
      </c>
      <c r="E176" s="157" t="s">
        <v>324</v>
      </c>
      <c r="F176" s="239" t="s">
        <v>325</v>
      </c>
      <c r="G176" s="240"/>
      <c r="H176" s="240"/>
      <c r="I176" s="240"/>
      <c r="J176" s="158" t="s">
        <v>182</v>
      </c>
      <c r="K176" s="159">
        <v>47</v>
      </c>
      <c r="L176" s="241">
        <v>0</v>
      </c>
      <c r="M176" s="240"/>
      <c r="N176" s="242">
        <f>ROUND(L176*K176,2)</f>
        <v>0</v>
      </c>
      <c r="O176" s="240"/>
      <c r="P176" s="240"/>
      <c r="Q176" s="240"/>
      <c r="R176" s="129"/>
      <c r="T176" s="160" t="s">
        <v>3</v>
      </c>
      <c r="U176" s="41" t="s">
        <v>45</v>
      </c>
      <c r="V176" s="33"/>
      <c r="W176" s="161">
        <f>V176*K176</f>
        <v>0</v>
      </c>
      <c r="X176" s="161">
        <v>0.00012</v>
      </c>
      <c r="Y176" s="161">
        <f>X176*K176</f>
        <v>0.00564</v>
      </c>
      <c r="Z176" s="161">
        <v>0</v>
      </c>
      <c r="AA176" s="162">
        <f>Z176*K176</f>
        <v>0</v>
      </c>
      <c r="AR176" s="15" t="s">
        <v>167</v>
      </c>
      <c r="AT176" s="15" t="s">
        <v>163</v>
      </c>
      <c r="AU176" s="15" t="s">
        <v>107</v>
      </c>
      <c r="AY176" s="15" t="s">
        <v>162</v>
      </c>
      <c r="BE176" s="102">
        <f>IF(U176="základní",N176,0)</f>
        <v>0</v>
      </c>
      <c r="BF176" s="102">
        <f>IF(U176="snížená",N176,0)</f>
        <v>0</v>
      </c>
      <c r="BG176" s="102">
        <f>IF(U176="zákl. přenesená",N176,0)</f>
        <v>0</v>
      </c>
      <c r="BH176" s="102">
        <f>IF(U176="sníž. přenesená",N176,0)</f>
        <v>0</v>
      </c>
      <c r="BI176" s="102">
        <f>IF(U176="nulová",N176,0)</f>
        <v>0</v>
      </c>
      <c r="BJ176" s="15" t="s">
        <v>22</v>
      </c>
      <c r="BK176" s="102">
        <f>ROUND(L176*K176,2)</f>
        <v>0</v>
      </c>
      <c r="BL176" s="15" t="s">
        <v>167</v>
      </c>
      <c r="BM176" s="15" t="s">
        <v>326</v>
      </c>
    </row>
    <row r="177" spans="2:65" s="1" customFormat="1" ht="22.5" customHeight="1">
      <c r="B177" s="127"/>
      <c r="C177" s="156" t="s">
        <v>327</v>
      </c>
      <c r="D177" s="156" t="s">
        <v>163</v>
      </c>
      <c r="E177" s="157" t="s">
        <v>328</v>
      </c>
      <c r="F177" s="239" t="s">
        <v>329</v>
      </c>
      <c r="G177" s="240"/>
      <c r="H177" s="240"/>
      <c r="I177" s="240"/>
      <c r="J177" s="158" t="s">
        <v>182</v>
      </c>
      <c r="K177" s="159">
        <v>218.3</v>
      </c>
      <c r="L177" s="241">
        <v>0</v>
      </c>
      <c r="M177" s="240"/>
      <c r="N177" s="242">
        <f>ROUND(L177*K177,2)</f>
        <v>0</v>
      </c>
      <c r="O177" s="240"/>
      <c r="P177" s="240"/>
      <c r="Q177" s="240"/>
      <c r="R177" s="129"/>
      <c r="T177" s="160" t="s">
        <v>3</v>
      </c>
      <c r="U177" s="41" t="s">
        <v>45</v>
      </c>
      <c r="V177" s="33"/>
      <c r="W177" s="161">
        <f>V177*K177</f>
        <v>0</v>
      </c>
      <c r="X177" s="161">
        <v>0</v>
      </c>
      <c r="Y177" s="161">
        <f>X177*K177</f>
        <v>0</v>
      </c>
      <c r="Z177" s="161">
        <v>0</v>
      </c>
      <c r="AA177" s="162">
        <f>Z177*K177</f>
        <v>0</v>
      </c>
      <c r="AR177" s="15" t="s">
        <v>167</v>
      </c>
      <c r="AT177" s="15" t="s">
        <v>163</v>
      </c>
      <c r="AU177" s="15" t="s">
        <v>107</v>
      </c>
      <c r="AY177" s="15" t="s">
        <v>162</v>
      </c>
      <c r="BE177" s="102">
        <f>IF(U177="základní",N177,0)</f>
        <v>0</v>
      </c>
      <c r="BF177" s="102">
        <f>IF(U177="snížená",N177,0)</f>
        <v>0</v>
      </c>
      <c r="BG177" s="102">
        <f>IF(U177="zákl. přenesená",N177,0)</f>
        <v>0</v>
      </c>
      <c r="BH177" s="102">
        <f>IF(U177="sníž. přenesená",N177,0)</f>
        <v>0</v>
      </c>
      <c r="BI177" s="102">
        <f>IF(U177="nulová",N177,0)</f>
        <v>0</v>
      </c>
      <c r="BJ177" s="15" t="s">
        <v>22</v>
      </c>
      <c r="BK177" s="102">
        <f>ROUND(L177*K177,2)</f>
        <v>0</v>
      </c>
      <c r="BL177" s="15" t="s">
        <v>167</v>
      </c>
      <c r="BM177" s="15" t="s">
        <v>330</v>
      </c>
    </row>
    <row r="178" spans="2:51" s="10" customFormat="1" ht="22.5" customHeight="1">
      <c r="B178" s="163"/>
      <c r="C178" s="164"/>
      <c r="D178" s="164"/>
      <c r="E178" s="165" t="s">
        <v>3</v>
      </c>
      <c r="F178" s="247" t="s">
        <v>1115</v>
      </c>
      <c r="G178" s="248"/>
      <c r="H178" s="248"/>
      <c r="I178" s="248"/>
      <c r="J178" s="164"/>
      <c r="K178" s="166">
        <v>218.3</v>
      </c>
      <c r="L178" s="164"/>
      <c r="M178" s="164"/>
      <c r="N178" s="164"/>
      <c r="O178" s="164"/>
      <c r="P178" s="164"/>
      <c r="Q178" s="164"/>
      <c r="R178" s="167"/>
      <c r="T178" s="168"/>
      <c r="U178" s="164"/>
      <c r="V178" s="164"/>
      <c r="W178" s="164"/>
      <c r="X178" s="164"/>
      <c r="Y178" s="164"/>
      <c r="Z178" s="164"/>
      <c r="AA178" s="169"/>
      <c r="AT178" s="170" t="s">
        <v>170</v>
      </c>
      <c r="AU178" s="170" t="s">
        <v>107</v>
      </c>
      <c r="AV178" s="10" t="s">
        <v>107</v>
      </c>
      <c r="AW178" s="10" t="s">
        <v>37</v>
      </c>
      <c r="AX178" s="10" t="s">
        <v>22</v>
      </c>
      <c r="AY178" s="170" t="s">
        <v>162</v>
      </c>
    </row>
    <row r="179" spans="2:63" s="9" customFormat="1" ht="29.25" customHeight="1">
      <c r="B179" s="145"/>
      <c r="C179" s="146"/>
      <c r="D179" s="155" t="s">
        <v>122</v>
      </c>
      <c r="E179" s="155"/>
      <c r="F179" s="155"/>
      <c r="G179" s="155"/>
      <c r="H179" s="155"/>
      <c r="I179" s="155"/>
      <c r="J179" s="155"/>
      <c r="K179" s="155"/>
      <c r="L179" s="155"/>
      <c r="M179" s="155"/>
      <c r="N179" s="236">
        <f>BK179</f>
        <v>0</v>
      </c>
      <c r="O179" s="237"/>
      <c r="P179" s="237"/>
      <c r="Q179" s="237"/>
      <c r="R179" s="148"/>
      <c r="T179" s="149"/>
      <c r="U179" s="146"/>
      <c r="V179" s="146"/>
      <c r="W179" s="150">
        <f>SUM(W180:W193)</f>
        <v>0</v>
      </c>
      <c r="X179" s="146"/>
      <c r="Y179" s="150">
        <f>SUM(Y180:Y193)</f>
        <v>0.0041096</v>
      </c>
      <c r="Z179" s="146"/>
      <c r="AA179" s="151">
        <f>SUM(AA180:AA193)</f>
        <v>21.026336999999998</v>
      </c>
      <c r="AR179" s="152" t="s">
        <v>22</v>
      </c>
      <c r="AT179" s="153" t="s">
        <v>79</v>
      </c>
      <c r="AU179" s="153" t="s">
        <v>22</v>
      </c>
      <c r="AY179" s="152" t="s">
        <v>162</v>
      </c>
      <c r="BK179" s="154">
        <f>SUM(BK180:BK193)</f>
        <v>0</v>
      </c>
    </row>
    <row r="180" spans="2:65" s="1" customFormat="1" ht="31.5" customHeight="1">
      <c r="B180" s="127"/>
      <c r="C180" s="156" t="s">
        <v>22</v>
      </c>
      <c r="D180" s="156" t="s">
        <v>163</v>
      </c>
      <c r="E180" s="157" t="s">
        <v>345</v>
      </c>
      <c r="F180" s="239" t="s">
        <v>346</v>
      </c>
      <c r="G180" s="240"/>
      <c r="H180" s="240"/>
      <c r="I180" s="240"/>
      <c r="J180" s="158" t="s">
        <v>241</v>
      </c>
      <c r="K180" s="159">
        <v>51.37</v>
      </c>
      <c r="L180" s="241">
        <v>0</v>
      </c>
      <c r="M180" s="240"/>
      <c r="N180" s="242">
        <f>ROUND(L180*K180,2)</f>
        <v>0</v>
      </c>
      <c r="O180" s="240"/>
      <c r="P180" s="240"/>
      <c r="Q180" s="240"/>
      <c r="R180" s="129"/>
      <c r="T180" s="160" t="s">
        <v>3</v>
      </c>
      <c r="U180" s="41" t="s">
        <v>45</v>
      </c>
      <c r="V180" s="33"/>
      <c r="W180" s="161">
        <f>V180*K180</f>
        <v>0</v>
      </c>
      <c r="X180" s="161">
        <v>8E-05</v>
      </c>
      <c r="Y180" s="161">
        <f>X180*K180</f>
        <v>0.0041096</v>
      </c>
      <c r="Z180" s="161">
        <v>0</v>
      </c>
      <c r="AA180" s="162">
        <f>Z180*K180</f>
        <v>0</v>
      </c>
      <c r="AR180" s="15" t="s">
        <v>167</v>
      </c>
      <c r="AT180" s="15" t="s">
        <v>163</v>
      </c>
      <c r="AU180" s="15" t="s">
        <v>107</v>
      </c>
      <c r="AY180" s="15" t="s">
        <v>162</v>
      </c>
      <c r="BE180" s="102">
        <f>IF(U180="základní",N180,0)</f>
        <v>0</v>
      </c>
      <c r="BF180" s="102">
        <f>IF(U180="snížená",N180,0)</f>
        <v>0</v>
      </c>
      <c r="BG180" s="102">
        <f>IF(U180="zákl. přenesená",N180,0)</f>
        <v>0</v>
      </c>
      <c r="BH180" s="102">
        <f>IF(U180="sníž. přenesená",N180,0)</f>
        <v>0</v>
      </c>
      <c r="BI180" s="102">
        <f>IF(U180="nulová",N180,0)</f>
        <v>0</v>
      </c>
      <c r="BJ180" s="15" t="s">
        <v>22</v>
      </c>
      <c r="BK180" s="102">
        <f>ROUND(L180*K180,2)</f>
        <v>0</v>
      </c>
      <c r="BL180" s="15" t="s">
        <v>167</v>
      </c>
      <c r="BM180" s="15" t="s">
        <v>347</v>
      </c>
    </row>
    <row r="181" spans="2:51" s="10" customFormat="1" ht="22.5" customHeight="1">
      <c r="B181" s="163"/>
      <c r="C181" s="164"/>
      <c r="D181" s="164"/>
      <c r="E181" s="165" t="s">
        <v>3</v>
      </c>
      <c r="F181" s="247" t="s">
        <v>1116</v>
      </c>
      <c r="G181" s="248"/>
      <c r="H181" s="248"/>
      <c r="I181" s="248"/>
      <c r="J181" s="164"/>
      <c r="K181" s="166">
        <v>51.37</v>
      </c>
      <c r="L181" s="164"/>
      <c r="M181" s="164"/>
      <c r="N181" s="164"/>
      <c r="O181" s="164"/>
      <c r="P181" s="164"/>
      <c r="Q181" s="164"/>
      <c r="R181" s="167"/>
      <c r="T181" s="168"/>
      <c r="U181" s="164"/>
      <c r="V181" s="164"/>
      <c r="W181" s="164"/>
      <c r="X181" s="164"/>
      <c r="Y181" s="164"/>
      <c r="Z181" s="164"/>
      <c r="AA181" s="169"/>
      <c r="AT181" s="170" t="s">
        <v>170</v>
      </c>
      <c r="AU181" s="170" t="s">
        <v>107</v>
      </c>
      <c r="AV181" s="10" t="s">
        <v>107</v>
      </c>
      <c r="AW181" s="10" t="s">
        <v>37</v>
      </c>
      <c r="AX181" s="10" t="s">
        <v>22</v>
      </c>
      <c r="AY181" s="170" t="s">
        <v>162</v>
      </c>
    </row>
    <row r="182" spans="2:65" s="1" customFormat="1" ht="44.25" customHeight="1">
      <c r="B182" s="127"/>
      <c r="C182" s="156" t="s">
        <v>349</v>
      </c>
      <c r="D182" s="156" t="s">
        <v>163</v>
      </c>
      <c r="E182" s="157" t="s">
        <v>350</v>
      </c>
      <c r="F182" s="239" t="s">
        <v>351</v>
      </c>
      <c r="G182" s="240"/>
      <c r="H182" s="240"/>
      <c r="I182" s="240"/>
      <c r="J182" s="158" t="s">
        <v>182</v>
      </c>
      <c r="K182" s="159">
        <v>411.15</v>
      </c>
      <c r="L182" s="241">
        <v>0</v>
      </c>
      <c r="M182" s="240"/>
      <c r="N182" s="242">
        <f>ROUND(L182*K182,2)</f>
        <v>0</v>
      </c>
      <c r="O182" s="240"/>
      <c r="P182" s="240"/>
      <c r="Q182" s="240"/>
      <c r="R182" s="129"/>
      <c r="T182" s="160" t="s">
        <v>3</v>
      </c>
      <c r="U182" s="41" t="s">
        <v>45</v>
      </c>
      <c r="V182" s="33"/>
      <c r="W182" s="161">
        <f>V182*K182</f>
        <v>0</v>
      </c>
      <c r="X182" s="161">
        <v>0</v>
      </c>
      <c r="Y182" s="161">
        <f>X182*K182</f>
        <v>0</v>
      </c>
      <c r="Z182" s="161">
        <v>0</v>
      </c>
      <c r="AA182" s="162">
        <f>Z182*K182</f>
        <v>0</v>
      </c>
      <c r="AR182" s="15" t="s">
        <v>167</v>
      </c>
      <c r="AT182" s="15" t="s">
        <v>163</v>
      </c>
      <c r="AU182" s="15" t="s">
        <v>107</v>
      </c>
      <c r="AY182" s="15" t="s">
        <v>162</v>
      </c>
      <c r="BE182" s="102">
        <f>IF(U182="základní",N182,0)</f>
        <v>0</v>
      </c>
      <c r="BF182" s="102">
        <f>IF(U182="snížená",N182,0)</f>
        <v>0</v>
      </c>
      <c r="BG182" s="102">
        <f>IF(U182="zákl. přenesená",N182,0)</f>
        <v>0</v>
      </c>
      <c r="BH182" s="102">
        <f>IF(U182="sníž. přenesená",N182,0)</f>
        <v>0</v>
      </c>
      <c r="BI182" s="102">
        <f>IF(U182="nulová",N182,0)</f>
        <v>0</v>
      </c>
      <c r="BJ182" s="15" t="s">
        <v>22</v>
      </c>
      <c r="BK182" s="102">
        <f>ROUND(L182*K182,2)</f>
        <v>0</v>
      </c>
      <c r="BL182" s="15" t="s">
        <v>167</v>
      </c>
      <c r="BM182" s="15" t="s">
        <v>352</v>
      </c>
    </row>
    <row r="183" spans="2:51" s="10" customFormat="1" ht="22.5" customHeight="1">
      <c r="B183" s="163"/>
      <c r="C183" s="164"/>
      <c r="D183" s="164"/>
      <c r="E183" s="165" t="s">
        <v>3</v>
      </c>
      <c r="F183" s="247" t="s">
        <v>1117</v>
      </c>
      <c r="G183" s="248"/>
      <c r="H183" s="248"/>
      <c r="I183" s="248"/>
      <c r="J183" s="164"/>
      <c r="K183" s="166">
        <v>338</v>
      </c>
      <c r="L183" s="164"/>
      <c r="M183" s="164"/>
      <c r="N183" s="164"/>
      <c r="O183" s="164"/>
      <c r="P183" s="164"/>
      <c r="Q183" s="164"/>
      <c r="R183" s="167"/>
      <c r="T183" s="168"/>
      <c r="U183" s="164"/>
      <c r="V183" s="164"/>
      <c r="W183" s="164"/>
      <c r="X183" s="164"/>
      <c r="Y183" s="164"/>
      <c r="Z183" s="164"/>
      <c r="AA183" s="169"/>
      <c r="AT183" s="170" t="s">
        <v>170</v>
      </c>
      <c r="AU183" s="170" t="s">
        <v>107</v>
      </c>
      <c r="AV183" s="10" t="s">
        <v>107</v>
      </c>
      <c r="AW183" s="10" t="s">
        <v>37</v>
      </c>
      <c r="AX183" s="10" t="s">
        <v>80</v>
      </c>
      <c r="AY183" s="170" t="s">
        <v>162</v>
      </c>
    </row>
    <row r="184" spans="2:51" s="10" customFormat="1" ht="22.5" customHeight="1">
      <c r="B184" s="163"/>
      <c r="C184" s="164"/>
      <c r="D184" s="164"/>
      <c r="E184" s="165" t="s">
        <v>3</v>
      </c>
      <c r="F184" s="249" t="s">
        <v>1118</v>
      </c>
      <c r="G184" s="248"/>
      <c r="H184" s="248"/>
      <c r="I184" s="248"/>
      <c r="J184" s="164"/>
      <c r="K184" s="166">
        <v>73.15</v>
      </c>
      <c r="L184" s="164"/>
      <c r="M184" s="164"/>
      <c r="N184" s="164"/>
      <c r="O184" s="164"/>
      <c r="P184" s="164"/>
      <c r="Q184" s="164"/>
      <c r="R184" s="167"/>
      <c r="T184" s="168"/>
      <c r="U184" s="164"/>
      <c r="V184" s="164"/>
      <c r="W184" s="164"/>
      <c r="X184" s="164"/>
      <c r="Y184" s="164"/>
      <c r="Z184" s="164"/>
      <c r="AA184" s="169"/>
      <c r="AT184" s="170" t="s">
        <v>170</v>
      </c>
      <c r="AU184" s="170" t="s">
        <v>107</v>
      </c>
      <c r="AV184" s="10" t="s">
        <v>107</v>
      </c>
      <c r="AW184" s="10" t="s">
        <v>37</v>
      </c>
      <c r="AX184" s="10" t="s">
        <v>80</v>
      </c>
      <c r="AY184" s="170" t="s">
        <v>162</v>
      </c>
    </row>
    <row r="185" spans="2:51" s="11" customFormat="1" ht="22.5" customHeight="1">
      <c r="B185" s="171"/>
      <c r="C185" s="172"/>
      <c r="D185" s="172"/>
      <c r="E185" s="173" t="s">
        <v>3</v>
      </c>
      <c r="F185" s="250" t="s">
        <v>202</v>
      </c>
      <c r="G185" s="251"/>
      <c r="H185" s="251"/>
      <c r="I185" s="251"/>
      <c r="J185" s="172"/>
      <c r="K185" s="174">
        <v>411.15</v>
      </c>
      <c r="L185" s="172"/>
      <c r="M185" s="172"/>
      <c r="N185" s="172"/>
      <c r="O185" s="172"/>
      <c r="P185" s="172"/>
      <c r="Q185" s="172"/>
      <c r="R185" s="175"/>
      <c r="T185" s="176"/>
      <c r="U185" s="172"/>
      <c r="V185" s="172"/>
      <c r="W185" s="172"/>
      <c r="X185" s="172"/>
      <c r="Y185" s="172"/>
      <c r="Z185" s="172"/>
      <c r="AA185" s="177"/>
      <c r="AT185" s="178" t="s">
        <v>170</v>
      </c>
      <c r="AU185" s="178" t="s">
        <v>107</v>
      </c>
      <c r="AV185" s="11" t="s">
        <v>167</v>
      </c>
      <c r="AW185" s="11" t="s">
        <v>37</v>
      </c>
      <c r="AX185" s="11" t="s">
        <v>22</v>
      </c>
      <c r="AY185" s="178" t="s">
        <v>162</v>
      </c>
    </row>
    <row r="186" spans="2:65" s="1" customFormat="1" ht="44.25" customHeight="1">
      <c r="B186" s="127"/>
      <c r="C186" s="156" t="s">
        <v>356</v>
      </c>
      <c r="D186" s="156" t="s">
        <v>163</v>
      </c>
      <c r="E186" s="157" t="s">
        <v>357</v>
      </c>
      <c r="F186" s="239" t="s">
        <v>358</v>
      </c>
      <c r="G186" s="240"/>
      <c r="H186" s="240"/>
      <c r="I186" s="240"/>
      <c r="J186" s="158" t="s">
        <v>182</v>
      </c>
      <c r="K186" s="159">
        <v>24669</v>
      </c>
      <c r="L186" s="241">
        <v>0</v>
      </c>
      <c r="M186" s="240"/>
      <c r="N186" s="242">
        <f aca="true" t="shared" si="5" ref="N186:N191">ROUND(L186*K186,2)</f>
        <v>0</v>
      </c>
      <c r="O186" s="240"/>
      <c r="P186" s="240"/>
      <c r="Q186" s="240"/>
      <c r="R186" s="129"/>
      <c r="T186" s="160" t="s">
        <v>3</v>
      </c>
      <c r="U186" s="41" t="s">
        <v>45</v>
      </c>
      <c r="V186" s="33"/>
      <c r="W186" s="161">
        <f aca="true" t="shared" si="6" ref="W186:W191">V186*K186</f>
        <v>0</v>
      </c>
      <c r="X186" s="161">
        <v>0</v>
      </c>
      <c r="Y186" s="161">
        <f aca="true" t="shared" si="7" ref="Y186:Y191">X186*K186</f>
        <v>0</v>
      </c>
      <c r="Z186" s="161">
        <v>0</v>
      </c>
      <c r="AA186" s="162">
        <f aca="true" t="shared" si="8" ref="AA186:AA191">Z186*K186</f>
        <v>0</v>
      </c>
      <c r="AR186" s="15" t="s">
        <v>167</v>
      </c>
      <c r="AT186" s="15" t="s">
        <v>163</v>
      </c>
      <c r="AU186" s="15" t="s">
        <v>107</v>
      </c>
      <c r="AY186" s="15" t="s">
        <v>162</v>
      </c>
      <c r="BE186" s="102">
        <f aca="true" t="shared" si="9" ref="BE186:BE191">IF(U186="základní",N186,0)</f>
        <v>0</v>
      </c>
      <c r="BF186" s="102">
        <f aca="true" t="shared" si="10" ref="BF186:BF191">IF(U186="snížená",N186,0)</f>
        <v>0</v>
      </c>
      <c r="BG186" s="102">
        <f aca="true" t="shared" si="11" ref="BG186:BG191">IF(U186="zákl. přenesená",N186,0)</f>
        <v>0</v>
      </c>
      <c r="BH186" s="102">
        <f aca="true" t="shared" si="12" ref="BH186:BH191">IF(U186="sníž. přenesená",N186,0)</f>
        <v>0</v>
      </c>
      <c r="BI186" s="102">
        <f aca="true" t="shared" si="13" ref="BI186:BI191">IF(U186="nulová",N186,0)</f>
        <v>0</v>
      </c>
      <c r="BJ186" s="15" t="s">
        <v>22</v>
      </c>
      <c r="BK186" s="102">
        <f aca="true" t="shared" si="14" ref="BK186:BK191">ROUND(L186*K186,2)</f>
        <v>0</v>
      </c>
      <c r="BL186" s="15" t="s">
        <v>167</v>
      </c>
      <c r="BM186" s="15" t="s">
        <v>359</v>
      </c>
    </row>
    <row r="187" spans="2:65" s="1" customFormat="1" ht="44.25" customHeight="1">
      <c r="B187" s="127"/>
      <c r="C187" s="156" t="s">
        <v>360</v>
      </c>
      <c r="D187" s="156" t="s">
        <v>163</v>
      </c>
      <c r="E187" s="157" t="s">
        <v>361</v>
      </c>
      <c r="F187" s="239" t="s">
        <v>362</v>
      </c>
      <c r="G187" s="240"/>
      <c r="H187" s="240"/>
      <c r="I187" s="240"/>
      <c r="J187" s="158" t="s">
        <v>182</v>
      </c>
      <c r="K187" s="159">
        <v>411.15</v>
      </c>
      <c r="L187" s="241">
        <v>0</v>
      </c>
      <c r="M187" s="240"/>
      <c r="N187" s="242">
        <f t="shared" si="5"/>
        <v>0</v>
      </c>
      <c r="O187" s="240"/>
      <c r="P187" s="240"/>
      <c r="Q187" s="240"/>
      <c r="R187" s="129"/>
      <c r="T187" s="160" t="s">
        <v>3</v>
      </c>
      <c r="U187" s="41" t="s">
        <v>45</v>
      </c>
      <c r="V187" s="33"/>
      <c r="W187" s="161">
        <f t="shared" si="6"/>
        <v>0</v>
      </c>
      <c r="X187" s="161">
        <v>0</v>
      </c>
      <c r="Y187" s="161">
        <f t="shared" si="7"/>
        <v>0</v>
      </c>
      <c r="Z187" s="161">
        <v>0</v>
      </c>
      <c r="AA187" s="162">
        <f t="shared" si="8"/>
        <v>0</v>
      </c>
      <c r="AR187" s="15" t="s">
        <v>167</v>
      </c>
      <c r="AT187" s="15" t="s">
        <v>163</v>
      </c>
      <c r="AU187" s="15" t="s">
        <v>107</v>
      </c>
      <c r="AY187" s="15" t="s">
        <v>162</v>
      </c>
      <c r="BE187" s="102">
        <f t="shared" si="9"/>
        <v>0</v>
      </c>
      <c r="BF187" s="102">
        <f t="shared" si="10"/>
        <v>0</v>
      </c>
      <c r="BG187" s="102">
        <f t="shared" si="11"/>
        <v>0</v>
      </c>
      <c r="BH187" s="102">
        <f t="shared" si="12"/>
        <v>0</v>
      </c>
      <c r="BI187" s="102">
        <f t="shared" si="13"/>
        <v>0</v>
      </c>
      <c r="BJ187" s="15" t="s">
        <v>22</v>
      </c>
      <c r="BK187" s="102">
        <f t="shared" si="14"/>
        <v>0</v>
      </c>
      <c r="BL187" s="15" t="s">
        <v>167</v>
      </c>
      <c r="BM187" s="15" t="s">
        <v>363</v>
      </c>
    </row>
    <row r="188" spans="2:65" s="1" customFormat="1" ht="22.5" customHeight="1">
      <c r="B188" s="127"/>
      <c r="C188" s="156" t="s">
        <v>1026</v>
      </c>
      <c r="D188" s="156" t="s">
        <v>163</v>
      </c>
      <c r="E188" s="157" t="s">
        <v>365</v>
      </c>
      <c r="F188" s="239" t="s">
        <v>366</v>
      </c>
      <c r="G188" s="240"/>
      <c r="H188" s="240"/>
      <c r="I188" s="240"/>
      <c r="J188" s="158" t="s">
        <v>182</v>
      </c>
      <c r="K188" s="159">
        <v>411.15</v>
      </c>
      <c r="L188" s="241">
        <v>0</v>
      </c>
      <c r="M188" s="240"/>
      <c r="N188" s="242">
        <f t="shared" si="5"/>
        <v>0</v>
      </c>
      <c r="O188" s="240"/>
      <c r="P188" s="240"/>
      <c r="Q188" s="240"/>
      <c r="R188" s="129"/>
      <c r="T188" s="160" t="s">
        <v>3</v>
      </c>
      <c r="U188" s="41" t="s">
        <v>45</v>
      </c>
      <c r="V188" s="33"/>
      <c r="W188" s="161">
        <f t="shared" si="6"/>
        <v>0</v>
      </c>
      <c r="X188" s="161">
        <v>0</v>
      </c>
      <c r="Y188" s="161">
        <f t="shared" si="7"/>
        <v>0</v>
      </c>
      <c r="Z188" s="161">
        <v>0</v>
      </c>
      <c r="AA188" s="162">
        <f t="shared" si="8"/>
        <v>0</v>
      </c>
      <c r="AR188" s="15" t="s">
        <v>167</v>
      </c>
      <c r="AT188" s="15" t="s">
        <v>163</v>
      </c>
      <c r="AU188" s="15" t="s">
        <v>107</v>
      </c>
      <c r="AY188" s="15" t="s">
        <v>162</v>
      </c>
      <c r="BE188" s="102">
        <f t="shared" si="9"/>
        <v>0</v>
      </c>
      <c r="BF188" s="102">
        <f t="shared" si="10"/>
        <v>0</v>
      </c>
      <c r="BG188" s="102">
        <f t="shared" si="11"/>
        <v>0</v>
      </c>
      <c r="BH188" s="102">
        <f t="shared" si="12"/>
        <v>0</v>
      </c>
      <c r="BI188" s="102">
        <f t="shared" si="13"/>
        <v>0</v>
      </c>
      <c r="BJ188" s="15" t="s">
        <v>22</v>
      </c>
      <c r="BK188" s="102">
        <f t="shared" si="14"/>
        <v>0</v>
      </c>
      <c r="BL188" s="15" t="s">
        <v>167</v>
      </c>
      <c r="BM188" s="15" t="s">
        <v>1119</v>
      </c>
    </row>
    <row r="189" spans="2:65" s="1" customFormat="1" ht="31.5" customHeight="1">
      <c r="B189" s="127"/>
      <c r="C189" s="156" t="s">
        <v>1029</v>
      </c>
      <c r="D189" s="156" t="s">
        <v>163</v>
      </c>
      <c r="E189" s="157" t="s">
        <v>369</v>
      </c>
      <c r="F189" s="239" t="s">
        <v>370</v>
      </c>
      <c r="G189" s="240"/>
      <c r="H189" s="240"/>
      <c r="I189" s="240"/>
      <c r="J189" s="158" t="s">
        <v>182</v>
      </c>
      <c r="K189" s="159">
        <v>411.15</v>
      </c>
      <c r="L189" s="241">
        <v>0</v>
      </c>
      <c r="M189" s="240"/>
      <c r="N189" s="242">
        <f t="shared" si="5"/>
        <v>0</v>
      </c>
      <c r="O189" s="240"/>
      <c r="P189" s="240"/>
      <c r="Q189" s="240"/>
      <c r="R189" s="129"/>
      <c r="T189" s="160" t="s">
        <v>3</v>
      </c>
      <c r="U189" s="41" t="s">
        <v>45</v>
      </c>
      <c r="V189" s="33"/>
      <c r="W189" s="161">
        <f t="shared" si="6"/>
        <v>0</v>
      </c>
      <c r="X189" s="161">
        <v>0</v>
      </c>
      <c r="Y189" s="161">
        <f t="shared" si="7"/>
        <v>0</v>
      </c>
      <c r="Z189" s="161">
        <v>0</v>
      </c>
      <c r="AA189" s="162">
        <f t="shared" si="8"/>
        <v>0</v>
      </c>
      <c r="AR189" s="15" t="s">
        <v>167</v>
      </c>
      <c r="AT189" s="15" t="s">
        <v>163</v>
      </c>
      <c r="AU189" s="15" t="s">
        <v>107</v>
      </c>
      <c r="AY189" s="15" t="s">
        <v>162</v>
      </c>
      <c r="BE189" s="102">
        <f t="shared" si="9"/>
        <v>0</v>
      </c>
      <c r="BF189" s="102">
        <f t="shared" si="10"/>
        <v>0</v>
      </c>
      <c r="BG189" s="102">
        <f t="shared" si="11"/>
        <v>0</v>
      </c>
      <c r="BH189" s="102">
        <f t="shared" si="12"/>
        <v>0</v>
      </c>
      <c r="BI189" s="102">
        <f t="shared" si="13"/>
        <v>0</v>
      </c>
      <c r="BJ189" s="15" t="s">
        <v>22</v>
      </c>
      <c r="BK189" s="102">
        <f t="shared" si="14"/>
        <v>0</v>
      </c>
      <c r="BL189" s="15" t="s">
        <v>167</v>
      </c>
      <c r="BM189" s="15" t="s">
        <v>1120</v>
      </c>
    </row>
    <row r="190" spans="2:65" s="1" customFormat="1" ht="31.5" customHeight="1">
      <c r="B190" s="127"/>
      <c r="C190" s="156" t="s">
        <v>1033</v>
      </c>
      <c r="D190" s="156" t="s">
        <v>163</v>
      </c>
      <c r="E190" s="157" t="s">
        <v>373</v>
      </c>
      <c r="F190" s="239" t="s">
        <v>374</v>
      </c>
      <c r="G190" s="240"/>
      <c r="H190" s="240"/>
      <c r="I190" s="240"/>
      <c r="J190" s="158" t="s">
        <v>182</v>
      </c>
      <c r="K190" s="159">
        <v>411.15</v>
      </c>
      <c r="L190" s="241">
        <v>0</v>
      </c>
      <c r="M190" s="240"/>
      <c r="N190" s="242">
        <f t="shared" si="5"/>
        <v>0</v>
      </c>
      <c r="O190" s="240"/>
      <c r="P190" s="240"/>
      <c r="Q190" s="240"/>
      <c r="R190" s="129"/>
      <c r="T190" s="160" t="s">
        <v>3</v>
      </c>
      <c r="U190" s="41" t="s">
        <v>45</v>
      </c>
      <c r="V190" s="33"/>
      <c r="W190" s="161">
        <f t="shared" si="6"/>
        <v>0</v>
      </c>
      <c r="X190" s="161">
        <v>0</v>
      </c>
      <c r="Y190" s="161">
        <f t="shared" si="7"/>
        <v>0</v>
      </c>
      <c r="Z190" s="161">
        <v>0</v>
      </c>
      <c r="AA190" s="162">
        <f t="shared" si="8"/>
        <v>0</v>
      </c>
      <c r="AR190" s="15" t="s">
        <v>167</v>
      </c>
      <c r="AT190" s="15" t="s">
        <v>163</v>
      </c>
      <c r="AU190" s="15" t="s">
        <v>107</v>
      </c>
      <c r="AY190" s="15" t="s">
        <v>162</v>
      </c>
      <c r="BE190" s="102">
        <f t="shared" si="9"/>
        <v>0</v>
      </c>
      <c r="BF190" s="102">
        <f t="shared" si="10"/>
        <v>0</v>
      </c>
      <c r="BG190" s="102">
        <f t="shared" si="11"/>
        <v>0</v>
      </c>
      <c r="BH190" s="102">
        <f t="shared" si="12"/>
        <v>0</v>
      </c>
      <c r="BI190" s="102">
        <f t="shared" si="13"/>
        <v>0</v>
      </c>
      <c r="BJ190" s="15" t="s">
        <v>22</v>
      </c>
      <c r="BK190" s="102">
        <f t="shared" si="14"/>
        <v>0</v>
      </c>
      <c r="BL190" s="15" t="s">
        <v>167</v>
      </c>
      <c r="BM190" s="15" t="s">
        <v>1121</v>
      </c>
    </row>
    <row r="191" spans="2:65" s="1" customFormat="1" ht="31.5" customHeight="1">
      <c r="B191" s="127"/>
      <c r="C191" s="156" t="s">
        <v>396</v>
      </c>
      <c r="D191" s="156" t="s">
        <v>163</v>
      </c>
      <c r="E191" s="157" t="s">
        <v>397</v>
      </c>
      <c r="F191" s="239" t="s">
        <v>398</v>
      </c>
      <c r="G191" s="240"/>
      <c r="H191" s="240"/>
      <c r="I191" s="240"/>
      <c r="J191" s="158" t="s">
        <v>182</v>
      </c>
      <c r="K191" s="159">
        <v>66.633</v>
      </c>
      <c r="L191" s="241">
        <v>0</v>
      </c>
      <c r="M191" s="240"/>
      <c r="N191" s="242">
        <f t="shared" si="5"/>
        <v>0</v>
      </c>
      <c r="O191" s="240"/>
      <c r="P191" s="240"/>
      <c r="Q191" s="240"/>
      <c r="R191" s="129"/>
      <c r="T191" s="160" t="s">
        <v>3</v>
      </c>
      <c r="U191" s="41" t="s">
        <v>45</v>
      </c>
      <c r="V191" s="33"/>
      <c r="W191" s="161">
        <f t="shared" si="6"/>
        <v>0</v>
      </c>
      <c r="X191" s="161">
        <v>0</v>
      </c>
      <c r="Y191" s="161">
        <f t="shared" si="7"/>
        <v>0</v>
      </c>
      <c r="Z191" s="161">
        <v>0.089</v>
      </c>
      <c r="AA191" s="162">
        <f t="shared" si="8"/>
        <v>5.930337</v>
      </c>
      <c r="AR191" s="15" t="s">
        <v>167</v>
      </c>
      <c r="AT191" s="15" t="s">
        <v>163</v>
      </c>
      <c r="AU191" s="15" t="s">
        <v>107</v>
      </c>
      <c r="AY191" s="15" t="s">
        <v>162</v>
      </c>
      <c r="BE191" s="102">
        <f t="shared" si="9"/>
        <v>0</v>
      </c>
      <c r="BF191" s="102">
        <f t="shared" si="10"/>
        <v>0</v>
      </c>
      <c r="BG191" s="102">
        <f t="shared" si="11"/>
        <v>0</v>
      </c>
      <c r="BH191" s="102">
        <f t="shared" si="12"/>
        <v>0</v>
      </c>
      <c r="BI191" s="102">
        <f t="shared" si="13"/>
        <v>0</v>
      </c>
      <c r="BJ191" s="15" t="s">
        <v>22</v>
      </c>
      <c r="BK191" s="102">
        <f t="shared" si="14"/>
        <v>0</v>
      </c>
      <c r="BL191" s="15" t="s">
        <v>167</v>
      </c>
      <c r="BM191" s="15" t="s">
        <v>399</v>
      </c>
    </row>
    <row r="192" spans="2:51" s="10" customFormat="1" ht="22.5" customHeight="1">
      <c r="B192" s="163"/>
      <c r="C192" s="164"/>
      <c r="D192" s="164"/>
      <c r="E192" s="165" t="s">
        <v>3</v>
      </c>
      <c r="F192" s="247" t="s">
        <v>1122</v>
      </c>
      <c r="G192" s="248"/>
      <c r="H192" s="248"/>
      <c r="I192" s="248"/>
      <c r="J192" s="164"/>
      <c r="K192" s="166">
        <v>66.633</v>
      </c>
      <c r="L192" s="164"/>
      <c r="M192" s="164"/>
      <c r="N192" s="164"/>
      <c r="O192" s="164"/>
      <c r="P192" s="164"/>
      <c r="Q192" s="164"/>
      <c r="R192" s="167"/>
      <c r="T192" s="168"/>
      <c r="U192" s="164"/>
      <c r="V192" s="164"/>
      <c r="W192" s="164"/>
      <c r="X192" s="164"/>
      <c r="Y192" s="164"/>
      <c r="Z192" s="164"/>
      <c r="AA192" s="169"/>
      <c r="AT192" s="170" t="s">
        <v>170</v>
      </c>
      <c r="AU192" s="170" t="s">
        <v>107</v>
      </c>
      <c r="AV192" s="10" t="s">
        <v>107</v>
      </c>
      <c r="AW192" s="10" t="s">
        <v>37</v>
      </c>
      <c r="AX192" s="10" t="s">
        <v>22</v>
      </c>
      <c r="AY192" s="170" t="s">
        <v>162</v>
      </c>
    </row>
    <row r="193" spans="2:65" s="1" customFormat="1" ht="31.5" customHeight="1">
      <c r="B193" s="127"/>
      <c r="C193" s="156" t="s">
        <v>1059</v>
      </c>
      <c r="D193" s="156" t="s">
        <v>163</v>
      </c>
      <c r="E193" s="157" t="s">
        <v>1123</v>
      </c>
      <c r="F193" s="239" t="s">
        <v>1124</v>
      </c>
      <c r="G193" s="240"/>
      <c r="H193" s="240"/>
      <c r="I193" s="240"/>
      <c r="J193" s="158" t="s">
        <v>182</v>
      </c>
      <c r="K193" s="159">
        <v>148</v>
      </c>
      <c r="L193" s="241">
        <v>0</v>
      </c>
      <c r="M193" s="240"/>
      <c r="N193" s="242">
        <f>ROUND(L193*K193,2)</f>
        <v>0</v>
      </c>
      <c r="O193" s="240"/>
      <c r="P193" s="240"/>
      <c r="Q193" s="240"/>
      <c r="R193" s="129"/>
      <c r="T193" s="160" t="s">
        <v>3</v>
      </c>
      <c r="U193" s="41" t="s">
        <v>45</v>
      </c>
      <c r="V193" s="33"/>
      <c r="W193" s="161">
        <f>V193*K193</f>
        <v>0</v>
      </c>
      <c r="X193" s="161">
        <v>0</v>
      </c>
      <c r="Y193" s="161">
        <f>X193*K193</f>
        <v>0</v>
      </c>
      <c r="Z193" s="161">
        <v>0.102</v>
      </c>
      <c r="AA193" s="162">
        <f>Z193*K193</f>
        <v>15.095999999999998</v>
      </c>
      <c r="AR193" s="15" t="s">
        <v>167</v>
      </c>
      <c r="AT193" s="15" t="s">
        <v>163</v>
      </c>
      <c r="AU193" s="15" t="s">
        <v>107</v>
      </c>
      <c r="AY193" s="15" t="s">
        <v>162</v>
      </c>
      <c r="BE193" s="102">
        <f>IF(U193="základní",N193,0)</f>
        <v>0</v>
      </c>
      <c r="BF193" s="102">
        <f>IF(U193="snížená",N193,0)</f>
        <v>0</v>
      </c>
      <c r="BG193" s="102">
        <f>IF(U193="zákl. přenesená",N193,0)</f>
        <v>0</v>
      </c>
      <c r="BH193" s="102">
        <f>IF(U193="sníž. přenesená",N193,0)</f>
        <v>0</v>
      </c>
      <c r="BI193" s="102">
        <f>IF(U193="nulová",N193,0)</f>
        <v>0</v>
      </c>
      <c r="BJ193" s="15" t="s">
        <v>22</v>
      </c>
      <c r="BK193" s="102">
        <f>ROUND(L193*K193,2)</f>
        <v>0</v>
      </c>
      <c r="BL193" s="15" t="s">
        <v>167</v>
      </c>
      <c r="BM193" s="15" t="s">
        <v>1125</v>
      </c>
    </row>
    <row r="194" spans="2:63" s="9" customFormat="1" ht="29.25" customHeight="1">
      <c r="B194" s="145"/>
      <c r="C194" s="146"/>
      <c r="D194" s="155" t="s">
        <v>123</v>
      </c>
      <c r="E194" s="155"/>
      <c r="F194" s="155"/>
      <c r="G194" s="155"/>
      <c r="H194" s="155"/>
      <c r="I194" s="155"/>
      <c r="J194" s="155"/>
      <c r="K194" s="155"/>
      <c r="L194" s="155"/>
      <c r="M194" s="155"/>
      <c r="N194" s="232">
        <f>BK194</f>
        <v>0</v>
      </c>
      <c r="O194" s="233"/>
      <c r="P194" s="233"/>
      <c r="Q194" s="233"/>
      <c r="R194" s="148"/>
      <c r="T194" s="149"/>
      <c r="U194" s="146"/>
      <c r="V194" s="146"/>
      <c r="W194" s="150">
        <f>SUM(W195:W200)</f>
        <v>0</v>
      </c>
      <c r="X194" s="146"/>
      <c r="Y194" s="150">
        <f>SUM(Y195:Y200)</f>
        <v>0</v>
      </c>
      <c r="Z194" s="146"/>
      <c r="AA194" s="151">
        <f>SUM(AA195:AA200)</f>
        <v>0</v>
      </c>
      <c r="AR194" s="152" t="s">
        <v>22</v>
      </c>
      <c r="AT194" s="153" t="s">
        <v>79</v>
      </c>
      <c r="AU194" s="153" t="s">
        <v>22</v>
      </c>
      <c r="AY194" s="152" t="s">
        <v>162</v>
      </c>
      <c r="BK194" s="154">
        <f>SUM(BK195:BK200)</f>
        <v>0</v>
      </c>
    </row>
    <row r="195" spans="2:65" s="1" customFormat="1" ht="22.5" customHeight="1">
      <c r="B195" s="127"/>
      <c r="C195" s="156" t="s">
        <v>341</v>
      </c>
      <c r="D195" s="156" t="s">
        <v>163</v>
      </c>
      <c r="E195" s="157" t="s">
        <v>402</v>
      </c>
      <c r="F195" s="239" t="s">
        <v>403</v>
      </c>
      <c r="G195" s="240"/>
      <c r="H195" s="240"/>
      <c r="I195" s="240"/>
      <c r="J195" s="158" t="s">
        <v>241</v>
      </c>
      <c r="K195" s="159">
        <v>7</v>
      </c>
      <c r="L195" s="241">
        <v>0</v>
      </c>
      <c r="M195" s="240"/>
      <c r="N195" s="242">
        <f aca="true" t="shared" si="15" ref="N195:N200">ROUND(L195*K195,2)</f>
        <v>0</v>
      </c>
      <c r="O195" s="240"/>
      <c r="P195" s="240"/>
      <c r="Q195" s="240"/>
      <c r="R195" s="129"/>
      <c r="T195" s="160" t="s">
        <v>3</v>
      </c>
      <c r="U195" s="41" t="s">
        <v>45</v>
      </c>
      <c r="V195" s="33"/>
      <c r="W195" s="161">
        <f aca="true" t="shared" si="16" ref="W195:W200">V195*K195</f>
        <v>0</v>
      </c>
      <c r="X195" s="161">
        <v>0</v>
      </c>
      <c r="Y195" s="161">
        <f aca="true" t="shared" si="17" ref="Y195:Y200">X195*K195</f>
        <v>0</v>
      </c>
      <c r="Z195" s="161">
        <v>0</v>
      </c>
      <c r="AA195" s="162">
        <f aca="true" t="shared" si="18" ref="AA195:AA200">Z195*K195</f>
        <v>0</v>
      </c>
      <c r="AR195" s="15" t="s">
        <v>167</v>
      </c>
      <c r="AT195" s="15" t="s">
        <v>163</v>
      </c>
      <c r="AU195" s="15" t="s">
        <v>107</v>
      </c>
      <c r="AY195" s="15" t="s">
        <v>162</v>
      </c>
      <c r="BE195" s="102">
        <f aca="true" t="shared" si="19" ref="BE195:BE200">IF(U195="základní",N195,0)</f>
        <v>0</v>
      </c>
      <c r="BF195" s="102">
        <f aca="true" t="shared" si="20" ref="BF195:BF200">IF(U195="snížená",N195,0)</f>
        <v>0</v>
      </c>
      <c r="BG195" s="102">
        <f aca="true" t="shared" si="21" ref="BG195:BG200">IF(U195="zákl. přenesená",N195,0)</f>
        <v>0</v>
      </c>
      <c r="BH195" s="102">
        <f aca="true" t="shared" si="22" ref="BH195:BH200">IF(U195="sníž. přenesená",N195,0)</f>
        <v>0</v>
      </c>
      <c r="BI195" s="102">
        <f aca="true" t="shared" si="23" ref="BI195:BI200">IF(U195="nulová",N195,0)</f>
        <v>0</v>
      </c>
      <c r="BJ195" s="15" t="s">
        <v>22</v>
      </c>
      <c r="BK195" s="102">
        <f aca="true" t="shared" si="24" ref="BK195:BK200">ROUND(L195*K195,2)</f>
        <v>0</v>
      </c>
      <c r="BL195" s="15" t="s">
        <v>167</v>
      </c>
      <c r="BM195" s="15" t="s">
        <v>825</v>
      </c>
    </row>
    <row r="196" spans="2:65" s="1" customFormat="1" ht="31.5" customHeight="1">
      <c r="B196" s="127"/>
      <c r="C196" s="156" t="s">
        <v>590</v>
      </c>
      <c r="D196" s="156" t="s">
        <v>163</v>
      </c>
      <c r="E196" s="157" t="s">
        <v>406</v>
      </c>
      <c r="F196" s="239" t="s">
        <v>407</v>
      </c>
      <c r="G196" s="240"/>
      <c r="H196" s="240"/>
      <c r="I196" s="240"/>
      <c r="J196" s="158" t="s">
        <v>241</v>
      </c>
      <c r="K196" s="159">
        <v>98</v>
      </c>
      <c r="L196" s="241">
        <v>0</v>
      </c>
      <c r="M196" s="240"/>
      <c r="N196" s="242">
        <f t="shared" si="15"/>
        <v>0</v>
      </c>
      <c r="O196" s="240"/>
      <c r="P196" s="240"/>
      <c r="Q196" s="240"/>
      <c r="R196" s="129"/>
      <c r="T196" s="160" t="s">
        <v>3</v>
      </c>
      <c r="U196" s="41" t="s">
        <v>45</v>
      </c>
      <c r="V196" s="33"/>
      <c r="W196" s="161">
        <f t="shared" si="16"/>
        <v>0</v>
      </c>
      <c r="X196" s="161">
        <v>0</v>
      </c>
      <c r="Y196" s="161">
        <f t="shared" si="17"/>
        <v>0</v>
      </c>
      <c r="Z196" s="161">
        <v>0</v>
      </c>
      <c r="AA196" s="162">
        <f t="shared" si="18"/>
        <v>0</v>
      </c>
      <c r="AR196" s="15" t="s">
        <v>167</v>
      </c>
      <c r="AT196" s="15" t="s">
        <v>163</v>
      </c>
      <c r="AU196" s="15" t="s">
        <v>107</v>
      </c>
      <c r="AY196" s="15" t="s">
        <v>162</v>
      </c>
      <c r="BE196" s="102">
        <f t="shared" si="19"/>
        <v>0</v>
      </c>
      <c r="BF196" s="102">
        <f t="shared" si="20"/>
        <v>0</v>
      </c>
      <c r="BG196" s="102">
        <f t="shared" si="21"/>
        <v>0</v>
      </c>
      <c r="BH196" s="102">
        <f t="shared" si="22"/>
        <v>0</v>
      </c>
      <c r="BI196" s="102">
        <f t="shared" si="23"/>
        <v>0</v>
      </c>
      <c r="BJ196" s="15" t="s">
        <v>22</v>
      </c>
      <c r="BK196" s="102">
        <f t="shared" si="24"/>
        <v>0</v>
      </c>
      <c r="BL196" s="15" t="s">
        <v>167</v>
      </c>
      <c r="BM196" s="15" t="s">
        <v>826</v>
      </c>
    </row>
    <row r="197" spans="2:65" s="1" customFormat="1" ht="31.5" customHeight="1">
      <c r="B197" s="127"/>
      <c r="C197" s="156" t="s">
        <v>594</v>
      </c>
      <c r="D197" s="156" t="s">
        <v>163</v>
      </c>
      <c r="E197" s="157" t="s">
        <v>410</v>
      </c>
      <c r="F197" s="239" t="s">
        <v>411</v>
      </c>
      <c r="G197" s="240"/>
      <c r="H197" s="240"/>
      <c r="I197" s="240"/>
      <c r="J197" s="158" t="s">
        <v>412</v>
      </c>
      <c r="K197" s="159">
        <v>28.258</v>
      </c>
      <c r="L197" s="241">
        <v>0</v>
      </c>
      <c r="M197" s="240"/>
      <c r="N197" s="242">
        <f t="shared" si="15"/>
        <v>0</v>
      </c>
      <c r="O197" s="240"/>
      <c r="P197" s="240"/>
      <c r="Q197" s="240"/>
      <c r="R197" s="129"/>
      <c r="T197" s="160" t="s">
        <v>3</v>
      </c>
      <c r="U197" s="41" t="s">
        <v>45</v>
      </c>
      <c r="V197" s="33"/>
      <c r="W197" s="161">
        <f t="shared" si="16"/>
        <v>0</v>
      </c>
      <c r="X197" s="161">
        <v>0</v>
      </c>
      <c r="Y197" s="161">
        <f t="shared" si="17"/>
        <v>0</v>
      </c>
      <c r="Z197" s="161">
        <v>0</v>
      </c>
      <c r="AA197" s="162">
        <f t="shared" si="18"/>
        <v>0</v>
      </c>
      <c r="AR197" s="15" t="s">
        <v>167</v>
      </c>
      <c r="AT197" s="15" t="s">
        <v>163</v>
      </c>
      <c r="AU197" s="15" t="s">
        <v>107</v>
      </c>
      <c r="AY197" s="15" t="s">
        <v>162</v>
      </c>
      <c r="BE197" s="102">
        <f t="shared" si="19"/>
        <v>0</v>
      </c>
      <c r="BF197" s="102">
        <f t="shared" si="20"/>
        <v>0</v>
      </c>
      <c r="BG197" s="102">
        <f t="shared" si="21"/>
        <v>0</v>
      </c>
      <c r="BH197" s="102">
        <f t="shared" si="22"/>
        <v>0</v>
      </c>
      <c r="BI197" s="102">
        <f t="shared" si="23"/>
        <v>0</v>
      </c>
      <c r="BJ197" s="15" t="s">
        <v>22</v>
      </c>
      <c r="BK197" s="102">
        <f t="shared" si="24"/>
        <v>0</v>
      </c>
      <c r="BL197" s="15" t="s">
        <v>167</v>
      </c>
      <c r="BM197" s="15" t="s">
        <v>827</v>
      </c>
    </row>
    <row r="198" spans="2:65" s="1" customFormat="1" ht="31.5" customHeight="1">
      <c r="B198" s="127"/>
      <c r="C198" s="156" t="s">
        <v>828</v>
      </c>
      <c r="D198" s="156" t="s">
        <v>163</v>
      </c>
      <c r="E198" s="157" t="s">
        <v>415</v>
      </c>
      <c r="F198" s="239" t="s">
        <v>416</v>
      </c>
      <c r="G198" s="240"/>
      <c r="H198" s="240"/>
      <c r="I198" s="240"/>
      <c r="J198" s="158" t="s">
        <v>412</v>
      </c>
      <c r="K198" s="159">
        <v>423.87</v>
      </c>
      <c r="L198" s="241">
        <v>0</v>
      </c>
      <c r="M198" s="240"/>
      <c r="N198" s="242">
        <f t="shared" si="15"/>
        <v>0</v>
      </c>
      <c r="O198" s="240"/>
      <c r="P198" s="240"/>
      <c r="Q198" s="240"/>
      <c r="R198" s="129"/>
      <c r="T198" s="160" t="s">
        <v>3</v>
      </c>
      <c r="U198" s="41" t="s">
        <v>45</v>
      </c>
      <c r="V198" s="33"/>
      <c r="W198" s="161">
        <f t="shared" si="16"/>
        <v>0</v>
      </c>
      <c r="X198" s="161">
        <v>0</v>
      </c>
      <c r="Y198" s="161">
        <f t="shared" si="17"/>
        <v>0</v>
      </c>
      <c r="Z198" s="161">
        <v>0</v>
      </c>
      <c r="AA198" s="162">
        <f t="shared" si="18"/>
        <v>0</v>
      </c>
      <c r="AR198" s="15" t="s">
        <v>167</v>
      </c>
      <c r="AT198" s="15" t="s">
        <v>163</v>
      </c>
      <c r="AU198" s="15" t="s">
        <v>107</v>
      </c>
      <c r="AY198" s="15" t="s">
        <v>162</v>
      </c>
      <c r="BE198" s="102">
        <f t="shared" si="19"/>
        <v>0</v>
      </c>
      <c r="BF198" s="102">
        <f t="shared" si="20"/>
        <v>0</v>
      </c>
      <c r="BG198" s="102">
        <f t="shared" si="21"/>
        <v>0</v>
      </c>
      <c r="BH198" s="102">
        <f t="shared" si="22"/>
        <v>0</v>
      </c>
      <c r="BI198" s="102">
        <f t="shared" si="23"/>
        <v>0</v>
      </c>
      <c r="BJ198" s="15" t="s">
        <v>22</v>
      </c>
      <c r="BK198" s="102">
        <f t="shared" si="24"/>
        <v>0</v>
      </c>
      <c r="BL198" s="15" t="s">
        <v>167</v>
      </c>
      <c r="BM198" s="15" t="s">
        <v>829</v>
      </c>
    </row>
    <row r="199" spans="2:65" s="1" customFormat="1" ht="31.5" customHeight="1">
      <c r="B199" s="127"/>
      <c r="C199" s="156" t="s">
        <v>830</v>
      </c>
      <c r="D199" s="156" t="s">
        <v>163</v>
      </c>
      <c r="E199" s="157" t="s">
        <v>419</v>
      </c>
      <c r="F199" s="239" t="s">
        <v>420</v>
      </c>
      <c r="G199" s="240"/>
      <c r="H199" s="240"/>
      <c r="I199" s="240"/>
      <c r="J199" s="158" t="s">
        <v>412</v>
      </c>
      <c r="K199" s="159">
        <v>27.35</v>
      </c>
      <c r="L199" s="241">
        <v>0</v>
      </c>
      <c r="M199" s="240"/>
      <c r="N199" s="242">
        <f t="shared" si="15"/>
        <v>0</v>
      </c>
      <c r="O199" s="240"/>
      <c r="P199" s="240"/>
      <c r="Q199" s="240"/>
      <c r="R199" s="129"/>
      <c r="T199" s="160" t="s">
        <v>3</v>
      </c>
      <c r="U199" s="41" t="s">
        <v>45</v>
      </c>
      <c r="V199" s="33"/>
      <c r="W199" s="161">
        <f t="shared" si="16"/>
        <v>0</v>
      </c>
      <c r="X199" s="161">
        <v>0</v>
      </c>
      <c r="Y199" s="161">
        <f t="shared" si="17"/>
        <v>0</v>
      </c>
      <c r="Z199" s="161">
        <v>0</v>
      </c>
      <c r="AA199" s="162">
        <f t="shared" si="18"/>
        <v>0</v>
      </c>
      <c r="AR199" s="15" t="s">
        <v>167</v>
      </c>
      <c r="AT199" s="15" t="s">
        <v>163</v>
      </c>
      <c r="AU199" s="15" t="s">
        <v>107</v>
      </c>
      <c r="AY199" s="15" t="s">
        <v>162</v>
      </c>
      <c r="BE199" s="102">
        <f t="shared" si="19"/>
        <v>0</v>
      </c>
      <c r="BF199" s="102">
        <f t="shared" si="20"/>
        <v>0</v>
      </c>
      <c r="BG199" s="102">
        <f t="shared" si="21"/>
        <v>0</v>
      </c>
      <c r="BH199" s="102">
        <f t="shared" si="22"/>
        <v>0</v>
      </c>
      <c r="BI199" s="102">
        <f t="shared" si="23"/>
        <v>0</v>
      </c>
      <c r="BJ199" s="15" t="s">
        <v>22</v>
      </c>
      <c r="BK199" s="102">
        <f t="shared" si="24"/>
        <v>0</v>
      </c>
      <c r="BL199" s="15" t="s">
        <v>167</v>
      </c>
      <c r="BM199" s="15" t="s">
        <v>831</v>
      </c>
    </row>
    <row r="200" spans="2:65" s="1" customFormat="1" ht="31.5" customHeight="1">
      <c r="B200" s="127"/>
      <c r="C200" s="156" t="s">
        <v>1096</v>
      </c>
      <c r="D200" s="156" t="s">
        <v>163</v>
      </c>
      <c r="E200" s="157" t="s">
        <v>423</v>
      </c>
      <c r="F200" s="239" t="s">
        <v>424</v>
      </c>
      <c r="G200" s="240"/>
      <c r="H200" s="240"/>
      <c r="I200" s="240"/>
      <c r="J200" s="158" t="s">
        <v>412</v>
      </c>
      <c r="K200" s="159">
        <v>0.9</v>
      </c>
      <c r="L200" s="241">
        <v>0</v>
      </c>
      <c r="M200" s="240"/>
      <c r="N200" s="242">
        <f t="shared" si="15"/>
        <v>0</v>
      </c>
      <c r="O200" s="240"/>
      <c r="P200" s="240"/>
      <c r="Q200" s="240"/>
      <c r="R200" s="129"/>
      <c r="T200" s="160" t="s">
        <v>3</v>
      </c>
      <c r="U200" s="41" t="s">
        <v>45</v>
      </c>
      <c r="V200" s="33"/>
      <c r="W200" s="161">
        <f t="shared" si="16"/>
        <v>0</v>
      </c>
      <c r="X200" s="161">
        <v>0</v>
      </c>
      <c r="Y200" s="161">
        <f t="shared" si="17"/>
        <v>0</v>
      </c>
      <c r="Z200" s="161">
        <v>0</v>
      </c>
      <c r="AA200" s="162">
        <f t="shared" si="18"/>
        <v>0</v>
      </c>
      <c r="AR200" s="15" t="s">
        <v>167</v>
      </c>
      <c r="AT200" s="15" t="s">
        <v>163</v>
      </c>
      <c r="AU200" s="15" t="s">
        <v>107</v>
      </c>
      <c r="AY200" s="15" t="s">
        <v>162</v>
      </c>
      <c r="BE200" s="102">
        <f t="shared" si="19"/>
        <v>0</v>
      </c>
      <c r="BF200" s="102">
        <f t="shared" si="20"/>
        <v>0</v>
      </c>
      <c r="BG200" s="102">
        <f t="shared" si="21"/>
        <v>0</v>
      </c>
      <c r="BH200" s="102">
        <f t="shared" si="22"/>
        <v>0</v>
      </c>
      <c r="BI200" s="102">
        <f t="shared" si="23"/>
        <v>0</v>
      </c>
      <c r="BJ200" s="15" t="s">
        <v>22</v>
      </c>
      <c r="BK200" s="102">
        <f t="shared" si="24"/>
        <v>0</v>
      </c>
      <c r="BL200" s="15" t="s">
        <v>167</v>
      </c>
      <c r="BM200" s="15" t="s">
        <v>1126</v>
      </c>
    </row>
    <row r="201" spans="2:63" s="9" customFormat="1" ht="29.25" customHeight="1">
      <c r="B201" s="145"/>
      <c r="C201" s="146"/>
      <c r="D201" s="155" t="s">
        <v>124</v>
      </c>
      <c r="E201" s="155"/>
      <c r="F201" s="155"/>
      <c r="G201" s="155"/>
      <c r="H201" s="155"/>
      <c r="I201" s="155"/>
      <c r="J201" s="155"/>
      <c r="K201" s="155"/>
      <c r="L201" s="155"/>
      <c r="M201" s="155"/>
      <c r="N201" s="232">
        <f>BK201</f>
        <v>0</v>
      </c>
      <c r="O201" s="233"/>
      <c r="P201" s="233"/>
      <c r="Q201" s="233"/>
      <c r="R201" s="148"/>
      <c r="T201" s="149"/>
      <c r="U201" s="146"/>
      <c r="V201" s="146"/>
      <c r="W201" s="150">
        <f>W202</f>
        <v>0</v>
      </c>
      <c r="X201" s="146"/>
      <c r="Y201" s="150">
        <f>Y202</f>
        <v>0</v>
      </c>
      <c r="Z201" s="146"/>
      <c r="AA201" s="151">
        <f>AA202</f>
        <v>0</v>
      </c>
      <c r="AR201" s="152" t="s">
        <v>22</v>
      </c>
      <c r="AT201" s="153" t="s">
        <v>79</v>
      </c>
      <c r="AU201" s="153" t="s">
        <v>22</v>
      </c>
      <c r="AY201" s="152" t="s">
        <v>162</v>
      </c>
      <c r="BK201" s="154">
        <f>BK202</f>
        <v>0</v>
      </c>
    </row>
    <row r="202" spans="2:65" s="1" customFormat="1" ht="22.5" customHeight="1">
      <c r="B202" s="127"/>
      <c r="C202" s="156" t="s">
        <v>426</v>
      </c>
      <c r="D202" s="156" t="s">
        <v>163</v>
      </c>
      <c r="E202" s="157" t="s">
        <v>427</v>
      </c>
      <c r="F202" s="239" t="s">
        <v>428</v>
      </c>
      <c r="G202" s="240"/>
      <c r="H202" s="240"/>
      <c r="I202" s="240"/>
      <c r="J202" s="158" t="s">
        <v>412</v>
      </c>
      <c r="K202" s="159">
        <v>6.331</v>
      </c>
      <c r="L202" s="241">
        <v>0</v>
      </c>
      <c r="M202" s="240"/>
      <c r="N202" s="242">
        <f>ROUND(L202*K202,2)</f>
        <v>0</v>
      </c>
      <c r="O202" s="240"/>
      <c r="P202" s="240"/>
      <c r="Q202" s="240"/>
      <c r="R202" s="129"/>
      <c r="T202" s="160" t="s">
        <v>3</v>
      </c>
      <c r="U202" s="41" t="s">
        <v>45</v>
      </c>
      <c r="V202" s="33"/>
      <c r="W202" s="161">
        <f>V202*K202</f>
        <v>0</v>
      </c>
      <c r="X202" s="161">
        <v>0</v>
      </c>
      <c r="Y202" s="161">
        <f>X202*K202</f>
        <v>0</v>
      </c>
      <c r="Z202" s="161">
        <v>0</v>
      </c>
      <c r="AA202" s="162">
        <f>Z202*K202</f>
        <v>0</v>
      </c>
      <c r="AR202" s="15" t="s">
        <v>167</v>
      </c>
      <c r="AT202" s="15" t="s">
        <v>163</v>
      </c>
      <c r="AU202" s="15" t="s">
        <v>107</v>
      </c>
      <c r="AY202" s="15" t="s">
        <v>162</v>
      </c>
      <c r="BE202" s="102">
        <f>IF(U202="základní",N202,0)</f>
        <v>0</v>
      </c>
      <c r="BF202" s="102">
        <f>IF(U202="snížená",N202,0)</f>
        <v>0</v>
      </c>
      <c r="BG202" s="102">
        <f>IF(U202="zákl. přenesená",N202,0)</f>
        <v>0</v>
      </c>
      <c r="BH202" s="102">
        <f>IF(U202="sníž. přenesená",N202,0)</f>
        <v>0</v>
      </c>
      <c r="BI202" s="102">
        <f>IF(U202="nulová",N202,0)</f>
        <v>0</v>
      </c>
      <c r="BJ202" s="15" t="s">
        <v>22</v>
      </c>
      <c r="BK202" s="102">
        <f>ROUND(L202*K202,2)</f>
        <v>0</v>
      </c>
      <c r="BL202" s="15" t="s">
        <v>167</v>
      </c>
      <c r="BM202" s="15" t="s">
        <v>429</v>
      </c>
    </row>
    <row r="203" spans="2:63" s="9" customFormat="1" ht="37.5" customHeight="1">
      <c r="B203" s="145"/>
      <c r="C203" s="146"/>
      <c r="D203" s="147" t="s">
        <v>125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234">
        <f>BK203</f>
        <v>0</v>
      </c>
      <c r="O203" s="235"/>
      <c r="P203" s="235"/>
      <c r="Q203" s="235"/>
      <c r="R203" s="148"/>
      <c r="T203" s="149"/>
      <c r="U203" s="146"/>
      <c r="V203" s="146"/>
      <c r="W203" s="150">
        <f>W204+W214+W232+W241+W246+W249+W251+W274+W287+W289</f>
        <v>0</v>
      </c>
      <c r="X203" s="146"/>
      <c r="Y203" s="150">
        <f>Y204+Y214+Y232+Y241+Y246+Y249+Y251+Y274+Y287+Y289</f>
        <v>24.295994179999997</v>
      </c>
      <c r="Z203" s="146"/>
      <c r="AA203" s="151">
        <f>AA204+AA214+AA232+AA241+AA246+AA249+AA251+AA274+AA287+AA289</f>
        <v>7.231563680000001</v>
      </c>
      <c r="AR203" s="152" t="s">
        <v>107</v>
      </c>
      <c r="AT203" s="153" t="s">
        <v>79</v>
      </c>
      <c r="AU203" s="153" t="s">
        <v>80</v>
      </c>
      <c r="AY203" s="152" t="s">
        <v>162</v>
      </c>
      <c r="BK203" s="154">
        <f>BK204+BK214+BK232+BK241+BK246+BK249+BK251+BK274+BK287+BK289</f>
        <v>0</v>
      </c>
    </row>
    <row r="204" spans="2:63" s="9" customFormat="1" ht="19.5" customHeight="1">
      <c r="B204" s="145"/>
      <c r="C204" s="146"/>
      <c r="D204" s="155" t="s">
        <v>126</v>
      </c>
      <c r="E204" s="155"/>
      <c r="F204" s="155"/>
      <c r="G204" s="155"/>
      <c r="H204" s="155"/>
      <c r="I204" s="155"/>
      <c r="J204" s="155"/>
      <c r="K204" s="155"/>
      <c r="L204" s="155"/>
      <c r="M204" s="155"/>
      <c r="N204" s="236">
        <f>BK204</f>
        <v>0</v>
      </c>
      <c r="O204" s="237"/>
      <c r="P204" s="237"/>
      <c r="Q204" s="237"/>
      <c r="R204" s="148"/>
      <c r="T204" s="149"/>
      <c r="U204" s="146"/>
      <c r="V204" s="146"/>
      <c r="W204" s="150">
        <f>SUM(W205:W213)</f>
        <v>0</v>
      </c>
      <c r="X204" s="146"/>
      <c r="Y204" s="150">
        <f>SUM(Y205:Y213)</f>
        <v>0.05567177</v>
      </c>
      <c r="Z204" s="146"/>
      <c r="AA204" s="151">
        <f>SUM(AA205:AA213)</f>
        <v>0.592</v>
      </c>
      <c r="AR204" s="152" t="s">
        <v>107</v>
      </c>
      <c r="AT204" s="153" t="s">
        <v>79</v>
      </c>
      <c r="AU204" s="153" t="s">
        <v>22</v>
      </c>
      <c r="AY204" s="152" t="s">
        <v>162</v>
      </c>
      <c r="BK204" s="154">
        <f>SUM(BK205:BK213)</f>
        <v>0</v>
      </c>
    </row>
    <row r="205" spans="2:65" s="1" customFormat="1" ht="31.5" customHeight="1">
      <c r="B205" s="127"/>
      <c r="C205" s="156" t="s">
        <v>1055</v>
      </c>
      <c r="D205" s="156" t="s">
        <v>163</v>
      </c>
      <c r="E205" s="157" t="s">
        <v>431</v>
      </c>
      <c r="F205" s="239" t="s">
        <v>432</v>
      </c>
      <c r="G205" s="240"/>
      <c r="H205" s="240"/>
      <c r="I205" s="240"/>
      <c r="J205" s="158" t="s">
        <v>182</v>
      </c>
      <c r="K205" s="159">
        <v>148</v>
      </c>
      <c r="L205" s="241">
        <v>0</v>
      </c>
      <c r="M205" s="240"/>
      <c r="N205" s="242">
        <f>ROUND(L205*K205,2)</f>
        <v>0</v>
      </c>
      <c r="O205" s="240"/>
      <c r="P205" s="240"/>
      <c r="Q205" s="240"/>
      <c r="R205" s="129"/>
      <c r="T205" s="160" t="s">
        <v>3</v>
      </c>
      <c r="U205" s="41" t="s">
        <v>45</v>
      </c>
      <c r="V205" s="33"/>
      <c r="W205" s="161">
        <f>V205*K205</f>
        <v>0</v>
      </c>
      <c r="X205" s="161">
        <v>0</v>
      </c>
      <c r="Y205" s="161">
        <f>X205*K205</f>
        <v>0</v>
      </c>
      <c r="Z205" s="161">
        <v>0.004</v>
      </c>
      <c r="AA205" s="162">
        <f>Z205*K205</f>
        <v>0.592</v>
      </c>
      <c r="AR205" s="15" t="s">
        <v>299</v>
      </c>
      <c r="AT205" s="15" t="s">
        <v>163</v>
      </c>
      <c r="AU205" s="15" t="s">
        <v>107</v>
      </c>
      <c r="AY205" s="15" t="s">
        <v>162</v>
      </c>
      <c r="BE205" s="102">
        <f>IF(U205="základní",N205,0)</f>
        <v>0</v>
      </c>
      <c r="BF205" s="102">
        <f>IF(U205="snížená",N205,0)</f>
        <v>0</v>
      </c>
      <c r="BG205" s="102">
        <f>IF(U205="zákl. přenesená",N205,0)</f>
        <v>0</v>
      </c>
      <c r="BH205" s="102">
        <f>IF(U205="sníž. přenesená",N205,0)</f>
        <v>0</v>
      </c>
      <c r="BI205" s="102">
        <f>IF(U205="nulová",N205,0)</f>
        <v>0</v>
      </c>
      <c r="BJ205" s="15" t="s">
        <v>22</v>
      </c>
      <c r="BK205" s="102">
        <f>ROUND(L205*K205,2)</f>
        <v>0</v>
      </c>
      <c r="BL205" s="15" t="s">
        <v>299</v>
      </c>
      <c r="BM205" s="15" t="s">
        <v>1127</v>
      </c>
    </row>
    <row r="206" spans="2:51" s="10" customFormat="1" ht="22.5" customHeight="1">
      <c r="B206" s="163"/>
      <c r="C206" s="164"/>
      <c r="D206" s="164"/>
      <c r="E206" s="165" t="s">
        <v>3</v>
      </c>
      <c r="F206" s="247" t="s">
        <v>945</v>
      </c>
      <c r="G206" s="248"/>
      <c r="H206" s="248"/>
      <c r="I206" s="248"/>
      <c r="J206" s="164"/>
      <c r="K206" s="166">
        <v>148</v>
      </c>
      <c r="L206" s="164"/>
      <c r="M206" s="164"/>
      <c r="N206" s="164"/>
      <c r="O206" s="164"/>
      <c r="P206" s="164"/>
      <c r="Q206" s="164"/>
      <c r="R206" s="167"/>
      <c r="T206" s="168"/>
      <c r="U206" s="164"/>
      <c r="V206" s="164"/>
      <c r="W206" s="164"/>
      <c r="X206" s="164"/>
      <c r="Y206" s="164"/>
      <c r="Z206" s="164"/>
      <c r="AA206" s="169"/>
      <c r="AT206" s="170" t="s">
        <v>170</v>
      </c>
      <c r="AU206" s="170" t="s">
        <v>107</v>
      </c>
      <c r="AV206" s="10" t="s">
        <v>107</v>
      </c>
      <c r="AW206" s="10" t="s">
        <v>37</v>
      </c>
      <c r="AX206" s="10" t="s">
        <v>22</v>
      </c>
      <c r="AY206" s="170" t="s">
        <v>162</v>
      </c>
    </row>
    <row r="207" spans="2:65" s="1" customFormat="1" ht="22.5" customHeight="1">
      <c r="B207" s="127"/>
      <c r="C207" s="156" t="s">
        <v>446</v>
      </c>
      <c r="D207" s="156" t="s">
        <v>163</v>
      </c>
      <c r="E207" s="157" t="s">
        <v>447</v>
      </c>
      <c r="F207" s="239" t="s">
        <v>448</v>
      </c>
      <c r="G207" s="240"/>
      <c r="H207" s="240"/>
      <c r="I207" s="240"/>
      <c r="J207" s="158" t="s">
        <v>182</v>
      </c>
      <c r="K207" s="159">
        <v>482.007</v>
      </c>
      <c r="L207" s="241">
        <v>0</v>
      </c>
      <c r="M207" s="240"/>
      <c r="N207" s="242">
        <f>ROUND(L207*K207,2)</f>
        <v>0</v>
      </c>
      <c r="O207" s="240"/>
      <c r="P207" s="240"/>
      <c r="Q207" s="240"/>
      <c r="R207" s="129"/>
      <c r="T207" s="160" t="s">
        <v>3</v>
      </c>
      <c r="U207" s="41" t="s">
        <v>45</v>
      </c>
      <c r="V207" s="33"/>
      <c r="W207" s="161">
        <f>V207*K207</f>
        <v>0</v>
      </c>
      <c r="X207" s="161">
        <v>0</v>
      </c>
      <c r="Y207" s="161">
        <f>X207*K207</f>
        <v>0</v>
      </c>
      <c r="Z207" s="161">
        <v>0</v>
      </c>
      <c r="AA207" s="162">
        <f>Z207*K207</f>
        <v>0</v>
      </c>
      <c r="AR207" s="15" t="s">
        <v>299</v>
      </c>
      <c r="AT207" s="15" t="s">
        <v>163</v>
      </c>
      <c r="AU207" s="15" t="s">
        <v>107</v>
      </c>
      <c r="AY207" s="15" t="s">
        <v>162</v>
      </c>
      <c r="BE207" s="102">
        <f>IF(U207="základní",N207,0)</f>
        <v>0</v>
      </c>
      <c r="BF207" s="102">
        <f>IF(U207="snížená",N207,0)</f>
        <v>0</v>
      </c>
      <c r="BG207" s="102">
        <f>IF(U207="zákl. přenesená",N207,0)</f>
        <v>0</v>
      </c>
      <c r="BH207" s="102">
        <f>IF(U207="sníž. přenesená",N207,0)</f>
        <v>0</v>
      </c>
      <c r="BI207" s="102">
        <f>IF(U207="nulová",N207,0)</f>
        <v>0</v>
      </c>
      <c r="BJ207" s="15" t="s">
        <v>22</v>
      </c>
      <c r="BK207" s="102">
        <f>ROUND(L207*K207,2)</f>
        <v>0</v>
      </c>
      <c r="BL207" s="15" t="s">
        <v>299</v>
      </c>
      <c r="BM207" s="15" t="s">
        <v>449</v>
      </c>
    </row>
    <row r="208" spans="2:51" s="10" customFormat="1" ht="22.5" customHeight="1">
      <c r="B208" s="163"/>
      <c r="C208" s="164"/>
      <c r="D208" s="164"/>
      <c r="E208" s="165" t="s">
        <v>3</v>
      </c>
      <c r="F208" s="247" t="s">
        <v>1128</v>
      </c>
      <c r="G208" s="248"/>
      <c r="H208" s="248"/>
      <c r="I208" s="248"/>
      <c r="J208" s="164"/>
      <c r="K208" s="166">
        <v>278.034</v>
      </c>
      <c r="L208" s="164"/>
      <c r="M208" s="164"/>
      <c r="N208" s="164"/>
      <c r="O208" s="164"/>
      <c r="P208" s="164"/>
      <c r="Q208" s="164"/>
      <c r="R208" s="167"/>
      <c r="T208" s="168"/>
      <c r="U208" s="164"/>
      <c r="V208" s="164"/>
      <c r="W208" s="164"/>
      <c r="X208" s="164"/>
      <c r="Y208" s="164"/>
      <c r="Z208" s="164"/>
      <c r="AA208" s="169"/>
      <c r="AT208" s="170" t="s">
        <v>170</v>
      </c>
      <c r="AU208" s="170" t="s">
        <v>107</v>
      </c>
      <c r="AV208" s="10" t="s">
        <v>107</v>
      </c>
      <c r="AW208" s="10" t="s">
        <v>37</v>
      </c>
      <c r="AX208" s="10" t="s">
        <v>80</v>
      </c>
      <c r="AY208" s="170" t="s">
        <v>162</v>
      </c>
    </row>
    <row r="209" spans="2:51" s="10" customFormat="1" ht="22.5" customHeight="1">
      <c r="B209" s="163"/>
      <c r="C209" s="164"/>
      <c r="D209" s="164"/>
      <c r="E209" s="165" t="s">
        <v>3</v>
      </c>
      <c r="F209" s="249" t="s">
        <v>1129</v>
      </c>
      <c r="G209" s="248"/>
      <c r="H209" s="248"/>
      <c r="I209" s="248"/>
      <c r="J209" s="164"/>
      <c r="K209" s="166">
        <v>351.973</v>
      </c>
      <c r="L209" s="164"/>
      <c r="M209" s="164"/>
      <c r="N209" s="164"/>
      <c r="O209" s="164"/>
      <c r="P209" s="164"/>
      <c r="Q209" s="164"/>
      <c r="R209" s="167"/>
      <c r="T209" s="168"/>
      <c r="U209" s="164"/>
      <c r="V209" s="164"/>
      <c r="W209" s="164"/>
      <c r="X209" s="164"/>
      <c r="Y209" s="164"/>
      <c r="Z209" s="164"/>
      <c r="AA209" s="169"/>
      <c r="AT209" s="170" t="s">
        <v>170</v>
      </c>
      <c r="AU209" s="170" t="s">
        <v>107</v>
      </c>
      <c r="AV209" s="10" t="s">
        <v>107</v>
      </c>
      <c r="AW209" s="10" t="s">
        <v>37</v>
      </c>
      <c r="AX209" s="10" t="s">
        <v>80</v>
      </c>
      <c r="AY209" s="170" t="s">
        <v>162</v>
      </c>
    </row>
    <row r="210" spans="2:51" s="10" customFormat="1" ht="22.5" customHeight="1">
      <c r="B210" s="163"/>
      <c r="C210" s="164"/>
      <c r="D210" s="164"/>
      <c r="E210" s="165" t="s">
        <v>3</v>
      </c>
      <c r="F210" s="249" t="s">
        <v>1130</v>
      </c>
      <c r="G210" s="248"/>
      <c r="H210" s="248"/>
      <c r="I210" s="248"/>
      <c r="J210" s="164"/>
      <c r="K210" s="166">
        <v>-148</v>
      </c>
      <c r="L210" s="164"/>
      <c r="M210" s="164"/>
      <c r="N210" s="164"/>
      <c r="O210" s="164"/>
      <c r="P210" s="164"/>
      <c r="Q210" s="164"/>
      <c r="R210" s="167"/>
      <c r="T210" s="168"/>
      <c r="U210" s="164"/>
      <c r="V210" s="164"/>
      <c r="W210" s="164"/>
      <c r="X210" s="164"/>
      <c r="Y210" s="164"/>
      <c r="Z210" s="164"/>
      <c r="AA210" s="169"/>
      <c r="AT210" s="170" t="s">
        <v>170</v>
      </c>
      <c r="AU210" s="170" t="s">
        <v>107</v>
      </c>
      <c r="AV210" s="10" t="s">
        <v>107</v>
      </c>
      <c r="AW210" s="10" t="s">
        <v>37</v>
      </c>
      <c r="AX210" s="10" t="s">
        <v>80</v>
      </c>
      <c r="AY210" s="170" t="s">
        <v>162</v>
      </c>
    </row>
    <row r="211" spans="2:51" s="11" customFormat="1" ht="22.5" customHeight="1">
      <c r="B211" s="171"/>
      <c r="C211" s="172"/>
      <c r="D211" s="172"/>
      <c r="E211" s="173" t="s">
        <v>3</v>
      </c>
      <c r="F211" s="250" t="s">
        <v>202</v>
      </c>
      <c r="G211" s="251"/>
      <c r="H211" s="251"/>
      <c r="I211" s="251"/>
      <c r="J211" s="172"/>
      <c r="K211" s="174">
        <v>482.007</v>
      </c>
      <c r="L211" s="172"/>
      <c r="M211" s="172"/>
      <c r="N211" s="172"/>
      <c r="O211" s="172"/>
      <c r="P211" s="172"/>
      <c r="Q211" s="172"/>
      <c r="R211" s="175"/>
      <c r="T211" s="176"/>
      <c r="U211" s="172"/>
      <c r="V211" s="172"/>
      <c r="W211" s="172"/>
      <c r="X211" s="172"/>
      <c r="Y211" s="172"/>
      <c r="Z211" s="172"/>
      <c r="AA211" s="177"/>
      <c r="AT211" s="178" t="s">
        <v>170</v>
      </c>
      <c r="AU211" s="178" t="s">
        <v>107</v>
      </c>
      <c r="AV211" s="11" t="s">
        <v>167</v>
      </c>
      <c r="AW211" s="11" t="s">
        <v>37</v>
      </c>
      <c r="AX211" s="11" t="s">
        <v>22</v>
      </c>
      <c r="AY211" s="178" t="s">
        <v>162</v>
      </c>
    </row>
    <row r="212" spans="2:65" s="1" customFormat="1" ht="22.5" customHeight="1">
      <c r="B212" s="127"/>
      <c r="C212" s="179" t="s">
        <v>450</v>
      </c>
      <c r="D212" s="179" t="s">
        <v>204</v>
      </c>
      <c r="E212" s="180" t="s">
        <v>451</v>
      </c>
      <c r="F212" s="252" t="s">
        <v>452</v>
      </c>
      <c r="G212" s="253"/>
      <c r="H212" s="253"/>
      <c r="I212" s="253"/>
      <c r="J212" s="181" t="s">
        <v>182</v>
      </c>
      <c r="K212" s="182">
        <v>506.107</v>
      </c>
      <c r="L212" s="254">
        <v>0</v>
      </c>
      <c r="M212" s="253"/>
      <c r="N212" s="255">
        <f>ROUND(L212*K212,2)</f>
        <v>0</v>
      </c>
      <c r="O212" s="240"/>
      <c r="P212" s="240"/>
      <c r="Q212" s="240"/>
      <c r="R212" s="129"/>
      <c r="T212" s="160" t="s">
        <v>3</v>
      </c>
      <c r="U212" s="41" t="s">
        <v>45</v>
      </c>
      <c r="V212" s="33"/>
      <c r="W212" s="161">
        <f>V212*K212</f>
        <v>0</v>
      </c>
      <c r="X212" s="161">
        <v>0.00011</v>
      </c>
      <c r="Y212" s="161">
        <f>X212*K212</f>
        <v>0.05567177</v>
      </c>
      <c r="Z212" s="161">
        <v>0</v>
      </c>
      <c r="AA212" s="162">
        <f>Z212*K212</f>
        <v>0</v>
      </c>
      <c r="AR212" s="15" t="s">
        <v>332</v>
      </c>
      <c r="AT212" s="15" t="s">
        <v>204</v>
      </c>
      <c r="AU212" s="15" t="s">
        <v>107</v>
      </c>
      <c r="AY212" s="15" t="s">
        <v>162</v>
      </c>
      <c r="BE212" s="102">
        <f>IF(U212="základní",N212,0)</f>
        <v>0</v>
      </c>
      <c r="BF212" s="102">
        <f>IF(U212="snížená",N212,0)</f>
        <v>0</v>
      </c>
      <c r="BG212" s="102">
        <f>IF(U212="zákl. přenesená",N212,0)</f>
        <v>0</v>
      </c>
      <c r="BH212" s="102">
        <f>IF(U212="sníž. přenesená",N212,0)</f>
        <v>0</v>
      </c>
      <c r="BI212" s="102">
        <f>IF(U212="nulová",N212,0)</f>
        <v>0</v>
      </c>
      <c r="BJ212" s="15" t="s">
        <v>22</v>
      </c>
      <c r="BK212" s="102">
        <f>ROUND(L212*K212,2)</f>
        <v>0</v>
      </c>
      <c r="BL212" s="15" t="s">
        <v>299</v>
      </c>
      <c r="BM212" s="15" t="s">
        <v>453</v>
      </c>
    </row>
    <row r="213" spans="2:65" s="1" customFormat="1" ht="31.5" customHeight="1">
      <c r="B213" s="127"/>
      <c r="C213" s="156" t="s">
        <v>471</v>
      </c>
      <c r="D213" s="156" t="s">
        <v>163</v>
      </c>
      <c r="E213" s="157" t="s">
        <v>472</v>
      </c>
      <c r="F213" s="239" t="s">
        <v>473</v>
      </c>
      <c r="G213" s="240"/>
      <c r="H213" s="240"/>
      <c r="I213" s="240"/>
      <c r="J213" s="158" t="s">
        <v>412</v>
      </c>
      <c r="K213" s="159">
        <v>0.056</v>
      </c>
      <c r="L213" s="241">
        <v>0</v>
      </c>
      <c r="M213" s="240"/>
      <c r="N213" s="242">
        <f>ROUND(L213*K213,2)</f>
        <v>0</v>
      </c>
      <c r="O213" s="240"/>
      <c r="P213" s="240"/>
      <c r="Q213" s="240"/>
      <c r="R213" s="129"/>
      <c r="T213" s="160" t="s">
        <v>3</v>
      </c>
      <c r="U213" s="41" t="s">
        <v>45</v>
      </c>
      <c r="V213" s="33"/>
      <c r="W213" s="161">
        <f>V213*K213</f>
        <v>0</v>
      </c>
      <c r="X213" s="161">
        <v>0</v>
      </c>
      <c r="Y213" s="161">
        <f>X213*K213</f>
        <v>0</v>
      </c>
      <c r="Z213" s="161">
        <v>0</v>
      </c>
      <c r="AA213" s="162">
        <f>Z213*K213</f>
        <v>0</v>
      </c>
      <c r="AR213" s="15" t="s">
        <v>299</v>
      </c>
      <c r="AT213" s="15" t="s">
        <v>163</v>
      </c>
      <c r="AU213" s="15" t="s">
        <v>107</v>
      </c>
      <c r="AY213" s="15" t="s">
        <v>162</v>
      </c>
      <c r="BE213" s="102">
        <f>IF(U213="základní",N213,0)</f>
        <v>0</v>
      </c>
      <c r="BF213" s="102">
        <f>IF(U213="snížená",N213,0)</f>
        <v>0</v>
      </c>
      <c r="BG213" s="102">
        <f>IF(U213="zákl. přenesená",N213,0)</f>
        <v>0</v>
      </c>
      <c r="BH213" s="102">
        <f>IF(U213="sníž. přenesená",N213,0)</f>
        <v>0</v>
      </c>
      <c r="BI213" s="102">
        <f>IF(U213="nulová",N213,0)</f>
        <v>0</v>
      </c>
      <c r="BJ213" s="15" t="s">
        <v>22</v>
      </c>
      <c r="BK213" s="102">
        <f>ROUND(L213*K213,2)</f>
        <v>0</v>
      </c>
      <c r="BL213" s="15" t="s">
        <v>299</v>
      </c>
      <c r="BM213" s="15" t="s">
        <v>474</v>
      </c>
    </row>
    <row r="214" spans="2:63" s="9" customFormat="1" ht="29.25" customHeight="1">
      <c r="B214" s="145"/>
      <c r="C214" s="146"/>
      <c r="D214" s="155" t="s">
        <v>127</v>
      </c>
      <c r="E214" s="155"/>
      <c r="F214" s="155"/>
      <c r="G214" s="155"/>
      <c r="H214" s="155"/>
      <c r="I214" s="155"/>
      <c r="J214" s="155"/>
      <c r="K214" s="155"/>
      <c r="L214" s="155"/>
      <c r="M214" s="155"/>
      <c r="N214" s="232">
        <f>BK214</f>
        <v>0</v>
      </c>
      <c r="O214" s="233"/>
      <c r="P214" s="233"/>
      <c r="Q214" s="233"/>
      <c r="R214" s="148"/>
      <c r="T214" s="149"/>
      <c r="U214" s="146"/>
      <c r="V214" s="146"/>
      <c r="W214" s="150">
        <f>SUM(W215:W231)</f>
        <v>0</v>
      </c>
      <c r="X214" s="146"/>
      <c r="Y214" s="150">
        <f>SUM(Y215:Y231)</f>
        <v>1.69882769</v>
      </c>
      <c r="Z214" s="146"/>
      <c r="AA214" s="151">
        <f>SUM(AA215:AA231)</f>
        <v>0</v>
      </c>
      <c r="AR214" s="152" t="s">
        <v>107</v>
      </c>
      <c r="AT214" s="153" t="s">
        <v>79</v>
      </c>
      <c r="AU214" s="153" t="s">
        <v>22</v>
      </c>
      <c r="AY214" s="152" t="s">
        <v>162</v>
      </c>
      <c r="BK214" s="154">
        <f>SUM(BK215:BK231)</f>
        <v>0</v>
      </c>
    </row>
    <row r="215" spans="2:65" s="1" customFormat="1" ht="44.25" customHeight="1">
      <c r="B215" s="127"/>
      <c r="C215" s="156" t="s">
        <v>510</v>
      </c>
      <c r="D215" s="156" t="s">
        <v>163</v>
      </c>
      <c r="E215" s="157" t="s">
        <v>511</v>
      </c>
      <c r="F215" s="239" t="s">
        <v>512</v>
      </c>
      <c r="G215" s="240"/>
      <c r="H215" s="240"/>
      <c r="I215" s="240"/>
      <c r="J215" s="158" t="s">
        <v>182</v>
      </c>
      <c r="K215" s="159">
        <v>540.3</v>
      </c>
      <c r="L215" s="241">
        <v>0</v>
      </c>
      <c r="M215" s="240"/>
      <c r="N215" s="242">
        <f>ROUND(L215*K215,2)</f>
        <v>0</v>
      </c>
      <c r="O215" s="240"/>
      <c r="P215" s="240"/>
      <c r="Q215" s="240"/>
      <c r="R215" s="129"/>
      <c r="T215" s="160" t="s">
        <v>3</v>
      </c>
      <c r="U215" s="41" t="s">
        <v>45</v>
      </c>
      <c r="V215" s="33"/>
      <c r="W215" s="161">
        <f>V215*K215</f>
        <v>0</v>
      </c>
      <c r="X215" s="161">
        <v>8E-05</v>
      </c>
      <c r="Y215" s="161">
        <f>X215*K215</f>
        <v>0.043224</v>
      </c>
      <c r="Z215" s="161">
        <v>0</v>
      </c>
      <c r="AA215" s="162">
        <f>Z215*K215</f>
        <v>0</v>
      </c>
      <c r="AR215" s="15" t="s">
        <v>299</v>
      </c>
      <c r="AT215" s="15" t="s">
        <v>163</v>
      </c>
      <c r="AU215" s="15" t="s">
        <v>107</v>
      </c>
      <c r="AY215" s="15" t="s">
        <v>162</v>
      </c>
      <c r="BE215" s="102">
        <f>IF(U215="základní",N215,0)</f>
        <v>0</v>
      </c>
      <c r="BF215" s="102">
        <f>IF(U215="snížená",N215,0)</f>
        <v>0</v>
      </c>
      <c r="BG215" s="102">
        <f>IF(U215="zákl. přenesená",N215,0)</f>
        <v>0</v>
      </c>
      <c r="BH215" s="102">
        <f>IF(U215="sníž. přenesená",N215,0)</f>
        <v>0</v>
      </c>
      <c r="BI215" s="102">
        <f>IF(U215="nulová",N215,0)</f>
        <v>0</v>
      </c>
      <c r="BJ215" s="15" t="s">
        <v>22</v>
      </c>
      <c r="BK215" s="102">
        <f>ROUND(L215*K215,2)</f>
        <v>0</v>
      </c>
      <c r="BL215" s="15" t="s">
        <v>299</v>
      </c>
      <c r="BM215" s="15" t="s">
        <v>513</v>
      </c>
    </row>
    <row r="216" spans="2:51" s="10" customFormat="1" ht="22.5" customHeight="1">
      <c r="B216" s="163"/>
      <c r="C216" s="164"/>
      <c r="D216" s="164"/>
      <c r="E216" s="165" t="s">
        <v>3</v>
      </c>
      <c r="F216" s="247" t="s">
        <v>1131</v>
      </c>
      <c r="G216" s="248"/>
      <c r="H216" s="248"/>
      <c r="I216" s="248"/>
      <c r="J216" s="164"/>
      <c r="K216" s="166">
        <v>540.3</v>
      </c>
      <c r="L216" s="164"/>
      <c r="M216" s="164"/>
      <c r="N216" s="164"/>
      <c r="O216" s="164"/>
      <c r="P216" s="164"/>
      <c r="Q216" s="164"/>
      <c r="R216" s="167"/>
      <c r="T216" s="168"/>
      <c r="U216" s="164"/>
      <c r="V216" s="164"/>
      <c r="W216" s="164"/>
      <c r="X216" s="164"/>
      <c r="Y216" s="164"/>
      <c r="Z216" s="164"/>
      <c r="AA216" s="169"/>
      <c r="AT216" s="170" t="s">
        <v>170</v>
      </c>
      <c r="AU216" s="170" t="s">
        <v>107</v>
      </c>
      <c r="AV216" s="10" t="s">
        <v>107</v>
      </c>
      <c r="AW216" s="10" t="s">
        <v>37</v>
      </c>
      <c r="AX216" s="10" t="s">
        <v>22</v>
      </c>
      <c r="AY216" s="170" t="s">
        <v>162</v>
      </c>
    </row>
    <row r="217" spans="2:65" s="1" customFormat="1" ht="22.5" customHeight="1">
      <c r="B217" s="127"/>
      <c r="C217" s="179" t="s">
        <v>514</v>
      </c>
      <c r="D217" s="179" t="s">
        <v>204</v>
      </c>
      <c r="E217" s="180" t="s">
        <v>515</v>
      </c>
      <c r="F217" s="252" t="s">
        <v>516</v>
      </c>
      <c r="G217" s="253"/>
      <c r="H217" s="253"/>
      <c r="I217" s="253"/>
      <c r="J217" s="181" t="s">
        <v>182</v>
      </c>
      <c r="K217" s="182">
        <v>621.345</v>
      </c>
      <c r="L217" s="254">
        <v>0</v>
      </c>
      <c r="M217" s="253"/>
      <c r="N217" s="255">
        <f>ROUND(L217*K217,2)</f>
        <v>0</v>
      </c>
      <c r="O217" s="240"/>
      <c r="P217" s="240"/>
      <c r="Q217" s="240"/>
      <c r="R217" s="129"/>
      <c r="T217" s="160" t="s">
        <v>3</v>
      </c>
      <c r="U217" s="41" t="s">
        <v>45</v>
      </c>
      <c r="V217" s="33"/>
      <c r="W217" s="161">
        <f>V217*K217</f>
        <v>0</v>
      </c>
      <c r="X217" s="161">
        <v>0.0019</v>
      </c>
      <c r="Y217" s="161">
        <f>X217*K217</f>
        <v>1.1805555</v>
      </c>
      <c r="Z217" s="161">
        <v>0</v>
      </c>
      <c r="AA217" s="162">
        <f>Z217*K217</f>
        <v>0</v>
      </c>
      <c r="AR217" s="15" t="s">
        <v>332</v>
      </c>
      <c r="AT217" s="15" t="s">
        <v>204</v>
      </c>
      <c r="AU217" s="15" t="s">
        <v>107</v>
      </c>
      <c r="AY217" s="15" t="s">
        <v>162</v>
      </c>
      <c r="BE217" s="102">
        <f>IF(U217="základní",N217,0)</f>
        <v>0</v>
      </c>
      <c r="BF217" s="102">
        <f>IF(U217="snížená",N217,0)</f>
        <v>0</v>
      </c>
      <c r="BG217" s="102">
        <f>IF(U217="zákl. přenesená",N217,0)</f>
        <v>0</v>
      </c>
      <c r="BH217" s="102">
        <f>IF(U217="sníž. přenesená",N217,0)</f>
        <v>0</v>
      </c>
      <c r="BI217" s="102">
        <f>IF(U217="nulová",N217,0)</f>
        <v>0</v>
      </c>
      <c r="BJ217" s="15" t="s">
        <v>22</v>
      </c>
      <c r="BK217" s="102">
        <f>ROUND(L217*K217,2)</f>
        <v>0</v>
      </c>
      <c r="BL217" s="15" t="s">
        <v>299</v>
      </c>
      <c r="BM217" s="15" t="s">
        <v>517</v>
      </c>
    </row>
    <row r="218" spans="2:65" s="1" customFormat="1" ht="31.5" customHeight="1">
      <c r="B218" s="127"/>
      <c r="C218" s="156" t="s">
        <v>1010</v>
      </c>
      <c r="D218" s="156" t="s">
        <v>163</v>
      </c>
      <c r="E218" s="157" t="s">
        <v>519</v>
      </c>
      <c r="F218" s="239" t="s">
        <v>520</v>
      </c>
      <c r="G218" s="240"/>
      <c r="H218" s="240"/>
      <c r="I218" s="240"/>
      <c r="J218" s="158" t="s">
        <v>241</v>
      </c>
      <c r="K218" s="159">
        <v>377.91</v>
      </c>
      <c r="L218" s="241">
        <v>0</v>
      </c>
      <c r="M218" s="240"/>
      <c r="N218" s="242">
        <f>ROUND(L218*K218,2)</f>
        <v>0</v>
      </c>
      <c r="O218" s="240"/>
      <c r="P218" s="240"/>
      <c r="Q218" s="240"/>
      <c r="R218" s="129"/>
      <c r="T218" s="160" t="s">
        <v>3</v>
      </c>
      <c r="U218" s="41" t="s">
        <v>45</v>
      </c>
      <c r="V218" s="33"/>
      <c r="W218" s="161">
        <f>V218*K218</f>
        <v>0</v>
      </c>
      <c r="X218" s="161">
        <v>0.00012</v>
      </c>
      <c r="Y218" s="161">
        <f>X218*K218</f>
        <v>0.045349200000000006</v>
      </c>
      <c r="Z218" s="161">
        <v>0</v>
      </c>
      <c r="AA218" s="162">
        <f>Z218*K218</f>
        <v>0</v>
      </c>
      <c r="AR218" s="15" t="s">
        <v>299</v>
      </c>
      <c r="AT218" s="15" t="s">
        <v>163</v>
      </c>
      <c r="AU218" s="15" t="s">
        <v>107</v>
      </c>
      <c r="AY218" s="15" t="s">
        <v>162</v>
      </c>
      <c r="BE218" s="102">
        <f>IF(U218="základní",N218,0)</f>
        <v>0</v>
      </c>
      <c r="BF218" s="102">
        <f>IF(U218="snížená",N218,0)</f>
        <v>0</v>
      </c>
      <c r="BG218" s="102">
        <f>IF(U218="zákl. přenesená",N218,0)</f>
        <v>0</v>
      </c>
      <c r="BH218" s="102">
        <f>IF(U218="sníž. přenesená",N218,0)</f>
        <v>0</v>
      </c>
      <c r="BI218" s="102">
        <f>IF(U218="nulová",N218,0)</f>
        <v>0</v>
      </c>
      <c r="BJ218" s="15" t="s">
        <v>22</v>
      </c>
      <c r="BK218" s="102">
        <f>ROUND(L218*K218,2)</f>
        <v>0</v>
      </c>
      <c r="BL218" s="15" t="s">
        <v>299</v>
      </c>
      <c r="BM218" s="15" t="s">
        <v>1011</v>
      </c>
    </row>
    <row r="219" spans="2:65" s="1" customFormat="1" ht="44.25" customHeight="1">
      <c r="B219" s="127"/>
      <c r="C219" s="179" t="s">
        <v>810</v>
      </c>
      <c r="D219" s="179" t="s">
        <v>204</v>
      </c>
      <c r="E219" s="180" t="s">
        <v>530</v>
      </c>
      <c r="F219" s="252" t="s">
        <v>849</v>
      </c>
      <c r="G219" s="253"/>
      <c r="H219" s="253"/>
      <c r="I219" s="253"/>
      <c r="J219" s="181" t="s">
        <v>188</v>
      </c>
      <c r="K219" s="182">
        <v>140.57</v>
      </c>
      <c r="L219" s="254">
        <v>0</v>
      </c>
      <c r="M219" s="253"/>
      <c r="N219" s="255">
        <f>ROUND(L219*K219,2)</f>
        <v>0</v>
      </c>
      <c r="O219" s="240"/>
      <c r="P219" s="240"/>
      <c r="Q219" s="240"/>
      <c r="R219" s="129"/>
      <c r="T219" s="160" t="s">
        <v>3</v>
      </c>
      <c r="U219" s="41" t="s">
        <v>45</v>
      </c>
      <c r="V219" s="33"/>
      <c r="W219" s="161">
        <f>V219*K219</f>
        <v>0</v>
      </c>
      <c r="X219" s="161">
        <v>0.00111</v>
      </c>
      <c r="Y219" s="161">
        <f>X219*K219</f>
        <v>0.1560327</v>
      </c>
      <c r="Z219" s="161">
        <v>0</v>
      </c>
      <c r="AA219" s="162">
        <f>Z219*K219</f>
        <v>0</v>
      </c>
      <c r="AR219" s="15" t="s">
        <v>332</v>
      </c>
      <c r="AT219" s="15" t="s">
        <v>204</v>
      </c>
      <c r="AU219" s="15" t="s">
        <v>107</v>
      </c>
      <c r="AY219" s="15" t="s">
        <v>162</v>
      </c>
      <c r="BE219" s="102">
        <f>IF(U219="základní",N219,0)</f>
        <v>0</v>
      </c>
      <c r="BF219" s="102">
        <f>IF(U219="snížená",N219,0)</f>
        <v>0</v>
      </c>
      <c r="BG219" s="102">
        <f>IF(U219="zákl. přenesená",N219,0)</f>
        <v>0</v>
      </c>
      <c r="BH219" s="102">
        <f>IF(U219="sníž. přenesená",N219,0)</f>
        <v>0</v>
      </c>
      <c r="BI219" s="102">
        <f>IF(U219="nulová",N219,0)</f>
        <v>0</v>
      </c>
      <c r="BJ219" s="15" t="s">
        <v>22</v>
      </c>
      <c r="BK219" s="102">
        <f>ROUND(L219*K219,2)</f>
        <v>0</v>
      </c>
      <c r="BL219" s="15" t="s">
        <v>299</v>
      </c>
      <c r="BM219" s="15" t="s">
        <v>1016</v>
      </c>
    </row>
    <row r="220" spans="2:51" s="10" customFormat="1" ht="22.5" customHeight="1">
      <c r="B220" s="163"/>
      <c r="C220" s="164"/>
      <c r="D220" s="164"/>
      <c r="E220" s="165" t="s">
        <v>3</v>
      </c>
      <c r="F220" s="247" t="s">
        <v>1132</v>
      </c>
      <c r="G220" s="248"/>
      <c r="H220" s="248"/>
      <c r="I220" s="248"/>
      <c r="J220" s="164"/>
      <c r="K220" s="166">
        <v>33.62</v>
      </c>
      <c r="L220" s="164"/>
      <c r="M220" s="164"/>
      <c r="N220" s="164"/>
      <c r="O220" s="164"/>
      <c r="P220" s="164"/>
      <c r="Q220" s="164"/>
      <c r="R220" s="167"/>
      <c r="T220" s="168"/>
      <c r="U220" s="164"/>
      <c r="V220" s="164"/>
      <c r="W220" s="164"/>
      <c r="X220" s="164"/>
      <c r="Y220" s="164"/>
      <c r="Z220" s="164"/>
      <c r="AA220" s="169"/>
      <c r="AT220" s="170" t="s">
        <v>170</v>
      </c>
      <c r="AU220" s="170" t="s">
        <v>107</v>
      </c>
      <c r="AV220" s="10" t="s">
        <v>107</v>
      </c>
      <c r="AW220" s="10" t="s">
        <v>37</v>
      </c>
      <c r="AX220" s="10" t="s">
        <v>80</v>
      </c>
      <c r="AY220" s="170" t="s">
        <v>162</v>
      </c>
    </row>
    <row r="221" spans="2:51" s="10" customFormat="1" ht="22.5" customHeight="1">
      <c r="B221" s="163"/>
      <c r="C221" s="164"/>
      <c r="D221" s="164"/>
      <c r="E221" s="165" t="s">
        <v>3</v>
      </c>
      <c r="F221" s="249" t="s">
        <v>1133</v>
      </c>
      <c r="G221" s="248"/>
      <c r="H221" s="248"/>
      <c r="I221" s="248"/>
      <c r="J221" s="164"/>
      <c r="K221" s="166">
        <v>96.3</v>
      </c>
      <c r="L221" s="164"/>
      <c r="M221" s="164"/>
      <c r="N221" s="164"/>
      <c r="O221" s="164"/>
      <c r="P221" s="164"/>
      <c r="Q221" s="164"/>
      <c r="R221" s="167"/>
      <c r="T221" s="168"/>
      <c r="U221" s="164"/>
      <c r="V221" s="164"/>
      <c r="W221" s="164"/>
      <c r="X221" s="164"/>
      <c r="Y221" s="164"/>
      <c r="Z221" s="164"/>
      <c r="AA221" s="169"/>
      <c r="AT221" s="170" t="s">
        <v>170</v>
      </c>
      <c r="AU221" s="170" t="s">
        <v>107</v>
      </c>
      <c r="AV221" s="10" t="s">
        <v>107</v>
      </c>
      <c r="AW221" s="10" t="s">
        <v>37</v>
      </c>
      <c r="AX221" s="10" t="s">
        <v>80</v>
      </c>
      <c r="AY221" s="170" t="s">
        <v>162</v>
      </c>
    </row>
    <row r="222" spans="2:51" s="10" customFormat="1" ht="22.5" customHeight="1">
      <c r="B222" s="163"/>
      <c r="C222" s="164"/>
      <c r="D222" s="164"/>
      <c r="E222" s="165" t="s">
        <v>3</v>
      </c>
      <c r="F222" s="249" t="s">
        <v>1134</v>
      </c>
      <c r="G222" s="248"/>
      <c r="H222" s="248"/>
      <c r="I222" s="248"/>
      <c r="J222" s="164"/>
      <c r="K222" s="166">
        <v>10.65</v>
      </c>
      <c r="L222" s="164"/>
      <c r="M222" s="164"/>
      <c r="N222" s="164"/>
      <c r="O222" s="164"/>
      <c r="P222" s="164"/>
      <c r="Q222" s="164"/>
      <c r="R222" s="167"/>
      <c r="T222" s="168"/>
      <c r="U222" s="164"/>
      <c r="V222" s="164"/>
      <c r="W222" s="164"/>
      <c r="X222" s="164"/>
      <c r="Y222" s="164"/>
      <c r="Z222" s="164"/>
      <c r="AA222" s="169"/>
      <c r="AT222" s="170" t="s">
        <v>170</v>
      </c>
      <c r="AU222" s="170" t="s">
        <v>107</v>
      </c>
      <c r="AV222" s="10" t="s">
        <v>107</v>
      </c>
      <c r="AW222" s="10" t="s">
        <v>37</v>
      </c>
      <c r="AX222" s="10" t="s">
        <v>80</v>
      </c>
      <c r="AY222" s="170" t="s">
        <v>162</v>
      </c>
    </row>
    <row r="223" spans="2:51" s="11" customFormat="1" ht="22.5" customHeight="1">
      <c r="B223" s="171"/>
      <c r="C223" s="172"/>
      <c r="D223" s="172"/>
      <c r="E223" s="173" t="s">
        <v>3</v>
      </c>
      <c r="F223" s="250" t="s">
        <v>202</v>
      </c>
      <c r="G223" s="251"/>
      <c r="H223" s="251"/>
      <c r="I223" s="251"/>
      <c r="J223" s="172"/>
      <c r="K223" s="174">
        <v>140.57</v>
      </c>
      <c r="L223" s="172"/>
      <c r="M223" s="172"/>
      <c r="N223" s="172"/>
      <c r="O223" s="172"/>
      <c r="P223" s="172"/>
      <c r="Q223" s="172"/>
      <c r="R223" s="175"/>
      <c r="T223" s="176"/>
      <c r="U223" s="172"/>
      <c r="V223" s="172"/>
      <c r="W223" s="172"/>
      <c r="X223" s="172"/>
      <c r="Y223" s="172"/>
      <c r="Z223" s="172"/>
      <c r="AA223" s="177"/>
      <c r="AT223" s="178" t="s">
        <v>170</v>
      </c>
      <c r="AU223" s="178" t="s">
        <v>107</v>
      </c>
      <c r="AV223" s="11" t="s">
        <v>167</v>
      </c>
      <c r="AW223" s="11" t="s">
        <v>37</v>
      </c>
      <c r="AX223" s="11" t="s">
        <v>22</v>
      </c>
      <c r="AY223" s="178" t="s">
        <v>162</v>
      </c>
    </row>
    <row r="224" spans="2:65" s="1" customFormat="1" ht="44.25" customHeight="1">
      <c r="B224" s="127"/>
      <c r="C224" s="179" t="s">
        <v>812</v>
      </c>
      <c r="D224" s="179" t="s">
        <v>204</v>
      </c>
      <c r="E224" s="180" t="s">
        <v>507</v>
      </c>
      <c r="F224" s="252" t="s">
        <v>508</v>
      </c>
      <c r="G224" s="253"/>
      <c r="H224" s="253"/>
      <c r="I224" s="253"/>
      <c r="J224" s="181" t="s">
        <v>188</v>
      </c>
      <c r="K224" s="182">
        <v>237.339</v>
      </c>
      <c r="L224" s="254">
        <v>0</v>
      </c>
      <c r="M224" s="253"/>
      <c r="N224" s="255">
        <f>ROUND(L224*K224,2)</f>
        <v>0</v>
      </c>
      <c r="O224" s="240"/>
      <c r="P224" s="240"/>
      <c r="Q224" s="240"/>
      <c r="R224" s="129"/>
      <c r="T224" s="160" t="s">
        <v>3</v>
      </c>
      <c r="U224" s="41" t="s">
        <v>45</v>
      </c>
      <c r="V224" s="33"/>
      <c r="W224" s="161">
        <f>V224*K224</f>
        <v>0</v>
      </c>
      <c r="X224" s="161">
        <v>0.00111</v>
      </c>
      <c r="Y224" s="161">
        <f>X224*K224</f>
        <v>0.26344629</v>
      </c>
      <c r="Z224" s="161">
        <v>0</v>
      </c>
      <c r="AA224" s="162">
        <f>Z224*K224</f>
        <v>0</v>
      </c>
      <c r="AR224" s="15" t="s">
        <v>332</v>
      </c>
      <c r="AT224" s="15" t="s">
        <v>204</v>
      </c>
      <c r="AU224" s="15" t="s">
        <v>107</v>
      </c>
      <c r="AY224" s="15" t="s">
        <v>162</v>
      </c>
      <c r="BE224" s="102">
        <f>IF(U224="základní",N224,0)</f>
        <v>0</v>
      </c>
      <c r="BF224" s="102">
        <f>IF(U224="snížená",N224,0)</f>
        <v>0</v>
      </c>
      <c r="BG224" s="102">
        <f>IF(U224="zákl. přenesená",N224,0)</f>
        <v>0</v>
      </c>
      <c r="BH224" s="102">
        <f>IF(U224="sníž. přenesená",N224,0)</f>
        <v>0</v>
      </c>
      <c r="BI224" s="102">
        <f>IF(U224="nulová",N224,0)</f>
        <v>0</v>
      </c>
      <c r="BJ224" s="15" t="s">
        <v>22</v>
      </c>
      <c r="BK224" s="102">
        <f>ROUND(L224*K224,2)</f>
        <v>0</v>
      </c>
      <c r="BL224" s="15" t="s">
        <v>299</v>
      </c>
      <c r="BM224" s="15" t="s">
        <v>1018</v>
      </c>
    </row>
    <row r="225" spans="2:51" s="10" customFormat="1" ht="22.5" customHeight="1">
      <c r="B225" s="163"/>
      <c r="C225" s="164"/>
      <c r="D225" s="164"/>
      <c r="E225" s="165" t="s">
        <v>3</v>
      </c>
      <c r="F225" s="247" t="s">
        <v>1135</v>
      </c>
      <c r="G225" s="248"/>
      <c r="H225" s="248"/>
      <c r="I225" s="248"/>
      <c r="J225" s="164"/>
      <c r="K225" s="166">
        <v>140.57</v>
      </c>
      <c r="L225" s="164"/>
      <c r="M225" s="164"/>
      <c r="N225" s="164"/>
      <c r="O225" s="164"/>
      <c r="P225" s="164"/>
      <c r="Q225" s="164"/>
      <c r="R225" s="167"/>
      <c r="T225" s="168"/>
      <c r="U225" s="164"/>
      <c r="V225" s="164"/>
      <c r="W225" s="164"/>
      <c r="X225" s="164"/>
      <c r="Y225" s="164"/>
      <c r="Z225" s="164"/>
      <c r="AA225" s="169"/>
      <c r="AT225" s="170" t="s">
        <v>170</v>
      </c>
      <c r="AU225" s="170" t="s">
        <v>107</v>
      </c>
      <c r="AV225" s="10" t="s">
        <v>107</v>
      </c>
      <c r="AW225" s="10" t="s">
        <v>37</v>
      </c>
      <c r="AX225" s="10" t="s">
        <v>80</v>
      </c>
      <c r="AY225" s="170" t="s">
        <v>162</v>
      </c>
    </row>
    <row r="226" spans="2:51" s="10" customFormat="1" ht="31.5" customHeight="1">
      <c r="B226" s="163"/>
      <c r="C226" s="164"/>
      <c r="D226" s="164"/>
      <c r="E226" s="165" t="s">
        <v>3</v>
      </c>
      <c r="F226" s="249" t="s">
        <v>1136</v>
      </c>
      <c r="G226" s="248"/>
      <c r="H226" s="248"/>
      <c r="I226" s="248"/>
      <c r="J226" s="164"/>
      <c r="K226" s="166">
        <v>96.769</v>
      </c>
      <c r="L226" s="164"/>
      <c r="M226" s="164"/>
      <c r="N226" s="164"/>
      <c r="O226" s="164"/>
      <c r="P226" s="164"/>
      <c r="Q226" s="164"/>
      <c r="R226" s="167"/>
      <c r="T226" s="168"/>
      <c r="U226" s="164"/>
      <c r="V226" s="164"/>
      <c r="W226" s="164"/>
      <c r="X226" s="164"/>
      <c r="Y226" s="164"/>
      <c r="Z226" s="164"/>
      <c r="AA226" s="169"/>
      <c r="AT226" s="170" t="s">
        <v>170</v>
      </c>
      <c r="AU226" s="170" t="s">
        <v>107</v>
      </c>
      <c r="AV226" s="10" t="s">
        <v>107</v>
      </c>
      <c r="AW226" s="10" t="s">
        <v>37</v>
      </c>
      <c r="AX226" s="10" t="s">
        <v>80</v>
      </c>
      <c r="AY226" s="170" t="s">
        <v>162</v>
      </c>
    </row>
    <row r="227" spans="2:51" s="11" customFormat="1" ht="22.5" customHeight="1">
      <c r="B227" s="171"/>
      <c r="C227" s="172"/>
      <c r="D227" s="172"/>
      <c r="E227" s="173" t="s">
        <v>3</v>
      </c>
      <c r="F227" s="250" t="s">
        <v>202</v>
      </c>
      <c r="G227" s="251"/>
      <c r="H227" s="251"/>
      <c r="I227" s="251"/>
      <c r="J227" s="172"/>
      <c r="K227" s="174">
        <v>237.339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170</v>
      </c>
      <c r="AU227" s="178" t="s">
        <v>107</v>
      </c>
      <c r="AV227" s="11" t="s">
        <v>167</v>
      </c>
      <c r="AW227" s="11" t="s">
        <v>37</v>
      </c>
      <c r="AX227" s="11" t="s">
        <v>22</v>
      </c>
      <c r="AY227" s="178" t="s">
        <v>162</v>
      </c>
    </row>
    <row r="228" spans="2:65" s="1" customFormat="1" ht="22.5" customHeight="1">
      <c r="B228" s="127"/>
      <c r="C228" s="156" t="s">
        <v>538</v>
      </c>
      <c r="D228" s="156" t="s">
        <v>163</v>
      </c>
      <c r="E228" s="157" t="s">
        <v>539</v>
      </c>
      <c r="F228" s="239" t="s">
        <v>540</v>
      </c>
      <c r="G228" s="240"/>
      <c r="H228" s="240"/>
      <c r="I228" s="240"/>
      <c r="J228" s="158" t="s">
        <v>188</v>
      </c>
      <c r="K228" s="159">
        <v>4</v>
      </c>
      <c r="L228" s="241">
        <v>0</v>
      </c>
      <c r="M228" s="240"/>
      <c r="N228" s="242">
        <f>ROUND(L228*K228,2)</f>
        <v>0</v>
      </c>
      <c r="O228" s="240"/>
      <c r="P228" s="240"/>
      <c r="Q228" s="240"/>
      <c r="R228" s="129"/>
      <c r="T228" s="160" t="s">
        <v>3</v>
      </c>
      <c r="U228" s="41" t="s">
        <v>45</v>
      </c>
      <c r="V228" s="33"/>
      <c r="W228" s="161">
        <f>V228*K228</f>
        <v>0</v>
      </c>
      <c r="X228" s="161">
        <v>0.00038</v>
      </c>
      <c r="Y228" s="161">
        <f>X228*K228</f>
        <v>0.00152</v>
      </c>
      <c r="Z228" s="161">
        <v>0</v>
      </c>
      <c r="AA228" s="162">
        <f>Z228*K228</f>
        <v>0</v>
      </c>
      <c r="AR228" s="15" t="s">
        <v>299</v>
      </c>
      <c r="AT228" s="15" t="s">
        <v>163</v>
      </c>
      <c r="AU228" s="15" t="s">
        <v>107</v>
      </c>
      <c r="AY228" s="15" t="s">
        <v>162</v>
      </c>
      <c r="BE228" s="102">
        <f>IF(U228="základní",N228,0)</f>
        <v>0</v>
      </c>
      <c r="BF228" s="102">
        <f>IF(U228="snížená",N228,0)</f>
        <v>0</v>
      </c>
      <c r="BG228" s="102">
        <f>IF(U228="zákl. přenesená",N228,0)</f>
        <v>0</v>
      </c>
      <c r="BH228" s="102">
        <f>IF(U228="sníž. přenesená",N228,0)</f>
        <v>0</v>
      </c>
      <c r="BI228" s="102">
        <f>IF(U228="nulová",N228,0)</f>
        <v>0</v>
      </c>
      <c r="BJ228" s="15" t="s">
        <v>22</v>
      </c>
      <c r="BK228" s="102">
        <f>ROUND(L228*K228,2)</f>
        <v>0</v>
      </c>
      <c r="BL228" s="15" t="s">
        <v>299</v>
      </c>
      <c r="BM228" s="15" t="s">
        <v>541</v>
      </c>
    </row>
    <row r="229" spans="2:65" s="1" customFormat="1" ht="31.5" customHeight="1">
      <c r="B229" s="127"/>
      <c r="C229" s="179" t="s">
        <v>542</v>
      </c>
      <c r="D229" s="179" t="s">
        <v>204</v>
      </c>
      <c r="E229" s="180" t="s">
        <v>543</v>
      </c>
      <c r="F229" s="252" t="s">
        <v>544</v>
      </c>
      <c r="G229" s="253"/>
      <c r="H229" s="253"/>
      <c r="I229" s="253"/>
      <c r="J229" s="181" t="s">
        <v>188</v>
      </c>
      <c r="K229" s="182">
        <v>4</v>
      </c>
      <c r="L229" s="254">
        <v>0</v>
      </c>
      <c r="M229" s="253"/>
      <c r="N229" s="255">
        <f>ROUND(L229*K229,2)</f>
        <v>0</v>
      </c>
      <c r="O229" s="240"/>
      <c r="P229" s="240"/>
      <c r="Q229" s="240"/>
      <c r="R229" s="129"/>
      <c r="T229" s="160" t="s">
        <v>3</v>
      </c>
      <c r="U229" s="41" t="s">
        <v>45</v>
      </c>
      <c r="V229" s="33"/>
      <c r="W229" s="161">
        <f>V229*K229</f>
        <v>0</v>
      </c>
      <c r="X229" s="161">
        <v>0.0017</v>
      </c>
      <c r="Y229" s="161">
        <f>X229*K229</f>
        <v>0.0068</v>
      </c>
      <c r="Z229" s="161">
        <v>0</v>
      </c>
      <c r="AA229" s="162">
        <f>Z229*K229</f>
        <v>0</v>
      </c>
      <c r="AR229" s="15" t="s">
        <v>332</v>
      </c>
      <c r="AT229" s="15" t="s">
        <v>204</v>
      </c>
      <c r="AU229" s="15" t="s">
        <v>107</v>
      </c>
      <c r="AY229" s="15" t="s">
        <v>162</v>
      </c>
      <c r="BE229" s="102">
        <f>IF(U229="základní",N229,0)</f>
        <v>0</v>
      </c>
      <c r="BF229" s="102">
        <f>IF(U229="snížená",N229,0)</f>
        <v>0</v>
      </c>
      <c r="BG229" s="102">
        <f>IF(U229="zákl. přenesená",N229,0)</f>
        <v>0</v>
      </c>
      <c r="BH229" s="102">
        <f>IF(U229="sníž. přenesená",N229,0)</f>
        <v>0</v>
      </c>
      <c r="BI229" s="102">
        <f>IF(U229="nulová",N229,0)</f>
        <v>0</v>
      </c>
      <c r="BJ229" s="15" t="s">
        <v>22</v>
      </c>
      <c r="BK229" s="102">
        <f>ROUND(L229*K229,2)</f>
        <v>0</v>
      </c>
      <c r="BL229" s="15" t="s">
        <v>299</v>
      </c>
      <c r="BM229" s="15" t="s">
        <v>545</v>
      </c>
    </row>
    <row r="230" spans="2:65" s="1" customFormat="1" ht="22.5" customHeight="1">
      <c r="B230" s="127"/>
      <c r="C230" s="156" t="s">
        <v>546</v>
      </c>
      <c r="D230" s="156" t="s">
        <v>163</v>
      </c>
      <c r="E230" s="157" t="s">
        <v>547</v>
      </c>
      <c r="F230" s="239" t="s">
        <v>548</v>
      </c>
      <c r="G230" s="240"/>
      <c r="H230" s="240"/>
      <c r="I230" s="240"/>
      <c r="J230" s="158" t="s">
        <v>188</v>
      </c>
      <c r="K230" s="159">
        <v>5</v>
      </c>
      <c r="L230" s="241">
        <v>0</v>
      </c>
      <c r="M230" s="240"/>
      <c r="N230" s="242">
        <f>ROUND(L230*K230,2)</f>
        <v>0</v>
      </c>
      <c r="O230" s="240"/>
      <c r="P230" s="240"/>
      <c r="Q230" s="240"/>
      <c r="R230" s="129"/>
      <c r="T230" s="160" t="s">
        <v>3</v>
      </c>
      <c r="U230" s="41" t="s">
        <v>45</v>
      </c>
      <c r="V230" s="33"/>
      <c r="W230" s="161">
        <f>V230*K230</f>
        <v>0</v>
      </c>
      <c r="X230" s="161">
        <v>0.00038</v>
      </c>
      <c r="Y230" s="161">
        <f>X230*K230</f>
        <v>0.0019000000000000002</v>
      </c>
      <c r="Z230" s="161">
        <v>0</v>
      </c>
      <c r="AA230" s="162">
        <f>Z230*K230</f>
        <v>0</v>
      </c>
      <c r="AR230" s="15" t="s">
        <v>299</v>
      </c>
      <c r="AT230" s="15" t="s">
        <v>163</v>
      </c>
      <c r="AU230" s="15" t="s">
        <v>107</v>
      </c>
      <c r="AY230" s="15" t="s">
        <v>162</v>
      </c>
      <c r="BE230" s="102">
        <f>IF(U230="základní",N230,0)</f>
        <v>0</v>
      </c>
      <c r="BF230" s="102">
        <f>IF(U230="snížená",N230,0)</f>
        <v>0</v>
      </c>
      <c r="BG230" s="102">
        <f>IF(U230="zákl. přenesená",N230,0)</f>
        <v>0</v>
      </c>
      <c r="BH230" s="102">
        <f>IF(U230="sníž. přenesená",N230,0)</f>
        <v>0</v>
      </c>
      <c r="BI230" s="102">
        <f>IF(U230="nulová",N230,0)</f>
        <v>0</v>
      </c>
      <c r="BJ230" s="15" t="s">
        <v>22</v>
      </c>
      <c r="BK230" s="102">
        <f>ROUND(L230*K230,2)</f>
        <v>0</v>
      </c>
      <c r="BL230" s="15" t="s">
        <v>299</v>
      </c>
      <c r="BM230" s="15" t="s">
        <v>549</v>
      </c>
    </row>
    <row r="231" spans="2:65" s="1" customFormat="1" ht="31.5" customHeight="1">
      <c r="B231" s="127"/>
      <c r="C231" s="156" t="s">
        <v>550</v>
      </c>
      <c r="D231" s="156" t="s">
        <v>163</v>
      </c>
      <c r="E231" s="157" t="s">
        <v>551</v>
      </c>
      <c r="F231" s="239" t="s">
        <v>552</v>
      </c>
      <c r="G231" s="240"/>
      <c r="H231" s="240"/>
      <c r="I231" s="240"/>
      <c r="J231" s="158" t="s">
        <v>412</v>
      </c>
      <c r="K231" s="159">
        <v>1.699</v>
      </c>
      <c r="L231" s="241">
        <v>0</v>
      </c>
      <c r="M231" s="240"/>
      <c r="N231" s="242">
        <f>ROUND(L231*K231,2)</f>
        <v>0</v>
      </c>
      <c r="O231" s="240"/>
      <c r="P231" s="240"/>
      <c r="Q231" s="240"/>
      <c r="R231" s="129"/>
      <c r="T231" s="160" t="s">
        <v>3</v>
      </c>
      <c r="U231" s="41" t="s">
        <v>45</v>
      </c>
      <c r="V231" s="33"/>
      <c r="W231" s="161">
        <f>V231*K231</f>
        <v>0</v>
      </c>
      <c r="X231" s="161">
        <v>0</v>
      </c>
      <c r="Y231" s="161">
        <f>X231*K231</f>
        <v>0</v>
      </c>
      <c r="Z231" s="161">
        <v>0</v>
      </c>
      <c r="AA231" s="162">
        <f>Z231*K231</f>
        <v>0</v>
      </c>
      <c r="AR231" s="15" t="s">
        <v>299</v>
      </c>
      <c r="AT231" s="15" t="s">
        <v>163</v>
      </c>
      <c r="AU231" s="15" t="s">
        <v>107</v>
      </c>
      <c r="AY231" s="15" t="s">
        <v>162</v>
      </c>
      <c r="BE231" s="102">
        <f>IF(U231="základní",N231,0)</f>
        <v>0</v>
      </c>
      <c r="BF231" s="102">
        <f>IF(U231="snížená",N231,0)</f>
        <v>0</v>
      </c>
      <c r="BG231" s="102">
        <f>IF(U231="zákl. přenesená",N231,0)</f>
        <v>0</v>
      </c>
      <c r="BH231" s="102">
        <f>IF(U231="sníž. přenesená",N231,0)</f>
        <v>0</v>
      </c>
      <c r="BI231" s="102">
        <f>IF(U231="nulová",N231,0)</f>
        <v>0</v>
      </c>
      <c r="BJ231" s="15" t="s">
        <v>22</v>
      </c>
      <c r="BK231" s="102">
        <f>ROUND(L231*K231,2)</f>
        <v>0</v>
      </c>
      <c r="BL231" s="15" t="s">
        <v>299</v>
      </c>
      <c r="BM231" s="15" t="s">
        <v>553</v>
      </c>
    </row>
    <row r="232" spans="2:63" s="9" customFormat="1" ht="29.25" customHeight="1">
      <c r="B232" s="145"/>
      <c r="C232" s="146"/>
      <c r="D232" s="155" t="s">
        <v>128</v>
      </c>
      <c r="E232" s="155"/>
      <c r="F232" s="155"/>
      <c r="G232" s="155"/>
      <c r="H232" s="155"/>
      <c r="I232" s="155"/>
      <c r="J232" s="155"/>
      <c r="K232" s="155"/>
      <c r="L232" s="155"/>
      <c r="M232" s="155"/>
      <c r="N232" s="232">
        <f>BK232</f>
        <v>0</v>
      </c>
      <c r="O232" s="233"/>
      <c r="P232" s="233"/>
      <c r="Q232" s="233"/>
      <c r="R232" s="148"/>
      <c r="T232" s="149"/>
      <c r="U232" s="146"/>
      <c r="V232" s="146"/>
      <c r="W232" s="150">
        <f>SUM(W233:W240)</f>
        <v>0</v>
      </c>
      <c r="X232" s="146"/>
      <c r="Y232" s="150">
        <f>SUM(Y233:Y240)</f>
        <v>7.19712</v>
      </c>
      <c r="Z232" s="146"/>
      <c r="AA232" s="151">
        <f>SUM(AA233:AA240)</f>
        <v>0.9922</v>
      </c>
      <c r="AR232" s="152" t="s">
        <v>107</v>
      </c>
      <c r="AT232" s="153" t="s">
        <v>79</v>
      </c>
      <c r="AU232" s="153" t="s">
        <v>22</v>
      </c>
      <c r="AY232" s="152" t="s">
        <v>162</v>
      </c>
      <c r="BK232" s="154">
        <f>SUM(BK233:BK240)</f>
        <v>0</v>
      </c>
    </row>
    <row r="233" spans="2:65" s="1" customFormat="1" ht="31.5" customHeight="1">
      <c r="B233" s="127"/>
      <c r="C233" s="156" t="s">
        <v>814</v>
      </c>
      <c r="D233" s="156" t="s">
        <v>163</v>
      </c>
      <c r="E233" s="157" t="s">
        <v>1021</v>
      </c>
      <c r="F233" s="239" t="s">
        <v>1022</v>
      </c>
      <c r="G233" s="240"/>
      <c r="H233" s="240"/>
      <c r="I233" s="240"/>
      <c r="J233" s="158" t="s">
        <v>182</v>
      </c>
      <c r="K233" s="159">
        <v>482.4</v>
      </c>
      <c r="L233" s="241">
        <v>0</v>
      </c>
      <c r="M233" s="240"/>
      <c r="N233" s="242">
        <f>ROUND(L233*K233,2)</f>
        <v>0</v>
      </c>
      <c r="O233" s="240"/>
      <c r="P233" s="240"/>
      <c r="Q233" s="240"/>
      <c r="R233" s="129"/>
      <c r="T233" s="160" t="s">
        <v>3</v>
      </c>
      <c r="U233" s="41" t="s">
        <v>45</v>
      </c>
      <c r="V233" s="33"/>
      <c r="W233" s="161">
        <f>V233*K233</f>
        <v>0</v>
      </c>
      <c r="X233" s="161">
        <v>0</v>
      </c>
      <c r="Y233" s="161">
        <f>X233*K233</f>
        <v>0</v>
      </c>
      <c r="Z233" s="161">
        <v>0.00175</v>
      </c>
      <c r="AA233" s="162">
        <f>Z233*K233</f>
        <v>0.8442</v>
      </c>
      <c r="AR233" s="15" t="s">
        <v>299</v>
      </c>
      <c r="AT233" s="15" t="s">
        <v>163</v>
      </c>
      <c r="AU233" s="15" t="s">
        <v>107</v>
      </c>
      <c r="AY233" s="15" t="s">
        <v>162</v>
      </c>
      <c r="BE233" s="102">
        <f>IF(U233="základní",N233,0)</f>
        <v>0</v>
      </c>
      <c r="BF233" s="102">
        <f>IF(U233="snížená",N233,0)</f>
        <v>0</v>
      </c>
      <c r="BG233" s="102">
        <f>IF(U233="zákl. přenesená",N233,0)</f>
        <v>0</v>
      </c>
      <c r="BH233" s="102">
        <f>IF(U233="sníž. přenesená",N233,0)</f>
        <v>0</v>
      </c>
      <c r="BI233" s="102">
        <f>IF(U233="nulová",N233,0)</f>
        <v>0</v>
      </c>
      <c r="BJ233" s="15" t="s">
        <v>22</v>
      </c>
      <c r="BK233" s="102">
        <f>ROUND(L233*K233,2)</f>
        <v>0</v>
      </c>
      <c r="BL233" s="15" t="s">
        <v>299</v>
      </c>
      <c r="BM233" s="15" t="s">
        <v>1023</v>
      </c>
    </row>
    <row r="234" spans="2:51" s="10" customFormat="1" ht="22.5" customHeight="1">
      <c r="B234" s="163"/>
      <c r="C234" s="164"/>
      <c r="D234" s="164"/>
      <c r="E234" s="165" t="s">
        <v>3</v>
      </c>
      <c r="F234" s="247" t="s">
        <v>1137</v>
      </c>
      <c r="G234" s="248"/>
      <c r="H234" s="248"/>
      <c r="I234" s="248"/>
      <c r="J234" s="164"/>
      <c r="K234" s="166">
        <v>482.4</v>
      </c>
      <c r="L234" s="164"/>
      <c r="M234" s="164"/>
      <c r="N234" s="164"/>
      <c r="O234" s="164"/>
      <c r="P234" s="164"/>
      <c r="Q234" s="164"/>
      <c r="R234" s="167"/>
      <c r="T234" s="168"/>
      <c r="U234" s="164"/>
      <c r="V234" s="164"/>
      <c r="W234" s="164"/>
      <c r="X234" s="164"/>
      <c r="Y234" s="164"/>
      <c r="Z234" s="164"/>
      <c r="AA234" s="169"/>
      <c r="AT234" s="170" t="s">
        <v>170</v>
      </c>
      <c r="AU234" s="170" t="s">
        <v>107</v>
      </c>
      <c r="AV234" s="10" t="s">
        <v>107</v>
      </c>
      <c r="AW234" s="10" t="s">
        <v>37</v>
      </c>
      <c r="AX234" s="10" t="s">
        <v>22</v>
      </c>
      <c r="AY234" s="170" t="s">
        <v>162</v>
      </c>
    </row>
    <row r="235" spans="2:65" s="1" customFormat="1" ht="31.5" customHeight="1">
      <c r="B235" s="127"/>
      <c r="C235" s="156" t="s">
        <v>1040</v>
      </c>
      <c r="D235" s="156" t="s">
        <v>163</v>
      </c>
      <c r="E235" s="157" t="s">
        <v>1138</v>
      </c>
      <c r="F235" s="239" t="s">
        <v>1139</v>
      </c>
      <c r="G235" s="240"/>
      <c r="H235" s="240"/>
      <c r="I235" s="240"/>
      <c r="J235" s="158" t="s">
        <v>182</v>
      </c>
      <c r="K235" s="159">
        <v>148</v>
      </c>
      <c r="L235" s="241">
        <v>0</v>
      </c>
      <c r="M235" s="240"/>
      <c r="N235" s="242">
        <f>ROUND(L235*K235,2)</f>
        <v>0</v>
      </c>
      <c r="O235" s="240"/>
      <c r="P235" s="240"/>
      <c r="Q235" s="240"/>
      <c r="R235" s="129"/>
      <c r="T235" s="160" t="s">
        <v>3</v>
      </c>
      <c r="U235" s="41" t="s">
        <v>45</v>
      </c>
      <c r="V235" s="33"/>
      <c r="W235" s="161">
        <f>V235*K235</f>
        <v>0</v>
      </c>
      <c r="X235" s="161">
        <v>0</v>
      </c>
      <c r="Y235" s="161">
        <f>X235*K235</f>
        <v>0</v>
      </c>
      <c r="Z235" s="161">
        <v>0.001</v>
      </c>
      <c r="AA235" s="162">
        <f>Z235*K235</f>
        <v>0.148</v>
      </c>
      <c r="AR235" s="15" t="s">
        <v>299</v>
      </c>
      <c r="AT235" s="15" t="s">
        <v>163</v>
      </c>
      <c r="AU235" s="15" t="s">
        <v>107</v>
      </c>
      <c r="AY235" s="15" t="s">
        <v>162</v>
      </c>
      <c r="BE235" s="102">
        <f>IF(U235="základní",N235,0)</f>
        <v>0</v>
      </c>
      <c r="BF235" s="102">
        <f>IF(U235="snížená",N235,0)</f>
        <v>0</v>
      </c>
      <c r="BG235" s="102">
        <f>IF(U235="zákl. přenesená",N235,0)</f>
        <v>0</v>
      </c>
      <c r="BH235" s="102">
        <f>IF(U235="sníž. přenesená",N235,0)</f>
        <v>0</v>
      </c>
      <c r="BI235" s="102">
        <f>IF(U235="nulová",N235,0)</f>
        <v>0</v>
      </c>
      <c r="BJ235" s="15" t="s">
        <v>22</v>
      </c>
      <c r="BK235" s="102">
        <f>ROUND(L235*K235,2)</f>
        <v>0</v>
      </c>
      <c r="BL235" s="15" t="s">
        <v>299</v>
      </c>
      <c r="BM235" s="15" t="s">
        <v>1140</v>
      </c>
    </row>
    <row r="236" spans="2:51" s="10" customFormat="1" ht="22.5" customHeight="1">
      <c r="B236" s="163"/>
      <c r="C236" s="164"/>
      <c r="D236" s="164"/>
      <c r="E236" s="165" t="s">
        <v>3</v>
      </c>
      <c r="F236" s="247" t="s">
        <v>1141</v>
      </c>
      <c r="G236" s="248"/>
      <c r="H236" s="248"/>
      <c r="I236" s="248"/>
      <c r="J236" s="164"/>
      <c r="K236" s="166">
        <v>148</v>
      </c>
      <c r="L236" s="164"/>
      <c r="M236" s="164"/>
      <c r="N236" s="164"/>
      <c r="O236" s="164"/>
      <c r="P236" s="164"/>
      <c r="Q236" s="164"/>
      <c r="R236" s="167"/>
      <c r="T236" s="168"/>
      <c r="U236" s="164"/>
      <c r="V236" s="164"/>
      <c r="W236" s="164"/>
      <c r="X236" s="164"/>
      <c r="Y236" s="164"/>
      <c r="Z236" s="164"/>
      <c r="AA236" s="169"/>
      <c r="AT236" s="170" t="s">
        <v>170</v>
      </c>
      <c r="AU236" s="170" t="s">
        <v>107</v>
      </c>
      <c r="AV236" s="10" t="s">
        <v>107</v>
      </c>
      <c r="AW236" s="10" t="s">
        <v>37</v>
      </c>
      <c r="AX236" s="10" t="s">
        <v>22</v>
      </c>
      <c r="AY236" s="170" t="s">
        <v>162</v>
      </c>
    </row>
    <row r="237" spans="2:65" s="1" customFormat="1" ht="31.5" customHeight="1">
      <c r="B237" s="127"/>
      <c r="C237" s="156" t="s">
        <v>563</v>
      </c>
      <c r="D237" s="156" t="s">
        <v>163</v>
      </c>
      <c r="E237" s="157" t="s">
        <v>564</v>
      </c>
      <c r="F237" s="239" t="s">
        <v>565</v>
      </c>
      <c r="G237" s="240"/>
      <c r="H237" s="240"/>
      <c r="I237" s="240"/>
      <c r="J237" s="158" t="s">
        <v>182</v>
      </c>
      <c r="K237" s="159">
        <v>630</v>
      </c>
      <c r="L237" s="241">
        <v>0</v>
      </c>
      <c r="M237" s="240"/>
      <c r="N237" s="242">
        <f>ROUND(L237*K237,2)</f>
        <v>0</v>
      </c>
      <c r="O237" s="240"/>
      <c r="P237" s="240"/>
      <c r="Q237" s="240"/>
      <c r="R237" s="129"/>
      <c r="T237" s="160" t="s">
        <v>3</v>
      </c>
      <c r="U237" s="41" t="s">
        <v>45</v>
      </c>
      <c r="V237" s="33"/>
      <c r="W237" s="161">
        <f>V237*K237</f>
        <v>0</v>
      </c>
      <c r="X237" s="161">
        <v>0</v>
      </c>
      <c r="Y237" s="161">
        <f>X237*K237</f>
        <v>0</v>
      </c>
      <c r="Z237" s="161">
        <v>0</v>
      </c>
      <c r="AA237" s="162">
        <f>Z237*K237</f>
        <v>0</v>
      </c>
      <c r="AR237" s="15" t="s">
        <v>299</v>
      </c>
      <c r="AT237" s="15" t="s">
        <v>163</v>
      </c>
      <c r="AU237" s="15" t="s">
        <v>107</v>
      </c>
      <c r="AY237" s="15" t="s">
        <v>162</v>
      </c>
      <c r="BE237" s="102">
        <f>IF(U237="základní",N237,0)</f>
        <v>0</v>
      </c>
      <c r="BF237" s="102">
        <f>IF(U237="snížená",N237,0)</f>
        <v>0</v>
      </c>
      <c r="BG237" s="102">
        <f>IF(U237="zákl. přenesená",N237,0)</f>
        <v>0</v>
      </c>
      <c r="BH237" s="102">
        <f>IF(U237="sníž. přenesená",N237,0)</f>
        <v>0</v>
      </c>
      <c r="BI237" s="102">
        <f>IF(U237="nulová",N237,0)</f>
        <v>0</v>
      </c>
      <c r="BJ237" s="15" t="s">
        <v>22</v>
      </c>
      <c r="BK237" s="102">
        <f>ROUND(L237*K237,2)</f>
        <v>0</v>
      </c>
      <c r="BL237" s="15" t="s">
        <v>299</v>
      </c>
      <c r="BM237" s="15" t="s">
        <v>566</v>
      </c>
    </row>
    <row r="238" spans="2:51" s="10" customFormat="1" ht="22.5" customHeight="1">
      <c r="B238" s="163"/>
      <c r="C238" s="164"/>
      <c r="D238" s="164"/>
      <c r="E238" s="165" t="s">
        <v>3</v>
      </c>
      <c r="F238" s="247" t="s">
        <v>1142</v>
      </c>
      <c r="G238" s="248"/>
      <c r="H238" s="248"/>
      <c r="I238" s="248"/>
      <c r="J238" s="164"/>
      <c r="K238" s="166">
        <v>630</v>
      </c>
      <c r="L238" s="164"/>
      <c r="M238" s="164"/>
      <c r="N238" s="164"/>
      <c r="O238" s="164"/>
      <c r="P238" s="164"/>
      <c r="Q238" s="164"/>
      <c r="R238" s="167"/>
      <c r="T238" s="168"/>
      <c r="U238" s="164"/>
      <c r="V238" s="164"/>
      <c r="W238" s="164"/>
      <c r="X238" s="164"/>
      <c r="Y238" s="164"/>
      <c r="Z238" s="164"/>
      <c r="AA238" s="169"/>
      <c r="AT238" s="170" t="s">
        <v>170</v>
      </c>
      <c r="AU238" s="170" t="s">
        <v>107</v>
      </c>
      <c r="AV238" s="10" t="s">
        <v>107</v>
      </c>
      <c r="AW238" s="10" t="s">
        <v>37</v>
      </c>
      <c r="AX238" s="10" t="s">
        <v>22</v>
      </c>
      <c r="AY238" s="170" t="s">
        <v>162</v>
      </c>
    </row>
    <row r="239" spans="2:65" s="1" customFormat="1" ht="31.5" customHeight="1">
      <c r="B239" s="127"/>
      <c r="C239" s="179" t="s">
        <v>569</v>
      </c>
      <c r="D239" s="179" t="s">
        <v>204</v>
      </c>
      <c r="E239" s="180" t="s">
        <v>570</v>
      </c>
      <c r="F239" s="252" t="s">
        <v>571</v>
      </c>
      <c r="G239" s="253"/>
      <c r="H239" s="253"/>
      <c r="I239" s="253"/>
      <c r="J239" s="181" t="s">
        <v>182</v>
      </c>
      <c r="K239" s="182">
        <v>1285.2</v>
      </c>
      <c r="L239" s="254">
        <v>0</v>
      </c>
      <c r="M239" s="253"/>
      <c r="N239" s="255">
        <f>ROUND(L239*K239,2)</f>
        <v>0</v>
      </c>
      <c r="O239" s="240"/>
      <c r="P239" s="240"/>
      <c r="Q239" s="240"/>
      <c r="R239" s="129"/>
      <c r="T239" s="160" t="s">
        <v>3</v>
      </c>
      <c r="U239" s="41" t="s">
        <v>45</v>
      </c>
      <c r="V239" s="33"/>
      <c r="W239" s="161">
        <f>V239*K239</f>
        <v>0</v>
      </c>
      <c r="X239" s="161">
        <v>0.0056</v>
      </c>
      <c r="Y239" s="161">
        <f>X239*K239</f>
        <v>7.19712</v>
      </c>
      <c r="Z239" s="161">
        <v>0</v>
      </c>
      <c r="AA239" s="162">
        <f>Z239*K239</f>
        <v>0</v>
      </c>
      <c r="AR239" s="15" t="s">
        <v>332</v>
      </c>
      <c r="AT239" s="15" t="s">
        <v>204</v>
      </c>
      <c r="AU239" s="15" t="s">
        <v>107</v>
      </c>
      <c r="AY239" s="15" t="s">
        <v>162</v>
      </c>
      <c r="BE239" s="102">
        <f>IF(U239="základní",N239,0)</f>
        <v>0</v>
      </c>
      <c r="BF239" s="102">
        <f>IF(U239="snížená",N239,0)</f>
        <v>0</v>
      </c>
      <c r="BG239" s="102">
        <f>IF(U239="zákl. přenesená",N239,0)</f>
        <v>0</v>
      </c>
      <c r="BH239" s="102">
        <f>IF(U239="sníž. přenesená",N239,0)</f>
        <v>0</v>
      </c>
      <c r="BI239" s="102">
        <f>IF(U239="nulová",N239,0)</f>
        <v>0</v>
      </c>
      <c r="BJ239" s="15" t="s">
        <v>22</v>
      </c>
      <c r="BK239" s="102">
        <f>ROUND(L239*K239,2)</f>
        <v>0</v>
      </c>
      <c r="BL239" s="15" t="s">
        <v>299</v>
      </c>
      <c r="BM239" s="15" t="s">
        <v>572</v>
      </c>
    </row>
    <row r="240" spans="2:65" s="1" customFormat="1" ht="31.5" customHeight="1">
      <c r="B240" s="127"/>
      <c r="C240" s="156" t="s">
        <v>573</v>
      </c>
      <c r="D240" s="156" t="s">
        <v>163</v>
      </c>
      <c r="E240" s="157" t="s">
        <v>574</v>
      </c>
      <c r="F240" s="239" t="s">
        <v>575</v>
      </c>
      <c r="G240" s="240"/>
      <c r="H240" s="240"/>
      <c r="I240" s="240"/>
      <c r="J240" s="158" t="s">
        <v>412</v>
      </c>
      <c r="K240" s="159">
        <v>7.197</v>
      </c>
      <c r="L240" s="241">
        <v>0</v>
      </c>
      <c r="M240" s="240"/>
      <c r="N240" s="242">
        <f>ROUND(L240*K240,2)</f>
        <v>0</v>
      </c>
      <c r="O240" s="240"/>
      <c r="P240" s="240"/>
      <c r="Q240" s="240"/>
      <c r="R240" s="129"/>
      <c r="T240" s="160" t="s">
        <v>3</v>
      </c>
      <c r="U240" s="41" t="s">
        <v>45</v>
      </c>
      <c r="V240" s="33"/>
      <c r="W240" s="161">
        <f>V240*K240</f>
        <v>0</v>
      </c>
      <c r="X240" s="161">
        <v>0</v>
      </c>
      <c r="Y240" s="161">
        <f>X240*K240</f>
        <v>0</v>
      </c>
      <c r="Z240" s="161">
        <v>0</v>
      </c>
      <c r="AA240" s="162">
        <f>Z240*K240</f>
        <v>0</v>
      </c>
      <c r="AR240" s="15" t="s">
        <v>299</v>
      </c>
      <c r="AT240" s="15" t="s">
        <v>163</v>
      </c>
      <c r="AU240" s="15" t="s">
        <v>107</v>
      </c>
      <c r="AY240" s="15" t="s">
        <v>162</v>
      </c>
      <c r="BE240" s="102">
        <f>IF(U240="základní",N240,0)</f>
        <v>0</v>
      </c>
      <c r="BF240" s="102">
        <f>IF(U240="snížená",N240,0)</f>
        <v>0</v>
      </c>
      <c r="BG240" s="102">
        <f>IF(U240="zákl. přenesená",N240,0)</f>
        <v>0</v>
      </c>
      <c r="BH240" s="102">
        <f>IF(U240="sníž. přenesená",N240,0)</f>
        <v>0</v>
      </c>
      <c r="BI240" s="102">
        <f>IF(U240="nulová",N240,0)</f>
        <v>0</v>
      </c>
      <c r="BJ240" s="15" t="s">
        <v>22</v>
      </c>
      <c r="BK240" s="102">
        <f>ROUND(L240*K240,2)</f>
        <v>0</v>
      </c>
      <c r="BL240" s="15" t="s">
        <v>299</v>
      </c>
      <c r="BM240" s="15" t="s">
        <v>576</v>
      </c>
    </row>
    <row r="241" spans="2:63" s="9" customFormat="1" ht="29.25" customHeight="1">
      <c r="B241" s="145"/>
      <c r="C241" s="146"/>
      <c r="D241" s="155" t="s">
        <v>130</v>
      </c>
      <c r="E241" s="155"/>
      <c r="F241" s="155"/>
      <c r="G241" s="155"/>
      <c r="H241" s="155"/>
      <c r="I241" s="155"/>
      <c r="J241" s="155"/>
      <c r="K241" s="155"/>
      <c r="L241" s="155"/>
      <c r="M241" s="155"/>
      <c r="N241" s="232">
        <f>BK241</f>
        <v>0</v>
      </c>
      <c r="O241" s="233"/>
      <c r="P241" s="233"/>
      <c r="Q241" s="233"/>
      <c r="R241" s="148"/>
      <c r="T241" s="149"/>
      <c r="U241" s="146"/>
      <c r="V241" s="146"/>
      <c r="W241" s="150">
        <f>SUM(W242:W245)</f>
        <v>0</v>
      </c>
      <c r="X241" s="146"/>
      <c r="Y241" s="150">
        <f>SUM(Y242:Y245)</f>
        <v>0</v>
      </c>
      <c r="Z241" s="146"/>
      <c r="AA241" s="151">
        <f>SUM(AA242:AA245)</f>
        <v>0</v>
      </c>
      <c r="AR241" s="152" t="s">
        <v>107</v>
      </c>
      <c r="AT241" s="153" t="s">
        <v>79</v>
      </c>
      <c r="AU241" s="153" t="s">
        <v>22</v>
      </c>
      <c r="AY241" s="152" t="s">
        <v>162</v>
      </c>
      <c r="BK241" s="154">
        <f>SUM(BK242:BK245)</f>
        <v>0</v>
      </c>
    </row>
    <row r="242" spans="2:65" s="1" customFormat="1" ht="22.5" customHeight="1">
      <c r="B242" s="127"/>
      <c r="C242" s="156" t="s">
        <v>582</v>
      </c>
      <c r="D242" s="156" t="s">
        <v>163</v>
      </c>
      <c r="E242" s="157" t="s">
        <v>583</v>
      </c>
      <c r="F242" s="239" t="s">
        <v>883</v>
      </c>
      <c r="G242" s="240"/>
      <c r="H242" s="240"/>
      <c r="I242" s="240"/>
      <c r="J242" s="158" t="s">
        <v>188</v>
      </c>
      <c r="K242" s="159">
        <v>5</v>
      </c>
      <c r="L242" s="241">
        <v>0</v>
      </c>
      <c r="M242" s="240"/>
      <c r="N242" s="242">
        <f>ROUND(L242*K242,2)</f>
        <v>0</v>
      </c>
      <c r="O242" s="240"/>
      <c r="P242" s="240"/>
      <c r="Q242" s="240"/>
      <c r="R242" s="129"/>
      <c r="T242" s="160" t="s">
        <v>3</v>
      </c>
      <c r="U242" s="41" t="s">
        <v>45</v>
      </c>
      <c r="V242" s="33"/>
      <c r="W242" s="161">
        <f>V242*K242</f>
        <v>0</v>
      </c>
      <c r="X242" s="161">
        <v>0</v>
      </c>
      <c r="Y242" s="161">
        <f>X242*K242</f>
        <v>0</v>
      </c>
      <c r="Z242" s="161">
        <v>0</v>
      </c>
      <c r="AA242" s="162">
        <f>Z242*K242</f>
        <v>0</v>
      </c>
      <c r="AR242" s="15" t="s">
        <v>299</v>
      </c>
      <c r="AT242" s="15" t="s">
        <v>163</v>
      </c>
      <c r="AU242" s="15" t="s">
        <v>107</v>
      </c>
      <c r="AY242" s="15" t="s">
        <v>162</v>
      </c>
      <c r="BE242" s="102">
        <f>IF(U242="základní",N242,0)</f>
        <v>0</v>
      </c>
      <c r="BF242" s="102">
        <f>IF(U242="snížená",N242,0)</f>
        <v>0</v>
      </c>
      <c r="BG242" s="102">
        <f>IF(U242="zákl. přenesená",N242,0)</f>
        <v>0</v>
      </c>
      <c r="BH242" s="102">
        <f>IF(U242="sníž. přenesená",N242,0)</f>
        <v>0</v>
      </c>
      <c r="BI242" s="102">
        <f>IF(U242="nulová",N242,0)</f>
        <v>0</v>
      </c>
      <c r="BJ242" s="15" t="s">
        <v>22</v>
      </c>
      <c r="BK242" s="102">
        <f>ROUND(L242*K242,2)</f>
        <v>0</v>
      </c>
      <c r="BL242" s="15" t="s">
        <v>299</v>
      </c>
      <c r="BM242" s="15" t="s">
        <v>585</v>
      </c>
    </row>
    <row r="243" spans="2:65" s="1" customFormat="1" ht="31.5" customHeight="1">
      <c r="B243" s="127"/>
      <c r="C243" s="156" t="s">
        <v>1143</v>
      </c>
      <c r="D243" s="156" t="s">
        <v>163</v>
      </c>
      <c r="E243" s="157" t="s">
        <v>587</v>
      </c>
      <c r="F243" s="239" t="s">
        <v>1144</v>
      </c>
      <c r="G243" s="240"/>
      <c r="H243" s="240"/>
      <c r="I243" s="240"/>
      <c r="J243" s="158" t="s">
        <v>241</v>
      </c>
      <c r="K243" s="159">
        <v>26</v>
      </c>
      <c r="L243" s="241">
        <v>0</v>
      </c>
      <c r="M243" s="240"/>
      <c r="N243" s="242">
        <f>ROUND(L243*K243,2)</f>
        <v>0</v>
      </c>
      <c r="O243" s="240"/>
      <c r="P243" s="240"/>
      <c r="Q243" s="240"/>
      <c r="R243" s="129"/>
      <c r="T243" s="160" t="s">
        <v>3</v>
      </c>
      <c r="U243" s="41" t="s">
        <v>45</v>
      </c>
      <c r="V243" s="33"/>
      <c r="W243" s="161">
        <f>V243*K243</f>
        <v>0</v>
      </c>
      <c r="X243" s="161">
        <v>0</v>
      </c>
      <c r="Y243" s="161">
        <f>X243*K243</f>
        <v>0</v>
      </c>
      <c r="Z243" s="161">
        <v>0</v>
      </c>
      <c r="AA243" s="162">
        <f>Z243*K243</f>
        <v>0</v>
      </c>
      <c r="AR243" s="15" t="s">
        <v>299</v>
      </c>
      <c r="AT243" s="15" t="s">
        <v>163</v>
      </c>
      <c r="AU243" s="15" t="s">
        <v>107</v>
      </c>
      <c r="AY243" s="15" t="s">
        <v>162</v>
      </c>
      <c r="BE243" s="102">
        <f>IF(U243="základní",N243,0)</f>
        <v>0</v>
      </c>
      <c r="BF243" s="102">
        <f>IF(U243="snížená",N243,0)</f>
        <v>0</v>
      </c>
      <c r="BG243" s="102">
        <f>IF(U243="zákl. přenesená",N243,0)</f>
        <v>0</v>
      </c>
      <c r="BH243" s="102">
        <f>IF(U243="sníž. přenesená",N243,0)</f>
        <v>0</v>
      </c>
      <c r="BI243" s="102">
        <f>IF(U243="nulová",N243,0)</f>
        <v>0</v>
      </c>
      <c r="BJ243" s="15" t="s">
        <v>22</v>
      </c>
      <c r="BK243" s="102">
        <f>ROUND(L243*K243,2)</f>
        <v>0</v>
      </c>
      <c r="BL243" s="15" t="s">
        <v>299</v>
      </c>
      <c r="BM243" s="15" t="s">
        <v>1145</v>
      </c>
    </row>
    <row r="244" spans="2:65" s="1" customFormat="1" ht="31.5" customHeight="1">
      <c r="B244" s="127"/>
      <c r="C244" s="156" t="s">
        <v>1146</v>
      </c>
      <c r="D244" s="156" t="s">
        <v>163</v>
      </c>
      <c r="E244" s="157" t="s">
        <v>591</v>
      </c>
      <c r="F244" s="239" t="s">
        <v>1147</v>
      </c>
      <c r="G244" s="240"/>
      <c r="H244" s="240"/>
      <c r="I244" s="240"/>
      <c r="J244" s="158" t="s">
        <v>241</v>
      </c>
      <c r="K244" s="159">
        <v>76.2</v>
      </c>
      <c r="L244" s="241">
        <v>0</v>
      </c>
      <c r="M244" s="240"/>
      <c r="N244" s="242">
        <f>ROUND(L244*K244,2)</f>
        <v>0</v>
      </c>
      <c r="O244" s="240"/>
      <c r="P244" s="240"/>
      <c r="Q244" s="240"/>
      <c r="R244" s="129"/>
      <c r="T244" s="160" t="s">
        <v>3</v>
      </c>
      <c r="U244" s="41" t="s">
        <v>45</v>
      </c>
      <c r="V244" s="33"/>
      <c r="W244" s="161">
        <f>V244*K244</f>
        <v>0</v>
      </c>
      <c r="X244" s="161">
        <v>0</v>
      </c>
      <c r="Y244" s="161">
        <f>X244*K244</f>
        <v>0</v>
      </c>
      <c r="Z244" s="161">
        <v>0</v>
      </c>
      <c r="AA244" s="162">
        <f>Z244*K244</f>
        <v>0</v>
      </c>
      <c r="AR244" s="15" t="s">
        <v>299</v>
      </c>
      <c r="AT244" s="15" t="s">
        <v>163</v>
      </c>
      <c r="AU244" s="15" t="s">
        <v>107</v>
      </c>
      <c r="AY244" s="15" t="s">
        <v>162</v>
      </c>
      <c r="BE244" s="102">
        <f>IF(U244="základní",N244,0)</f>
        <v>0</v>
      </c>
      <c r="BF244" s="102">
        <f>IF(U244="snížená",N244,0)</f>
        <v>0</v>
      </c>
      <c r="BG244" s="102">
        <f>IF(U244="zákl. přenesená",N244,0)</f>
        <v>0</v>
      </c>
      <c r="BH244" s="102">
        <f>IF(U244="sníž. přenesená",N244,0)</f>
        <v>0</v>
      </c>
      <c r="BI244" s="102">
        <f>IF(U244="nulová",N244,0)</f>
        <v>0</v>
      </c>
      <c r="BJ244" s="15" t="s">
        <v>22</v>
      </c>
      <c r="BK244" s="102">
        <f>ROUND(L244*K244,2)</f>
        <v>0</v>
      </c>
      <c r="BL244" s="15" t="s">
        <v>299</v>
      </c>
      <c r="BM244" s="15" t="s">
        <v>1148</v>
      </c>
    </row>
    <row r="245" spans="2:65" s="1" customFormat="1" ht="22.5" customHeight="1">
      <c r="B245" s="127"/>
      <c r="C245" s="156" t="s">
        <v>1149</v>
      </c>
      <c r="D245" s="156" t="s">
        <v>163</v>
      </c>
      <c r="E245" s="157" t="s">
        <v>595</v>
      </c>
      <c r="F245" s="239" t="s">
        <v>596</v>
      </c>
      <c r="G245" s="240"/>
      <c r="H245" s="240"/>
      <c r="I245" s="240"/>
      <c r="J245" s="158" t="s">
        <v>597</v>
      </c>
      <c r="K245" s="159">
        <v>1</v>
      </c>
      <c r="L245" s="241">
        <v>0</v>
      </c>
      <c r="M245" s="240"/>
      <c r="N245" s="242">
        <f>ROUND(L245*K245,2)</f>
        <v>0</v>
      </c>
      <c r="O245" s="240"/>
      <c r="P245" s="240"/>
      <c r="Q245" s="240"/>
      <c r="R245" s="129"/>
      <c r="T245" s="160" t="s">
        <v>3</v>
      </c>
      <c r="U245" s="41" t="s">
        <v>45</v>
      </c>
      <c r="V245" s="33"/>
      <c r="W245" s="161">
        <f>V245*K245</f>
        <v>0</v>
      </c>
      <c r="X245" s="161">
        <v>0</v>
      </c>
      <c r="Y245" s="161">
        <f>X245*K245</f>
        <v>0</v>
      </c>
      <c r="Z245" s="161">
        <v>0</v>
      </c>
      <c r="AA245" s="162">
        <f>Z245*K245</f>
        <v>0</v>
      </c>
      <c r="AR245" s="15" t="s">
        <v>299</v>
      </c>
      <c r="AT245" s="15" t="s">
        <v>163</v>
      </c>
      <c r="AU245" s="15" t="s">
        <v>107</v>
      </c>
      <c r="AY245" s="15" t="s">
        <v>162</v>
      </c>
      <c r="BE245" s="102">
        <f>IF(U245="základní",N245,0)</f>
        <v>0</v>
      </c>
      <c r="BF245" s="102">
        <f>IF(U245="snížená",N245,0)</f>
        <v>0</v>
      </c>
      <c r="BG245" s="102">
        <f>IF(U245="zákl. přenesená",N245,0)</f>
        <v>0</v>
      </c>
      <c r="BH245" s="102">
        <f>IF(U245="sníž. přenesená",N245,0)</f>
        <v>0</v>
      </c>
      <c r="BI245" s="102">
        <f>IF(U245="nulová",N245,0)</f>
        <v>0</v>
      </c>
      <c r="BJ245" s="15" t="s">
        <v>22</v>
      </c>
      <c r="BK245" s="102">
        <f>ROUND(L245*K245,2)</f>
        <v>0</v>
      </c>
      <c r="BL245" s="15" t="s">
        <v>299</v>
      </c>
      <c r="BM245" s="15" t="s">
        <v>1150</v>
      </c>
    </row>
    <row r="246" spans="2:63" s="9" customFormat="1" ht="29.25" customHeight="1">
      <c r="B246" s="145"/>
      <c r="C246" s="146"/>
      <c r="D246" s="155" t="s">
        <v>976</v>
      </c>
      <c r="E246" s="155"/>
      <c r="F246" s="155"/>
      <c r="G246" s="155"/>
      <c r="H246" s="155"/>
      <c r="I246" s="155"/>
      <c r="J246" s="155"/>
      <c r="K246" s="155"/>
      <c r="L246" s="155"/>
      <c r="M246" s="155"/>
      <c r="N246" s="232">
        <f>BK246</f>
        <v>0</v>
      </c>
      <c r="O246" s="233"/>
      <c r="P246" s="233"/>
      <c r="Q246" s="233"/>
      <c r="R246" s="148"/>
      <c r="T246" s="149"/>
      <c r="U246" s="146"/>
      <c r="V246" s="146"/>
      <c r="W246" s="150">
        <f>SUM(W247:W248)</f>
        <v>0</v>
      </c>
      <c r="X246" s="146"/>
      <c r="Y246" s="150">
        <f>SUM(Y247:Y248)</f>
        <v>9.703650000000001</v>
      </c>
      <c r="Z246" s="146"/>
      <c r="AA246" s="151">
        <f>SUM(AA247:AA248)</f>
        <v>0</v>
      </c>
      <c r="AR246" s="152" t="s">
        <v>107</v>
      </c>
      <c r="AT246" s="153" t="s">
        <v>79</v>
      </c>
      <c r="AU246" s="153" t="s">
        <v>22</v>
      </c>
      <c r="AY246" s="152" t="s">
        <v>162</v>
      </c>
      <c r="BK246" s="154">
        <f>SUM(BK247:BK248)</f>
        <v>0</v>
      </c>
    </row>
    <row r="247" spans="2:65" s="1" customFormat="1" ht="31.5" customHeight="1">
      <c r="B247" s="127"/>
      <c r="C247" s="156" t="s">
        <v>1068</v>
      </c>
      <c r="D247" s="156" t="s">
        <v>163</v>
      </c>
      <c r="E247" s="157" t="s">
        <v>1036</v>
      </c>
      <c r="F247" s="239" t="s">
        <v>1037</v>
      </c>
      <c r="G247" s="240"/>
      <c r="H247" s="240"/>
      <c r="I247" s="240"/>
      <c r="J247" s="158" t="s">
        <v>182</v>
      </c>
      <c r="K247" s="159">
        <v>705.7</v>
      </c>
      <c r="L247" s="241">
        <v>0</v>
      </c>
      <c r="M247" s="240"/>
      <c r="N247" s="242">
        <f>ROUND(L247*K247,2)</f>
        <v>0</v>
      </c>
      <c r="O247" s="240"/>
      <c r="P247" s="240"/>
      <c r="Q247" s="240"/>
      <c r="R247" s="129"/>
      <c r="T247" s="160" t="s">
        <v>3</v>
      </c>
      <c r="U247" s="41" t="s">
        <v>45</v>
      </c>
      <c r="V247" s="33"/>
      <c r="W247" s="161">
        <f>V247*K247</f>
        <v>0</v>
      </c>
      <c r="X247" s="161">
        <v>0</v>
      </c>
      <c r="Y247" s="161">
        <f>X247*K247</f>
        <v>0</v>
      </c>
      <c r="Z247" s="161">
        <v>0</v>
      </c>
      <c r="AA247" s="162">
        <f>Z247*K247</f>
        <v>0</v>
      </c>
      <c r="AR247" s="15" t="s">
        <v>299</v>
      </c>
      <c r="AT247" s="15" t="s">
        <v>163</v>
      </c>
      <c r="AU247" s="15" t="s">
        <v>107</v>
      </c>
      <c r="AY247" s="15" t="s">
        <v>162</v>
      </c>
      <c r="BE247" s="102">
        <f>IF(U247="základní",N247,0)</f>
        <v>0</v>
      </c>
      <c r="BF247" s="102">
        <f>IF(U247="snížená",N247,0)</f>
        <v>0</v>
      </c>
      <c r="BG247" s="102">
        <f>IF(U247="zákl. přenesená",N247,0)</f>
        <v>0</v>
      </c>
      <c r="BH247" s="102">
        <f>IF(U247="sníž. přenesená",N247,0)</f>
        <v>0</v>
      </c>
      <c r="BI247" s="102">
        <f>IF(U247="nulová",N247,0)</f>
        <v>0</v>
      </c>
      <c r="BJ247" s="15" t="s">
        <v>22</v>
      </c>
      <c r="BK247" s="102">
        <f>ROUND(L247*K247,2)</f>
        <v>0</v>
      </c>
      <c r="BL247" s="15" t="s">
        <v>299</v>
      </c>
      <c r="BM247" s="15" t="s">
        <v>1151</v>
      </c>
    </row>
    <row r="248" spans="2:65" s="1" customFormat="1" ht="31.5" customHeight="1">
      <c r="B248" s="127"/>
      <c r="C248" s="179" t="s">
        <v>1071</v>
      </c>
      <c r="D248" s="179" t="s">
        <v>204</v>
      </c>
      <c r="E248" s="180" t="s">
        <v>1041</v>
      </c>
      <c r="F248" s="252" t="s">
        <v>1042</v>
      </c>
      <c r="G248" s="253"/>
      <c r="H248" s="253"/>
      <c r="I248" s="253"/>
      <c r="J248" s="181" t="s">
        <v>166</v>
      </c>
      <c r="K248" s="182">
        <v>17.643</v>
      </c>
      <c r="L248" s="254">
        <v>0</v>
      </c>
      <c r="M248" s="253"/>
      <c r="N248" s="255">
        <f>ROUND(L248*K248,2)</f>
        <v>0</v>
      </c>
      <c r="O248" s="240"/>
      <c r="P248" s="240"/>
      <c r="Q248" s="240"/>
      <c r="R248" s="129"/>
      <c r="T248" s="160" t="s">
        <v>3</v>
      </c>
      <c r="U248" s="41" t="s">
        <v>45</v>
      </c>
      <c r="V248" s="33"/>
      <c r="W248" s="161">
        <f>V248*K248</f>
        <v>0</v>
      </c>
      <c r="X248" s="161">
        <v>0.55</v>
      </c>
      <c r="Y248" s="161">
        <f>X248*K248</f>
        <v>9.703650000000001</v>
      </c>
      <c r="Z248" s="161">
        <v>0</v>
      </c>
      <c r="AA248" s="162">
        <f>Z248*K248</f>
        <v>0</v>
      </c>
      <c r="AR248" s="15" t="s">
        <v>332</v>
      </c>
      <c r="AT248" s="15" t="s">
        <v>204</v>
      </c>
      <c r="AU248" s="15" t="s">
        <v>107</v>
      </c>
      <c r="AY248" s="15" t="s">
        <v>162</v>
      </c>
      <c r="BE248" s="102">
        <f>IF(U248="základní",N248,0)</f>
        <v>0</v>
      </c>
      <c r="BF248" s="102">
        <f>IF(U248="snížená",N248,0)</f>
        <v>0</v>
      </c>
      <c r="BG248" s="102">
        <f>IF(U248="zákl. přenesená",N248,0)</f>
        <v>0</v>
      </c>
      <c r="BH248" s="102">
        <f>IF(U248="sníž. přenesená",N248,0)</f>
        <v>0</v>
      </c>
      <c r="BI248" s="102">
        <f>IF(U248="nulová",N248,0)</f>
        <v>0</v>
      </c>
      <c r="BJ248" s="15" t="s">
        <v>22</v>
      </c>
      <c r="BK248" s="102">
        <f>ROUND(L248*K248,2)</f>
        <v>0</v>
      </c>
      <c r="BL248" s="15" t="s">
        <v>299</v>
      </c>
      <c r="BM248" s="15" t="s">
        <v>1152</v>
      </c>
    </row>
    <row r="249" spans="2:63" s="9" customFormat="1" ht="29.25" customHeight="1">
      <c r="B249" s="145"/>
      <c r="C249" s="146"/>
      <c r="D249" s="155" t="s">
        <v>131</v>
      </c>
      <c r="E249" s="155"/>
      <c r="F249" s="155"/>
      <c r="G249" s="155"/>
      <c r="H249" s="155"/>
      <c r="I249" s="155"/>
      <c r="J249" s="155"/>
      <c r="K249" s="155"/>
      <c r="L249" s="155"/>
      <c r="M249" s="155"/>
      <c r="N249" s="232">
        <f>BK249</f>
        <v>0</v>
      </c>
      <c r="O249" s="233"/>
      <c r="P249" s="233"/>
      <c r="Q249" s="233"/>
      <c r="R249" s="148"/>
      <c r="T249" s="149"/>
      <c r="U249" s="146"/>
      <c r="V249" s="146"/>
      <c r="W249" s="150">
        <f>W250</f>
        <v>0</v>
      </c>
      <c r="X249" s="146"/>
      <c r="Y249" s="150">
        <f>Y250</f>
        <v>3.0310400000000004</v>
      </c>
      <c r="Z249" s="146"/>
      <c r="AA249" s="151">
        <f>AA250</f>
        <v>0</v>
      </c>
      <c r="AR249" s="152" t="s">
        <v>107</v>
      </c>
      <c r="AT249" s="153" t="s">
        <v>79</v>
      </c>
      <c r="AU249" s="153" t="s">
        <v>22</v>
      </c>
      <c r="AY249" s="152" t="s">
        <v>162</v>
      </c>
      <c r="BK249" s="154">
        <f>BK250</f>
        <v>0</v>
      </c>
    </row>
    <row r="250" spans="2:65" s="1" customFormat="1" ht="44.25" customHeight="1">
      <c r="B250" s="127"/>
      <c r="C250" s="156" t="s">
        <v>1063</v>
      </c>
      <c r="D250" s="156" t="s">
        <v>163</v>
      </c>
      <c r="E250" s="157" t="s">
        <v>604</v>
      </c>
      <c r="F250" s="239" t="s">
        <v>1153</v>
      </c>
      <c r="G250" s="240"/>
      <c r="H250" s="240"/>
      <c r="I250" s="240"/>
      <c r="J250" s="158" t="s">
        <v>182</v>
      </c>
      <c r="K250" s="159">
        <v>148</v>
      </c>
      <c r="L250" s="241">
        <v>0</v>
      </c>
      <c r="M250" s="240"/>
      <c r="N250" s="242">
        <f>ROUND(L250*K250,2)</f>
        <v>0</v>
      </c>
      <c r="O250" s="240"/>
      <c r="P250" s="240"/>
      <c r="Q250" s="240"/>
      <c r="R250" s="129"/>
      <c r="T250" s="160" t="s">
        <v>3</v>
      </c>
      <c r="U250" s="41" t="s">
        <v>45</v>
      </c>
      <c r="V250" s="33"/>
      <c r="W250" s="161">
        <f>V250*K250</f>
        <v>0</v>
      </c>
      <c r="X250" s="161">
        <v>0.02048</v>
      </c>
      <c r="Y250" s="161">
        <f>X250*K250</f>
        <v>3.0310400000000004</v>
      </c>
      <c r="Z250" s="161">
        <v>0</v>
      </c>
      <c r="AA250" s="162">
        <f>Z250*K250</f>
        <v>0</v>
      </c>
      <c r="AR250" s="15" t="s">
        <v>299</v>
      </c>
      <c r="AT250" s="15" t="s">
        <v>163</v>
      </c>
      <c r="AU250" s="15" t="s">
        <v>107</v>
      </c>
      <c r="AY250" s="15" t="s">
        <v>162</v>
      </c>
      <c r="BE250" s="102">
        <f>IF(U250="základní",N250,0)</f>
        <v>0</v>
      </c>
      <c r="BF250" s="102">
        <f>IF(U250="snížená",N250,0)</f>
        <v>0</v>
      </c>
      <c r="BG250" s="102">
        <f>IF(U250="zákl. přenesená",N250,0)</f>
        <v>0</v>
      </c>
      <c r="BH250" s="102">
        <f>IF(U250="sníž. přenesená",N250,0)</f>
        <v>0</v>
      </c>
      <c r="BI250" s="102">
        <f>IF(U250="nulová",N250,0)</f>
        <v>0</v>
      </c>
      <c r="BJ250" s="15" t="s">
        <v>22</v>
      </c>
      <c r="BK250" s="102">
        <f>ROUND(L250*K250,2)</f>
        <v>0</v>
      </c>
      <c r="BL250" s="15" t="s">
        <v>299</v>
      </c>
      <c r="BM250" s="15" t="s">
        <v>1154</v>
      </c>
    </row>
    <row r="251" spans="2:63" s="9" customFormat="1" ht="29.25" customHeight="1">
      <c r="B251" s="145"/>
      <c r="C251" s="146"/>
      <c r="D251" s="155" t="s">
        <v>132</v>
      </c>
      <c r="E251" s="155"/>
      <c r="F251" s="155"/>
      <c r="G251" s="155"/>
      <c r="H251" s="155"/>
      <c r="I251" s="155"/>
      <c r="J251" s="155"/>
      <c r="K251" s="155"/>
      <c r="L251" s="155"/>
      <c r="M251" s="155"/>
      <c r="N251" s="232">
        <f>BK251</f>
        <v>0</v>
      </c>
      <c r="O251" s="233"/>
      <c r="P251" s="233"/>
      <c r="Q251" s="233"/>
      <c r="R251" s="148"/>
      <c r="T251" s="149"/>
      <c r="U251" s="146"/>
      <c r="V251" s="146"/>
      <c r="W251" s="150">
        <f>SUM(W252:W273)</f>
        <v>0</v>
      </c>
      <c r="X251" s="146"/>
      <c r="Y251" s="150">
        <f>SUM(Y252:Y273)</f>
        <v>2.4867772</v>
      </c>
      <c r="Z251" s="146"/>
      <c r="AA251" s="151">
        <f>SUM(AA252:AA273)</f>
        <v>4.91444448</v>
      </c>
      <c r="AR251" s="152" t="s">
        <v>107</v>
      </c>
      <c r="AT251" s="153" t="s">
        <v>79</v>
      </c>
      <c r="AU251" s="153" t="s">
        <v>22</v>
      </c>
      <c r="AY251" s="152" t="s">
        <v>162</v>
      </c>
      <c r="BK251" s="154">
        <f>SUM(BK252:BK273)</f>
        <v>0</v>
      </c>
    </row>
    <row r="252" spans="2:65" s="1" customFormat="1" ht="22.5" customHeight="1">
      <c r="B252" s="127"/>
      <c r="C252" s="156" t="s">
        <v>607</v>
      </c>
      <c r="D252" s="156" t="s">
        <v>163</v>
      </c>
      <c r="E252" s="157" t="s">
        <v>608</v>
      </c>
      <c r="F252" s="239" t="s">
        <v>609</v>
      </c>
      <c r="G252" s="240"/>
      <c r="H252" s="240"/>
      <c r="I252" s="240"/>
      <c r="J252" s="158" t="s">
        <v>241</v>
      </c>
      <c r="K252" s="159">
        <v>5.6</v>
      </c>
      <c r="L252" s="241">
        <v>0</v>
      </c>
      <c r="M252" s="240"/>
      <c r="N252" s="242">
        <f>ROUND(L252*K252,2)</f>
        <v>0</v>
      </c>
      <c r="O252" s="240"/>
      <c r="P252" s="240"/>
      <c r="Q252" s="240"/>
      <c r="R252" s="129"/>
      <c r="T252" s="160" t="s">
        <v>3</v>
      </c>
      <c r="U252" s="41" t="s">
        <v>45</v>
      </c>
      <c r="V252" s="33"/>
      <c r="W252" s="161">
        <f>V252*K252</f>
        <v>0</v>
      </c>
      <c r="X252" s="161">
        <v>0</v>
      </c>
      <c r="Y252" s="161">
        <f>X252*K252</f>
        <v>0</v>
      </c>
      <c r="Z252" s="161">
        <v>0.00176</v>
      </c>
      <c r="AA252" s="162">
        <f>Z252*K252</f>
        <v>0.009856</v>
      </c>
      <c r="AR252" s="15" t="s">
        <v>299</v>
      </c>
      <c r="AT252" s="15" t="s">
        <v>163</v>
      </c>
      <c r="AU252" s="15" t="s">
        <v>107</v>
      </c>
      <c r="AY252" s="15" t="s">
        <v>162</v>
      </c>
      <c r="BE252" s="102">
        <f>IF(U252="základní",N252,0)</f>
        <v>0</v>
      </c>
      <c r="BF252" s="102">
        <f>IF(U252="snížená",N252,0)</f>
        <v>0</v>
      </c>
      <c r="BG252" s="102">
        <f>IF(U252="zákl. přenesená",N252,0)</f>
        <v>0</v>
      </c>
      <c r="BH252" s="102">
        <f>IF(U252="sníž. přenesená",N252,0)</f>
        <v>0</v>
      </c>
      <c r="BI252" s="102">
        <f>IF(U252="nulová",N252,0)</f>
        <v>0</v>
      </c>
      <c r="BJ252" s="15" t="s">
        <v>22</v>
      </c>
      <c r="BK252" s="102">
        <f>ROUND(L252*K252,2)</f>
        <v>0</v>
      </c>
      <c r="BL252" s="15" t="s">
        <v>299</v>
      </c>
      <c r="BM252" s="15" t="s">
        <v>610</v>
      </c>
    </row>
    <row r="253" spans="2:65" s="1" customFormat="1" ht="22.5" customHeight="1">
      <c r="B253" s="127"/>
      <c r="C253" s="156" t="s">
        <v>611</v>
      </c>
      <c r="D253" s="156" t="s">
        <v>163</v>
      </c>
      <c r="E253" s="157" t="s">
        <v>612</v>
      </c>
      <c r="F253" s="239" t="s">
        <v>613</v>
      </c>
      <c r="G253" s="240"/>
      <c r="H253" s="240"/>
      <c r="I253" s="240"/>
      <c r="J253" s="158" t="s">
        <v>182</v>
      </c>
      <c r="K253" s="159">
        <v>731.492</v>
      </c>
      <c r="L253" s="241">
        <v>0</v>
      </c>
      <c r="M253" s="240"/>
      <c r="N253" s="242">
        <f>ROUND(L253*K253,2)</f>
        <v>0</v>
      </c>
      <c r="O253" s="240"/>
      <c r="P253" s="240"/>
      <c r="Q253" s="240"/>
      <c r="R253" s="129"/>
      <c r="T253" s="160" t="s">
        <v>3</v>
      </c>
      <c r="U253" s="41" t="s">
        <v>45</v>
      </c>
      <c r="V253" s="33"/>
      <c r="W253" s="161">
        <f>V253*K253</f>
        <v>0</v>
      </c>
      <c r="X253" s="161">
        <v>0</v>
      </c>
      <c r="Y253" s="161">
        <f>X253*K253</f>
        <v>0</v>
      </c>
      <c r="Z253" s="161">
        <v>0.00594</v>
      </c>
      <c r="AA253" s="162">
        <f>Z253*K253</f>
        <v>4.34506248</v>
      </c>
      <c r="AR253" s="15" t="s">
        <v>299</v>
      </c>
      <c r="AT253" s="15" t="s">
        <v>163</v>
      </c>
      <c r="AU253" s="15" t="s">
        <v>107</v>
      </c>
      <c r="AY253" s="15" t="s">
        <v>162</v>
      </c>
      <c r="BE253" s="102">
        <f>IF(U253="základní",N253,0)</f>
        <v>0</v>
      </c>
      <c r="BF253" s="102">
        <f>IF(U253="snížená",N253,0)</f>
        <v>0</v>
      </c>
      <c r="BG253" s="102">
        <f>IF(U253="zákl. přenesená",N253,0)</f>
        <v>0</v>
      </c>
      <c r="BH253" s="102">
        <f>IF(U253="sníž. přenesená",N253,0)</f>
        <v>0</v>
      </c>
      <c r="BI253" s="102">
        <f>IF(U253="nulová",N253,0)</f>
        <v>0</v>
      </c>
      <c r="BJ253" s="15" t="s">
        <v>22</v>
      </c>
      <c r="BK253" s="102">
        <f>ROUND(L253*K253,2)</f>
        <v>0</v>
      </c>
      <c r="BL253" s="15" t="s">
        <v>299</v>
      </c>
      <c r="BM253" s="15" t="s">
        <v>614</v>
      </c>
    </row>
    <row r="254" spans="2:51" s="10" customFormat="1" ht="22.5" customHeight="1">
      <c r="B254" s="163"/>
      <c r="C254" s="164"/>
      <c r="D254" s="164"/>
      <c r="E254" s="165" t="s">
        <v>3</v>
      </c>
      <c r="F254" s="247" t="s">
        <v>1155</v>
      </c>
      <c r="G254" s="248"/>
      <c r="H254" s="248"/>
      <c r="I254" s="248"/>
      <c r="J254" s="164"/>
      <c r="K254" s="166">
        <v>705.669</v>
      </c>
      <c r="L254" s="164"/>
      <c r="M254" s="164"/>
      <c r="N254" s="164"/>
      <c r="O254" s="164"/>
      <c r="P254" s="164"/>
      <c r="Q254" s="164"/>
      <c r="R254" s="167"/>
      <c r="T254" s="168"/>
      <c r="U254" s="164"/>
      <c r="V254" s="164"/>
      <c r="W254" s="164"/>
      <c r="X254" s="164"/>
      <c r="Y254" s="164"/>
      <c r="Z254" s="164"/>
      <c r="AA254" s="169"/>
      <c r="AT254" s="170" t="s">
        <v>170</v>
      </c>
      <c r="AU254" s="170" t="s">
        <v>107</v>
      </c>
      <c r="AV254" s="10" t="s">
        <v>107</v>
      </c>
      <c r="AW254" s="10" t="s">
        <v>37</v>
      </c>
      <c r="AX254" s="10" t="s">
        <v>80</v>
      </c>
      <c r="AY254" s="170" t="s">
        <v>162</v>
      </c>
    </row>
    <row r="255" spans="2:51" s="10" customFormat="1" ht="22.5" customHeight="1">
      <c r="B255" s="163"/>
      <c r="C255" s="164"/>
      <c r="D255" s="164"/>
      <c r="E255" s="165" t="s">
        <v>3</v>
      </c>
      <c r="F255" s="249" t="s">
        <v>1156</v>
      </c>
      <c r="G255" s="248"/>
      <c r="H255" s="248"/>
      <c r="I255" s="248"/>
      <c r="J255" s="164"/>
      <c r="K255" s="166">
        <v>25.823</v>
      </c>
      <c r="L255" s="164"/>
      <c r="M255" s="164"/>
      <c r="N255" s="164"/>
      <c r="O255" s="164"/>
      <c r="P255" s="164"/>
      <c r="Q255" s="164"/>
      <c r="R255" s="167"/>
      <c r="T255" s="168"/>
      <c r="U255" s="164"/>
      <c r="V255" s="164"/>
      <c r="W255" s="164"/>
      <c r="X255" s="164"/>
      <c r="Y255" s="164"/>
      <c r="Z255" s="164"/>
      <c r="AA255" s="169"/>
      <c r="AT255" s="170" t="s">
        <v>170</v>
      </c>
      <c r="AU255" s="170" t="s">
        <v>107</v>
      </c>
      <c r="AV255" s="10" t="s">
        <v>107</v>
      </c>
      <c r="AW255" s="10" t="s">
        <v>37</v>
      </c>
      <c r="AX255" s="10" t="s">
        <v>80</v>
      </c>
      <c r="AY255" s="170" t="s">
        <v>162</v>
      </c>
    </row>
    <row r="256" spans="2:51" s="11" customFormat="1" ht="22.5" customHeight="1">
      <c r="B256" s="171"/>
      <c r="C256" s="172"/>
      <c r="D256" s="172"/>
      <c r="E256" s="173" t="s">
        <v>3</v>
      </c>
      <c r="F256" s="250" t="s">
        <v>202</v>
      </c>
      <c r="G256" s="251"/>
      <c r="H256" s="251"/>
      <c r="I256" s="251"/>
      <c r="J256" s="172"/>
      <c r="K256" s="174">
        <v>731.492</v>
      </c>
      <c r="L256" s="172"/>
      <c r="M256" s="172"/>
      <c r="N256" s="172"/>
      <c r="O256" s="172"/>
      <c r="P256" s="172"/>
      <c r="Q256" s="172"/>
      <c r="R256" s="175"/>
      <c r="T256" s="176"/>
      <c r="U256" s="172"/>
      <c r="V256" s="172"/>
      <c r="W256" s="172"/>
      <c r="X256" s="172"/>
      <c r="Y256" s="172"/>
      <c r="Z256" s="172"/>
      <c r="AA256" s="177"/>
      <c r="AT256" s="178" t="s">
        <v>170</v>
      </c>
      <c r="AU256" s="178" t="s">
        <v>107</v>
      </c>
      <c r="AV256" s="11" t="s">
        <v>167</v>
      </c>
      <c r="AW256" s="11" t="s">
        <v>37</v>
      </c>
      <c r="AX256" s="11" t="s">
        <v>22</v>
      </c>
      <c r="AY256" s="178" t="s">
        <v>162</v>
      </c>
    </row>
    <row r="257" spans="2:65" s="1" customFormat="1" ht="22.5" customHeight="1">
      <c r="B257" s="127"/>
      <c r="C257" s="156" t="s">
        <v>889</v>
      </c>
      <c r="D257" s="156" t="s">
        <v>163</v>
      </c>
      <c r="E257" s="157" t="s">
        <v>904</v>
      </c>
      <c r="F257" s="239" t="s">
        <v>905</v>
      </c>
      <c r="G257" s="240"/>
      <c r="H257" s="240"/>
      <c r="I257" s="240"/>
      <c r="J257" s="158" t="s">
        <v>241</v>
      </c>
      <c r="K257" s="159">
        <v>21</v>
      </c>
      <c r="L257" s="241">
        <v>0</v>
      </c>
      <c r="M257" s="240"/>
      <c r="N257" s="242">
        <f>ROUND(L257*K257,2)</f>
        <v>0</v>
      </c>
      <c r="O257" s="240"/>
      <c r="P257" s="240"/>
      <c r="Q257" s="240"/>
      <c r="R257" s="129"/>
      <c r="T257" s="160" t="s">
        <v>3</v>
      </c>
      <c r="U257" s="41" t="s">
        <v>45</v>
      </c>
      <c r="V257" s="33"/>
      <c r="W257" s="161">
        <f>V257*K257</f>
        <v>0</v>
      </c>
      <c r="X257" s="161">
        <v>0</v>
      </c>
      <c r="Y257" s="161">
        <f>X257*K257</f>
        <v>0</v>
      </c>
      <c r="Z257" s="161">
        <v>0.00167</v>
      </c>
      <c r="AA257" s="162">
        <f>Z257*K257</f>
        <v>0.035070000000000004</v>
      </c>
      <c r="AR257" s="15" t="s">
        <v>299</v>
      </c>
      <c r="AT257" s="15" t="s">
        <v>163</v>
      </c>
      <c r="AU257" s="15" t="s">
        <v>107</v>
      </c>
      <c r="AY257" s="15" t="s">
        <v>162</v>
      </c>
      <c r="BE257" s="102">
        <f>IF(U257="základní",N257,0)</f>
        <v>0</v>
      </c>
      <c r="BF257" s="102">
        <f>IF(U257="snížená",N257,0)</f>
        <v>0</v>
      </c>
      <c r="BG257" s="102">
        <f>IF(U257="zákl. přenesená",N257,0)</f>
        <v>0</v>
      </c>
      <c r="BH257" s="102">
        <f>IF(U257="sníž. přenesená",N257,0)</f>
        <v>0</v>
      </c>
      <c r="BI257" s="102">
        <f>IF(U257="nulová",N257,0)</f>
        <v>0</v>
      </c>
      <c r="BJ257" s="15" t="s">
        <v>22</v>
      </c>
      <c r="BK257" s="102">
        <f>ROUND(L257*K257,2)</f>
        <v>0</v>
      </c>
      <c r="BL257" s="15" t="s">
        <v>299</v>
      </c>
      <c r="BM257" s="15" t="s">
        <v>1047</v>
      </c>
    </row>
    <row r="258" spans="2:51" s="10" customFormat="1" ht="22.5" customHeight="1">
      <c r="B258" s="163"/>
      <c r="C258" s="164"/>
      <c r="D258" s="164"/>
      <c r="E258" s="165" t="s">
        <v>3</v>
      </c>
      <c r="F258" s="247" t="s">
        <v>1157</v>
      </c>
      <c r="G258" s="248"/>
      <c r="H258" s="248"/>
      <c r="I258" s="248"/>
      <c r="J258" s="164"/>
      <c r="K258" s="166">
        <v>21</v>
      </c>
      <c r="L258" s="164"/>
      <c r="M258" s="164"/>
      <c r="N258" s="164"/>
      <c r="O258" s="164"/>
      <c r="P258" s="164"/>
      <c r="Q258" s="164"/>
      <c r="R258" s="167"/>
      <c r="T258" s="168"/>
      <c r="U258" s="164"/>
      <c r="V258" s="164"/>
      <c r="W258" s="164"/>
      <c r="X258" s="164"/>
      <c r="Y258" s="164"/>
      <c r="Z258" s="164"/>
      <c r="AA258" s="169"/>
      <c r="AT258" s="170" t="s">
        <v>170</v>
      </c>
      <c r="AU258" s="170" t="s">
        <v>107</v>
      </c>
      <c r="AV258" s="10" t="s">
        <v>107</v>
      </c>
      <c r="AW258" s="10" t="s">
        <v>37</v>
      </c>
      <c r="AX258" s="10" t="s">
        <v>22</v>
      </c>
      <c r="AY258" s="170" t="s">
        <v>162</v>
      </c>
    </row>
    <row r="259" spans="2:65" s="1" customFormat="1" ht="22.5" customHeight="1">
      <c r="B259" s="127"/>
      <c r="C259" s="156" t="s">
        <v>364</v>
      </c>
      <c r="D259" s="156" t="s">
        <v>163</v>
      </c>
      <c r="E259" s="157" t="s">
        <v>910</v>
      </c>
      <c r="F259" s="239" t="s">
        <v>911</v>
      </c>
      <c r="G259" s="240"/>
      <c r="H259" s="240"/>
      <c r="I259" s="240"/>
      <c r="J259" s="158" t="s">
        <v>241</v>
      </c>
      <c r="K259" s="159">
        <v>65.12</v>
      </c>
      <c r="L259" s="241">
        <v>0</v>
      </c>
      <c r="M259" s="240"/>
      <c r="N259" s="242">
        <f>ROUND(L259*K259,2)</f>
        <v>0</v>
      </c>
      <c r="O259" s="240"/>
      <c r="P259" s="240"/>
      <c r="Q259" s="240"/>
      <c r="R259" s="129"/>
      <c r="T259" s="160" t="s">
        <v>3</v>
      </c>
      <c r="U259" s="41" t="s">
        <v>45</v>
      </c>
      <c r="V259" s="33"/>
      <c r="W259" s="161">
        <f>V259*K259</f>
        <v>0</v>
      </c>
      <c r="X259" s="161">
        <v>0</v>
      </c>
      <c r="Y259" s="161">
        <f>X259*K259</f>
        <v>0</v>
      </c>
      <c r="Z259" s="161">
        <v>0.00175</v>
      </c>
      <c r="AA259" s="162">
        <f>Z259*K259</f>
        <v>0.11396</v>
      </c>
      <c r="AR259" s="15" t="s">
        <v>299</v>
      </c>
      <c r="AT259" s="15" t="s">
        <v>163</v>
      </c>
      <c r="AU259" s="15" t="s">
        <v>107</v>
      </c>
      <c r="AY259" s="15" t="s">
        <v>162</v>
      </c>
      <c r="BE259" s="102">
        <f>IF(U259="základní",N259,0)</f>
        <v>0</v>
      </c>
      <c r="BF259" s="102">
        <f>IF(U259="snížená",N259,0)</f>
        <v>0</v>
      </c>
      <c r="BG259" s="102">
        <f>IF(U259="zákl. přenesená",N259,0)</f>
        <v>0</v>
      </c>
      <c r="BH259" s="102">
        <f>IF(U259="sníž. přenesená",N259,0)</f>
        <v>0</v>
      </c>
      <c r="BI259" s="102">
        <f>IF(U259="nulová",N259,0)</f>
        <v>0</v>
      </c>
      <c r="BJ259" s="15" t="s">
        <v>22</v>
      </c>
      <c r="BK259" s="102">
        <f>ROUND(L259*K259,2)</f>
        <v>0</v>
      </c>
      <c r="BL259" s="15" t="s">
        <v>299</v>
      </c>
      <c r="BM259" s="15" t="s">
        <v>912</v>
      </c>
    </row>
    <row r="260" spans="2:65" s="1" customFormat="1" ht="22.5" customHeight="1">
      <c r="B260" s="127"/>
      <c r="C260" s="156" t="s">
        <v>372</v>
      </c>
      <c r="D260" s="156" t="s">
        <v>163</v>
      </c>
      <c r="E260" s="157" t="s">
        <v>917</v>
      </c>
      <c r="F260" s="239" t="s">
        <v>918</v>
      </c>
      <c r="G260" s="240"/>
      <c r="H260" s="240"/>
      <c r="I260" s="240"/>
      <c r="J260" s="158" t="s">
        <v>241</v>
      </c>
      <c r="K260" s="159">
        <v>38.4</v>
      </c>
      <c r="L260" s="241">
        <v>0</v>
      </c>
      <c r="M260" s="240"/>
      <c r="N260" s="242">
        <f>ROUND(L260*K260,2)</f>
        <v>0</v>
      </c>
      <c r="O260" s="240"/>
      <c r="P260" s="240"/>
      <c r="Q260" s="240"/>
      <c r="R260" s="129"/>
      <c r="T260" s="160" t="s">
        <v>3</v>
      </c>
      <c r="U260" s="41" t="s">
        <v>45</v>
      </c>
      <c r="V260" s="33"/>
      <c r="W260" s="161">
        <f>V260*K260</f>
        <v>0</v>
      </c>
      <c r="X260" s="161">
        <v>0</v>
      </c>
      <c r="Y260" s="161">
        <f>X260*K260</f>
        <v>0</v>
      </c>
      <c r="Z260" s="161">
        <v>0.01069</v>
      </c>
      <c r="AA260" s="162">
        <f>Z260*K260</f>
        <v>0.41049599999999997</v>
      </c>
      <c r="AR260" s="15" t="s">
        <v>299</v>
      </c>
      <c r="AT260" s="15" t="s">
        <v>163</v>
      </c>
      <c r="AU260" s="15" t="s">
        <v>107</v>
      </c>
      <c r="AY260" s="15" t="s">
        <v>162</v>
      </c>
      <c r="BE260" s="102">
        <f>IF(U260="základní",N260,0)</f>
        <v>0</v>
      </c>
      <c r="BF260" s="102">
        <f>IF(U260="snížená",N260,0)</f>
        <v>0</v>
      </c>
      <c r="BG260" s="102">
        <f>IF(U260="zákl. přenesená",N260,0)</f>
        <v>0</v>
      </c>
      <c r="BH260" s="102">
        <f>IF(U260="sníž. přenesená",N260,0)</f>
        <v>0</v>
      </c>
      <c r="BI260" s="102">
        <f>IF(U260="nulová",N260,0)</f>
        <v>0</v>
      </c>
      <c r="BJ260" s="15" t="s">
        <v>22</v>
      </c>
      <c r="BK260" s="102">
        <f>ROUND(L260*K260,2)</f>
        <v>0</v>
      </c>
      <c r="BL260" s="15" t="s">
        <v>299</v>
      </c>
      <c r="BM260" s="15" t="s">
        <v>919</v>
      </c>
    </row>
    <row r="261" spans="2:51" s="10" customFormat="1" ht="22.5" customHeight="1">
      <c r="B261" s="163"/>
      <c r="C261" s="164"/>
      <c r="D261" s="164"/>
      <c r="E261" s="165" t="s">
        <v>3</v>
      </c>
      <c r="F261" s="247" t="s">
        <v>1158</v>
      </c>
      <c r="G261" s="248"/>
      <c r="H261" s="248"/>
      <c r="I261" s="248"/>
      <c r="J261" s="164"/>
      <c r="K261" s="166">
        <v>38.4</v>
      </c>
      <c r="L261" s="164"/>
      <c r="M261" s="164"/>
      <c r="N261" s="164"/>
      <c r="O261" s="164"/>
      <c r="P261" s="164"/>
      <c r="Q261" s="164"/>
      <c r="R261" s="167"/>
      <c r="T261" s="168"/>
      <c r="U261" s="164"/>
      <c r="V261" s="164"/>
      <c r="W261" s="164"/>
      <c r="X261" s="164"/>
      <c r="Y261" s="164"/>
      <c r="Z261" s="164"/>
      <c r="AA261" s="169"/>
      <c r="AT261" s="170" t="s">
        <v>170</v>
      </c>
      <c r="AU261" s="170" t="s">
        <v>107</v>
      </c>
      <c r="AV261" s="10" t="s">
        <v>107</v>
      </c>
      <c r="AW261" s="10" t="s">
        <v>37</v>
      </c>
      <c r="AX261" s="10" t="s">
        <v>22</v>
      </c>
      <c r="AY261" s="170" t="s">
        <v>162</v>
      </c>
    </row>
    <row r="262" spans="2:65" s="1" customFormat="1" ht="44.25" customHeight="1">
      <c r="B262" s="127"/>
      <c r="C262" s="156" t="s">
        <v>384</v>
      </c>
      <c r="D262" s="156" t="s">
        <v>163</v>
      </c>
      <c r="E262" s="157" t="s">
        <v>920</v>
      </c>
      <c r="F262" s="239" t="s">
        <v>921</v>
      </c>
      <c r="G262" s="240"/>
      <c r="H262" s="240"/>
      <c r="I262" s="240"/>
      <c r="J262" s="158" t="s">
        <v>182</v>
      </c>
      <c r="K262" s="159">
        <v>245.032</v>
      </c>
      <c r="L262" s="241">
        <v>0</v>
      </c>
      <c r="M262" s="240"/>
      <c r="N262" s="242">
        <f>ROUND(L262*K262,2)</f>
        <v>0</v>
      </c>
      <c r="O262" s="240"/>
      <c r="P262" s="240"/>
      <c r="Q262" s="240"/>
      <c r="R262" s="129"/>
      <c r="T262" s="160" t="s">
        <v>3</v>
      </c>
      <c r="U262" s="41" t="s">
        <v>45</v>
      </c>
      <c r="V262" s="33"/>
      <c r="W262" s="161">
        <f>V262*K262</f>
        <v>0</v>
      </c>
      <c r="X262" s="161">
        <v>0.0078</v>
      </c>
      <c r="Y262" s="161">
        <f>X262*K262</f>
        <v>1.9112496</v>
      </c>
      <c r="Z262" s="161">
        <v>0</v>
      </c>
      <c r="AA262" s="162">
        <f>Z262*K262</f>
        <v>0</v>
      </c>
      <c r="AR262" s="15" t="s">
        <v>299</v>
      </c>
      <c r="AT262" s="15" t="s">
        <v>163</v>
      </c>
      <c r="AU262" s="15" t="s">
        <v>107</v>
      </c>
      <c r="AY262" s="15" t="s">
        <v>162</v>
      </c>
      <c r="BE262" s="102">
        <f>IF(U262="základní",N262,0)</f>
        <v>0</v>
      </c>
      <c r="BF262" s="102">
        <f>IF(U262="snížená",N262,0)</f>
        <v>0</v>
      </c>
      <c r="BG262" s="102">
        <f>IF(U262="zákl. přenesená",N262,0)</f>
        <v>0</v>
      </c>
      <c r="BH262" s="102">
        <f>IF(U262="sníž. přenesená",N262,0)</f>
        <v>0</v>
      </c>
      <c r="BI262" s="102">
        <f>IF(U262="nulová",N262,0)</f>
        <v>0</v>
      </c>
      <c r="BJ262" s="15" t="s">
        <v>22</v>
      </c>
      <c r="BK262" s="102">
        <f>ROUND(L262*K262,2)</f>
        <v>0</v>
      </c>
      <c r="BL262" s="15" t="s">
        <v>299</v>
      </c>
      <c r="BM262" s="15" t="s">
        <v>922</v>
      </c>
    </row>
    <row r="263" spans="2:51" s="10" customFormat="1" ht="22.5" customHeight="1">
      <c r="B263" s="163"/>
      <c r="C263" s="164"/>
      <c r="D263" s="164"/>
      <c r="E263" s="165" t="s">
        <v>3</v>
      </c>
      <c r="F263" s="247" t="s">
        <v>1159</v>
      </c>
      <c r="G263" s="248"/>
      <c r="H263" s="248"/>
      <c r="I263" s="248"/>
      <c r="J263" s="164"/>
      <c r="K263" s="166">
        <v>165.417</v>
      </c>
      <c r="L263" s="164"/>
      <c r="M263" s="164"/>
      <c r="N263" s="164"/>
      <c r="O263" s="164"/>
      <c r="P263" s="164"/>
      <c r="Q263" s="164"/>
      <c r="R263" s="167"/>
      <c r="T263" s="168"/>
      <c r="U263" s="164"/>
      <c r="V263" s="164"/>
      <c r="W263" s="164"/>
      <c r="X263" s="164"/>
      <c r="Y263" s="164"/>
      <c r="Z263" s="164"/>
      <c r="AA263" s="169"/>
      <c r="AT263" s="170" t="s">
        <v>170</v>
      </c>
      <c r="AU263" s="170" t="s">
        <v>107</v>
      </c>
      <c r="AV263" s="10" t="s">
        <v>107</v>
      </c>
      <c r="AW263" s="10" t="s">
        <v>37</v>
      </c>
      <c r="AX263" s="10" t="s">
        <v>80</v>
      </c>
      <c r="AY263" s="170" t="s">
        <v>162</v>
      </c>
    </row>
    <row r="264" spans="2:51" s="10" customFormat="1" ht="22.5" customHeight="1">
      <c r="B264" s="163"/>
      <c r="C264" s="164"/>
      <c r="D264" s="164"/>
      <c r="E264" s="165" t="s">
        <v>3</v>
      </c>
      <c r="F264" s="249" t="s">
        <v>1160</v>
      </c>
      <c r="G264" s="248"/>
      <c r="H264" s="248"/>
      <c r="I264" s="248"/>
      <c r="J264" s="164"/>
      <c r="K264" s="166">
        <v>53.792</v>
      </c>
      <c r="L264" s="164"/>
      <c r="M264" s="164"/>
      <c r="N264" s="164"/>
      <c r="O264" s="164"/>
      <c r="P264" s="164"/>
      <c r="Q264" s="164"/>
      <c r="R264" s="167"/>
      <c r="T264" s="168"/>
      <c r="U264" s="164"/>
      <c r="V264" s="164"/>
      <c r="W264" s="164"/>
      <c r="X264" s="164"/>
      <c r="Y264" s="164"/>
      <c r="Z264" s="164"/>
      <c r="AA264" s="169"/>
      <c r="AT264" s="170" t="s">
        <v>170</v>
      </c>
      <c r="AU264" s="170" t="s">
        <v>107</v>
      </c>
      <c r="AV264" s="10" t="s">
        <v>107</v>
      </c>
      <c r="AW264" s="10" t="s">
        <v>37</v>
      </c>
      <c r="AX264" s="10" t="s">
        <v>80</v>
      </c>
      <c r="AY264" s="170" t="s">
        <v>162</v>
      </c>
    </row>
    <row r="265" spans="2:51" s="10" customFormat="1" ht="22.5" customHeight="1">
      <c r="B265" s="163"/>
      <c r="C265" s="164"/>
      <c r="D265" s="164"/>
      <c r="E265" s="165" t="s">
        <v>3</v>
      </c>
      <c r="F265" s="249" t="s">
        <v>1161</v>
      </c>
      <c r="G265" s="248"/>
      <c r="H265" s="248"/>
      <c r="I265" s="248"/>
      <c r="J265" s="164"/>
      <c r="K265" s="166">
        <v>25.823</v>
      </c>
      <c r="L265" s="164"/>
      <c r="M265" s="164"/>
      <c r="N265" s="164"/>
      <c r="O265" s="164"/>
      <c r="P265" s="164"/>
      <c r="Q265" s="164"/>
      <c r="R265" s="167"/>
      <c r="T265" s="168"/>
      <c r="U265" s="164"/>
      <c r="V265" s="164"/>
      <c r="W265" s="164"/>
      <c r="X265" s="164"/>
      <c r="Y265" s="164"/>
      <c r="Z265" s="164"/>
      <c r="AA265" s="169"/>
      <c r="AT265" s="170" t="s">
        <v>170</v>
      </c>
      <c r="AU265" s="170" t="s">
        <v>107</v>
      </c>
      <c r="AV265" s="10" t="s">
        <v>107</v>
      </c>
      <c r="AW265" s="10" t="s">
        <v>37</v>
      </c>
      <c r="AX265" s="10" t="s">
        <v>80</v>
      </c>
      <c r="AY265" s="170" t="s">
        <v>162</v>
      </c>
    </row>
    <row r="266" spans="2:51" s="11" customFormat="1" ht="22.5" customHeight="1">
      <c r="B266" s="171"/>
      <c r="C266" s="172"/>
      <c r="D266" s="172"/>
      <c r="E266" s="173" t="s">
        <v>3</v>
      </c>
      <c r="F266" s="250" t="s">
        <v>202</v>
      </c>
      <c r="G266" s="251"/>
      <c r="H266" s="251"/>
      <c r="I266" s="251"/>
      <c r="J266" s="172"/>
      <c r="K266" s="174">
        <v>245.032</v>
      </c>
      <c r="L266" s="172"/>
      <c r="M266" s="172"/>
      <c r="N266" s="172"/>
      <c r="O266" s="172"/>
      <c r="P266" s="172"/>
      <c r="Q266" s="172"/>
      <c r="R266" s="175"/>
      <c r="T266" s="176"/>
      <c r="U266" s="172"/>
      <c r="V266" s="172"/>
      <c r="W266" s="172"/>
      <c r="X266" s="172"/>
      <c r="Y266" s="172"/>
      <c r="Z266" s="172"/>
      <c r="AA266" s="177"/>
      <c r="AT266" s="178" t="s">
        <v>170</v>
      </c>
      <c r="AU266" s="178" t="s">
        <v>107</v>
      </c>
      <c r="AV266" s="11" t="s">
        <v>167</v>
      </c>
      <c r="AW266" s="11" t="s">
        <v>37</v>
      </c>
      <c r="AX266" s="11" t="s">
        <v>22</v>
      </c>
      <c r="AY266" s="178" t="s">
        <v>162</v>
      </c>
    </row>
    <row r="267" spans="2:65" s="1" customFormat="1" ht="31.5" customHeight="1">
      <c r="B267" s="127"/>
      <c r="C267" s="156" t="s">
        <v>884</v>
      </c>
      <c r="D267" s="156" t="s">
        <v>163</v>
      </c>
      <c r="E267" s="157" t="s">
        <v>620</v>
      </c>
      <c r="F267" s="239" t="s">
        <v>621</v>
      </c>
      <c r="G267" s="240"/>
      <c r="H267" s="240"/>
      <c r="I267" s="240"/>
      <c r="J267" s="158" t="s">
        <v>241</v>
      </c>
      <c r="K267" s="159">
        <v>21</v>
      </c>
      <c r="L267" s="241">
        <v>0</v>
      </c>
      <c r="M267" s="240"/>
      <c r="N267" s="242">
        <f>ROUND(L267*K267,2)</f>
        <v>0</v>
      </c>
      <c r="O267" s="240"/>
      <c r="P267" s="240"/>
      <c r="Q267" s="240"/>
      <c r="R267" s="129"/>
      <c r="T267" s="160" t="s">
        <v>3</v>
      </c>
      <c r="U267" s="41" t="s">
        <v>45</v>
      </c>
      <c r="V267" s="33"/>
      <c r="W267" s="161">
        <f>V267*K267</f>
        <v>0</v>
      </c>
      <c r="X267" s="161">
        <v>0.00291</v>
      </c>
      <c r="Y267" s="161">
        <f>X267*K267</f>
        <v>0.06111</v>
      </c>
      <c r="Z267" s="161">
        <v>0</v>
      </c>
      <c r="AA267" s="162">
        <f>Z267*K267</f>
        <v>0</v>
      </c>
      <c r="AR267" s="15" t="s">
        <v>299</v>
      </c>
      <c r="AT267" s="15" t="s">
        <v>163</v>
      </c>
      <c r="AU267" s="15" t="s">
        <v>107</v>
      </c>
      <c r="AY267" s="15" t="s">
        <v>162</v>
      </c>
      <c r="BE267" s="102">
        <f>IF(U267="základní",N267,0)</f>
        <v>0</v>
      </c>
      <c r="BF267" s="102">
        <f>IF(U267="snížená",N267,0)</f>
        <v>0</v>
      </c>
      <c r="BG267" s="102">
        <f>IF(U267="zákl. přenesená",N267,0)</f>
        <v>0</v>
      </c>
      <c r="BH267" s="102">
        <f>IF(U267="sníž. přenesená",N267,0)</f>
        <v>0</v>
      </c>
      <c r="BI267" s="102">
        <f>IF(U267="nulová",N267,0)</f>
        <v>0</v>
      </c>
      <c r="BJ267" s="15" t="s">
        <v>22</v>
      </c>
      <c r="BK267" s="102">
        <f>ROUND(L267*K267,2)</f>
        <v>0</v>
      </c>
      <c r="BL267" s="15" t="s">
        <v>299</v>
      </c>
      <c r="BM267" s="15" t="s">
        <v>1052</v>
      </c>
    </row>
    <row r="268" spans="2:65" s="1" customFormat="1" ht="31.5" customHeight="1">
      <c r="B268" s="127"/>
      <c r="C268" s="156" t="s">
        <v>376</v>
      </c>
      <c r="D268" s="156" t="s">
        <v>163</v>
      </c>
      <c r="E268" s="157" t="s">
        <v>925</v>
      </c>
      <c r="F268" s="239" t="s">
        <v>926</v>
      </c>
      <c r="G268" s="240"/>
      <c r="H268" s="240"/>
      <c r="I268" s="240"/>
      <c r="J268" s="158" t="s">
        <v>241</v>
      </c>
      <c r="K268" s="159">
        <v>65.12</v>
      </c>
      <c r="L268" s="241">
        <v>0</v>
      </c>
      <c r="M268" s="240"/>
      <c r="N268" s="242">
        <f>ROUND(L268*K268,2)</f>
        <v>0</v>
      </c>
      <c r="O268" s="240"/>
      <c r="P268" s="240"/>
      <c r="Q268" s="240"/>
      <c r="R268" s="129"/>
      <c r="T268" s="160" t="s">
        <v>3</v>
      </c>
      <c r="U268" s="41" t="s">
        <v>45</v>
      </c>
      <c r="V268" s="33"/>
      <c r="W268" s="161">
        <f>V268*K268</f>
        <v>0</v>
      </c>
      <c r="X268" s="161">
        <v>0.00333</v>
      </c>
      <c r="Y268" s="161">
        <f>X268*K268</f>
        <v>0.21684960000000003</v>
      </c>
      <c r="Z268" s="161">
        <v>0</v>
      </c>
      <c r="AA268" s="162">
        <f>Z268*K268</f>
        <v>0</v>
      </c>
      <c r="AR268" s="15" t="s">
        <v>299</v>
      </c>
      <c r="AT268" s="15" t="s">
        <v>163</v>
      </c>
      <c r="AU268" s="15" t="s">
        <v>107</v>
      </c>
      <c r="AY268" s="15" t="s">
        <v>162</v>
      </c>
      <c r="BE268" s="102">
        <f>IF(U268="základní",N268,0)</f>
        <v>0</v>
      </c>
      <c r="BF268" s="102">
        <f>IF(U268="snížená",N268,0)</f>
        <v>0</v>
      </c>
      <c r="BG268" s="102">
        <f>IF(U268="zákl. přenesená",N268,0)</f>
        <v>0</v>
      </c>
      <c r="BH268" s="102">
        <f>IF(U268="sníž. přenesená",N268,0)</f>
        <v>0</v>
      </c>
      <c r="BI268" s="102">
        <f>IF(U268="nulová",N268,0)</f>
        <v>0</v>
      </c>
      <c r="BJ268" s="15" t="s">
        <v>22</v>
      </c>
      <c r="BK268" s="102">
        <f>ROUND(L268*K268,2)</f>
        <v>0</v>
      </c>
      <c r="BL268" s="15" t="s">
        <v>299</v>
      </c>
      <c r="BM268" s="15" t="s">
        <v>927</v>
      </c>
    </row>
    <row r="269" spans="2:51" s="10" customFormat="1" ht="22.5" customHeight="1">
      <c r="B269" s="163"/>
      <c r="C269" s="164"/>
      <c r="D269" s="164"/>
      <c r="E269" s="165" t="s">
        <v>3</v>
      </c>
      <c r="F269" s="247" t="s">
        <v>1162</v>
      </c>
      <c r="G269" s="248"/>
      <c r="H269" s="248"/>
      <c r="I269" s="248"/>
      <c r="J269" s="164"/>
      <c r="K269" s="166">
        <v>65.12</v>
      </c>
      <c r="L269" s="164"/>
      <c r="M269" s="164"/>
      <c r="N269" s="164"/>
      <c r="O269" s="164"/>
      <c r="P269" s="164"/>
      <c r="Q269" s="164"/>
      <c r="R269" s="167"/>
      <c r="T269" s="168"/>
      <c r="U269" s="164"/>
      <c r="V269" s="164"/>
      <c r="W269" s="164"/>
      <c r="X269" s="164"/>
      <c r="Y269" s="164"/>
      <c r="Z269" s="164"/>
      <c r="AA269" s="169"/>
      <c r="AT269" s="170" t="s">
        <v>170</v>
      </c>
      <c r="AU269" s="170" t="s">
        <v>107</v>
      </c>
      <c r="AV269" s="10" t="s">
        <v>107</v>
      </c>
      <c r="AW269" s="10" t="s">
        <v>37</v>
      </c>
      <c r="AX269" s="10" t="s">
        <v>22</v>
      </c>
      <c r="AY269" s="170" t="s">
        <v>162</v>
      </c>
    </row>
    <row r="270" spans="2:65" s="1" customFormat="1" ht="31.5" customHeight="1">
      <c r="B270" s="127"/>
      <c r="C270" s="156" t="s">
        <v>1075</v>
      </c>
      <c r="D270" s="156" t="s">
        <v>163</v>
      </c>
      <c r="E270" s="157" t="s">
        <v>1163</v>
      </c>
      <c r="F270" s="239" t="s">
        <v>1164</v>
      </c>
      <c r="G270" s="240"/>
      <c r="H270" s="240"/>
      <c r="I270" s="240"/>
      <c r="J270" s="158" t="s">
        <v>241</v>
      </c>
      <c r="K270" s="159">
        <v>38.4</v>
      </c>
      <c r="L270" s="241">
        <v>0</v>
      </c>
      <c r="M270" s="240"/>
      <c r="N270" s="242">
        <f>ROUND(L270*K270,2)</f>
        <v>0</v>
      </c>
      <c r="O270" s="240"/>
      <c r="P270" s="240"/>
      <c r="Q270" s="240"/>
      <c r="R270" s="129"/>
      <c r="T270" s="160" t="s">
        <v>3</v>
      </c>
      <c r="U270" s="41" t="s">
        <v>45</v>
      </c>
      <c r="V270" s="33"/>
      <c r="W270" s="161">
        <f>V270*K270</f>
        <v>0</v>
      </c>
      <c r="X270" s="161">
        <v>0.00744</v>
      </c>
      <c r="Y270" s="161">
        <f>X270*K270</f>
        <v>0.285696</v>
      </c>
      <c r="Z270" s="161">
        <v>0</v>
      </c>
      <c r="AA270" s="162">
        <f>Z270*K270</f>
        <v>0</v>
      </c>
      <c r="AR270" s="15" t="s">
        <v>299</v>
      </c>
      <c r="AT270" s="15" t="s">
        <v>163</v>
      </c>
      <c r="AU270" s="15" t="s">
        <v>107</v>
      </c>
      <c r="AY270" s="15" t="s">
        <v>162</v>
      </c>
      <c r="BE270" s="102">
        <f>IF(U270="základní",N270,0)</f>
        <v>0</v>
      </c>
      <c r="BF270" s="102">
        <f>IF(U270="snížená",N270,0)</f>
        <v>0</v>
      </c>
      <c r="BG270" s="102">
        <f>IF(U270="zákl. přenesená",N270,0)</f>
        <v>0</v>
      </c>
      <c r="BH270" s="102">
        <f>IF(U270="sníž. přenesená",N270,0)</f>
        <v>0</v>
      </c>
      <c r="BI270" s="102">
        <f>IF(U270="nulová",N270,0)</f>
        <v>0</v>
      </c>
      <c r="BJ270" s="15" t="s">
        <v>22</v>
      </c>
      <c r="BK270" s="102">
        <f>ROUND(L270*K270,2)</f>
        <v>0</v>
      </c>
      <c r="BL270" s="15" t="s">
        <v>299</v>
      </c>
      <c r="BM270" s="15" t="s">
        <v>1165</v>
      </c>
    </row>
    <row r="271" spans="2:65" s="1" customFormat="1" ht="31.5" customHeight="1">
      <c r="B271" s="127"/>
      <c r="C271" s="156" t="s">
        <v>627</v>
      </c>
      <c r="D271" s="156" t="s">
        <v>163</v>
      </c>
      <c r="E271" s="157" t="s">
        <v>628</v>
      </c>
      <c r="F271" s="239" t="s">
        <v>629</v>
      </c>
      <c r="G271" s="240"/>
      <c r="H271" s="240"/>
      <c r="I271" s="240"/>
      <c r="J271" s="158" t="s">
        <v>241</v>
      </c>
      <c r="K271" s="159">
        <v>5.6</v>
      </c>
      <c r="L271" s="241">
        <v>0</v>
      </c>
      <c r="M271" s="240"/>
      <c r="N271" s="242">
        <f>ROUND(L271*K271,2)</f>
        <v>0</v>
      </c>
      <c r="O271" s="240"/>
      <c r="P271" s="240"/>
      <c r="Q271" s="240"/>
      <c r="R271" s="129"/>
      <c r="T271" s="160" t="s">
        <v>3</v>
      </c>
      <c r="U271" s="41" t="s">
        <v>45</v>
      </c>
      <c r="V271" s="33"/>
      <c r="W271" s="161">
        <f>V271*K271</f>
        <v>0</v>
      </c>
      <c r="X271" s="161">
        <v>0.00212</v>
      </c>
      <c r="Y271" s="161">
        <f>X271*K271</f>
        <v>0.011871999999999999</v>
      </c>
      <c r="Z271" s="161">
        <v>0</v>
      </c>
      <c r="AA271" s="162">
        <f>Z271*K271</f>
        <v>0</v>
      </c>
      <c r="AR271" s="15" t="s">
        <v>299</v>
      </c>
      <c r="AT271" s="15" t="s">
        <v>163</v>
      </c>
      <c r="AU271" s="15" t="s">
        <v>107</v>
      </c>
      <c r="AY271" s="15" t="s">
        <v>162</v>
      </c>
      <c r="BE271" s="102">
        <f>IF(U271="základní",N271,0)</f>
        <v>0</v>
      </c>
      <c r="BF271" s="102">
        <f>IF(U271="snížená",N271,0)</f>
        <v>0</v>
      </c>
      <c r="BG271" s="102">
        <f>IF(U271="zákl. přenesená",N271,0)</f>
        <v>0</v>
      </c>
      <c r="BH271" s="102">
        <f>IF(U271="sníž. přenesená",N271,0)</f>
        <v>0</v>
      </c>
      <c r="BI271" s="102">
        <f>IF(U271="nulová",N271,0)</f>
        <v>0</v>
      </c>
      <c r="BJ271" s="15" t="s">
        <v>22</v>
      </c>
      <c r="BK271" s="102">
        <f>ROUND(L271*K271,2)</f>
        <v>0</v>
      </c>
      <c r="BL271" s="15" t="s">
        <v>299</v>
      </c>
      <c r="BM271" s="15" t="s">
        <v>630</v>
      </c>
    </row>
    <row r="272" spans="2:51" s="10" customFormat="1" ht="22.5" customHeight="1">
      <c r="B272" s="163"/>
      <c r="C272" s="164"/>
      <c r="D272" s="164"/>
      <c r="E272" s="165" t="s">
        <v>3</v>
      </c>
      <c r="F272" s="247" t="s">
        <v>1166</v>
      </c>
      <c r="G272" s="248"/>
      <c r="H272" s="248"/>
      <c r="I272" s="248"/>
      <c r="J272" s="164"/>
      <c r="K272" s="166">
        <v>5.6</v>
      </c>
      <c r="L272" s="164"/>
      <c r="M272" s="164"/>
      <c r="N272" s="164"/>
      <c r="O272" s="164"/>
      <c r="P272" s="164"/>
      <c r="Q272" s="164"/>
      <c r="R272" s="167"/>
      <c r="T272" s="168"/>
      <c r="U272" s="164"/>
      <c r="V272" s="164"/>
      <c r="W272" s="164"/>
      <c r="X272" s="164"/>
      <c r="Y272" s="164"/>
      <c r="Z272" s="164"/>
      <c r="AA272" s="169"/>
      <c r="AT272" s="170" t="s">
        <v>170</v>
      </c>
      <c r="AU272" s="170" t="s">
        <v>107</v>
      </c>
      <c r="AV272" s="10" t="s">
        <v>107</v>
      </c>
      <c r="AW272" s="10" t="s">
        <v>37</v>
      </c>
      <c r="AX272" s="10" t="s">
        <v>22</v>
      </c>
      <c r="AY272" s="170" t="s">
        <v>162</v>
      </c>
    </row>
    <row r="273" spans="2:65" s="1" customFormat="1" ht="31.5" customHeight="1">
      <c r="B273" s="127"/>
      <c r="C273" s="156" t="s">
        <v>631</v>
      </c>
      <c r="D273" s="156" t="s">
        <v>163</v>
      </c>
      <c r="E273" s="157" t="s">
        <v>632</v>
      </c>
      <c r="F273" s="239" t="s">
        <v>633</v>
      </c>
      <c r="G273" s="240"/>
      <c r="H273" s="240"/>
      <c r="I273" s="240"/>
      <c r="J273" s="158" t="s">
        <v>412</v>
      </c>
      <c r="K273" s="159">
        <v>2.487</v>
      </c>
      <c r="L273" s="241">
        <v>0</v>
      </c>
      <c r="M273" s="240"/>
      <c r="N273" s="242">
        <f>ROUND(L273*K273,2)</f>
        <v>0</v>
      </c>
      <c r="O273" s="240"/>
      <c r="P273" s="240"/>
      <c r="Q273" s="240"/>
      <c r="R273" s="129"/>
      <c r="T273" s="160" t="s">
        <v>3</v>
      </c>
      <c r="U273" s="41" t="s">
        <v>45</v>
      </c>
      <c r="V273" s="33"/>
      <c r="W273" s="161">
        <f>V273*K273</f>
        <v>0</v>
      </c>
      <c r="X273" s="161">
        <v>0</v>
      </c>
      <c r="Y273" s="161">
        <f>X273*K273</f>
        <v>0</v>
      </c>
      <c r="Z273" s="161">
        <v>0</v>
      </c>
      <c r="AA273" s="162">
        <f>Z273*K273</f>
        <v>0</v>
      </c>
      <c r="AR273" s="15" t="s">
        <v>299</v>
      </c>
      <c r="AT273" s="15" t="s">
        <v>163</v>
      </c>
      <c r="AU273" s="15" t="s">
        <v>107</v>
      </c>
      <c r="AY273" s="15" t="s">
        <v>162</v>
      </c>
      <c r="BE273" s="102">
        <f>IF(U273="základní",N273,0)</f>
        <v>0</v>
      </c>
      <c r="BF273" s="102">
        <f>IF(U273="snížená",N273,0)</f>
        <v>0</v>
      </c>
      <c r="BG273" s="102">
        <f>IF(U273="zákl. přenesená",N273,0)</f>
        <v>0</v>
      </c>
      <c r="BH273" s="102">
        <f>IF(U273="sníž. přenesená",N273,0)</f>
        <v>0</v>
      </c>
      <c r="BI273" s="102">
        <f>IF(U273="nulová",N273,0)</f>
        <v>0</v>
      </c>
      <c r="BJ273" s="15" t="s">
        <v>22</v>
      </c>
      <c r="BK273" s="102">
        <f>ROUND(L273*K273,2)</f>
        <v>0</v>
      </c>
      <c r="BL273" s="15" t="s">
        <v>299</v>
      </c>
      <c r="BM273" s="15" t="s">
        <v>634</v>
      </c>
    </row>
    <row r="274" spans="2:63" s="9" customFormat="1" ht="29.25" customHeight="1">
      <c r="B274" s="145"/>
      <c r="C274" s="146"/>
      <c r="D274" s="155" t="s">
        <v>133</v>
      </c>
      <c r="E274" s="155"/>
      <c r="F274" s="155"/>
      <c r="G274" s="155"/>
      <c r="H274" s="155"/>
      <c r="I274" s="155"/>
      <c r="J274" s="155"/>
      <c r="K274" s="155"/>
      <c r="L274" s="155"/>
      <c r="M274" s="155"/>
      <c r="N274" s="232">
        <f>BK274</f>
        <v>0</v>
      </c>
      <c r="O274" s="233"/>
      <c r="P274" s="233"/>
      <c r="Q274" s="233"/>
      <c r="R274" s="148"/>
      <c r="T274" s="149"/>
      <c r="U274" s="146"/>
      <c r="V274" s="146"/>
      <c r="W274" s="150">
        <f>SUM(W275:W286)</f>
        <v>0</v>
      </c>
      <c r="X274" s="146"/>
      <c r="Y274" s="150">
        <f>SUM(Y275:Y286)</f>
        <v>0.10906</v>
      </c>
      <c r="Z274" s="146"/>
      <c r="AA274" s="151">
        <f>SUM(AA275:AA286)</f>
        <v>0.7329192000000001</v>
      </c>
      <c r="AR274" s="152" t="s">
        <v>107</v>
      </c>
      <c r="AT274" s="153" t="s">
        <v>79</v>
      </c>
      <c r="AU274" s="153" t="s">
        <v>22</v>
      </c>
      <c r="AY274" s="152" t="s">
        <v>162</v>
      </c>
      <c r="BK274" s="154">
        <f>SUM(BK275:BK286)</f>
        <v>0</v>
      </c>
    </row>
    <row r="275" spans="2:65" s="1" customFormat="1" ht="31.5" customHeight="1">
      <c r="B275" s="127"/>
      <c r="C275" s="156" t="s">
        <v>1065</v>
      </c>
      <c r="D275" s="156" t="s">
        <v>163</v>
      </c>
      <c r="E275" s="157" t="s">
        <v>937</v>
      </c>
      <c r="F275" s="239" t="s">
        <v>938</v>
      </c>
      <c r="G275" s="240"/>
      <c r="H275" s="240"/>
      <c r="I275" s="240"/>
      <c r="J275" s="158" t="s">
        <v>182</v>
      </c>
      <c r="K275" s="159">
        <v>59.04</v>
      </c>
      <c r="L275" s="241">
        <v>0</v>
      </c>
      <c r="M275" s="240"/>
      <c r="N275" s="242">
        <f>ROUND(L275*K275,2)</f>
        <v>0</v>
      </c>
      <c r="O275" s="240"/>
      <c r="P275" s="240"/>
      <c r="Q275" s="240"/>
      <c r="R275" s="129"/>
      <c r="T275" s="160" t="s">
        <v>3</v>
      </c>
      <c r="U275" s="41" t="s">
        <v>45</v>
      </c>
      <c r="V275" s="33"/>
      <c r="W275" s="161">
        <f>V275*K275</f>
        <v>0</v>
      </c>
      <c r="X275" s="161">
        <v>0</v>
      </c>
      <c r="Y275" s="161">
        <f>X275*K275</f>
        <v>0</v>
      </c>
      <c r="Z275" s="161">
        <v>0.01098</v>
      </c>
      <c r="AA275" s="162">
        <f>Z275*K275</f>
        <v>0.6482592</v>
      </c>
      <c r="AR275" s="15" t="s">
        <v>299</v>
      </c>
      <c r="AT275" s="15" t="s">
        <v>163</v>
      </c>
      <c r="AU275" s="15" t="s">
        <v>107</v>
      </c>
      <c r="AY275" s="15" t="s">
        <v>162</v>
      </c>
      <c r="BE275" s="102">
        <f>IF(U275="základní",N275,0)</f>
        <v>0</v>
      </c>
      <c r="BF275" s="102">
        <f>IF(U275="snížená",N275,0)</f>
        <v>0</v>
      </c>
      <c r="BG275" s="102">
        <f>IF(U275="zákl. přenesená",N275,0)</f>
        <v>0</v>
      </c>
      <c r="BH275" s="102">
        <f>IF(U275="sníž. přenesená",N275,0)</f>
        <v>0</v>
      </c>
      <c r="BI275" s="102">
        <f>IF(U275="nulová",N275,0)</f>
        <v>0</v>
      </c>
      <c r="BJ275" s="15" t="s">
        <v>22</v>
      </c>
      <c r="BK275" s="102">
        <f>ROUND(L275*K275,2)</f>
        <v>0</v>
      </c>
      <c r="BL275" s="15" t="s">
        <v>299</v>
      </c>
      <c r="BM275" s="15" t="s">
        <v>1167</v>
      </c>
    </row>
    <row r="276" spans="2:51" s="10" customFormat="1" ht="22.5" customHeight="1">
      <c r="B276" s="163"/>
      <c r="C276" s="164"/>
      <c r="D276" s="164"/>
      <c r="E276" s="165" t="s">
        <v>3</v>
      </c>
      <c r="F276" s="247" t="s">
        <v>1168</v>
      </c>
      <c r="G276" s="248"/>
      <c r="H276" s="248"/>
      <c r="I276" s="248"/>
      <c r="J276" s="164"/>
      <c r="K276" s="166">
        <v>59.04</v>
      </c>
      <c r="L276" s="164"/>
      <c r="M276" s="164"/>
      <c r="N276" s="164"/>
      <c r="O276" s="164"/>
      <c r="P276" s="164"/>
      <c r="Q276" s="164"/>
      <c r="R276" s="167"/>
      <c r="T276" s="168"/>
      <c r="U276" s="164"/>
      <c r="V276" s="164"/>
      <c r="W276" s="164"/>
      <c r="X276" s="164"/>
      <c r="Y276" s="164"/>
      <c r="Z276" s="164"/>
      <c r="AA276" s="169"/>
      <c r="AT276" s="170" t="s">
        <v>170</v>
      </c>
      <c r="AU276" s="170" t="s">
        <v>107</v>
      </c>
      <c r="AV276" s="10" t="s">
        <v>107</v>
      </c>
      <c r="AW276" s="10" t="s">
        <v>37</v>
      </c>
      <c r="AX276" s="10" t="s">
        <v>22</v>
      </c>
      <c r="AY276" s="170" t="s">
        <v>162</v>
      </c>
    </row>
    <row r="277" spans="2:65" s="1" customFormat="1" ht="22.5" customHeight="1">
      <c r="B277" s="127"/>
      <c r="C277" s="156" t="s">
        <v>1079</v>
      </c>
      <c r="D277" s="156" t="s">
        <v>163</v>
      </c>
      <c r="E277" s="157" t="s">
        <v>1056</v>
      </c>
      <c r="F277" s="239" t="s">
        <v>1057</v>
      </c>
      <c r="G277" s="240"/>
      <c r="H277" s="240"/>
      <c r="I277" s="240"/>
      <c r="J277" s="158" t="s">
        <v>188</v>
      </c>
      <c r="K277" s="159">
        <v>2</v>
      </c>
      <c r="L277" s="241">
        <v>0</v>
      </c>
      <c r="M277" s="240"/>
      <c r="N277" s="242">
        <f aca="true" t="shared" si="25" ref="N277:N286">ROUND(L277*K277,2)</f>
        <v>0</v>
      </c>
      <c r="O277" s="240"/>
      <c r="P277" s="240"/>
      <c r="Q277" s="240"/>
      <c r="R277" s="129"/>
      <c r="T277" s="160" t="s">
        <v>3</v>
      </c>
      <c r="U277" s="41" t="s">
        <v>45</v>
      </c>
      <c r="V277" s="33"/>
      <c r="W277" s="161">
        <f aca="true" t="shared" si="26" ref="W277:W286">V277*K277</f>
        <v>0</v>
      </c>
      <c r="X277" s="161">
        <v>0.00025</v>
      </c>
      <c r="Y277" s="161">
        <f aca="true" t="shared" si="27" ref="Y277:Y286">X277*K277</f>
        <v>0.0005</v>
      </c>
      <c r="Z277" s="161">
        <v>0</v>
      </c>
      <c r="AA277" s="162">
        <f aca="true" t="shared" si="28" ref="AA277:AA286">Z277*K277</f>
        <v>0</v>
      </c>
      <c r="AR277" s="15" t="s">
        <v>299</v>
      </c>
      <c r="AT277" s="15" t="s">
        <v>163</v>
      </c>
      <c r="AU277" s="15" t="s">
        <v>107</v>
      </c>
      <c r="AY277" s="15" t="s">
        <v>162</v>
      </c>
      <c r="BE277" s="102">
        <f aca="true" t="shared" si="29" ref="BE277:BE286">IF(U277="základní",N277,0)</f>
        <v>0</v>
      </c>
      <c r="BF277" s="102">
        <f aca="true" t="shared" si="30" ref="BF277:BF286">IF(U277="snížená",N277,0)</f>
        <v>0</v>
      </c>
      <c r="BG277" s="102">
        <f aca="true" t="shared" si="31" ref="BG277:BG286">IF(U277="zákl. přenesená",N277,0)</f>
        <v>0</v>
      </c>
      <c r="BH277" s="102">
        <f aca="true" t="shared" si="32" ref="BH277:BH286">IF(U277="sníž. přenesená",N277,0)</f>
        <v>0</v>
      </c>
      <c r="BI277" s="102">
        <f aca="true" t="shared" si="33" ref="BI277:BI286">IF(U277="nulová",N277,0)</f>
        <v>0</v>
      </c>
      <c r="BJ277" s="15" t="s">
        <v>22</v>
      </c>
      <c r="BK277" s="102">
        <f aca="true" t="shared" si="34" ref="BK277:BK286">ROUND(L277*K277,2)</f>
        <v>0</v>
      </c>
      <c r="BL277" s="15" t="s">
        <v>299</v>
      </c>
      <c r="BM277" s="15" t="s">
        <v>1169</v>
      </c>
    </row>
    <row r="278" spans="2:65" s="1" customFormat="1" ht="22.5" customHeight="1">
      <c r="B278" s="127"/>
      <c r="C278" s="179" t="s">
        <v>1081</v>
      </c>
      <c r="D278" s="179" t="s">
        <v>204</v>
      </c>
      <c r="E278" s="180" t="s">
        <v>1060</v>
      </c>
      <c r="F278" s="252" t="s">
        <v>1170</v>
      </c>
      <c r="G278" s="253"/>
      <c r="H278" s="253"/>
      <c r="I278" s="253"/>
      <c r="J278" s="181" t="s">
        <v>188</v>
      </c>
      <c r="K278" s="182">
        <v>2</v>
      </c>
      <c r="L278" s="254">
        <v>0</v>
      </c>
      <c r="M278" s="253"/>
      <c r="N278" s="255">
        <f t="shared" si="25"/>
        <v>0</v>
      </c>
      <c r="O278" s="240"/>
      <c r="P278" s="240"/>
      <c r="Q278" s="240"/>
      <c r="R278" s="129"/>
      <c r="T278" s="160" t="s">
        <v>3</v>
      </c>
      <c r="U278" s="41" t="s">
        <v>45</v>
      </c>
      <c r="V278" s="33"/>
      <c r="W278" s="161">
        <f t="shared" si="26"/>
        <v>0</v>
      </c>
      <c r="X278" s="161">
        <v>0.008</v>
      </c>
      <c r="Y278" s="161">
        <f t="shared" si="27"/>
        <v>0.016</v>
      </c>
      <c r="Z278" s="161">
        <v>0</v>
      </c>
      <c r="AA278" s="162">
        <f t="shared" si="28"/>
        <v>0</v>
      </c>
      <c r="AR278" s="15" t="s">
        <v>332</v>
      </c>
      <c r="AT278" s="15" t="s">
        <v>204</v>
      </c>
      <c r="AU278" s="15" t="s">
        <v>107</v>
      </c>
      <c r="AY278" s="15" t="s">
        <v>162</v>
      </c>
      <c r="BE278" s="102">
        <f t="shared" si="29"/>
        <v>0</v>
      </c>
      <c r="BF278" s="102">
        <f t="shared" si="30"/>
        <v>0</v>
      </c>
      <c r="BG278" s="102">
        <f t="shared" si="31"/>
        <v>0</v>
      </c>
      <c r="BH278" s="102">
        <f t="shared" si="32"/>
        <v>0</v>
      </c>
      <c r="BI278" s="102">
        <f t="shared" si="33"/>
        <v>0</v>
      </c>
      <c r="BJ278" s="15" t="s">
        <v>22</v>
      </c>
      <c r="BK278" s="102">
        <f t="shared" si="34"/>
        <v>0</v>
      </c>
      <c r="BL278" s="15" t="s">
        <v>299</v>
      </c>
      <c r="BM278" s="15" t="s">
        <v>1171</v>
      </c>
    </row>
    <row r="279" spans="2:65" s="1" customFormat="1" ht="31.5" customHeight="1">
      <c r="B279" s="127"/>
      <c r="C279" s="156" t="s">
        <v>1000</v>
      </c>
      <c r="D279" s="156" t="s">
        <v>163</v>
      </c>
      <c r="E279" s="157" t="s">
        <v>659</v>
      </c>
      <c r="F279" s="239" t="s">
        <v>660</v>
      </c>
      <c r="G279" s="240"/>
      <c r="H279" s="240"/>
      <c r="I279" s="240"/>
      <c r="J279" s="158" t="s">
        <v>188</v>
      </c>
      <c r="K279" s="159">
        <v>1</v>
      </c>
      <c r="L279" s="241">
        <v>0</v>
      </c>
      <c r="M279" s="240"/>
      <c r="N279" s="242">
        <f t="shared" si="25"/>
        <v>0</v>
      </c>
      <c r="O279" s="240"/>
      <c r="P279" s="240"/>
      <c r="Q279" s="240"/>
      <c r="R279" s="129"/>
      <c r="T279" s="160" t="s">
        <v>3</v>
      </c>
      <c r="U279" s="41" t="s">
        <v>45</v>
      </c>
      <c r="V279" s="33"/>
      <c r="W279" s="161">
        <f t="shared" si="26"/>
        <v>0</v>
      </c>
      <c r="X279" s="161">
        <v>0.00087</v>
      </c>
      <c r="Y279" s="161">
        <f t="shared" si="27"/>
        <v>0.00087</v>
      </c>
      <c r="Z279" s="161">
        <v>0</v>
      </c>
      <c r="AA279" s="162">
        <f t="shared" si="28"/>
        <v>0</v>
      </c>
      <c r="AR279" s="15" t="s">
        <v>299</v>
      </c>
      <c r="AT279" s="15" t="s">
        <v>163</v>
      </c>
      <c r="AU279" s="15" t="s">
        <v>107</v>
      </c>
      <c r="AY279" s="15" t="s">
        <v>162</v>
      </c>
      <c r="BE279" s="102">
        <f t="shared" si="29"/>
        <v>0</v>
      </c>
      <c r="BF279" s="102">
        <f t="shared" si="30"/>
        <v>0</v>
      </c>
      <c r="BG279" s="102">
        <f t="shared" si="31"/>
        <v>0</v>
      </c>
      <c r="BH279" s="102">
        <f t="shared" si="32"/>
        <v>0</v>
      </c>
      <c r="BI279" s="102">
        <f t="shared" si="33"/>
        <v>0</v>
      </c>
      <c r="BJ279" s="15" t="s">
        <v>22</v>
      </c>
      <c r="BK279" s="102">
        <f t="shared" si="34"/>
        <v>0</v>
      </c>
      <c r="BL279" s="15" t="s">
        <v>299</v>
      </c>
      <c r="BM279" s="15" t="s">
        <v>1172</v>
      </c>
    </row>
    <row r="280" spans="2:65" s="1" customFormat="1" ht="22.5" customHeight="1">
      <c r="B280" s="127"/>
      <c r="C280" s="179" t="s">
        <v>1002</v>
      </c>
      <c r="D280" s="179" t="s">
        <v>204</v>
      </c>
      <c r="E280" s="180" t="s">
        <v>663</v>
      </c>
      <c r="F280" s="252" t="s">
        <v>1173</v>
      </c>
      <c r="G280" s="253"/>
      <c r="H280" s="253"/>
      <c r="I280" s="253"/>
      <c r="J280" s="181" t="s">
        <v>188</v>
      </c>
      <c r="K280" s="182">
        <v>1</v>
      </c>
      <c r="L280" s="254">
        <v>0</v>
      </c>
      <c r="M280" s="253"/>
      <c r="N280" s="255">
        <f t="shared" si="25"/>
        <v>0</v>
      </c>
      <c r="O280" s="240"/>
      <c r="P280" s="240"/>
      <c r="Q280" s="240"/>
      <c r="R280" s="129"/>
      <c r="T280" s="160" t="s">
        <v>3</v>
      </c>
      <c r="U280" s="41" t="s">
        <v>45</v>
      </c>
      <c r="V280" s="33"/>
      <c r="W280" s="161">
        <f t="shared" si="26"/>
        <v>0</v>
      </c>
      <c r="X280" s="161">
        <v>0.03</v>
      </c>
      <c r="Y280" s="161">
        <f t="shared" si="27"/>
        <v>0.03</v>
      </c>
      <c r="Z280" s="161">
        <v>0</v>
      </c>
      <c r="AA280" s="162">
        <f t="shared" si="28"/>
        <v>0</v>
      </c>
      <c r="AR280" s="15" t="s">
        <v>332</v>
      </c>
      <c r="AT280" s="15" t="s">
        <v>204</v>
      </c>
      <c r="AU280" s="15" t="s">
        <v>107</v>
      </c>
      <c r="AY280" s="15" t="s">
        <v>162</v>
      </c>
      <c r="BE280" s="102">
        <f t="shared" si="29"/>
        <v>0</v>
      </c>
      <c r="BF280" s="102">
        <f t="shared" si="30"/>
        <v>0</v>
      </c>
      <c r="BG280" s="102">
        <f t="shared" si="31"/>
        <v>0</v>
      </c>
      <c r="BH280" s="102">
        <f t="shared" si="32"/>
        <v>0</v>
      </c>
      <c r="BI280" s="102">
        <f t="shared" si="33"/>
        <v>0</v>
      </c>
      <c r="BJ280" s="15" t="s">
        <v>22</v>
      </c>
      <c r="BK280" s="102">
        <f t="shared" si="34"/>
        <v>0</v>
      </c>
      <c r="BL280" s="15" t="s">
        <v>299</v>
      </c>
      <c r="BM280" s="15" t="s">
        <v>1174</v>
      </c>
    </row>
    <row r="281" spans="2:65" s="1" customFormat="1" ht="22.5" customHeight="1">
      <c r="B281" s="127"/>
      <c r="C281" s="179" t="s">
        <v>1175</v>
      </c>
      <c r="D281" s="179" t="s">
        <v>204</v>
      </c>
      <c r="E281" s="180" t="s">
        <v>667</v>
      </c>
      <c r="F281" s="252" t="s">
        <v>1176</v>
      </c>
      <c r="G281" s="253"/>
      <c r="H281" s="253"/>
      <c r="I281" s="253"/>
      <c r="J281" s="181" t="s">
        <v>188</v>
      </c>
      <c r="K281" s="182">
        <v>1</v>
      </c>
      <c r="L281" s="254">
        <v>0</v>
      </c>
      <c r="M281" s="253"/>
      <c r="N281" s="255">
        <f t="shared" si="25"/>
        <v>0</v>
      </c>
      <c r="O281" s="240"/>
      <c r="P281" s="240"/>
      <c r="Q281" s="240"/>
      <c r="R281" s="129"/>
      <c r="T281" s="160" t="s">
        <v>3</v>
      </c>
      <c r="U281" s="41" t="s">
        <v>45</v>
      </c>
      <c r="V281" s="33"/>
      <c r="W281" s="161">
        <f t="shared" si="26"/>
        <v>0</v>
      </c>
      <c r="X281" s="161">
        <v>0.03</v>
      </c>
      <c r="Y281" s="161">
        <f t="shared" si="27"/>
        <v>0.03</v>
      </c>
      <c r="Z281" s="161">
        <v>0</v>
      </c>
      <c r="AA281" s="162">
        <f t="shared" si="28"/>
        <v>0</v>
      </c>
      <c r="AR281" s="15" t="s">
        <v>332</v>
      </c>
      <c r="AT281" s="15" t="s">
        <v>204</v>
      </c>
      <c r="AU281" s="15" t="s">
        <v>107</v>
      </c>
      <c r="AY281" s="15" t="s">
        <v>162</v>
      </c>
      <c r="BE281" s="102">
        <f t="shared" si="29"/>
        <v>0</v>
      </c>
      <c r="BF281" s="102">
        <f t="shared" si="30"/>
        <v>0</v>
      </c>
      <c r="BG281" s="102">
        <f t="shared" si="31"/>
        <v>0</v>
      </c>
      <c r="BH281" s="102">
        <f t="shared" si="32"/>
        <v>0</v>
      </c>
      <c r="BI281" s="102">
        <f t="shared" si="33"/>
        <v>0</v>
      </c>
      <c r="BJ281" s="15" t="s">
        <v>22</v>
      </c>
      <c r="BK281" s="102">
        <f t="shared" si="34"/>
        <v>0</v>
      </c>
      <c r="BL281" s="15" t="s">
        <v>299</v>
      </c>
      <c r="BM281" s="15" t="s">
        <v>1177</v>
      </c>
    </row>
    <row r="282" spans="2:65" s="1" customFormat="1" ht="22.5" customHeight="1">
      <c r="B282" s="127"/>
      <c r="C282" s="179" t="s">
        <v>1178</v>
      </c>
      <c r="D282" s="179" t="s">
        <v>204</v>
      </c>
      <c r="E282" s="180" t="s">
        <v>1072</v>
      </c>
      <c r="F282" s="252" t="s">
        <v>1179</v>
      </c>
      <c r="G282" s="253"/>
      <c r="H282" s="253"/>
      <c r="I282" s="253"/>
      <c r="J282" s="181" t="s">
        <v>188</v>
      </c>
      <c r="K282" s="182">
        <v>1</v>
      </c>
      <c r="L282" s="254">
        <v>0</v>
      </c>
      <c r="M282" s="253"/>
      <c r="N282" s="255">
        <f t="shared" si="25"/>
        <v>0</v>
      </c>
      <c r="O282" s="240"/>
      <c r="P282" s="240"/>
      <c r="Q282" s="240"/>
      <c r="R282" s="129"/>
      <c r="T282" s="160" t="s">
        <v>3</v>
      </c>
      <c r="U282" s="41" t="s">
        <v>45</v>
      </c>
      <c r="V282" s="33"/>
      <c r="W282" s="161">
        <f t="shared" si="26"/>
        <v>0</v>
      </c>
      <c r="X282" s="161">
        <v>0.03</v>
      </c>
      <c r="Y282" s="161">
        <f t="shared" si="27"/>
        <v>0.03</v>
      </c>
      <c r="Z282" s="161">
        <v>0</v>
      </c>
      <c r="AA282" s="162">
        <f t="shared" si="28"/>
        <v>0</v>
      </c>
      <c r="AR282" s="15" t="s">
        <v>332</v>
      </c>
      <c r="AT282" s="15" t="s">
        <v>204</v>
      </c>
      <c r="AU282" s="15" t="s">
        <v>107</v>
      </c>
      <c r="AY282" s="15" t="s">
        <v>162</v>
      </c>
      <c r="BE282" s="102">
        <f t="shared" si="29"/>
        <v>0</v>
      </c>
      <c r="BF282" s="102">
        <f t="shared" si="30"/>
        <v>0</v>
      </c>
      <c r="BG282" s="102">
        <f t="shared" si="31"/>
        <v>0</v>
      </c>
      <c r="BH282" s="102">
        <f t="shared" si="32"/>
        <v>0</v>
      </c>
      <c r="BI282" s="102">
        <f t="shared" si="33"/>
        <v>0</v>
      </c>
      <c r="BJ282" s="15" t="s">
        <v>22</v>
      </c>
      <c r="BK282" s="102">
        <f t="shared" si="34"/>
        <v>0</v>
      </c>
      <c r="BL282" s="15" t="s">
        <v>299</v>
      </c>
      <c r="BM282" s="15" t="s">
        <v>1180</v>
      </c>
    </row>
    <row r="283" spans="2:65" s="1" customFormat="1" ht="31.5" customHeight="1">
      <c r="B283" s="127"/>
      <c r="C283" s="156" t="s">
        <v>1004</v>
      </c>
      <c r="D283" s="156" t="s">
        <v>163</v>
      </c>
      <c r="E283" s="157" t="s">
        <v>1076</v>
      </c>
      <c r="F283" s="239" t="s">
        <v>1077</v>
      </c>
      <c r="G283" s="240"/>
      <c r="H283" s="240"/>
      <c r="I283" s="240"/>
      <c r="J283" s="158" t="s">
        <v>188</v>
      </c>
      <c r="K283" s="159">
        <v>1</v>
      </c>
      <c r="L283" s="241">
        <v>0</v>
      </c>
      <c r="M283" s="240"/>
      <c r="N283" s="242">
        <f t="shared" si="25"/>
        <v>0</v>
      </c>
      <c r="O283" s="240"/>
      <c r="P283" s="240"/>
      <c r="Q283" s="240"/>
      <c r="R283" s="129"/>
      <c r="T283" s="160" t="s">
        <v>3</v>
      </c>
      <c r="U283" s="41" t="s">
        <v>45</v>
      </c>
      <c r="V283" s="33"/>
      <c r="W283" s="161">
        <f t="shared" si="26"/>
        <v>0</v>
      </c>
      <c r="X283" s="161">
        <v>0.00088</v>
      </c>
      <c r="Y283" s="161">
        <f t="shared" si="27"/>
        <v>0.00088</v>
      </c>
      <c r="Z283" s="161">
        <v>0</v>
      </c>
      <c r="AA283" s="162">
        <f t="shared" si="28"/>
        <v>0</v>
      </c>
      <c r="AR283" s="15" t="s">
        <v>299</v>
      </c>
      <c r="AT283" s="15" t="s">
        <v>163</v>
      </c>
      <c r="AU283" s="15" t="s">
        <v>107</v>
      </c>
      <c r="AY283" s="15" t="s">
        <v>162</v>
      </c>
      <c r="BE283" s="102">
        <f t="shared" si="29"/>
        <v>0</v>
      </c>
      <c r="BF283" s="102">
        <f t="shared" si="30"/>
        <v>0</v>
      </c>
      <c r="BG283" s="102">
        <f t="shared" si="31"/>
        <v>0</v>
      </c>
      <c r="BH283" s="102">
        <f t="shared" si="32"/>
        <v>0</v>
      </c>
      <c r="BI283" s="102">
        <f t="shared" si="33"/>
        <v>0</v>
      </c>
      <c r="BJ283" s="15" t="s">
        <v>22</v>
      </c>
      <c r="BK283" s="102">
        <f t="shared" si="34"/>
        <v>0</v>
      </c>
      <c r="BL283" s="15" t="s">
        <v>299</v>
      </c>
      <c r="BM283" s="15" t="s">
        <v>1181</v>
      </c>
    </row>
    <row r="284" spans="2:65" s="1" customFormat="1" ht="31.5" customHeight="1">
      <c r="B284" s="127"/>
      <c r="C284" s="156" t="s">
        <v>1182</v>
      </c>
      <c r="D284" s="156" t="s">
        <v>163</v>
      </c>
      <c r="E284" s="157" t="s">
        <v>675</v>
      </c>
      <c r="F284" s="239" t="s">
        <v>676</v>
      </c>
      <c r="G284" s="240"/>
      <c r="H284" s="240"/>
      <c r="I284" s="240"/>
      <c r="J284" s="158" t="s">
        <v>188</v>
      </c>
      <c r="K284" s="159">
        <v>1</v>
      </c>
      <c r="L284" s="241">
        <v>0</v>
      </c>
      <c r="M284" s="240"/>
      <c r="N284" s="242">
        <f t="shared" si="25"/>
        <v>0</v>
      </c>
      <c r="O284" s="240"/>
      <c r="P284" s="240"/>
      <c r="Q284" s="240"/>
      <c r="R284" s="129"/>
      <c r="T284" s="160" t="s">
        <v>3</v>
      </c>
      <c r="U284" s="41" t="s">
        <v>45</v>
      </c>
      <c r="V284" s="33"/>
      <c r="W284" s="161">
        <f t="shared" si="26"/>
        <v>0</v>
      </c>
      <c r="X284" s="161">
        <v>0.00081</v>
      </c>
      <c r="Y284" s="161">
        <f t="shared" si="27"/>
        <v>0.00081</v>
      </c>
      <c r="Z284" s="161">
        <v>0</v>
      </c>
      <c r="AA284" s="162">
        <f t="shared" si="28"/>
        <v>0</v>
      </c>
      <c r="AR284" s="15" t="s">
        <v>299</v>
      </c>
      <c r="AT284" s="15" t="s">
        <v>163</v>
      </c>
      <c r="AU284" s="15" t="s">
        <v>107</v>
      </c>
      <c r="AY284" s="15" t="s">
        <v>162</v>
      </c>
      <c r="BE284" s="102">
        <f t="shared" si="29"/>
        <v>0</v>
      </c>
      <c r="BF284" s="102">
        <f t="shared" si="30"/>
        <v>0</v>
      </c>
      <c r="BG284" s="102">
        <f t="shared" si="31"/>
        <v>0</v>
      </c>
      <c r="BH284" s="102">
        <f t="shared" si="32"/>
        <v>0</v>
      </c>
      <c r="BI284" s="102">
        <f t="shared" si="33"/>
        <v>0</v>
      </c>
      <c r="BJ284" s="15" t="s">
        <v>22</v>
      </c>
      <c r="BK284" s="102">
        <f t="shared" si="34"/>
        <v>0</v>
      </c>
      <c r="BL284" s="15" t="s">
        <v>299</v>
      </c>
      <c r="BM284" s="15" t="s">
        <v>1183</v>
      </c>
    </row>
    <row r="285" spans="2:65" s="1" customFormat="1" ht="22.5" customHeight="1">
      <c r="B285" s="127"/>
      <c r="C285" s="156" t="s">
        <v>1098</v>
      </c>
      <c r="D285" s="156" t="s">
        <v>163</v>
      </c>
      <c r="E285" s="157" t="s">
        <v>679</v>
      </c>
      <c r="F285" s="239" t="s">
        <v>680</v>
      </c>
      <c r="G285" s="240"/>
      <c r="H285" s="240"/>
      <c r="I285" s="240"/>
      <c r="J285" s="158" t="s">
        <v>188</v>
      </c>
      <c r="K285" s="159">
        <v>3</v>
      </c>
      <c r="L285" s="241">
        <v>0</v>
      </c>
      <c r="M285" s="240"/>
      <c r="N285" s="242">
        <f t="shared" si="25"/>
        <v>0</v>
      </c>
      <c r="O285" s="240"/>
      <c r="P285" s="240"/>
      <c r="Q285" s="240"/>
      <c r="R285" s="129"/>
      <c r="T285" s="160" t="s">
        <v>3</v>
      </c>
      <c r="U285" s="41" t="s">
        <v>45</v>
      </c>
      <c r="V285" s="33"/>
      <c r="W285" s="161">
        <f t="shared" si="26"/>
        <v>0</v>
      </c>
      <c r="X285" s="161">
        <v>0</v>
      </c>
      <c r="Y285" s="161">
        <f t="shared" si="27"/>
        <v>0</v>
      </c>
      <c r="Z285" s="161">
        <v>0.00042</v>
      </c>
      <c r="AA285" s="162">
        <f t="shared" si="28"/>
        <v>0.00126</v>
      </c>
      <c r="AR285" s="15" t="s">
        <v>299</v>
      </c>
      <c r="AT285" s="15" t="s">
        <v>163</v>
      </c>
      <c r="AU285" s="15" t="s">
        <v>107</v>
      </c>
      <c r="AY285" s="15" t="s">
        <v>162</v>
      </c>
      <c r="BE285" s="102">
        <f t="shared" si="29"/>
        <v>0</v>
      </c>
      <c r="BF285" s="102">
        <f t="shared" si="30"/>
        <v>0</v>
      </c>
      <c r="BG285" s="102">
        <f t="shared" si="31"/>
        <v>0</v>
      </c>
      <c r="BH285" s="102">
        <f t="shared" si="32"/>
        <v>0</v>
      </c>
      <c r="BI285" s="102">
        <f t="shared" si="33"/>
        <v>0</v>
      </c>
      <c r="BJ285" s="15" t="s">
        <v>22</v>
      </c>
      <c r="BK285" s="102">
        <f t="shared" si="34"/>
        <v>0</v>
      </c>
      <c r="BL285" s="15" t="s">
        <v>299</v>
      </c>
      <c r="BM285" s="15" t="s">
        <v>1184</v>
      </c>
    </row>
    <row r="286" spans="2:65" s="1" customFormat="1" ht="31.5" customHeight="1">
      <c r="B286" s="127"/>
      <c r="C286" s="156" t="s">
        <v>1083</v>
      </c>
      <c r="D286" s="156" t="s">
        <v>163</v>
      </c>
      <c r="E286" s="157" t="s">
        <v>1084</v>
      </c>
      <c r="F286" s="239" t="s">
        <v>1085</v>
      </c>
      <c r="G286" s="240"/>
      <c r="H286" s="240"/>
      <c r="I286" s="240"/>
      <c r="J286" s="158" t="s">
        <v>188</v>
      </c>
      <c r="K286" s="159">
        <v>2</v>
      </c>
      <c r="L286" s="241">
        <v>0</v>
      </c>
      <c r="M286" s="240"/>
      <c r="N286" s="242">
        <f t="shared" si="25"/>
        <v>0</v>
      </c>
      <c r="O286" s="240"/>
      <c r="P286" s="240"/>
      <c r="Q286" s="240"/>
      <c r="R286" s="129"/>
      <c r="T286" s="160" t="s">
        <v>3</v>
      </c>
      <c r="U286" s="41" t="s">
        <v>45</v>
      </c>
      <c r="V286" s="33"/>
      <c r="W286" s="161">
        <f t="shared" si="26"/>
        <v>0</v>
      </c>
      <c r="X286" s="161">
        <v>0</v>
      </c>
      <c r="Y286" s="161">
        <f t="shared" si="27"/>
        <v>0</v>
      </c>
      <c r="Z286" s="161">
        <v>0.0417</v>
      </c>
      <c r="AA286" s="162">
        <f t="shared" si="28"/>
        <v>0.0834</v>
      </c>
      <c r="AR286" s="15" t="s">
        <v>299</v>
      </c>
      <c r="AT286" s="15" t="s">
        <v>163</v>
      </c>
      <c r="AU286" s="15" t="s">
        <v>107</v>
      </c>
      <c r="AY286" s="15" t="s">
        <v>162</v>
      </c>
      <c r="BE286" s="102">
        <f t="shared" si="29"/>
        <v>0</v>
      </c>
      <c r="BF286" s="102">
        <f t="shared" si="30"/>
        <v>0</v>
      </c>
      <c r="BG286" s="102">
        <f t="shared" si="31"/>
        <v>0</v>
      </c>
      <c r="BH286" s="102">
        <f t="shared" si="32"/>
        <v>0</v>
      </c>
      <c r="BI286" s="102">
        <f t="shared" si="33"/>
        <v>0</v>
      </c>
      <c r="BJ286" s="15" t="s">
        <v>22</v>
      </c>
      <c r="BK286" s="102">
        <f t="shared" si="34"/>
        <v>0</v>
      </c>
      <c r="BL286" s="15" t="s">
        <v>299</v>
      </c>
      <c r="BM286" s="15" t="s">
        <v>1185</v>
      </c>
    </row>
    <row r="287" spans="2:63" s="9" customFormat="1" ht="29.25" customHeight="1">
      <c r="B287" s="145"/>
      <c r="C287" s="146"/>
      <c r="D287" s="155" t="s">
        <v>740</v>
      </c>
      <c r="E287" s="155"/>
      <c r="F287" s="155"/>
      <c r="G287" s="155"/>
      <c r="H287" s="155"/>
      <c r="I287" s="155"/>
      <c r="J287" s="155"/>
      <c r="K287" s="155"/>
      <c r="L287" s="155"/>
      <c r="M287" s="155"/>
      <c r="N287" s="232">
        <f>BK287</f>
        <v>0</v>
      </c>
      <c r="O287" s="233"/>
      <c r="P287" s="233"/>
      <c r="Q287" s="233"/>
      <c r="R287" s="148"/>
      <c r="T287" s="149"/>
      <c r="U287" s="146"/>
      <c r="V287" s="146"/>
      <c r="W287" s="150">
        <f>W288</f>
        <v>0</v>
      </c>
      <c r="X287" s="146"/>
      <c r="Y287" s="150">
        <f>Y288</f>
        <v>0.0006</v>
      </c>
      <c r="Z287" s="146"/>
      <c r="AA287" s="151">
        <f>AA288</f>
        <v>0</v>
      </c>
      <c r="AR287" s="152" t="s">
        <v>107</v>
      </c>
      <c r="AT287" s="153" t="s">
        <v>79</v>
      </c>
      <c r="AU287" s="153" t="s">
        <v>22</v>
      </c>
      <c r="AY287" s="152" t="s">
        <v>162</v>
      </c>
      <c r="BK287" s="154">
        <f>BK288</f>
        <v>0</v>
      </c>
    </row>
    <row r="288" spans="2:65" s="1" customFormat="1" ht="31.5" customHeight="1">
      <c r="B288" s="127"/>
      <c r="C288" s="156" t="s">
        <v>941</v>
      </c>
      <c r="D288" s="156" t="s">
        <v>163</v>
      </c>
      <c r="E288" s="157" t="s">
        <v>942</v>
      </c>
      <c r="F288" s="239" t="s">
        <v>1186</v>
      </c>
      <c r="G288" s="240"/>
      <c r="H288" s="240"/>
      <c r="I288" s="240"/>
      <c r="J288" s="158" t="s">
        <v>188</v>
      </c>
      <c r="K288" s="159">
        <v>4</v>
      </c>
      <c r="L288" s="241">
        <v>0</v>
      </c>
      <c r="M288" s="240"/>
      <c r="N288" s="242">
        <f>ROUND(L288*K288,2)</f>
        <v>0</v>
      </c>
      <c r="O288" s="240"/>
      <c r="P288" s="240"/>
      <c r="Q288" s="240"/>
      <c r="R288" s="129"/>
      <c r="T288" s="160" t="s">
        <v>3</v>
      </c>
      <c r="U288" s="41" t="s">
        <v>45</v>
      </c>
      <c r="V288" s="33"/>
      <c r="W288" s="161">
        <f>V288*K288</f>
        <v>0</v>
      </c>
      <c r="X288" s="161">
        <v>0.00015</v>
      </c>
      <c r="Y288" s="161">
        <f>X288*K288</f>
        <v>0.0006</v>
      </c>
      <c r="Z288" s="161">
        <v>0</v>
      </c>
      <c r="AA288" s="162">
        <f>Z288*K288</f>
        <v>0</v>
      </c>
      <c r="AR288" s="15" t="s">
        <v>299</v>
      </c>
      <c r="AT288" s="15" t="s">
        <v>163</v>
      </c>
      <c r="AU288" s="15" t="s">
        <v>107</v>
      </c>
      <c r="AY288" s="15" t="s">
        <v>162</v>
      </c>
      <c r="BE288" s="102">
        <f>IF(U288="základní",N288,0)</f>
        <v>0</v>
      </c>
      <c r="BF288" s="102">
        <f>IF(U288="snížená",N288,0)</f>
        <v>0</v>
      </c>
      <c r="BG288" s="102">
        <f>IF(U288="zákl. přenesená",N288,0)</f>
        <v>0</v>
      </c>
      <c r="BH288" s="102">
        <f>IF(U288="sníž. přenesená",N288,0)</f>
        <v>0</v>
      </c>
      <c r="BI288" s="102">
        <f>IF(U288="nulová",N288,0)</f>
        <v>0</v>
      </c>
      <c r="BJ288" s="15" t="s">
        <v>22</v>
      </c>
      <c r="BK288" s="102">
        <f>ROUND(L288*K288,2)</f>
        <v>0</v>
      </c>
      <c r="BL288" s="15" t="s">
        <v>299</v>
      </c>
      <c r="BM288" s="15" t="s">
        <v>944</v>
      </c>
    </row>
    <row r="289" spans="2:63" s="9" customFormat="1" ht="29.25" customHeight="1">
      <c r="B289" s="145"/>
      <c r="C289" s="146"/>
      <c r="D289" s="155" t="s">
        <v>135</v>
      </c>
      <c r="E289" s="155"/>
      <c r="F289" s="155"/>
      <c r="G289" s="155"/>
      <c r="H289" s="155"/>
      <c r="I289" s="155"/>
      <c r="J289" s="155"/>
      <c r="K289" s="155"/>
      <c r="L289" s="155"/>
      <c r="M289" s="155"/>
      <c r="N289" s="232">
        <f>BK289</f>
        <v>0</v>
      </c>
      <c r="O289" s="233"/>
      <c r="P289" s="233"/>
      <c r="Q289" s="233"/>
      <c r="R289" s="148"/>
      <c r="T289" s="149"/>
      <c r="U289" s="146"/>
      <c r="V289" s="146"/>
      <c r="W289" s="150">
        <f>SUM(W290:W297)</f>
        <v>0</v>
      </c>
      <c r="X289" s="146"/>
      <c r="Y289" s="150">
        <f>SUM(Y290:Y297)</f>
        <v>0.013247520000000002</v>
      </c>
      <c r="Z289" s="146"/>
      <c r="AA289" s="151">
        <f>SUM(AA290:AA297)</f>
        <v>0</v>
      </c>
      <c r="AR289" s="152" t="s">
        <v>107</v>
      </c>
      <c r="AT289" s="153" t="s">
        <v>79</v>
      </c>
      <c r="AU289" s="153" t="s">
        <v>22</v>
      </c>
      <c r="AY289" s="152" t="s">
        <v>162</v>
      </c>
      <c r="BK289" s="154">
        <f>SUM(BK290:BK297)</f>
        <v>0</v>
      </c>
    </row>
    <row r="290" spans="2:65" s="1" customFormat="1" ht="31.5" customHeight="1">
      <c r="B290" s="127"/>
      <c r="C290" s="156" t="s">
        <v>818</v>
      </c>
      <c r="D290" s="156" t="s">
        <v>163</v>
      </c>
      <c r="E290" s="157" t="s">
        <v>700</v>
      </c>
      <c r="F290" s="239" t="s">
        <v>701</v>
      </c>
      <c r="G290" s="240"/>
      <c r="H290" s="240"/>
      <c r="I290" s="240"/>
      <c r="J290" s="158" t="s">
        <v>182</v>
      </c>
      <c r="K290" s="159">
        <v>33.968</v>
      </c>
      <c r="L290" s="241">
        <v>0</v>
      </c>
      <c r="M290" s="240"/>
      <c r="N290" s="242">
        <f>ROUND(L290*K290,2)</f>
        <v>0</v>
      </c>
      <c r="O290" s="240"/>
      <c r="P290" s="240"/>
      <c r="Q290" s="240"/>
      <c r="R290" s="129"/>
      <c r="T290" s="160" t="s">
        <v>3</v>
      </c>
      <c r="U290" s="41" t="s">
        <v>45</v>
      </c>
      <c r="V290" s="33"/>
      <c r="W290" s="161">
        <f>V290*K290</f>
        <v>0</v>
      </c>
      <c r="X290" s="161">
        <v>7E-05</v>
      </c>
      <c r="Y290" s="161">
        <f>X290*K290</f>
        <v>0.00237776</v>
      </c>
      <c r="Z290" s="161">
        <v>0</v>
      </c>
      <c r="AA290" s="162">
        <f>Z290*K290</f>
        <v>0</v>
      </c>
      <c r="AR290" s="15" t="s">
        <v>299</v>
      </c>
      <c r="AT290" s="15" t="s">
        <v>163</v>
      </c>
      <c r="AU290" s="15" t="s">
        <v>107</v>
      </c>
      <c r="AY290" s="15" t="s">
        <v>162</v>
      </c>
      <c r="BE290" s="102">
        <f>IF(U290="základní",N290,0)</f>
        <v>0</v>
      </c>
      <c r="BF290" s="102">
        <f>IF(U290="snížená",N290,0)</f>
        <v>0</v>
      </c>
      <c r="BG290" s="102">
        <f>IF(U290="zákl. přenesená",N290,0)</f>
        <v>0</v>
      </c>
      <c r="BH290" s="102">
        <f>IF(U290="sníž. přenesená",N290,0)</f>
        <v>0</v>
      </c>
      <c r="BI290" s="102">
        <f>IF(U290="nulová",N290,0)</f>
        <v>0</v>
      </c>
      <c r="BJ290" s="15" t="s">
        <v>22</v>
      </c>
      <c r="BK290" s="102">
        <f>ROUND(L290*K290,2)</f>
        <v>0</v>
      </c>
      <c r="BL290" s="15" t="s">
        <v>299</v>
      </c>
      <c r="BM290" s="15" t="s">
        <v>1089</v>
      </c>
    </row>
    <row r="291" spans="2:51" s="10" customFormat="1" ht="22.5" customHeight="1">
      <c r="B291" s="163"/>
      <c r="C291" s="164"/>
      <c r="D291" s="164"/>
      <c r="E291" s="165" t="s">
        <v>3</v>
      </c>
      <c r="F291" s="247" t="s">
        <v>1187</v>
      </c>
      <c r="G291" s="248"/>
      <c r="H291" s="248"/>
      <c r="I291" s="248"/>
      <c r="J291" s="164"/>
      <c r="K291" s="166">
        <v>32.028</v>
      </c>
      <c r="L291" s="164"/>
      <c r="M291" s="164"/>
      <c r="N291" s="164"/>
      <c r="O291" s="164"/>
      <c r="P291" s="164"/>
      <c r="Q291" s="164"/>
      <c r="R291" s="167"/>
      <c r="T291" s="168"/>
      <c r="U291" s="164"/>
      <c r="V291" s="164"/>
      <c r="W291" s="164"/>
      <c r="X291" s="164"/>
      <c r="Y291" s="164"/>
      <c r="Z291" s="164"/>
      <c r="AA291" s="169"/>
      <c r="AT291" s="170" t="s">
        <v>170</v>
      </c>
      <c r="AU291" s="170" t="s">
        <v>107</v>
      </c>
      <c r="AV291" s="10" t="s">
        <v>107</v>
      </c>
      <c r="AW291" s="10" t="s">
        <v>37</v>
      </c>
      <c r="AX291" s="10" t="s">
        <v>80</v>
      </c>
      <c r="AY291" s="170" t="s">
        <v>162</v>
      </c>
    </row>
    <row r="292" spans="2:51" s="10" customFormat="1" ht="22.5" customHeight="1">
      <c r="B292" s="163"/>
      <c r="C292" s="164"/>
      <c r="D292" s="164"/>
      <c r="E292" s="165" t="s">
        <v>3</v>
      </c>
      <c r="F292" s="249" t="s">
        <v>1188</v>
      </c>
      <c r="G292" s="248"/>
      <c r="H292" s="248"/>
      <c r="I292" s="248"/>
      <c r="J292" s="164"/>
      <c r="K292" s="166">
        <v>1.44</v>
      </c>
      <c r="L292" s="164"/>
      <c r="M292" s="164"/>
      <c r="N292" s="164"/>
      <c r="O292" s="164"/>
      <c r="P292" s="164"/>
      <c r="Q292" s="164"/>
      <c r="R292" s="167"/>
      <c r="T292" s="168"/>
      <c r="U292" s="164"/>
      <c r="V292" s="164"/>
      <c r="W292" s="164"/>
      <c r="X292" s="164"/>
      <c r="Y292" s="164"/>
      <c r="Z292" s="164"/>
      <c r="AA292" s="169"/>
      <c r="AT292" s="170" t="s">
        <v>170</v>
      </c>
      <c r="AU292" s="170" t="s">
        <v>107</v>
      </c>
      <c r="AV292" s="10" t="s">
        <v>107</v>
      </c>
      <c r="AW292" s="10" t="s">
        <v>37</v>
      </c>
      <c r="AX292" s="10" t="s">
        <v>80</v>
      </c>
      <c r="AY292" s="170" t="s">
        <v>162</v>
      </c>
    </row>
    <row r="293" spans="2:51" s="10" customFormat="1" ht="22.5" customHeight="1">
      <c r="B293" s="163"/>
      <c r="C293" s="164"/>
      <c r="D293" s="164"/>
      <c r="E293" s="165" t="s">
        <v>1189</v>
      </c>
      <c r="F293" s="249" t="s">
        <v>1092</v>
      </c>
      <c r="G293" s="248"/>
      <c r="H293" s="248"/>
      <c r="I293" s="248"/>
      <c r="J293" s="164"/>
      <c r="K293" s="166">
        <v>0.5</v>
      </c>
      <c r="L293" s="164"/>
      <c r="M293" s="164"/>
      <c r="N293" s="164"/>
      <c r="O293" s="164"/>
      <c r="P293" s="164"/>
      <c r="Q293" s="164"/>
      <c r="R293" s="167"/>
      <c r="T293" s="168"/>
      <c r="U293" s="164"/>
      <c r="V293" s="164"/>
      <c r="W293" s="164"/>
      <c r="X293" s="164"/>
      <c r="Y293" s="164"/>
      <c r="Z293" s="164"/>
      <c r="AA293" s="169"/>
      <c r="AT293" s="170" t="s">
        <v>170</v>
      </c>
      <c r="AU293" s="170" t="s">
        <v>107</v>
      </c>
      <c r="AV293" s="10" t="s">
        <v>107</v>
      </c>
      <c r="AW293" s="10" t="s">
        <v>37</v>
      </c>
      <c r="AX293" s="10" t="s">
        <v>80</v>
      </c>
      <c r="AY293" s="170" t="s">
        <v>162</v>
      </c>
    </row>
    <row r="294" spans="2:51" s="11" customFormat="1" ht="22.5" customHeight="1">
      <c r="B294" s="171"/>
      <c r="C294" s="172"/>
      <c r="D294" s="172"/>
      <c r="E294" s="173" t="s">
        <v>3</v>
      </c>
      <c r="F294" s="250" t="s">
        <v>202</v>
      </c>
      <c r="G294" s="251"/>
      <c r="H294" s="251"/>
      <c r="I294" s="251"/>
      <c r="J294" s="172"/>
      <c r="K294" s="174">
        <v>33.968</v>
      </c>
      <c r="L294" s="172"/>
      <c r="M294" s="172"/>
      <c r="N294" s="172"/>
      <c r="O294" s="172"/>
      <c r="P294" s="172"/>
      <c r="Q294" s="172"/>
      <c r="R294" s="175"/>
      <c r="T294" s="176"/>
      <c r="U294" s="172"/>
      <c r="V294" s="172"/>
      <c r="W294" s="172"/>
      <c r="X294" s="172"/>
      <c r="Y294" s="172"/>
      <c r="Z294" s="172"/>
      <c r="AA294" s="177"/>
      <c r="AT294" s="178" t="s">
        <v>170</v>
      </c>
      <c r="AU294" s="178" t="s">
        <v>107</v>
      </c>
      <c r="AV294" s="11" t="s">
        <v>167</v>
      </c>
      <c r="AW294" s="11" t="s">
        <v>37</v>
      </c>
      <c r="AX294" s="11" t="s">
        <v>22</v>
      </c>
      <c r="AY294" s="178" t="s">
        <v>162</v>
      </c>
    </row>
    <row r="295" spans="2:65" s="1" customFormat="1" ht="31.5" customHeight="1">
      <c r="B295" s="127"/>
      <c r="C295" s="156" t="s">
        <v>820</v>
      </c>
      <c r="D295" s="156" t="s">
        <v>163</v>
      </c>
      <c r="E295" s="157" t="s">
        <v>708</v>
      </c>
      <c r="F295" s="239" t="s">
        <v>709</v>
      </c>
      <c r="G295" s="240"/>
      <c r="H295" s="240"/>
      <c r="I295" s="240"/>
      <c r="J295" s="158" t="s">
        <v>182</v>
      </c>
      <c r="K295" s="159">
        <v>33.968</v>
      </c>
      <c r="L295" s="241">
        <v>0</v>
      </c>
      <c r="M295" s="240"/>
      <c r="N295" s="242">
        <f>ROUND(L295*K295,2)</f>
        <v>0</v>
      </c>
      <c r="O295" s="240"/>
      <c r="P295" s="240"/>
      <c r="Q295" s="240"/>
      <c r="R295" s="129"/>
      <c r="T295" s="160" t="s">
        <v>3</v>
      </c>
      <c r="U295" s="41" t="s">
        <v>45</v>
      </c>
      <c r="V295" s="33"/>
      <c r="W295" s="161">
        <f>V295*K295</f>
        <v>0</v>
      </c>
      <c r="X295" s="161">
        <v>0.00017</v>
      </c>
      <c r="Y295" s="161">
        <f>X295*K295</f>
        <v>0.005774560000000001</v>
      </c>
      <c r="Z295" s="161">
        <v>0</v>
      </c>
      <c r="AA295" s="162">
        <f>Z295*K295</f>
        <v>0</v>
      </c>
      <c r="AR295" s="15" t="s">
        <v>299</v>
      </c>
      <c r="AT295" s="15" t="s">
        <v>163</v>
      </c>
      <c r="AU295" s="15" t="s">
        <v>107</v>
      </c>
      <c r="AY295" s="15" t="s">
        <v>162</v>
      </c>
      <c r="BE295" s="102">
        <f>IF(U295="základní",N295,0)</f>
        <v>0</v>
      </c>
      <c r="BF295" s="102">
        <f>IF(U295="snížená",N295,0)</f>
        <v>0</v>
      </c>
      <c r="BG295" s="102">
        <f>IF(U295="zákl. přenesená",N295,0)</f>
        <v>0</v>
      </c>
      <c r="BH295" s="102">
        <f>IF(U295="sníž. přenesená",N295,0)</f>
        <v>0</v>
      </c>
      <c r="BI295" s="102">
        <f>IF(U295="nulová",N295,0)</f>
        <v>0</v>
      </c>
      <c r="BJ295" s="15" t="s">
        <v>22</v>
      </c>
      <c r="BK295" s="102">
        <f>ROUND(L295*K295,2)</f>
        <v>0</v>
      </c>
      <c r="BL295" s="15" t="s">
        <v>299</v>
      </c>
      <c r="BM295" s="15" t="s">
        <v>1093</v>
      </c>
    </row>
    <row r="296" spans="2:65" s="1" customFormat="1" ht="31.5" customHeight="1">
      <c r="B296" s="127"/>
      <c r="C296" s="156" t="s">
        <v>971</v>
      </c>
      <c r="D296" s="156" t="s">
        <v>163</v>
      </c>
      <c r="E296" s="157" t="s">
        <v>712</v>
      </c>
      <c r="F296" s="239" t="s">
        <v>713</v>
      </c>
      <c r="G296" s="240"/>
      <c r="H296" s="240"/>
      <c r="I296" s="240"/>
      <c r="J296" s="158" t="s">
        <v>182</v>
      </c>
      <c r="K296" s="159">
        <v>33.968</v>
      </c>
      <c r="L296" s="241">
        <v>0</v>
      </c>
      <c r="M296" s="240"/>
      <c r="N296" s="242">
        <f>ROUND(L296*K296,2)</f>
        <v>0</v>
      </c>
      <c r="O296" s="240"/>
      <c r="P296" s="240"/>
      <c r="Q296" s="240"/>
      <c r="R296" s="129"/>
      <c r="T296" s="160" t="s">
        <v>3</v>
      </c>
      <c r="U296" s="41" t="s">
        <v>45</v>
      </c>
      <c r="V296" s="33"/>
      <c r="W296" s="161">
        <f>V296*K296</f>
        <v>0</v>
      </c>
      <c r="X296" s="161">
        <v>0.00012</v>
      </c>
      <c r="Y296" s="161">
        <f>X296*K296</f>
        <v>0.0040761600000000005</v>
      </c>
      <c r="Z296" s="161">
        <v>0</v>
      </c>
      <c r="AA296" s="162">
        <f>Z296*K296</f>
        <v>0</v>
      </c>
      <c r="AR296" s="15" t="s">
        <v>299</v>
      </c>
      <c r="AT296" s="15" t="s">
        <v>163</v>
      </c>
      <c r="AU296" s="15" t="s">
        <v>107</v>
      </c>
      <c r="AY296" s="15" t="s">
        <v>162</v>
      </c>
      <c r="BE296" s="102">
        <f>IF(U296="základní",N296,0)</f>
        <v>0</v>
      </c>
      <c r="BF296" s="102">
        <f>IF(U296="snížená",N296,0)</f>
        <v>0</v>
      </c>
      <c r="BG296" s="102">
        <f>IF(U296="zákl. přenesená",N296,0)</f>
        <v>0</v>
      </c>
      <c r="BH296" s="102">
        <f>IF(U296="sníž. přenesená",N296,0)</f>
        <v>0</v>
      </c>
      <c r="BI296" s="102">
        <f>IF(U296="nulová",N296,0)</f>
        <v>0</v>
      </c>
      <c r="BJ296" s="15" t="s">
        <v>22</v>
      </c>
      <c r="BK296" s="102">
        <f>ROUND(L296*K296,2)</f>
        <v>0</v>
      </c>
      <c r="BL296" s="15" t="s">
        <v>299</v>
      </c>
      <c r="BM296" s="15" t="s">
        <v>1094</v>
      </c>
    </row>
    <row r="297" spans="2:65" s="1" customFormat="1" ht="31.5" customHeight="1">
      <c r="B297" s="127"/>
      <c r="C297" s="156" t="s">
        <v>973</v>
      </c>
      <c r="D297" s="156" t="s">
        <v>163</v>
      </c>
      <c r="E297" s="157" t="s">
        <v>716</v>
      </c>
      <c r="F297" s="239" t="s">
        <v>717</v>
      </c>
      <c r="G297" s="240"/>
      <c r="H297" s="240"/>
      <c r="I297" s="240"/>
      <c r="J297" s="158" t="s">
        <v>182</v>
      </c>
      <c r="K297" s="159">
        <v>33.968</v>
      </c>
      <c r="L297" s="241">
        <v>0</v>
      </c>
      <c r="M297" s="240"/>
      <c r="N297" s="242">
        <f>ROUND(L297*K297,2)</f>
        <v>0</v>
      </c>
      <c r="O297" s="240"/>
      <c r="P297" s="240"/>
      <c r="Q297" s="240"/>
      <c r="R297" s="129"/>
      <c r="T297" s="160" t="s">
        <v>3</v>
      </c>
      <c r="U297" s="41" t="s">
        <v>45</v>
      </c>
      <c r="V297" s="33"/>
      <c r="W297" s="161">
        <f>V297*K297</f>
        <v>0</v>
      </c>
      <c r="X297" s="161">
        <v>3E-05</v>
      </c>
      <c r="Y297" s="161">
        <f>X297*K297</f>
        <v>0.0010190400000000001</v>
      </c>
      <c r="Z297" s="161">
        <v>0</v>
      </c>
      <c r="AA297" s="162">
        <f>Z297*K297</f>
        <v>0</v>
      </c>
      <c r="AR297" s="15" t="s">
        <v>299</v>
      </c>
      <c r="AT297" s="15" t="s">
        <v>163</v>
      </c>
      <c r="AU297" s="15" t="s">
        <v>107</v>
      </c>
      <c r="AY297" s="15" t="s">
        <v>162</v>
      </c>
      <c r="BE297" s="102">
        <f>IF(U297="základní",N297,0)</f>
        <v>0</v>
      </c>
      <c r="BF297" s="102">
        <f>IF(U297="snížená",N297,0)</f>
        <v>0</v>
      </c>
      <c r="BG297" s="102">
        <f>IF(U297="zákl. přenesená",N297,0)</f>
        <v>0</v>
      </c>
      <c r="BH297" s="102">
        <f>IF(U297="sníž. přenesená",N297,0)</f>
        <v>0</v>
      </c>
      <c r="BI297" s="102">
        <f>IF(U297="nulová",N297,0)</f>
        <v>0</v>
      </c>
      <c r="BJ297" s="15" t="s">
        <v>22</v>
      </c>
      <c r="BK297" s="102">
        <f>ROUND(L297*K297,2)</f>
        <v>0</v>
      </c>
      <c r="BL297" s="15" t="s">
        <v>299</v>
      </c>
      <c r="BM297" s="15" t="s">
        <v>1095</v>
      </c>
    </row>
    <row r="298" spans="2:63" s="9" customFormat="1" ht="37.5" customHeight="1">
      <c r="B298" s="145"/>
      <c r="C298" s="146"/>
      <c r="D298" s="147" t="s">
        <v>137</v>
      </c>
      <c r="E298" s="147"/>
      <c r="F298" s="147"/>
      <c r="G298" s="147"/>
      <c r="H298" s="147"/>
      <c r="I298" s="147"/>
      <c r="J298" s="147"/>
      <c r="K298" s="147"/>
      <c r="L298" s="147"/>
      <c r="M298" s="147"/>
      <c r="N298" s="234">
        <f>BK298</f>
        <v>0</v>
      </c>
      <c r="O298" s="235"/>
      <c r="P298" s="235"/>
      <c r="Q298" s="235"/>
      <c r="R298" s="148"/>
      <c r="T298" s="149"/>
      <c r="U298" s="146"/>
      <c r="V298" s="146"/>
      <c r="W298" s="150">
        <f>W299</f>
        <v>0</v>
      </c>
      <c r="X298" s="146"/>
      <c r="Y298" s="150">
        <f>Y299</f>
        <v>0</v>
      </c>
      <c r="Z298" s="146"/>
      <c r="AA298" s="151">
        <f>AA299</f>
        <v>0</v>
      </c>
      <c r="AR298" s="152" t="s">
        <v>179</v>
      </c>
      <c r="AT298" s="153" t="s">
        <v>79</v>
      </c>
      <c r="AU298" s="153" t="s">
        <v>80</v>
      </c>
      <c r="AY298" s="152" t="s">
        <v>162</v>
      </c>
      <c r="BK298" s="154">
        <f>BK299</f>
        <v>0</v>
      </c>
    </row>
    <row r="299" spans="2:63" s="9" customFormat="1" ht="19.5" customHeight="1">
      <c r="B299" s="145"/>
      <c r="C299" s="146"/>
      <c r="D299" s="155" t="s">
        <v>138</v>
      </c>
      <c r="E299" s="155"/>
      <c r="F299" s="155"/>
      <c r="G299" s="155"/>
      <c r="H299" s="155"/>
      <c r="I299" s="155"/>
      <c r="J299" s="155"/>
      <c r="K299" s="155"/>
      <c r="L299" s="155"/>
      <c r="M299" s="155"/>
      <c r="N299" s="236">
        <f>BK299</f>
        <v>0</v>
      </c>
      <c r="O299" s="237"/>
      <c r="P299" s="237"/>
      <c r="Q299" s="237"/>
      <c r="R299" s="148"/>
      <c r="T299" s="149"/>
      <c r="U299" s="146"/>
      <c r="V299" s="146"/>
      <c r="W299" s="150">
        <f>SUM(W300:W301)</f>
        <v>0</v>
      </c>
      <c r="X299" s="146"/>
      <c r="Y299" s="150">
        <f>SUM(Y300:Y301)</f>
        <v>0</v>
      </c>
      <c r="Z299" s="146"/>
      <c r="AA299" s="151">
        <f>SUM(AA300:AA301)</f>
        <v>0</v>
      </c>
      <c r="AR299" s="152" t="s">
        <v>179</v>
      </c>
      <c r="AT299" s="153" t="s">
        <v>79</v>
      </c>
      <c r="AU299" s="153" t="s">
        <v>22</v>
      </c>
      <c r="AY299" s="152" t="s">
        <v>162</v>
      </c>
      <c r="BK299" s="154">
        <f>SUM(BK300:BK301)</f>
        <v>0</v>
      </c>
    </row>
    <row r="300" spans="2:65" s="1" customFormat="1" ht="31.5" customHeight="1">
      <c r="B300" s="127"/>
      <c r="C300" s="156" t="s">
        <v>1190</v>
      </c>
      <c r="D300" s="156" t="s">
        <v>163</v>
      </c>
      <c r="E300" s="157" t="s">
        <v>728</v>
      </c>
      <c r="F300" s="239" t="s">
        <v>729</v>
      </c>
      <c r="G300" s="240"/>
      <c r="H300" s="240"/>
      <c r="I300" s="240"/>
      <c r="J300" s="158" t="s">
        <v>730</v>
      </c>
      <c r="K300" s="159">
        <v>1</v>
      </c>
      <c r="L300" s="241">
        <v>0</v>
      </c>
      <c r="M300" s="240"/>
      <c r="N300" s="242">
        <f>ROUND(L300*K300,2)</f>
        <v>0</v>
      </c>
      <c r="O300" s="240"/>
      <c r="P300" s="240"/>
      <c r="Q300" s="240"/>
      <c r="R300" s="129"/>
      <c r="T300" s="160" t="s">
        <v>3</v>
      </c>
      <c r="U300" s="41" t="s">
        <v>45</v>
      </c>
      <c r="V300" s="33"/>
      <c r="W300" s="161">
        <f>V300*K300</f>
        <v>0</v>
      </c>
      <c r="X300" s="161">
        <v>0</v>
      </c>
      <c r="Y300" s="161">
        <f>X300*K300</f>
        <v>0</v>
      </c>
      <c r="Z300" s="161">
        <v>0</v>
      </c>
      <c r="AA300" s="162">
        <f>Z300*K300</f>
        <v>0</v>
      </c>
      <c r="AR300" s="15" t="s">
        <v>731</v>
      </c>
      <c r="AT300" s="15" t="s">
        <v>163</v>
      </c>
      <c r="AU300" s="15" t="s">
        <v>107</v>
      </c>
      <c r="AY300" s="15" t="s">
        <v>162</v>
      </c>
      <c r="BE300" s="102">
        <f>IF(U300="základní",N300,0)</f>
        <v>0</v>
      </c>
      <c r="BF300" s="102">
        <f>IF(U300="snížená",N300,0)</f>
        <v>0</v>
      </c>
      <c r="BG300" s="102">
        <f>IF(U300="zákl. přenesená",N300,0)</f>
        <v>0</v>
      </c>
      <c r="BH300" s="102">
        <f>IF(U300="sníž. přenesená",N300,0)</f>
        <v>0</v>
      </c>
      <c r="BI300" s="102">
        <f>IF(U300="nulová",N300,0)</f>
        <v>0</v>
      </c>
      <c r="BJ300" s="15" t="s">
        <v>22</v>
      </c>
      <c r="BK300" s="102">
        <f>ROUND(L300*K300,2)</f>
        <v>0</v>
      </c>
      <c r="BL300" s="15" t="s">
        <v>731</v>
      </c>
      <c r="BM300" s="15" t="s">
        <v>1191</v>
      </c>
    </row>
    <row r="301" spans="2:65" s="1" customFormat="1" ht="22.5" customHeight="1">
      <c r="B301" s="127"/>
      <c r="C301" s="156" t="s">
        <v>1192</v>
      </c>
      <c r="D301" s="156" t="s">
        <v>163</v>
      </c>
      <c r="E301" s="157" t="s">
        <v>734</v>
      </c>
      <c r="F301" s="239" t="s">
        <v>735</v>
      </c>
      <c r="G301" s="240"/>
      <c r="H301" s="240"/>
      <c r="I301" s="240"/>
      <c r="J301" s="158" t="s">
        <v>730</v>
      </c>
      <c r="K301" s="159">
        <v>1</v>
      </c>
      <c r="L301" s="241">
        <v>0</v>
      </c>
      <c r="M301" s="240"/>
      <c r="N301" s="242">
        <f>ROUND(L301*K301,2)</f>
        <v>0</v>
      </c>
      <c r="O301" s="240"/>
      <c r="P301" s="240"/>
      <c r="Q301" s="240"/>
      <c r="R301" s="129"/>
      <c r="T301" s="160" t="s">
        <v>3</v>
      </c>
      <c r="U301" s="41" t="s">
        <v>45</v>
      </c>
      <c r="V301" s="33"/>
      <c r="W301" s="161">
        <f>V301*K301</f>
        <v>0</v>
      </c>
      <c r="X301" s="161">
        <v>0</v>
      </c>
      <c r="Y301" s="161">
        <f>X301*K301</f>
        <v>0</v>
      </c>
      <c r="Z301" s="161">
        <v>0</v>
      </c>
      <c r="AA301" s="162">
        <f>Z301*K301</f>
        <v>0</v>
      </c>
      <c r="AR301" s="15" t="s">
        <v>731</v>
      </c>
      <c r="AT301" s="15" t="s">
        <v>163</v>
      </c>
      <c r="AU301" s="15" t="s">
        <v>107</v>
      </c>
      <c r="AY301" s="15" t="s">
        <v>162</v>
      </c>
      <c r="BE301" s="102">
        <f>IF(U301="základní",N301,0)</f>
        <v>0</v>
      </c>
      <c r="BF301" s="102">
        <f>IF(U301="snížená",N301,0)</f>
        <v>0</v>
      </c>
      <c r="BG301" s="102">
        <f>IF(U301="zákl. přenesená",N301,0)</f>
        <v>0</v>
      </c>
      <c r="BH301" s="102">
        <f>IF(U301="sníž. přenesená",N301,0)</f>
        <v>0</v>
      </c>
      <c r="BI301" s="102">
        <f>IF(U301="nulová",N301,0)</f>
        <v>0</v>
      </c>
      <c r="BJ301" s="15" t="s">
        <v>22</v>
      </c>
      <c r="BK301" s="102">
        <f>ROUND(L301*K301,2)</f>
        <v>0</v>
      </c>
      <c r="BL301" s="15" t="s">
        <v>731</v>
      </c>
      <c r="BM301" s="15" t="s">
        <v>1193</v>
      </c>
    </row>
    <row r="302" spans="2:63" s="1" customFormat="1" ht="49.5" customHeight="1">
      <c r="B302" s="32"/>
      <c r="C302" s="33"/>
      <c r="D302" s="147" t="s">
        <v>737</v>
      </c>
      <c r="E302" s="33"/>
      <c r="F302" s="33"/>
      <c r="G302" s="33"/>
      <c r="H302" s="33"/>
      <c r="I302" s="33"/>
      <c r="J302" s="33"/>
      <c r="K302" s="33"/>
      <c r="L302" s="33"/>
      <c r="M302" s="33"/>
      <c r="N302" s="234">
        <f>BK302</f>
        <v>0</v>
      </c>
      <c r="O302" s="235"/>
      <c r="P302" s="235"/>
      <c r="Q302" s="235"/>
      <c r="R302" s="34"/>
      <c r="T302" s="183"/>
      <c r="U302" s="53"/>
      <c r="V302" s="53"/>
      <c r="W302" s="53"/>
      <c r="X302" s="53"/>
      <c r="Y302" s="53"/>
      <c r="Z302" s="53"/>
      <c r="AA302" s="55"/>
      <c r="AT302" s="15" t="s">
        <v>79</v>
      </c>
      <c r="AU302" s="15" t="s">
        <v>80</v>
      </c>
      <c r="AY302" s="15" t="s">
        <v>738</v>
      </c>
      <c r="BK302" s="102">
        <v>0</v>
      </c>
    </row>
    <row r="303" spans="2:18" s="1" customFormat="1" ht="6.75" customHeight="1">
      <c r="B303" s="56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</sheetData>
  <sheetProtection password="DC07" sheet="1"/>
  <mergeCells count="44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L111:M111"/>
    <mergeCell ref="D112:H112"/>
    <mergeCell ref="N112:Q112"/>
    <mergeCell ref="D113:H113"/>
    <mergeCell ref="N113:Q113"/>
    <mergeCell ref="D114:H114"/>
    <mergeCell ref="N114:Q114"/>
    <mergeCell ref="L112:M112"/>
    <mergeCell ref="L113:M113"/>
    <mergeCell ref="L114:M114"/>
    <mergeCell ref="D115:H115"/>
    <mergeCell ref="N115:Q115"/>
    <mergeCell ref="N116:Q116"/>
    <mergeCell ref="L118:Q118"/>
    <mergeCell ref="C124:Q124"/>
    <mergeCell ref="F126:P126"/>
    <mergeCell ref="L115:M115"/>
    <mergeCell ref="F127:P127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3:I143"/>
    <mergeCell ref="L143:M143"/>
    <mergeCell ref="N143:Q143"/>
    <mergeCell ref="F144:I144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L193:M193"/>
    <mergeCell ref="N193:Q193"/>
    <mergeCell ref="F195:I195"/>
    <mergeCell ref="L195:M195"/>
    <mergeCell ref="N195:Q195"/>
    <mergeCell ref="N194:Q194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N201:Q201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L240:M240"/>
    <mergeCell ref="N240:Q240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N249:Q249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L273:M273"/>
    <mergeCell ref="N273:Q273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8:I288"/>
    <mergeCell ref="L288:M288"/>
    <mergeCell ref="N288:Q288"/>
    <mergeCell ref="F290:I290"/>
    <mergeCell ref="L290:M290"/>
    <mergeCell ref="N290:Q290"/>
    <mergeCell ref="N296:Q296"/>
    <mergeCell ref="F297:I297"/>
    <mergeCell ref="L297:M297"/>
    <mergeCell ref="N297:Q297"/>
    <mergeCell ref="F291:I291"/>
    <mergeCell ref="F292:I292"/>
    <mergeCell ref="F293:I293"/>
    <mergeCell ref="F294:I294"/>
    <mergeCell ref="F295:I295"/>
    <mergeCell ref="L295:M295"/>
    <mergeCell ref="N179:Q179"/>
    <mergeCell ref="F300:I300"/>
    <mergeCell ref="L300:M300"/>
    <mergeCell ref="N300:Q300"/>
    <mergeCell ref="F301:I301"/>
    <mergeCell ref="L301:M301"/>
    <mergeCell ref="N301:Q301"/>
    <mergeCell ref="N295:Q295"/>
    <mergeCell ref="F296:I296"/>
    <mergeCell ref="L296:M296"/>
    <mergeCell ref="N204:Q204"/>
    <mergeCell ref="N214:Q214"/>
    <mergeCell ref="N232:Q232"/>
    <mergeCell ref="N241:Q241"/>
    <mergeCell ref="N246:Q246"/>
    <mergeCell ref="N135:Q135"/>
    <mergeCell ref="N136:Q136"/>
    <mergeCell ref="N137:Q137"/>
    <mergeCell ref="N142:Q142"/>
    <mergeCell ref="N145:Q145"/>
    <mergeCell ref="N302:Q302"/>
    <mergeCell ref="H1:K1"/>
    <mergeCell ref="S2:AC2"/>
    <mergeCell ref="N251:Q251"/>
    <mergeCell ref="N274:Q274"/>
    <mergeCell ref="N287:Q287"/>
    <mergeCell ref="N289:Q289"/>
    <mergeCell ref="N298:Q298"/>
    <mergeCell ref="N299:Q299"/>
    <mergeCell ref="N203:Q20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DESKTOP-NOGK7GE\Marek Raska</dc:creator>
  <cp:keywords/>
  <dc:description/>
  <cp:lastModifiedBy>Marek Raška</cp:lastModifiedBy>
  <dcterms:created xsi:type="dcterms:W3CDTF">2017-03-05T13:40:48Z</dcterms:created>
  <dcterms:modified xsi:type="dcterms:W3CDTF">2017-03-05T13:49:16Z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